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GRnD\Documents\AX\"/>
    </mc:Choice>
  </mc:AlternateContent>
  <xr:revisionPtr revIDLastSave="0" documentId="13_ncr:1_{ECC2E6FE-B04B-4729-A0F3-0F185367516B}" xr6:coauthVersionLast="47" xr6:coauthVersionMax="47" xr10:uidLastSave="{00000000-0000-0000-0000-000000000000}"/>
  <bookViews>
    <workbookView xWindow="1900" yWindow="1900" windowWidth="19200" windowHeight="11170" tabRatio="909" firstSheet="2" activeTab="2" xr2:uid="{D7ED4B95-89FF-48BD-BC75-6B3D1D3A8424}"/>
  </bookViews>
  <sheets>
    <sheet name="담당자" sheetId="16" state="hidden" r:id="rId1"/>
    <sheet name="Sheet6" sheetId="46" state="hidden" r:id="rId2"/>
    <sheet name="소재개발 실험항목_Total_AX팀 관리" sheetId="7" r:id="rId3"/>
    <sheet name="보조1_세부공정_분석" sheetId="21" state="hidden" r:id="rId4"/>
    <sheet name="보조2_세부공정_실험" sheetId="22" state="hidden" r:id="rId5"/>
    <sheet name="보조1-1_세부공정_분석_양극재" sheetId="23" state="hidden" r:id="rId6"/>
    <sheet name="보조1-2_세부공정_분석_리사이클" sheetId="24" state="hidden" r:id="rId7"/>
    <sheet name="보조1-3_세부공정_분석_전구체" sheetId="25" state="hidden" r:id="rId8"/>
    <sheet name="보조1-4_세부공정_분석_양극재선행" sheetId="36" state="hidden" r:id="rId9"/>
    <sheet name="보조1-5_세부공정_분석_음극재" sheetId="26" state="hidden" r:id="rId10"/>
    <sheet name="보조1-6_세부공정_분석_전해질" sheetId="27" state="hidden" r:id="rId11"/>
    <sheet name="보조1-7_세부공정_분석_분리막" sheetId="28" state="hidden" r:id="rId12"/>
    <sheet name="보조2-1_세부공정_실험_양극재" sheetId="30" state="hidden" r:id="rId13"/>
    <sheet name="보조2-2_세부공정_실험_리사이클" sheetId="31" state="hidden" r:id="rId14"/>
    <sheet name="보조2-3_세부공정_실험_전구체" sheetId="32" state="hidden" r:id="rId15"/>
    <sheet name="보조2-4_세부공정_실험_양극재선행" sheetId="37" state="hidden" r:id="rId16"/>
    <sheet name="보조2-5_세부공정_실험_음극재" sheetId="33" state="hidden" r:id="rId17"/>
    <sheet name="보조2-6_세부공정_실험_전해질" sheetId="34" state="hidden" r:id="rId18"/>
    <sheet name="보조2-7_세부공정_실험_분리막" sheetId="35" state="hidden" r:id="rId19"/>
    <sheet name="Level 분류" sheetId="17" state="hidden" r:id="rId20"/>
    <sheet name="세부 공정도" sheetId="20" state="hidden" r:id="rId21"/>
    <sheet name="참고_소재별 실험 분류" sheetId="18" state="hidden" r:id="rId22"/>
    <sheet name="참고_소재시료분류" sheetId="19" state="hidden" r:id="rId23"/>
    <sheet name="소재관리자동화_운영시나리오" sheetId="11" state="hidden" r:id="rId24"/>
    <sheet name="소재관리자동화_Painpoint 분석리뷰_'260615" sheetId="1" state="hidden" r:id="rId25"/>
    <sheet name="소재개발실험_자동화모듈" sheetId="10" state="hidden" r:id="rId26"/>
    <sheet name="소재개발실험_자동화모듈 (2)" sheetId="49" state="hidden" r:id="rId27"/>
    <sheet name="Sheet2" sheetId="13" state="hidden" r:id="rId28"/>
    <sheet name="팀별 LEVEL M-M 집계 (2)" sheetId="56" state="hidden" r:id="rId29"/>
  </sheets>
  <definedNames>
    <definedName name="_xlnm._FilterDatabase" localSheetId="2" hidden="1">'소재개발 실험항목_Total_AX팀 관리'!$B$4:$AB$1558</definedName>
    <definedName name="_xlnm._FilterDatabase" localSheetId="25" hidden="1">소재개발실험_자동화모듈!$B$3:$G$3</definedName>
    <definedName name="_xlnm._FilterDatabase" localSheetId="26" hidden="1">'소재개발실험_자동화모듈 (2)'!$B$3:$G$3</definedName>
  </definedNames>
  <calcPr calcId="191029"/>
  <pivotCaches>
    <pivotCache cacheId="0"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172" i="56" l="1"/>
  <c r="W172" i="56" s="1"/>
  <c r="U153" i="56"/>
  <c r="W153" i="56" s="1"/>
  <c r="X1203" i="7" l="1"/>
  <c r="AC1203" i="7" s="1"/>
  <c r="X1204" i="7"/>
  <c r="AC1204" i="7" s="1"/>
  <c r="X1205" i="7"/>
  <c r="AC1205" i="7" s="1"/>
  <c r="X1206" i="7"/>
  <c r="AC1206" i="7" s="1"/>
  <c r="X1207" i="7"/>
  <c r="AC1207" i="7" s="1"/>
  <c r="X1208" i="7"/>
  <c r="AC1208" i="7" s="1"/>
  <c r="X1209" i="7"/>
  <c r="AC1209" i="7" s="1"/>
  <c r="X1210" i="7"/>
  <c r="AC1210" i="7" s="1"/>
  <c r="X1211" i="7"/>
  <c r="AC1211" i="7" s="1"/>
  <c r="X1212" i="7"/>
  <c r="AC1212" i="7" s="1"/>
  <c r="X1213" i="7"/>
  <c r="AC1213" i="7" s="1"/>
  <c r="X1214" i="7"/>
  <c r="AC1214" i="7" s="1"/>
  <c r="X1215" i="7"/>
  <c r="AC1215" i="7" s="1"/>
  <c r="X1216" i="7"/>
  <c r="AC1216" i="7" s="1"/>
  <c r="X1217" i="7"/>
  <c r="AC1217" i="7" s="1"/>
  <c r="X1218" i="7"/>
  <c r="AC1218" i="7" s="1"/>
  <c r="X1219" i="7"/>
  <c r="AC1219" i="7" s="1"/>
  <c r="X1220" i="7"/>
  <c r="AC1220" i="7" s="1"/>
  <c r="X1221" i="7"/>
  <c r="AC1221" i="7" s="1"/>
  <c r="X1222" i="7"/>
  <c r="AC1222" i="7" s="1"/>
  <c r="X1223" i="7"/>
  <c r="AC1223" i="7" s="1"/>
  <c r="X1224" i="7"/>
  <c r="AC1224" i="7" s="1"/>
  <c r="X1225" i="7"/>
  <c r="AC1225" i="7" s="1"/>
  <c r="X1202" i="7"/>
  <c r="AC1202" i="7" s="1"/>
  <c r="X1201" i="7"/>
  <c r="AC1201" i="7" s="1"/>
  <c r="X1188" i="7"/>
  <c r="AC1188" i="7" s="1"/>
  <c r="X1189" i="7"/>
  <c r="AC1189" i="7" s="1"/>
  <c r="X1190" i="7"/>
  <c r="AC1190" i="7" s="1"/>
  <c r="X1191" i="7"/>
  <c r="AC1191" i="7" s="1"/>
  <c r="X1192" i="7"/>
  <c r="AC1192" i="7" s="1"/>
  <c r="X1193" i="7"/>
  <c r="AC1193" i="7" s="1"/>
  <c r="X1194" i="7"/>
  <c r="AC1194" i="7" s="1"/>
  <c r="X1195" i="7"/>
  <c r="AC1195" i="7" s="1"/>
  <c r="X1196" i="7"/>
  <c r="AC1196" i="7" s="1"/>
  <c r="X1197" i="7"/>
  <c r="AC1197" i="7" s="1"/>
  <c r="X1198" i="7"/>
  <c r="AC1198" i="7" s="1"/>
  <c r="X1199" i="7"/>
  <c r="AC1199" i="7" s="1"/>
  <c r="X1200" i="7"/>
  <c r="AC1200" i="7" s="1"/>
  <c r="X1187" i="7"/>
  <c r="AC1187" i="7" s="1"/>
  <c r="X1186" i="7"/>
  <c r="AC1186" i="7" s="1"/>
  <c r="X1185" i="7"/>
  <c r="AC1185" i="7" s="1"/>
  <c r="X1184" i="7"/>
  <c r="AC1184" i="7" s="1"/>
  <c r="X1183" i="7"/>
  <c r="AC1183" i="7" s="1"/>
  <c r="X1182" i="7"/>
  <c r="AC1182" i="7" s="1"/>
  <c r="X1181" i="7"/>
  <c r="AC1181" i="7" s="1"/>
  <c r="X1180" i="7"/>
  <c r="AC1180" i="7" s="1"/>
  <c r="X1179" i="7"/>
  <c r="AC1179" i="7" s="1"/>
  <c r="X1178" i="7"/>
  <c r="AC1178" i="7" s="1"/>
  <c r="X1177" i="7"/>
  <c r="AC1177" i="7" s="1"/>
  <c r="X1176" i="7"/>
  <c r="AC1176" i="7" s="1"/>
  <c r="X1175" i="7"/>
  <c r="AC1175" i="7" s="1"/>
  <c r="X1174" i="7"/>
  <c r="AC1174" i="7" s="1"/>
  <c r="X1173" i="7"/>
  <c r="AC1173" i="7" s="1"/>
  <c r="X1172" i="7"/>
  <c r="AC1172" i="7" s="1"/>
  <c r="X1171" i="7"/>
  <c r="AC1171" i="7" s="1"/>
  <c r="X1170" i="7"/>
  <c r="AC1170" i="7" s="1"/>
  <c r="X1169" i="7"/>
  <c r="AC1169" i="7" s="1"/>
  <c r="X1168" i="7"/>
  <c r="AC1168" i="7" s="1"/>
  <c r="X1167" i="7"/>
  <c r="AC1167" i="7" s="1"/>
  <c r="X1166" i="7"/>
  <c r="AC1166" i="7" s="1"/>
  <c r="X1165" i="7"/>
  <c r="AC1165" i="7" s="1"/>
  <c r="X1164" i="7"/>
  <c r="AC1164" i="7" s="1"/>
  <c r="X1163" i="7"/>
  <c r="AC1163" i="7" s="1"/>
  <c r="X1162" i="7"/>
  <c r="AC1162" i="7" s="1"/>
  <c r="X1161" i="7"/>
  <c r="AC1161" i="7" s="1"/>
  <c r="X1160" i="7"/>
  <c r="AC1160" i="7" s="1"/>
  <c r="X1159" i="7"/>
  <c r="AC1159" i="7" s="1"/>
  <c r="X1158" i="7"/>
  <c r="AC1158" i="7" s="1"/>
  <c r="X1157" i="7"/>
  <c r="AC1157" i="7" s="1"/>
  <c r="X1156" i="7"/>
  <c r="AC1156" i="7" s="1"/>
  <c r="X1155" i="7"/>
  <c r="AC1155" i="7" s="1"/>
  <c r="X1154" i="7"/>
  <c r="AC1154" i="7" s="1"/>
  <c r="X1153" i="7"/>
  <c r="AC1153" i="7" s="1"/>
  <c r="X1152" i="7"/>
  <c r="AC1152" i="7" s="1"/>
  <c r="X1151" i="7"/>
  <c r="AC1151" i="7" s="1"/>
  <c r="X1150" i="7"/>
  <c r="AC1150" i="7" s="1"/>
  <c r="X1149" i="7"/>
  <c r="AC1149" i="7" s="1"/>
  <c r="X1148" i="7"/>
  <c r="AC1148" i="7" s="1"/>
  <c r="X1147" i="7"/>
  <c r="AC1147" i="7" s="1"/>
  <c r="X1146" i="7"/>
  <c r="AC1146" i="7" s="1"/>
  <c r="X1145" i="7"/>
  <c r="AC1145" i="7" s="1"/>
  <c r="X1144" i="7"/>
  <c r="AC1144" i="7" s="1"/>
  <c r="X1143" i="7"/>
  <c r="AC1143" i="7" s="1"/>
  <c r="X1142" i="7"/>
  <c r="AC1142" i="7" s="1"/>
  <c r="X1141" i="7"/>
  <c r="AC1141" i="7" s="1"/>
  <c r="X1140" i="7"/>
  <c r="AC1140" i="7" s="1"/>
  <c r="X1139" i="7"/>
  <c r="AC1139" i="7" s="1"/>
  <c r="X1138" i="7"/>
  <c r="AC1138" i="7" s="1"/>
  <c r="X1137" i="7"/>
  <c r="AC1137" i="7" s="1"/>
  <c r="X1136" i="7"/>
  <c r="AC1136" i="7" s="1"/>
  <c r="X1135" i="7"/>
  <c r="AC1135" i="7" s="1"/>
  <c r="X1134" i="7"/>
  <c r="AC1134" i="7" s="1"/>
  <c r="X1133" i="7"/>
  <c r="AC1133" i="7" s="1"/>
  <c r="X1132" i="7"/>
  <c r="AC1132" i="7" s="1"/>
  <c r="X1131" i="7"/>
  <c r="AC1131" i="7" s="1"/>
  <c r="X1130" i="7"/>
  <c r="AC1130" i="7" s="1"/>
  <c r="X1129" i="7"/>
  <c r="AC1129" i="7" s="1"/>
  <c r="X1128" i="7"/>
  <c r="AC1128" i="7" s="1"/>
  <c r="X1127" i="7"/>
  <c r="AC1127" i="7" s="1"/>
  <c r="X1126" i="7"/>
  <c r="AC1126" i="7" s="1"/>
  <c r="X1125" i="7"/>
  <c r="AC1125" i="7" s="1"/>
  <c r="X1124" i="7"/>
  <c r="AC1124" i="7" s="1"/>
  <c r="X1123" i="7"/>
  <c r="AC1123" i="7" s="1"/>
  <c r="X1122" i="7"/>
  <c r="AC1122" i="7" s="1"/>
  <c r="X1121" i="7"/>
  <c r="AC1121" i="7" s="1"/>
  <c r="X1120" i="7"/>
  <c r="AC1120" i="7" s="1"/>
  <c r="X1119" i="7"/>
  <c r="AC1119" i="7" s="1"/>
  <c r="X1118" i="7"/>
  <c r="AC1118" i="7" s="1"/>
  <c r="X1117" i="7"/>
  <c r="AC1117" i="7" s="1"/>
  <c r="X1116" i="7"/>
  <c r="AC1116" i="7" s="1"/>
  <c r="X1115" i="7"/>
  <c r="AC1115" i="7" s="1"/>
  <c r="X1114" i="7"/>
  <c r="AC1114" i="7" s="1"/>
  <c r="X1113" i="7"/>
  <c r="AC1113" i="7" s="1"/>
  <c r="X1112" i="7"/>
  <c r="AC1112" i="7" s="1"/>
  <c r="X1111" i="7"/>
  <c r="AC1111" i="7" s="1"/>
  <c r="X1110" i="7"/>
  <c r="AC1110" i="7" s="1"/>
  <c r="X1109" i="7"/>
  <c r="AC1109" i="7" s="1"/>
  <c r="X1108" i="7"/>
  <c r="AC1108" i="7" s="1"/>
  <c r="X1107" i="7"/>
  <c r="AC1107" i="7" s="1"/>
  <c r="X1106" i="7"/>
  <c r="AC1106" i="7" s="1"/>
  <c r="X1105" i="7"/>
  <c r="AC1105" i="7" s="1"/>
  <c r="X1104" i="7"/>
  <c r="AC1104" i="7" s="1"/>
  <c r="X1103" i="7"/>
  <c r="AC1103" i="7" s="1"/>
  <c r="X1102" i="7"/>
  <c r="AC1102" i="7" s="1"/>
  <c r="X1101" i="7"/>
  <c r="AC1101" i="7" s="1"/>
  <c r="X1100" i="7"/>
  <c r="AC1100" i="7" s="1"/>
  <c r="X1099" i="7"/>
  <c r="AC1099" i="7" s="1"/>
  <c r="X1098" i="7"/>
  <c r="AC1098" i="7" s="1"/>
  <c r="X1097" i="7"/>
  <c r="AC1097" i="7" s="1"/>
  <c r="X1096" i="7"/>
  <c r="AC1096" i="7" s="1"/>
  <c r="X1095" i="7"/>
  <c r="AC1095" i="7" s="1"/>
  <c r="X1094" i="7"/>
  <c r="AC1094" i="7" s="1"/>
  <c r="X1093" i="7"/>
  <c r="AC1093" i="7" s="1"/>
  <c r="X1092" i="7"/>
  <c r="AC1092" i="7" s="1"/>
  <c r="X1091" i="7"/>
  <c r="AC1091" i="7" s="1"/>
  <c r="X1090" i="7"/>
  <c r="AC1090" i="7" s="1"/>
  <c r="X1089" i="7"/>
  <c r="AC1089" i="7" s="1"/>
  <c r="X1088" i="7"/>
  <c r="AC1088" i="7" s="1"/>
  <c r="X1087" i="7"/>
  <c r="AC1087" i="7" s="1"/>
  <c r="AW510" i="7"/>
  <c r="AR510" i="7"/>
  <c r="AM510" i="7"/>
  <c r="AH510" i="7"/>
  <c r="X510" i="7"/>
  <c r="T510" i="7"/>
  <c r="W510" i="7" s="1"/>
  <c r="AW509" i="7"/>
  <c r="AR509" i="7"/>
  <c r="AM509" i="7"/>
  <c r="AH509" i="7"/>
  <c r="X509" i="7"/>
  <c r="T509" i="7"/>
  <c r="V509" i="7" s="1"/>
  <c r="AW508" i="7"/>
  <c r="AR508" i="7"/>
  <c r="AM508" i="7"/>
  <c r="AH508" i="7"/>
  <c r="X508" i="7"/>
  <c r="T508" i="7"/>
  <c r="W508" i="7" s="1"/>
  <c r="X507" i="7"/>
  <c r="Y507" i="7" s="1"/>
  <c r="W507" i="7"/>
  <c r="V507" i="7"/>
  <c r="X506" i="7"/>
  <c r="Y506" i="7" s="1"/>
  <c r="W506" i="7"/>
  <c r="V506" i="7"/>
  <c r="X505" i="7"/>
  <c r="Y505" i="7" s="1"/>
  <c r="W505" i="7"/>
  <c r="V505" i="7"/>
  <c r="X504" i="7"/>
  <c r="Y504" i="7" s="1"/>
  <c r="W504" i="7"/>
  <c r="V504" i="7"/>
  <c r="X503" i="7"/>
  <c r="Y503" i="7" s="1"/>
  <c r="W503" i="7"/>
  <c r="V503" i="7"/>
  <c r="X502" i="7"/>
  <c r="Y502" i="7" s="1"/>
  <c r="W502" i="7"/>
  <c r="V502" i="7"/>
  <c r="X501" i="7"/>
  <c r="Y501" i="7" s="1"/>
  <c r="V501" i="7"/>
  <c r="X500" i="7"/>
  <c r="Y500" i="7" s="1"/>
  <c r="V500" i="7"/>
  <c r="X499" i="7"/>
  <c r="Y499" i="7" s="1"/>
  <c r="V499" i="7"/>
  <c r="X498" i="7"/>
  <c r="Y498" i="7" s="1"/>
  <c r="V498" i="7"/>
  <c r="X497" i="7"/>
  <c r="Y497" i="7" s="1"/>
  <c r="V497" i="7"/>
  <c r="X496" i="7"/>
  <c r="Y496" i="7" s="1"/>
  <c r="V496" i="7"/>
  <c r="X495" i="7"/>
  <c r="Y495" i="7" s="1"/>
  <c r="V495" i="7"/>
  <c r="U294" i="56" s="1"/>
  <c r="W294" i="56" s="1"/>
  <c r="X494" i="7"/>
  <c r="Y494" i="7" s="1"/>
  <c r="W494" i="7"/>
  <c r="V494" i="7"/>
  <c r="X493" i="7"/>
  <c r="Y493" i="7" s="1"/>
  <c r="W493" i="7"/>
  <c r="V493" i="7"/>
  <c r="X492" i="7"/>
  <c r="Y492" i="7" s="1"/>
  <c r="V492" i="7"/>
  <c r="X491" i="7"/>
  <c r="Y491" i="7" s="1"/>
  <c r="V491" i="7"/>
  <c r="X490" i="7"/>
  <c r="Y490" i="7" s="1"/>
  <c r="V490" i="7"/>
  <c r="X489" i="7"/>
  <c r="Y489" i="7" s="1"/>
  <c r="V489" i="7"/>
  <c r="X488" i="7"/>
  <c r="Y488" i="7" s="1"/>
  <c r="V488" i="7"/>
  <c r="X487" i="7"/>
  <c r="Y487" i="7" s="1"/>
  <c r="V487" i="7"/>
  <c r="X486" i="7"/>
  <c r="Y486" i="7" s="1"/>
  <c r="V486" i="7"/>
  <c r="X485" i="7"/>
  <c r="Y485" i="7" s="1"/>
  <c r="V485" i="7"/>
  <c r="X484" i="7"/>
  <c r="Y484" i="7" s="1"/>
  <c r="W484" i="7"/>
  <c r="V484" i="7"/>
  <c r="X483" i="7"/>
  <c r="Y483" i="7" s="1"/>
  <c r="W483" i="7"/>
  <c r="V483" i="7"/>
  <c r="X482" i="7"/>
  <c r="Y482" i="7" s="1"/>
  <c r="W482" i="7"/>
  <c r="V482" i="7"/>
  <c r="X481" i="7"/>
  <c r="Y481" i="7" s="1"/>
  <c r="W481" i="7"/>
  <c r="V481" i="7"/>
  <c r="X480" i="7"/>
  <c r="Y480" i="7" s="1"/>
  <c r="W480" i="7"/>
  <c r="V480" i="7"/>
  <c r="X479" i="7"/>
  <c r="Y479" i="7" s="1"/>
  <c r="W479" i="7"/>
  <c r="V479" i="7"/>
  <c r="X478" i="7"/>
  <c r="Y478" i="7" s="1"/>
  <c r="W478" i="7"/>
  <c r="V478" i="7"/>
  <c r="X477" i="7"/>
  <c r="Y477" i="7" s="1"/>
  <c r="W477" i="7"/>
  <c r="V477" i="7"/>
  <c r="X476" i="7"/>
  <c r="Y476" i="7" s="1"/>
  <c r="W476" i="7"/>
  <c r="V476" i="7"/>
  <c r="X475" i="7"/>
  <c r="Y475" i="7" s="1"/>
  <c r="W475" i="7"/>
  <c r="V475" i="7"/>
  <c r="X474" i="7"/>
  <c r="Y474" i="7" s="1"/>
  <c r="W474" i="7"/>
  <c r="V474" i="7"/>
  <c r="X473" i="7"/>
  <c r="Y473" i="7" s="1"/>
  <c r="V473" i="7"/>
  <c r="X472" i="7"/>
  <c r="Y472" i="7" s="1"/>
  <c r="V472" i="7"/>
  <c r="X471" i="7"/>
  <c r="Y471" i="7" s="1"/>
  <c r="V471" i="7"/>
  <c r="X470" i="7"/>
  <c r="Y470" i="7" s="1"/>
  <c r="V470" i="7"/>
  <c r="X469" i="7"/>
  <c r="Y469" i="7" s="1"/>
  <c r="V469" i="7"/>
  <c r="X468" i="7"/>
  <c r="Y468" i="7" s="1"/>
  <c r="V468" i="7"/>
  <c r="X467" i="7"/>
  <c r="Y467" i="7" s="1"/>
  <c r="V467" i="7"/>
  <c r="X466" i="7"/>
  <c r="Y466" i="7" s="1"/>
  <c r="V466" i="7"/>
  <c r="X465" i="7"/>
  <c r="Y465" i="7" s="1"/>
  <c r="V465" i="7"/>
  <c r="X464" i="7"/>
  <c r="Y464" i="7" s="1"/>
  <c r="V464" i="7"/>
  <c r="X463" i="7"/>
  <c r="Y463" i="7" s="1"/>
  <c r="V463" i="7"/>
  <c r="X462" i="7"/>
  <c r="Y462" i="7" s="1"/>
  <c r="V462" i="7"/>
  <c r="X461" i="7"/>
  <c r="Y461" i="7" s="1"/>
  <c r="V461" i="7"/>
  <c r="X460" i="7"/>
  <c r="Y460" i="7" s="1"/>
  <c r="V460" i="7"/>
  <c r="X459" i="7"/>
  <c r="Y459" i="7" s="1"/>
  <c r="V459" i="7"/>
  <c r="X458" i="7"/>
  <c r="Y458" i="7" s="1"/>
  <c r="V458" i="7"/>
  <c r="X457" i="7"/>
  <c r="Y457" i="7" s="1"/>
  <c r="V457" i="7"/>
  <c r="X456" i="7"/>
  <c r="Y456" i="7" s="1"/>
  <c r="V456" i="7"/>
  <c r="X455" i="7"/>
  <c r="Y455" i="7" s="1"/>
  <c r="V455" i="7"/>
  <c r="X454" i="7"/>
  <c r="Y454" i="7" s="1"/>
  <c r="V454" i="7"/>
  <c r="X453" i="7"/>
  <c r="Y453" i="7" s="1"/>
  <c r="V453" i="7"/>
  <c r="X452" i="7"/>
  <c r="Y452" i="7" s="1"/>
  <c r="V452" i="7"/>
  <c r="X451" i="7"/>
  <c r="Y451" i="7" s="1"/>
  <c r="V451" i="7"/>
  <c r="X450" i="7"/>
  <c r="Y450" i="7" s="1"/>
  <c r="V450" i="7"/>
  <c r="X449" i="7"/>
  <c r="Y449" i="7" s="1"/>
  <c r="V449" i="7"/>
  <c r="X448" i="7"/>
  <c r="Y448" i="7" s="1"/>
  <c r="W448" i="7"/>
  <c r="V448" i="7"/>
  <c r="X447" i="7"/>
  <c r="Y447" i="7" s="1"/>
  <c r="W447" i="7"/>
  <c r="V447" i="7"/>
  <c r="X446" i="7"/>
  <c r="Y446" i="7" s="1"/>
  <c r="W446" i="7"/>
  <c r="V446" i="7"/>
  <c r="X445" i="7"/>
  <c r="Y445" i="7" s="1"/>
  <c r="V445" i="7"/>
  <c r="X444" i="7"/>
  <c r="Y444" i="7" s="1"/>
  <c r="V444" i="7"/>
  <c r="X443" i="7"/>
  <c r="Y443" i="7" s="1"/>
  <c r="V443" i="7"/>
  <c r="X442" i="7"/>
  <c r="Y442" i="7" s="1"/>
  <c r="V442" i="7"/>
  <c r="X441" i="7"/>
  <c r="Y441" i="7" s="1"/>
  <c r="V441" i="7"/>
  <c r="X440" i="7"/>
  <c r="Y440" i="7" s="1"/>
  <c r="V440" i="7"/>
  <c r="X439" i="7"/>
  <c r="Y439" i="7" s="1"/>
  <c r="V439" i="7"/>
  <c r="X438" i="7"/>
  <c r="Y438" i="7" s="1"/>
  <c r="V438" i="7"/>
  <c r="X437" i="7"/>
  <c r="Y437" i="7" s="1"/>
  <c r="V437" i="7"/>
  <c r="X436" i="7"/>
  <c r="Y436" i="7" s="1"/>
  <c r="V436" i="7"/>
  <c r="X435" i="7"/>
  <c r="Y435" i="7" s="1"/>
  <c r="V435" i="7"/>
  <c r="X434" i="7"/>
  <c r="Y434" i="7" s="1"/>
  <c r="V434" i="7"/>
  <c r="X433" i="7"/>
  <c r="Y433" i="7" s="1"/>
  <c r="V433" i="7"/>
  <c r="X432" i="7"/>
  <c r="Y432" i="7" s="1"/>
  <c r="V290" i="56" s="1"/>
  <c r="X290" i="56" s="1"/>
  <c r="V432" i="7"/>
  <c r="U290" i="56" s="1"/>
  <c r="W290" i="56" s="1"/>
  <c r="X431" i="7"/>
  <c r="Y431" i="7" s="1"/>
  <c r="W431" i="7"/>
  <c r="V431" i="7"/>
  <c r="X430" i="7"/>
  <c r="Y430" i="7" s="1"/>
  <c r="W430" i="7"/>
  <c r="V430" i="7"/>
  <c r="X429" i="7"/>
  <c r="Y429" i="7" s="1"/>
  <c r="W429" i="7"/>
  <c r="V429" i="7"/>
  <c r="X428" i="7"/>
  <c r="Y428" i="7" s="1"/>
  <c r="W428" i="7"/>
  <c r="V428" i="7"/>
  <c r="X427" i="7"/>
  <c r="Y427" i="7" s="1"/>
  <c r="W427" i="7"/>
  <c r="V427" i="7"/>
  <c r="X426" i="7"/>
  <c r="Y426" i="7" s="1"/>
  <c r="W426" i="7"/>
  <c r="V426" i="7"/>
  <c r="X425" i="7"/>
  <c r="Y425" i="7" s="1"/>
  <c r="W425" i="7"/>
  <c r="V425" i="7"/>
  <c r="X424" i="7"/>
  <c r="Y424" i="7" s="1"/>
  <c r="W424" i="7"/>
  <c r="V424" i="7"/>
  <c r="U292" i="56" s="1"/>
  <c r="W292" i="56" s="1"/>
  <c r="X423" i="7"/>
  <c r="Y423" i="7" s="1"/>
  <c r="W423" i="7"/>
  <c r="V423" i="7"/>
  <c r="X422" i="7"/>
  <c r="Y422" i="7" s="1"/>
  <c r="W422" i="7"/>
  <c r="V422" i="7"/>
  <c r="X421" i="7"/>
  <c r="Y421" i="7" s="1"/>
  <c r="W421" i="7"/>
  <c r="V421" i="7"/>
  <c r="X420" i="7"/>
  <c r="Y420" i="7" s="1"/>
  <c r="W420" i="7"/>
  <c r="V420" i="7"/>
  <c r="X419" i="7"/>
  <c r="Y419" i="7" s="1"/>
  <c r="W419" i="7"/>
  <c r="V419" i="7"/>
  <c r="X418" i="7"/>
  <c r="Y418" i="7" s="1"/>
  <c r="W418" i="7"/>
  <c r="V418" i="7"/>
  <c r="X417" i="7"/>
  <c r="Y417" i="7" s="1"/>
  <c r="W417" i="7"/>
  <c r="V417" i="7"/>
  <c r="X416" i="7"/>
  <c r="Y416" i="7" s="1"/>
  <c r="W416" i="7"/>
  <c r="V416" i="7"/>
  <c r="U287" i="56" s="1"/>
  <c r="W287" i="56" s="1"/>
  <c r="X415" i="7"/>
  <c r="Y415" i="7" s="1"/>
  <c r="V415" i="7"/>
  <c r="X414" i="7"/>
  <c r="Y414" i="7" s="1"/>
  <c r="V414" i="7"/>
  <c r="X413" i="7"/>
  <c r="Y413" i="7" s="1"/>
  <c r="V413" i="7"/>
  <c r="X412" i="7"/>
  <c r="Y412" i="7" s="1"/>
  <c r="V412" i="7"/>
  <c r="X411" i="7"/>
  <c r="Y411" i="7" s="1"/>
  <c r="V411" i="7"/>
  <c r="X410" i="7"/>
  <c r="Y410" i="7" s="1"/>
  <c r="V410" i="7"/>
  <c r="V292" i="56" l="1"/>
  <c r="X292" i="56" s="1"/>
  <c r="U299" i="56"/>
  <c r="W299" i="56" s="1"/>
  <c r="K94" i="56"/>
  <c r="M94" i="56" s="1"/>
  <c r="V300" i="56"/>
  <c r="X300" i="56" s="1"/>
  <c r="U285" i="56"/>
  <c r="W285" i="56" s="1"/>
  <c r="K89" i="56"/>
  <c r="M89" i="56" s="1"/>
  <c r="U295" i="56"/>
  <c r="W295" i="56" s="1"/>
  <c r="K91" i="56"/>
  <c r="M91" i="56" s="1"/>
  <c r="U301" i="56"/>
  <c r="W301" i="56" s="1"/>
  <c r="K95" i="56"/>
  <c r="M95" i="56" s="1"/>
  <c r="C38" i="56"/>
  <c r="E38" i="56" s="1"/>
  <c r="V299" i="56"/>
  <c r="X299" i="56" s="1"/>
  <c r="L94" i="56"/>
  <c r="N94" i="56" s="1"/>
  <c r="U298" i="56"/>
  <c r="W298" i="56" s="1"/>
  <c r="V293" i="56"/>
  <c r="X293" i="56" s="1"/>
  <c r="U289" i="56"/>
  <c r="W289" i="56" s="1"/>
  <c r="U297" i="56"/>
  <c r="W297" i="56" s="1"/>
  <c r="K93" i="56"/>
  <c r="M93" i="56" s="1"/>
  <c r="V295" i="56"/>
  <c r="X295" i="56" s="1"/>
  <c r="L91" i="56"/>
  <c r="N91" i="56" s="1"/>
  <c r="V301" i="56"/>
  <c r="X301" i="56" s="1"/>
  <c r="L95" i="56"/>
  <c r="N95" i="56" s="1"/>
  <c r="D38" i="56"/>
  <c r="F38" i="56" s="1"/>
  <c r="U284" i="56"/>
  <c r="W284" i="56" s="1"/>
  <c r="K88" i="56"/>
  <c r="M88" i="56" s="1"/>
  <c r="V285" i="56"/>
  <c r="X285" i="56" s="1"/>
  <c r="L89" i="56"/>
  <c r="N89" i="56" s="1"/>
  <c r="U288" i="56"/>
  <c r="W288" i="56" s="1"/>
  <c r="U300" i="56"/>
  <c r="W300" i="56" s="1"/>
  <c r="V287" i="56"/>
  <c r="X287" i="56" s="1"/>
  <c r="V289" i="56"/>
  <c r="X289" i="56" s="1"/>
  <c r="L90" i="56"/>
  <c r="N90" i="56" s="1"/>
  <c r="V298" i="56"/>
  <c r="X298" i="56" s="1"/>
  <c r="V284" i="56"/>
  <c r="X284" i="56" s="1"/>
  <c r="L88" i="56"/>
  <c r="N88" i="56" s="1"/>
  <c r="U296" i="56"/>
  <c r="W296" i="56" s="1"/>
  <c r="K92" i="56"/>
  <c r="M92" i="56" s="1"/>
  <c r="C37" i="56"/>
  <c r="E37" i="56" s="1"/>
  <c r="V297" i="56"/>
  <c r="X297" i="56" s="1"/>
  <c r="L93" i="56"/>
  <c r="N93" i="56" s="1"/>
  <c r="V296" i="56"/>
  <c r="X296" i="56" s="1"/>
  <c r="L92" i="56"/>
  <c r="N92" i="56" s="1"/>
  <c r="D37" i="56"/>
  <c r="F37" i="56" s="1"/>
  <c r="U293" i="56"/>
  <c r="W293" i="56" s="1"/>
  <c r="V294" i="56"/>
  <c r="X294" i="56" s="1"/>
  <c r="W509" i="7"/>
  <c r="Y509" i="7"/>
  <c r="Y508" i="7"/>
  <c r="V510" i="7"/>
  <c r="Y510" i="7"/>
  <c r="V508" i="7"/>
  <c r="V291" i="56" l="1"/>
  <c r="X291" i="56" s="1"/>
  <c r="U291" i="56"/>
  <c r="W291" i="56" s="1"/>
  <c r="U286" i="56"/>
  <c r="W286" i="56" s="1"/>
  <c r="V286" i="56"/>
  <c r="X286" i="56" s="1"/>
  <c r="C36" i="56"/>
  <c r="E36" i="56" s="1"/>
  <c r="K90" i="56"/>
  <c r="M90" i="56" s="1"/>
  <c r="V288" i="56"/>
  <c r="X288" i="56" s="1"/>
  <c r="D36" i="56"/>
  <c r="F36" i="56" s="1"/>
  <c r="Y805" i="7"/>
  <c r="V805" i="7"/>
  <c r="AW804" i="7"/>
  <c r="AR804" i="7"/>
  <c r="AM804" i="7"/>
  <c r="AH804" i="7"/>
  <c r="Y804" i="7"/>
  <c r="V804" i="7"/>
  <c r="Y803" i="7"/>
  <c r="V803" i="7"/>
  <c r="AW802" i="7"/>
  <c r="AR802" i="7"/>
  <c r="AM802" i="7"/>
  <c r="AH802" i="7"/>
  <c r="Y802" i="7"/>
  <c r="V802" i="7"/>
  <c r="AW801" i="7"/>
  <c r="AR801" i="7"/>
  <c r="AM801" i="7"/>
  <c r="AH801" i="7"/>
  <c r="Y801" i="7"/>
  <c r="V801" i="7"/>
  <c r="AW800" i="7"/>
  <c r="AR800" i="7"/>
  <c r="AM800" i="7"/>
  <c r="AH800" i="7"/>
  <c r="Y800" i="7"/>
  <c r="V800" i="7"/>
  <c r="AW799" i="7"/>
  <c r="AR799" i="7"/>
  <c r="AM799" i="7"/>
  <c r="AH799" i="7"/>
  <c r="Y799" i="7"/>
  <c r="V799" i="7"/>
  <c r="AW798" i="7"/>
  <c r="AR798" i="7"/>
  <c r="AM798" i="7"/>
  <c r="AH798" i="7"/>
  <c r="Y798" i="7"/>
  <c r="V798" i="7"/>
  <c r="AW797" i="7"/>
  <c r="AR797" i="7"/>
  <c r="AM797" i="7"/>
  <c r="AH797" i="7"/>
  <c r="Y797" i="7"/>
  <c r="V797" i="7"/>
  <c r="Y796" i="7"/>
  <c r="V796" i="7"/>
  <c r="AW795" i="7"/>
  <c r="AR795" i="7"/>
  <c r="AM795" i="7"/>
  <c r="AH795" i="7"/>
  <c r="Y795" i="7"/>
  <c r="V795" i="7"/>
  <c r="Y794" i="7"/>
  <c r="V794" i="7"/>
  <c r="AW793" i="7"/>
  <c r="AR793" i="7"/>
  <c r="AM793" i="7"/>
  <c r="AH793" i="7"/>
  <c r="Y793" i="7"/>
  <c r="V793" i="7"/>
  <c r="AW792" i="7"/>
  <c r="AR792" i="7"/>
  <c r="AM792" i="7"/>
  <c r="AH792" i="7"/>
  <c r="Y792" i="7"/>
  <c r="V792" i="7"/>
  <c r="Y791" i="7"/>
  <c r="V791" i="7"/>
  <c r="Y790" i="7"/>
  <c r="V790" i="7"/>
  <c r="Y789" i="7"/>
  <c r="V789" i="7"/>
  <c r="Y788" i="7"/>
  <c r="V788" i="7"/>
  <c r="Y787" i="7"/>
  <c r="V787" i="7"/>
  <c r="Y786" i="7"/>
  <c r="V786" i="7"/>
  <c r="Y785" i="7"/>
  <c r="V785" i="7"/>
  <c r="Y784" i="7"/>
  <c r="V784" i="7"/>
  <c r="Y783" i="7"/>
  <c r="V783" i="7"/>
  <c r="Y782" i="7"/>
  <c r="V782" i="7"/>
  <c r="Y781" i="7"/>
  <c r="V781" i="7"/>
  <c r="Y780" i="7"/>
  <c r="V780" i="7"/>
  <c r="Y779" i="7"/>
  <c r="V779" i="7"/>
  <c r="Y778" i="7"/>
  <c r="V778" i="7"/>
  <c r="Y777" i="7"/>
  <c r="V777" i="7"/>
  <c r="Y776" i="7"/>
  <c r="V776" i="7"/>
  <c r="Y775" i="7"/>
  <c r="V775" i="7"/>
  <c r="Y774" i="7"/>
  <c r="V774" i="7"/>
  <c r="Y773" i="7"/>
  <c r="V773" i="7"/>
  <c r="AW772" i="7"/>
  <c r="AR772" i="7"/>
  <c r="AM772" i="7"/>
  <c r="AH772" i="7"/>
  <c r="Y772" i="7"/>
  <c r="V772" i="7"/>
  <c r="AW771" i="7"/>
  <c r="AR771" i="7"/>
  <c r="AM771" i="7"/>
  <c r="AH771" i="7"/>
  <c r="Y771" i="7"/>
  <c r="V771" i="7"/>
  <c r="Y770" i="7"/>
  <c r="V770" i="7"/>
  <c r="AW769" i="7"/>
  <c r="AR769" i="7"/>
  <c r="AM769" i="7"/>
  <c r="AH769" i="7"/>
  <c r="Y769" i="7"/>
  <c r="V324" i="56" s="1"/>
  <c r="X324" i="56" s="1"/>
  <c r="V769" i="7"/>
  <c r="AW768" i="7"/>
  <c r="AR768" i="7"/>
  <c r="AM768" i="7"/>
  <c r="AH768" i="7"/>
  <c r="Y768" i="7"/>
  <c r="V768" i="7"/>
  <c r="AW767" i="7"/>
  <c r="AR767" i="7"/>
  <c r="AM767" i="7"/>
  <c r="AH767" i="7"/>
  <c r="Y767" i="7"/>
  <c r="V767" i="7"/>
  <c r="AW766" i="7"/>
  <c r="AR766" i="7"/>
  <c r="AM766" i="7"/>
  <c r="AH766" i="7"/>
  <c r="Y766" i="7"/>
  <c r="V766" i="7"/>
  <c r="AW765" i="7"/>
  <c r="AR765" i="7"/>
  <c r="AM765" i="7"/>
  <c r="AH765" i="7"/>
  <c r="Y765" i="7"/>
  <c r="V765" i="7"/>
  <c r="AW764" i="7"/>
  <c r="AR764" i="7"/>
  <c r="AM764" i="7"/>
  <c r="AH764" i="7"/>
  <c r="Y764" i="7"/>
  <c r="V764" i="7"/>
  <c r="AW763" i="7"/>
  <c r="AR763" i="7"/>
  <c r="AM763" i="7"/>
  <c r="AH763" i="7"/>
  <c r="Y763" i="7"/>
  <c r="V763" i="7"/>
  <c r="AW762" i="7"/>
  <c r="AR762" i="7"/>
  <c r="AM762" i="7"/>
  <c r="AH762" i="7"/>
  <c r="Y762" i="7"/>
  <c r="V762" i="7"/>
  <c r="AW761" i="7"/>
  <c r="AR761" i="7"/>
  <c r="AM761" i="7"/>
  <c r="AH761" i="7"/>
  <c r="Y761" i="7"/>
  <c r="V761" i="7"/>
  <c r="AW760" i="7"/>
  <c r="AR760" i="7"/>
  <c r="AM760" i="7"/>
  <c r="AH760" i="7"/>
  <c r="Y760" i="7"/>
  <c r="V760" i="7"/>
  <c r="AW759" i="7"/>
  <c r="AR759" i="7"/>
  <c r="AM759" i="7"/>
  <c r="AH759" i="7"/>
  <c r="Y759" i="7"/>
  <c r="V759" i="7"/>
  <c r="U330" i="56" s="1"/>
  <c r="W330" i="56" s="1"/>
  <c r="AW758" i="7"/>
  <c r="AR758" i="7"/>
  <c r="AM758" i="7"/>
  <c r="AH758" i="7"/>
  <c r="Y758" i="7"/>
  <c r="V758" i="7"/>
  <c r="AW757" i="7"/>
  <c r="AR757" i="7"/>
  <c r="AM757" i="7"/>
  <c r="AH757" i="7"/>
  <c r="Y757" i="7"/>
  <c r="V757" i="7"/>
  <c r="AW756" i="7"/>
  <c r="AR756" i="7"/>
  <c r="AM756" i="7"/>
  <c r="AH756" i="7"/>
  <c r="Y756" i="7"/>
  <c r="V756" i="7"/>
  <c r="AW755" i="7"/>
  <c r="AR755" i="7"/>
  <c r="AM755" i="7"/>
  <c r="AH755" i="7"/>
  <c r="Y755" i="7"/>
  <c r="V755" i="7"/>
  <c r="AW754" i="7"/>
  <c r="AR754" i="7"/>
  <c r="AM754" i="7"/>
  <c r="AH754" i="7"/>
  <c r="Y754" i="7"/>
  <c r="V754" i="7"/>
  <c r="AW753" i="7"/>
  <c r="AR753" i="7"/>
  <c r="AM753" i="7"/>
  <c r="AH753" i="7"/>
  <c r="Y753" i="7"/>
  <c r="V753" i="7"/>
  <c r="AW752" i="7"/>
  <c r="AR752" i="7"/>
  <c r="AM752" i="7"/>
  <c r="AH752" i="7"/>
  <c r="Y752" i="7"/>
  <c r="V752" i="7"/>
  <c r="AW751" i="7"/>
  <c r="AR751" i="7"/>
  <c r="AM751" i="7"/>
  <c r="AH751" i="7"/>
  <c r="Y751" i="7"/>
  <c r="V751" i="7"/>
  <c r="AW750" i="7"/>
  <c r="AR750" i="7"/>
  <c r="AM750" i="7"/>
  <c r="AH750" i="7"/>
  <c r="Y750" i="7"/>
  <c r="V750" i="7"/>
  <c r="AW749" i="7"/>
  <c r="AR749" i="7"/>
  <c r="AM749" i="7"/>
  <c r="AH749" i="7"/>
  <c r="Y749" i="7"/>
  <c r="V749" i="7"/>
  <c r="AW748" i="7"/>
  <c r="AR748" i="7"/>
  <c r="AM748" i="7"/>
  <c r="AH748" i="7"/>
  <c r="Y748" i="7"/>
  <c r="V323" i="56" s="1"/>
  <c r="X323" i="56" s="1"/>
  <c r="V748" i="7"/>
  <c r="AW747" i="7"/>
  <c r="AR747" i="7"/>
  <c r="AM747" i="7"/>
  <c r="AH747" i="7"/>
  <c r="Y747" i="7"/>
  <c r="V747" i="7"/>
  <c r="AW746" i="7"/>
  <c r="AR746" i="7"/>
  <c r="AM746" i="7"/>
  <c r="AH746" i="7"/>
  <c r="Y746" i="7"/>
  <c r="V746" i="7"/>
  <c r="AW745" i="7"/>
  <c r="AR745" i="7"/>
  <c r="AM745" i="7"/>
  <c r="AH745" i="7"/>
  <c r="Y745" i="7"/>
  <c r="V745" i="7"/>
  <c r="AW744" i="7"/>
  <c r="AR744" i="7"/>
  <c r="AM744" i="7"/>
  <c r="AH744" i="7"/>
  <c r="Y744" i="7"/>
  <c r="V744" i="7"/>
  <c r="AW743" i="7"/>
  <c r="AR743" i="7"/>
  <c r="AM743" i="7"/>
  <c r="AH743" i="7"/>
  <c r="Y743" i="7"/>
  <c r="V743" i="7"/>
  <c r="AW742" i="7"/>
  <c r="AR742" i="7"/>
  <c r="AM742" i="7"/>
  <c r="AH742" i="7"/>
  <c r="Y742" i="7"/>
  <c r="V742" i="7"/>
  <c r="AW741" i="7"/>
  <c r="AR741" i="7"/>
  <c r="AM741" i="7"/>
  <c r="AH741" i="7"/>
  <c r="Y741" i="7"/>
  <c r="V741" i="7"/>
  <c r="AW740" i="7"/>
  <c r="AR740" i="7"/>
  <c r="AM740" i="7"/>
  <c r="AH740" i="7"/>
  <c r="Y740" i="7"/>
  <c r="V329" i="56" s="1"/>
  <c r="X329" i="56" s="1"/>
  <c r="V740" i="7"/>
  <c r="AW739" i="7"/>
  <c r="AR739" i="7"/>
  <c r="AM739" i="7"/>
  <c r="AH739" i="7"/>
  <c r="Y739" i="7"/>
  <c r="V739" i="7"/>
  <c r="AW738" i="7"/>
  <c r="AR738" i="7"/>
  <c r="AM738" i="7"/>
  <c r="AH738" i="7"/>
  <c r="Y738" i="7"/>
  <c r="V738" i="7"/>
  <c r="AW737" i="7"/>
  <c r="AR737" i="7"/>
  <c r="AM737" i="7"/>
  <c r="AH737" i="7"/>
  <c r="Y737" i="7"/>
  <c r="V737" i="7"/>
  <c r="AW736" i="7"/>
  <c r="AR736" i="7"/>
  <c r="AM736" i="7"/>
  <c r="AH736" i="7"/>
  <c r="Y736" i="7"/>
  <c r="V736" i="7"/>
  <c r="AW735" i="7"/>
  <c r="AR735" i="7"/>
  <c r="AM735" i="7"/>
  <c r="AH735" i="7"/>
  <c r="Y735" i="7"/>
  <c r="V735" i="7"/>
  <c r="AW734" i="7"/>
  <c r="AR734" i="7"/>
  <c r="AM734" i="7"/>
  <c r="AH734" i="7"/>
  <c r="Y734" i="7"/>
  <c r="V734" i="7"/>
  <c r="AW733" i="7"/>
  <c r="AR733" i="7"/>
  <c r="AM733" i="7"/>
  <c r="AH733" i="7"/>
  <c r="Y733" i="7"/>
  <c r="V733" i="7"/>
  <c r="AW732" i="7"/>
  <c r="AR732" i="7"/>
  <c r="AM732" i="7"/>
  <c r="AH732" i="7"/>
  <c r="Y732" i="7"/>
  <c r="V732" i="7"/>
  <c r="AW731" i="7"/>
  <c r="AR731" i="7"/>
  <c r="AM731" i="7"/>
  <c r="AH731" i="7"/>
  <c r="Y731" i="7"/>
  <c r="V731" i="7"/>
  <c r="Y730" i="7"/>
  <c r="V730" i="7"/>
  <c r="AW729" i="7"/>
  <c r="AR729" i="7"/>
  <c r="AM729" i="7"/>
  <c r="AH729" i="7"/>
  <c r="Y729" i="7"/>
  <c r="V729" i="7"/>
  <c r="AW728" i="7"/>
  <c r="AR728" i="7"/>
  <c r="AM728" i="7"/>
  <c r="AH728" i="7"/>
  <c r="Y728" i="7"/>
  <c r="V728" i="7"/>
  <c r="AW727" i="7"/>
  <c r="AR727" i="7"/>
  <c r="AM727" i="7"/>
  <c r="AH727" i="7"/>
  <c r="Y727" i="7"/>
  <c r="V727" i="7"/>
  <c r="AW726" i="7"/>
  <c r="AR726" i="7"/>
  <c r="AM726" i="7"/>
  <c r="AH726" i="7"/>
  <c r="Y726" i="7"/>
  <c r="V309" i="56" s="1"/>
  <c r="X309" i="56" s="1"/>
  <c r="V726" i="7"/>
  <c r="U309" i="56" s="1"/>
  <c r="W309" i="56" s="1"/>
  <c r="Y725" i="7"/>
  <c r="V725" i="7"/>
  <c r="AW724" i="7"/>
  <c r="AR724" i="7"/>
  <c r="AM724" i="7"/>
  <c r="AH724" i="7"/>
  <c r="X724" i="7"/>
  <c r="Y724" i="7" s="1"/>
  <c r="V724" i="7"/>
  <c r="Y723" i="7"/>
  <c r="V723" i="7"/>
  <c r="AW722" i="7"/>
  <c r="AR722" i="7"/>
  <c r="AM722" i="7"/>
  <c r="AH722" i="7"/>
  <c r="Y722" i="7"/>
  <c r="V722" i="7"/>
  <c r="Y721" i="7"/>
  <c r="V303" i="56" s="1"/>
  <c r="X303" i="56" s="1"/>
  <c r="V721" i="7"/>
  <c r="AW720" i="7"/>
  <c r="AR720" i="7"/>
  <c r="AM720" i="7"/>
  <c r="AH720" i="7"/>
  <c r="Y720" i="7"/>
  <c r="V720" i="7"/>
  <c r="Y719" i="7"/>
  <c r="V719" i="7"/>
  <c r="Y718" i="7"/>
  <c r="V718" i="7"/>
  <c r="Y717" i="7"/>
  <c r="V717" i="7"/>
  <c r="Y716" i="7"/>
  <c r="V716" i="7"/>
  <c r="Y715" i="7"/>
  <c r="V715" i="7"/>
  <c r="Y714" i="7"/>
  <c r="V714" i="7"/>
  <c r="Y713" i="7"/>
  <c r="V713" i="7"/>
  <c r="Y712" i="7"/>
  <c r="V712" i="7"/>
  <c r="Y711" i="7"/>
  <c r="V711" i="7"/>
  <c r="Y710" i="7"/>
  <c r="V710" i="7"/>
  <c r="Y709" i="7"/>
  <c r="V709" i="7"/>
  <c r="Y708" i="7"/>
  <c r="V317" i="56" s="1"/>
  <c r="X317" i="56" s="1"/>
  <c r="V708" i="7"/>
  <c r="Y707" i="7"/>
  <c r="V707" i="7"/>
  <c r="Y706" i="7"/>
  <c r="V706" i="7"/>
  <c r="Y705" i="7"/>
  <c r="V705" i="7"/>
  <c r="Y704" i="7"/>
  <c r="V704" i="7"/>
  <c r="Y703" i="7"/>
  <c r="V703" i="7"/>
  <c r="Y702" i="7"/>
  <c r="V702" i="7"/>
  <c r="Y701" i="7"/>
  <c r="V701" i="7"/>
  <c r="Y700" i="7"/>
  <c r="V700" i="7"/>
  <c r="Y699" i="7"/>
  <c r="V699" i="7"/>
  <c r="Y698" i="7"/>
  <c r="V698" i="7"/>
  <c r="Y697" i="7"/>
  <c r="V697" i="7"/>
  <c r="Y696" i="7"/>
  <c r="V696" i="7"/>
  <c r="Y695" i="7"/>
  <c r="V695" i="7"/>
  <c r="Y694" i="7"/>
  <c r="V694" i="7"/>
  <c r="Y693" i="7"/>
  <c r="V693" i="7"/>
  <c r="Y692" i="7"/>
  <c r="V692" i="7"/>
  <c r="Y691" i="7"/>
  <c r="V691" i="7"/>
  <c r="Y690" i="7"/>
  <c r="V690" i="7"/>
  <c r="Y689" i="7"/>
  <c r="V689" i="7"/>
  <c r="Y688" i="7"/>
  <c r="V688" i="7"/>
  <c r="Y687" i="7"/>
  <c r="V687" i="7"/>
  <c r="Y686" i="7"/>
  <c r="V686" i="7"/>
  <c r="AW685" i="7"/>
  <c r="AR685" i="7"/>
  <c r="AM685" i="7"/>
  <c r="AH685" i="7"/>
  <c r="Y685" i="7"/>
  <c r="V314" i="56" s="1"/>
  <c r="X314" i="56" s="1"/>
  <c r="V685" i="7"/>
  <c r="AW684" i="7"/>
  <c r="AR684" i="7"/>
  <c r="AM684" i="7"/>
  <c r="AH684" i="7"/>
  <c r="Y684" i="7"/>
  <c r="V684" i="7"/>
  <c r="AW683" i="7"/>
  <c r="AR683" i="7"/>
  <c r="AM683" i="7"/>
  <c r="AH683" i="7"/>
  <c r="Y683" i="7"/>
  <c r="V683" i="7"/>
  <c r="AW682" i="7"/>
  <c r="AR682" i="7"/>
  <c r="AM682" i="7"/>
  <c r="AH682" i="7"/>
  <c r="Y682" i="7"/>
  <c r="V682" i="7"/>
  <c r="AW681" i="7"/>
  <c r="AR681" i="7"/>
  <c r="AM681" i="7"/>
  <c r="AH681" i="7"/>
  <c r="Y681" i="7"/>
  <c r="V681" i="7"/>
  <c r="AW680" i="7"/>
  <c r="AR680" i="7"/>
  <c r="AM680" i="7"/>
  <c r="AH680" i="7"/>
  <c r="Y680" i="7"/>
  <c r="V680" i="7"/>
  <c r="AW679" i="7"/>
  <c r="AR679" i="7"/>
  <c r="AM679" i="7"/>
  <c r="AH679" i="7"/>
  <c r="Y679" i="7"/>
  <c r="V679" i="7"/>
  <c r="AW678" i="7"/>
  <c r="AR678" i="7"/>
  <c r="AM678" i="7"/>
  <c r="AH678" i="7"/>
  <c r="Y678" i="7"/>
  <c r="V678" i="7"/>
  <c r="AW677" i="7"/>
  <c r="AR677" i="7"/>
  <c r="AM677" i="7"/>
  <c r="AH677" i="7"/>
  <c r="Y677" i="7"/>
  <c r="V677" i="7"/>
  <c r="AW676" i="7"/>
  <c r="AR676" i="7"/>
  <c r="AM676" i="7"/>
  <c r="AH676" i="7"/>
  <c r="Y676" i="7"/>
  <c r="V676" i="7"/>
  <c r="AW675" i="7"/>
  <c r="AR675" i="7"/>
  <c r="AM675" i="7"/>
  <c r="AH675" i="7"/>
  <c r="Y675" i="7"/>
  <c r="V675" i="7"/>
  <c r="AW674" i="7"/>
  <c r="AR674" i="7"/>
  <c r="AM674" i="7"/>
  <c r="AH674" i="7"/>
  <c r="Y674" i="7"/>
  <c r="V674" i="7"/>
  <c r="AW673" i="7"/>
  <c r="AR673" i="7"/>
  <c r="AM673" i="7"/>
  <c r="AH673" i="7"/>
  <c r="Y673" i="7"/>
  <c r="V673" i="7"/>
  <c r="AW672" i="7"/>
  <c r="AR672" i="7"/>
  <c r="AM672" i="7"/>
  <c r="AH672" i="7"/>
  <c r="Y672" i="7"/>
  <c r="V672" i="7"/>
  <c r="AW671" i="7"/>
  <c r="AR671" i="7"/>
  <c r="AM671" i="7"/>
  <c r="AH671" i="7"/>
  <c r="Y671" i="7"/>
  <c r="V671" i="7"/>
  <c r="AW670" i="7"/>
  <c r="AR670" i="7"/>
  <c r="AM670" i="7"/>
  <c r="AH670" i="7"/>
  <c r="Y670" i="7"/>
  <c r="V670" i="7"/>
  <c r="AW669" i="7"/>
  <c r="AR669" i="7"/>
  <c r="AM669" i="7"/>
  <c r="AH669" i="7"/>
  <c r="Y669" i="7"/>
  <c r="V669" i="7"/>
  <c r="AW668" i="7"/>
  <c r="AR668" i="7"/>
  <c r="AM668" i="7"/>
  <c r="AH668" i="7"/>
  <c r="Y668" i="7"/>
  <c r="V668" i="7"/>
  <c r="AW667" i="7"/>
  <c r="AR667" i="7"/>
  <c r="AM667" i="7"/>
  <c r="AH667" i="7"/>
  <c r="Y667" i="7"/>
  <c r="V667" i="7"/>
  <c r="AW666" i="7"/>
  <c r="AR666" i="7"/>
  <c r="AM666" i="7"/>
  <c r="AH666" i="7"/>
  <c r="Y666" i="7"/>
  <c r="V666" i="7"/>
  <c r="AW665" i="7"/>
  <c r="AR665" i="7"/>
  <c r="AM665" i="7"/>
  <c r="AH665" i="7"/>
  <c r="Y665" i="7"/>
  <c r="V665" i="7"/>
  <c r="AW664" i="7"/>
  <c r="AR664" i="7"/>
  <c r="AM664" i="7"/>
  <c r="AH664" i="7"/>
  <c r="Y664" i="7"/>
  <c r="V664" i="7"/>
  <c r="AW663" i="7"/>
  <c r="AR663" i="7"/>
  <c r="AM663" i="7"/>
  <c r="AH663" i="7"/>
  <c r="Y663" i="7"/>
  <c r="V663" i="7"/>
  <c r="AW662" i="7"/>
  <c r="AR662" i="7"/>
  <c r="AM662" i="7"/>
  <c r="AH662" i="7"/>
  <c r="Y662" i="7"/>
  <c r="V662" i="7"/>
  <c r="AW661" i="7"/>
  <c r="AR661" i="7"/>
  <c r="AM661" i="7"/>
  <c r="AH661" i="7"/>
  <c r="Y661" i="7"/>
  <c r="V661" i="7"/>
  <c r="AW660" i="7"/>
  <c r="AR660" i="7"/>
  <c r="AM660" i="7"/>
  <c r="AH660" i="7"/>
  <c r="Y660" i="7"/>
  <c r="V660" i="7"/>
  <c r="AW659" i="7"/>
  <c r="AR659" i="7"/>
  <c r="AM659" i="7"/>
  <c r="AH659" i="7"/>
  <c r="Y659" i="7"/>
  <c r="V659" i="7"/>
  <c r="AW658" i="7"/>
  <c r="AR658" i="7"/>
  <c r="AM658" i="7"/>
  <c r="AH658" i="7"/>
  <c r="Y658" i="7"/>
  <c r="V658" i="7"/>
  <c r="AW657" i="7"/>
  <c r="AR657" i="7"/>
  <c r="AM657" i="7"/>
  <c r="AH657" i="7"/>
  <c r="Y657" i="7"/>
  <c r="V657" i="7"/>
  <c r="AW656" i="7"/>
  <c r="AR656" i="7"/>
  <c r="AM656" i="7"/>
  <c r="AH656" i="7"/>
  <c r="Y656" i="7"/>
  <c r="V656" i="7"/>
  <c r="AW655" i="7"/>
  <c r="AR655" i="7"/>
  <c r="AM655" i="7"/>
  <c r="AH655" i="7"/>
  <c r="Y655" i="7"/>
  <c r="V655" i="7"/>
  <c r="AW654" i="7"/>
  <c r="AR654" i="7"/>
  <c r="AM654" i="7"/>
  <c r="AH654" i="7"/>
  <c r="Y654" i="7"/>
  <c r="V654" i="7"/>
  <c r="AW653" i="7"/>
  <c r="AR653" i="7"/>
  <c r="AM653" i="7"/>
  <c r="AH653" i="7"/>
  <c r="Y653" i="7"/>
  <c r="V653" i="7"/>
  <c r="AW652" i="7"/>
  <c r="AR652" i="7"/>
  <c r="AM652" i="7"/>
  <c r="AH652" i="7"/>
  <c r="Y652" i="7"/>
  <c r="V312" i="56" s="1"/>
  <c r="X312" i="56" s="1"/>
  <c r="V652" i="7"/>
  <c r="U312" i="56" s="1"/>
  <c r="W312" i="56" s="1"/>
  <c r="AW651" i="7"/>
  <c r="AR651" i="7"/>
  <c r="AM651" i="7"/>
  <c r="AH651" i="7"/>
  <c r="Y651" i="7"/>
  <c r="V651" i="7"/>
  <c r="AW650" i="7"/>
  <c r="AR650" i="7"/>
  <c r="AM650" i="7"/>
  <c r="AH650" i="7"/>
  <c r="Y650" i="7"/>
  <c r="V650" i="7"/>
  <c r="AW649" i="7"/>
  <c r="AR649" i="7"/>
  <c r="AM649" i="7"/>
  <c r="AH649" i="7"/>
  <c r="Y649" i="7"/>
  <c r="V649" i="7"/>
  <c r="AW648" i="7"/>
  <c r="AR648" i="7"/>
  <c r="AM648" i="7"/>
  <c r="AH648" i="7"/>
  <c r="Y648" i="7"/>
  <c r="V648" i="7"/>
  <c r="AW647" i="7"/>
  <c r="AR647" i="7"/>
  <c r="AM647" i="7"/>
  <c r="AH647" i="7"/>
  <c r="Y647" i="7"/>
  <c r="V647" i="7"/>
  <c r="AW646" i="7"/>
  <c r="AR646" i="7"/>
  <c r="AM646" i="7"/>
  <c r="AH646" i="7"/>
  <c r="Y646" i="7"/>
  <c r="V646" i="7"/>
  <c r="AW645" i="7"/>
  <c r="AR645" i="7"/>
  <c r="AM645" i="7"/>
  <c r="AH645" i="7"/>
  <c r="Y645" i="7"/>
  <c r="V645" i="7"/>
  <c r="AW644" i="7"/>
  <c r="AR644" i="7"/>
  <c r="AM644" i="7"/>
  <c r="AH644" i="7"/>
  <c r="Y644" i="7"/>
  <c r="V644" i="7"/>
  <c r="AW643" i="7"/>
  <c r="AR643" i="7"/>
  <c r="AM643" i="7"/>
  <c r="AH643" i="7"/>
  <c r="Y643" i="7"/>
  <c r="V643" i="7"/>
  <c r="AW642" i="7"/>
  <c r="AR642" i="7"/>
  <c r="AM642" i="7"/>
  <c r="AH642" i="7"/>
  <c r="Y642" i="7"/>
  <c r="V642" i="7"/>
  <c r="AW641" i="7"/>
  <c r="AR641" i="7"/>
  <c r="AM641" i="7"/>
  <c r="AH641" i="7"/>
  <c r="Y641" i="7"/>
  <c r="V305" i="56" s="1"/>
  <c r="X305" i="56" s="1"/>
  <c r="V641" i="7"/>
  <c r="AW640" i="7"/>
  <c r="AR640" i="7"/>
  <c r="AM640" i="7"/>
  <c r="AH640" i="7"/>
  <c r="Y640" i="7"/>
  <c r="V640" i="7"/>
  <c r="AW639" i="7"/>
  <c r="AR639" i="7"/>
  <c r="AM639" i="7"/>
  <c r="AH639" i="7"/>
  <c r="Y639" i="7"/>
  <c r="V639" i="7"/>
  <c r="AW638" i="7"/>
  <c r="AR638" i="7"/>
  <c r="AM638" i="7"/>
  <c r="AH638" i="7"/>
  <c r="Y638" i="7"/>
  <c r="V638" i="7"/>
  <c r="AW637" i="7"/>
  <c r="AR637" i="7"/>
  <c r="AM637" i="7"/>
  <c r="AH637" i="7"/>
  <c r="Y637" i="7"/>
  <c r="V637" i="7"/>
  <c r="AW636" i="7"/>
  <c r="AR636" i="7"/>
  <c r="AM636" i="7"/>
  <c r="AH636" i="7"/>
  <c r="Y636" i="7"/>
  <c r="V636" i="7"/>
  <c r="AW635" i="7"/>
  <c r="AR635" i="7"/>
  <c r="AM635" i="7"/>
  <c r="AH635" i="7"/>
  <c r="Y635" i="7"/>
  <c r="V635" i="7"/>
  <c r="AW634" i="7"/>
  <c r="AR634" i="7"/>
  <c r="AM634" i="7"/>
  <c r="AH634" i="7"/>
  <c r="Y634" i="7"/>
  <c r="V634" i="7"/>
  <c r="AW633" i="7"/>
  <c r="AR633" i="7"/>
  <c r="AM633" i="7"/>
  <c r="AH633" i="7"/>
  <c r="Y633" i="7"/>
  <c r="V311" i="56" s="1"/>
  <c r="X311" i="56" s="1"/>
  <c r="V633" i="7"/>
  <c r="AW632" i="7"/>
  <c r="AR632" i="7"/>
  <c r="AM632" i="7"/>
  <c r="AH632" i="7"/>
  <c r="Y632" i="7"/>
  <c r="V632" i="7"/>
  <c r="AW631" i="7"/>
  <c r="AR631" i="7"/>
  <c r="AM631" i="7"/>
  <c r="AH631" i="7"/>
  <c r="Y631" i="7"/>
  <c r="V631" i="7"/>
  <c r="AW630" i="7"/>
  <c r="AR630" i="7"/>
  <c r="AM630" i="7"/>
  <c r="AH630" i="7"/>
  <c r="Y630" i="7"/>
  <c r="V630" i="7"/>
  <c r="AW629" i="7"/>
  <c r="AR629" i="7"/>
  <c r="AM629" i="7"/>
  <c r="AH629" i="7"/>
  <c r="Y629" i="7"/>
  <c r="V629" i="7"/>
  <c r="AW628" i="7"/>
  <c r="AR628" i="7"/>
  <c r="AM628" i="7"/>
  <c r="AH628" i="7"/>
  <c r="Y628" i="7"/>
  <c r="V628" i="7"/>
  <c r="AW627" i="7"/>
  <c r="AR627" i="7"/>
  <c r="AM627" i="7"/>
  <c r="AH627" i="7"/>
  <c r="Y627" i="7"/>
  <c r="V627" i="7"/>
  <c r="AW626" i="7"/>
  <c r="AR626" i="7"/>
  <c r="AM626" i="7"/>
  <c r="AH626" i="7"/>
  <c r="Y626" i="7"/>
  <c r="V626" i="7"/>
  <c r="AW625" i="7"/>
  <c r="AR625" i="7"/>
  <c r="AM625" i="7"/>
  <c r="AH625" i="7"/>
  <c r="Y625" i="7"/>
  <c r="V625" i="7"/>
  <c r="AW624" i="7"/>
  <c r="AR624" i="7"/>
  <c r="AM624" i="7"/>
  <c r="AH624" i="7"/>
  <c r="Y624" i="7"/>
  <c r="V624" i="7"/>
  <c r="U322" i="56" l="1"/>
  <c r="W322" i="56" s="1"/>
  <c r="K105" i="56"/>
  <c r="M105" i="56" s="1"/>
  <c r="V333" i="56"/>
  <c r="X333" i="56" s="1"/>
  <c r="D43" i="56"/>
  <c r="F43" i="56" s="1"/>
  <c r="L108" i="56"/>
  <c r="N108" i="56" s="1"/>
  <c r="V330" i="56"/>
  <c r="X330" i="56" s="1"/>
  <c r="V322" i="56"/>
  <c r="X322" i="56" s="1"/>
  <c r="L105" i="56"/>
  <c r="N105" i="56" s="1"/>
  <c r="V315" i="56"/>
  <c r="X315" i="56" s="1"/>
  <c r="L100" i="56"/>
  <c r="N100" i="56" s="1"/>
  <c r="D40" i="56"/>
  <c r="F40" i="56" s="1"/>
  <c r="V328" i="56"/>
  <c r="X328" i="56" s="1"/>
  <c r="D42" i="56"/>
  <c r="F42" i="56" s="1"/>
  <c r="L106" i="56"/>
  <c r="N106" i="56" s="1"/>
  <c r="U308" i="56"/>
  <c r="W308" i="56" s="1"/>
  <c r="U307" i="56"/>
  <c r="W307" i="56" s="1"/>
  <c r="U306" i="56"/>
  <c r="W306" i="56" s="1"/>
  <c r="U304" i="56"/>
  <c r="W304" i="56" s="1"/>
  <c r="K97" i="56"/>
  <c r="M97" i="56" s="1"/>
  <c r="U318" i="56"/>
  <c r="W318" i="56" s="1"/>
  <c r="K103" i="56"/>
  <c r="M103" i="56" s="1"/>
  <c r="U320" i="56"/>
  <c r="W320" i="56" s="1"/>
  <c r="V310" i="56"/>
  <c r="X310" i="56" s="1"/>
  <c r="L98" i="56"/>
  <c r="N98" i="56" s="1"/>
  <c r="D39" i="56"/>
  <c r="F39" i="56" s="1"/>
  <c r="V302" i="56"/>
  <c r="X302" i="56" s="1"/>
  <c r="L96" i="56"/>
  <c r="N96" i="56" s="1"/>
  <c r="V308" i="56"/>
  <c r="X308" i="56" s="1"/>
  <c r="V318" i="56"/>
  <c r="X318" i="56" s="1"/>
  <c r="L103" i="56"/>
  <c r="N103" i="56" s="1"/>
  <c r="V320" i="56"/>
  <c r="X320" i="56" s="1"/>
  <c r="V335" i="56"/>
  <c r="X335" i="56" s="1"/>
  <c r="D44" i="56"/>
  <c r="F44" i="56" s="1"/>
  <c r="L111" i="56"/>
  <c r="N111" i="56" s="1"/>
  <c r="V331" i="56"/>
  <c r="X331" i="56" s="1"/>
  <c r="U333" i="56"/>
  <c r="W333" i="56" s="1"/>
  <c r="C43" i="56"/>
  <c r="E43" i="56" s="1"/>
  <c r="K108" i="56"/>
  <c r="M108" i="56" s="1"/>
  <c r="V307" i="56"/>
  <c r="X307" i="56" s="1"/>
  <c r="V306" i="56"/>
  <c r="X306" i="56" s="1"/>
  <c r="V304" i="56"/>
  <c r="X304" i="56" s="1"/>
  <c r="L97" i="56"/>
  <c r="N97" i="56" s="1"/>
  <c r="U310" i="56"/>
  <c r="W310" i="56" s="1"/>
  <c r="C39" i="56"/>
  <c r="E39" i="56" s="1"/>
  <c r="K98" i="56"/>
  <c r="M98" i="56" s="1"/>
  <c r="U311" i="56"/>
  <c r="W311" i="56" s="1"/>
  <c r="U305" i="56"/>
  <c r="W305" i="56" s="1"/>
  <c r="U316" i="56"/>
  <c r="W316" i="56" s="1"/>
  <c r="C41" i="56"/>
  <c r="E41" i="56" s="1"/>
  <c r="K102" i="56"/>
  <c r="M102" i="56" s="1"/>
  <c r="U314" i="56"/>
  <c r="W314" i="56" s="1"/>
  <c r="U303" i="56"/>
  <c r="W303" i="56" s="1"/>
  <c r="U326" i="56"/>
  <c r="W326" i="56" s="1"/>
  <c r="U325" i="56"/>
  <c r="W325" i="56" s="1"/>
  <c r="U324" i="56"/>
  <c r="W324" i="56" s="1"/>
  <c r="U332" i="56"/>
  <c r="W332" i="56" s="1"/>
  <c r="K107" i="56"/>
  <c r="M107" i="56" s="1"/>
  <c r="U321" i="56"/>
  <c r="W321" i="56" s="1"/>
  <c r="K104" i="56"/>
  <c r="M104" i="56" s="1"/>
  <c r="U336" i="56"/>
  <c r="W336" i="56" s="1"/>
  <c r="K109" i="56"/>
  <c r="M109" i="56" s="1"/>
  <c r="U327" i="56"/>
  <c r="W327" i="56" s="1"/>
  <c r="U334" i="56"/>
  <c r="W334" i="56" s="1"/>
  <c r="K110" i="56"/>
  <c r="M110" i="56" s="1"/>
  <c r="V316" i="56"/>
  <c r="X316" i="56" s="1"/>
  <c r="D41" i="56"/>
  <c r="F41" i="56" s="1"/>
  <c r="L102" i="56"/>
  <c r="N102" i="56" s="1"/>
  <c r="V326" i="56"/>
  <c r="X326" i="56" s="1"/>
  <c r="V325" i="56"/>
  <c r="X325" i="56" s="1"/>
  <c r="V332" i="56"/>
  <c r="X332" i="56" s="1"/>
  <c r="L107" i="56"/>
  <c r="N107" i="56" s="1"/>
  <c r="V321" i="56"/>
  <c r="X321" i="56" s="1"/>
  <c r="L104" i="56"/>
  <c r="N104" i="56" s="1"/>
  <c r="V336" i="56"/>
  <c r="X336" i="56" s="1"/>
  <c r="L109" i="56"/>
  <c r="N109" i="56" s="1"/>
  <c r="V327" i="56"/>
  <c r="X327" i="56" s="1"/>
  <c r="V334" i="56"/>
  <c r="X334" i="56" s="1"/>
  <c r="L110" i="56"/>
  <c r="N110" i="56" s="1"/>
  <c r="U315" i="56"/>
  <c r="W315" i="56" s="1"/>
  <c r="C40" i="56"/>
  <c r="E40" i="56" s="1"/>
  <c r="K100" i="56"/>
  <c r="M100" i="56" s="1"/>
  <c r="U313" i="56"/>
  <c r="W313" i="56" s="1"/>
  <c r="K99" i="56"/>
  <c r="M99" i="56" s="1"/>
  <c r="U317" i="56"/>
  <c r="W317" i="56" s="1"/>
  <c r="U302" i="56"/>
  <c r="W302" i="56" s="1"/>
  <c r="K96" i="56"/>
  <c r="M96" i="56" s="1"/>
  <c r="U319" i="56"/>
  <c r="W319" i="56" s="1"/>
  <c r="K101" i="56"/>
  <c r="M101" i="56" s="1"/>
  <c r="U328" i="56"/>
  <c r="W328" i="56" s="1"/>
  <c r="C42" i="56"/>
  <c r="E42" i="56" s="1"/>
  <c r="K106" i="56"/>
  <c r="M106" i="56" s="1"/>
  <c r="U329" i="56"/>
  <c r="W329" i="56" s="1"/>
  <c r="U323" i="56"/>
  <c r="W323" i="56" s="1"/>
  <c r="U335" i="56"/>
  <c r="W335" i="56" s="1"/>
  <c r="C44" i="56"/>
  <c r="E44" i="56" s="1"/>
  <c r="K111" i="56"/>
  <c r="M111" i="56" s="1"/>
  <c r="U331" i="56"/>
  <c r="W331" i="56" s="1"/>
  <c r="V313" i="56"/>
  <c r="X313" i="56" s="1"/>
  <c r="L99" i="56"/>
  <c r="N99" i="56" s="1"/>
  <c r="V319" i="56"/>
  <c r="X319" i="56" s="1"/>
  <c r="L101" i="56"/>
  <c r="N101" i="56" s="1"/>
  <c r="Y958" i="7"/>
  <c r="V958" i="7"/>
  <c r="Y957" i="7"/>
  <c r="V957" i="7"/>
  <c r="Y956" i="7"/>
  <c r="V956" i="7"/>
  <c r="Y955" i="7"/>
  <c r="V955" i="7"/>
  <c r="Y954" i="7"/>
  <c r="V954" i="7"/>
  <c r="Y953" i="7"/>
  <c r="V953" i="7"/>
  <c r="Y952" i="7"/>
  <c r="V952" i="7"/>
  <c r="Y951" i="7"/>
  <c r="V951" i="7"/>
  <c r="Y950" i="7"/>
  <c r="V950" i="7"/>
  <c r="Y949" i="7"/>
  <c r="V949" i="7"/>
  <c r="Y948" i="7"/>
  <c r="V948" i="7"/>
  <c r="Y947" i="7"/>
  <c r="V947" i="7"/>
  <c r="Y946" i="7"/>
  <c r="V946" i="7"/>
  <c r="Y945" i="7"/>
  <c r="V945" i="7"/>
  <c r="Y944" i="7"/>
  <c r="V254" i="56" s="1"/>
  <c r="X254" i="56" s="1"/>
  <c r="V944" i="7"/>
  <c r="Y943" i="7"/>
  <c r="V943" i="7"/>
  <c r="Y942" i="7"/>
  <c r="V942" i="7"/>
  <c r="Y941" i="7"/>
  <c r="V941" i="7"/>
  <c r="Y940" i="7"/>
  <c r="V940" i="7"/>
  <c r="Y939" i="7"/>
  <c r="V939" i="7"/>
  <c r="Y938" i="7"/>
  <c r="V938" i="7"/>
  <c r="Y937" i="7"/>
  <c r="V937" i="7"/>
  <c r="Y936" i="7"/>
  <c r="V936" i="7"/>
  <c r="Y935" i="7"/>
  <c r="V935" i="7"/>
  <c r="Y934" i="7"/>
  <c r="V934" i="7"/>
  <c r="Y933" i="7"/>
  <c r="V933" i="7"/>
  <c r="Y932" i="7"/>
  <c r="V932" i="7"/>
  <c r="Y931" i="7"/>
  <c r="V931" i="7"/>
  <c r="Y930" i="7"/>
  <c r="V930" i="7"/>
  <c r="Y929" i="7"/>
  <c r="V929" i="7"/>
  <c r="Y928" i="7"/>
  <c r="V928" i="7"/>
  <c r="Y927" i="7"/>
  <c r="V927" i="7"/>
  <c r="Y926" i="7"/>
  <c r="V926" i="7"/>
  <c r="Y925" i="7"/>
  <c r="V925" i="7"/>
  <c r="Y924" i="7"/>
  <c r="V924" i="7"/>
  <c r="Y923" i="7"/>
  <c r="V923" i="7"/>
  <c r="Y922" i="7"/>
  <c r="V922" i="7"/>
  <c r="Y921" i="7"/>
  <c r="V921" i="7"/>
  <c r="Y920" i="7"/>
  <c r="V920" i="7"/>
  <c r="Y919" i="7"/>
  <c r="V919" i="7"/>
  <c r="Y918" i="7"/>
  <c r="V918" i="7"/>
  <c r="Y917" i="7"/>
  <c r="V917" i="7"/>
  <c r="Y916" i="7"/>
  <c r="V916" i="7"/>
  <c r="Y915" i="7"/>
  <c r="V915" i="7"/>
  <c r="Y914" i="7"/>
  <c r="V914" i="7"/>
  <c r="Y913" i="7"/>
  <c r="V913" i="7"/>
  <c r="Y912" i="7"/>
  <c r="V912" i="7"/>
  <c r="Y911" i="7"/>
  <c r="V911" i="7"/>
  <c r="Y910" i="7"/>
  <c r="V910" i="7"/>
  <c r="Y909" i="7"/>
  <c r="V909" i="7"/>
  <c r="Y908" i="7"/>
  <c r="V908" i="7"/>
  <c r="Y907" i="7"/>
  <c r="V907" i="7"/>
  <c r="Y906" i="7"/>
  <c r="V906" i="7"/>
  <c r="Y905" i="7"/>
  <c r="V905" i="7"/>
  <c r="Y904" i="7"/>
  <c r="V904" i="7"/>
  <c r="U244" i="56" s="1"/>
  <c r="W244" i="56" s="1"/>
  <c r="Y903" i="7"/>
  <c r="V903" i="7"/>
  <c r="Y902" i="7"/>
  <c r="V902" i="7"/>
  <c r="Y901" i="7"/>
  <c r="V901" i="7"/>
  <c r="Y900" i="7"/>
  <c r="V900" i="7"/>
  <c r="Y899" i="7"/>
  <c r="V899" i="7"/>
  <c r="Y898" i="7"/>
  <c r="V247" i="56" s="1"/>
  <c r="X247" i="56" s="1"/>
  <c r="V898" i="7"/>
  <c r="Y897" i="7"/>
  <c r="V897" i="7"/>
  <c r="Y896" i="7"/>
  <c r="V896" i="7"/>
  <c r="Y895" i="7"/>
  <c r="V895" i="7"/>
  <c r="Y894" i="7"/>
  <c r="V894" i="7"/>
  <c r="Y893" i="7"/>
  <c r="V893" i="7"/>
  <c r="Y892" i="7"/>
  <c r="V892" i="7"/>
  <c r="Y891" i="7"/>
  <c r="V891" i="7"/>
  <c r="Y890" i="7"/>
  <c r="V890" i="7"/>
  <c r="Y889" i="7"/>
  <c r="V889" i="7"/>
  <c r="Y888" i="7"/>
  <c r="V888" i="7"/>
  <c r="Y887" i="7"/>
  <c r="V887" i="7"/>
  <c r="Y886" i="7"/>
  <c r="V886" i="7"/>
  <c r="Y885" i="7"/>
  <c r="V885" i="7"/>
  <c r="Y884" i="7"/>
  <c r="V884" i="7"/>
  <c r="Y883" i="7"/>
  <c r="V883" i="7"/>
  <c r="Y882" i="7"/>
  <c r="V882" i="7"/>
  <c r="Y881" i="7"/>
  <c r="V881" i="7"/>
  <c r="Y880" i="7"/>
  <c r="V880" i="7"/>
  <c r="U249" i="56" s="1"/>
  <c r="W249" i="56" s="1"/>
  <c r="Y879" i="7"/>
  <c r="V879" i="7"/>
  <c r="Y878" i="7"/>
  <c r="V878" i="7"/>
  <c r="Y877" i="7"/>
  <c r="V877" i="7"/>
  <c r="Y876" i="7"/>
  <c r="V876" i="7"/>
  <c r="Y875" i="7"/>
  <c r="V875" i="7"/>
  <c r="Y874" i="7"/>
  <c r="V874" i="7"/>
  <c r="Y873" i="7"/>
  <c r="V873" i="7"/>
  <c r="Y872" i="7"/>
  <c r="V872" i="7"/>
  <c r="Y871" i="7"/>
  <c r="V871" i="7"/>
  <c r="Y870" i="7"/>
  <c r="V870" i="7"/>
  <c r="Y869" i="7"/>
  <c r="V869" i="7"/>
  <c r="Y868" i="7"/>
  <c r="V868" i="7"/>
  <c r="Y867" i="7"/>
  <c r="V867" i="7"/>
  <c r="Y866" i="7"/>
  <c r="V229" i="56" s="1"/>
  <c r="X229" i="56" s="1"/>
  <c r="V866" i="7"/>
  <c r="Y865" i="7"/>
  <c r="V865" i="7"/>
  <c r="Y864" i="7"/>
  <c r="V864" i="7"/>
  <c r="Y863" i="7"/>
  <c r="V863" i="7"/>
  <c r="Y862" i="7"/>
  <c r="V862" i="7"/>
  <c r="Y861" i="7"/>
  <c r="V861" i="7"/>
  <c r="Y860" i="7"/>
  <c r="V860" i="7"/>
  <c r="Y859" i="7"/>
  <c r="V859" i="7"/>
  <c r="Y858" i="7"/>
  <c r="V858" i="7"/>
  <c r="Y857" i="7"/>
  <c r="V857" i="7"/>
  <c r="Y856" i="7"/>
  <c r="V856" i="7"/>
  <c r="Y855" i="7"/>
  <c r="V855" i="7"/>
  <c r="Y854" i="7"/>
  <c r="V854" i="7"/>
  <c r="Y853" i="7"/>
  <c r="V853" i="7"/>
  <c r="Y852" i="7"/>
  <c r="V852" i="7"/>
  <c r="Y851" i="7"/>
  <c r="V851" i="7"/>
  <c r="Y850" i="7"/>
  <c r="V850" i="7"/>
  <c r="Y849" i="7"/>
  <c r="V849" i="7"/>
  <c r="Y848" i="7"/>
  <c r="V848" i="7"/>
  <c r="Y847" i="7"/>
  <c r="V847" i="7"/>
  <c r="Y846" i="7"/>
  <c r="V846" i="7"/>
  <c r="Y845" i="7"/>
  <c r="V845" i="7"/>
  <c r="Y844" i="7"/>
  <c r="V234" i="56" s="1"/>
  <c r="X234" i="56" s="1"/>
  <c r="V844" i="7"/>
  <c r="U234" i="56" s="1"/>
  <c r="W234" i="56" s="1"/>
  <c r="Y843" i="7"/>
  <c r="V843" i="7"/>
  <c r="Y842" i="7"/>
  <c r="V842" i="7"/>
  <c r="Y841" i="7"/>
  <c r="V841" i="7"/>
  <c r="Y840" i="7"/>
  <c r="V840" i="7"/>
  <c r="Y839" i="7"/>
  <c r="V839" i="7"/>
  <c r="Y838" i="7"/>
  <c r="V838" i="7"/>
  <c r="Y837" i="7"/>
  <c r="V837" i="7"/>
  <c r="Y836" i="7"/>
  <c r="V836" i="7"/>
  <c r="U233" i="56" s="1"/>
  <c r="W233" i="56" s="1"/>
  <c r="Y835" i="7"/>
  <c r="V835" i="7"/>
  <c r="Y834" i="7"/>
  <c r="V834" i="7"/>
  <c r="Y833" i="7"/>
  <c r="V833" i="7"/>
  <c r="Y832" i="7"/>
  <c r="V832" i="7"/>
  <c r="Y831" i="7"/>
  <c r="V831" i="7"/>
  <c r="Y830" i="7"/>
  <c r="V830" i="7"/>
  <c r="Y829" i="7"/>
  <c r="V829" i="7"/>
  <c r="Y828" i="7"/>
  <c r="V828" i="7"/>
  <c r="U238" i="56" s="1"/>
  <c r="W238" i="56" s="1"/>
  <c r="Y827" i="7"/>
  <c r="V827" i="7"/>
  <c r="Y826" i="7"/>
  <c r="V826" i="7"/>
  <c r="Y825" i="7"/>
  <c r="V825" i="7"/>
  <c r="Y824" i="7"/>
  <c r="V824" i="7"/>
  <c r="Y823" i="7"/>
  <c r="V823" i="7"/>
  <c r="U242" i="56" s="1"/>
  <c r="W242" i="56" s="1"/>
  <c r="Y822" i="7"/>
  <c r="V822" i="7"/>
  <c r="Y821" i="7"/>
  <c r="V821" i="7"/>
  <c r="Y820" i="7"/>
  <c r="V820" i="7"/>
  <c r="Y819" i="7"/>
  <c r="V819" i="7"/>
  <c r="Y818" i="7"/>
  <c r="V241" i="56" s="1"/>
  <c r="X241" i="56" s="1"/>
  <c r="V818" i="7"/>
  <c r="Y817" i="7"/>
  <c r="V817" i="7"/>
  <c r="Y816" i="7"/>
  <c r="V816" i="7"/>
  <c r="Y815" i="7"/>
  <c r="V815" i="7"/>
  <c r="Y814" i="7"/>
  <c r="V814" i="7"/>
  <c r="Y813" i="7"/>
  <c r="V813" i="7"/>
  <c r="Y812" i="7"/>
  <c r="V812" i="7"/>
  <c r="Y811" i="7"/>
  <c r="V811" i="7"/>
  <c r="Y810" i="7"/>
  <c r="V235" i="56" s="1"/>
  <c r="X235" i="56" s="1"/>
  <c r="V810" i="7"/>
  <c r="Y809" i="7"/>
  <c r="V809" i="7"/>
  <c r="Y808" i="7"/>
  <c r="V808" i="7"/>
  <c r="Y807" i="7"/>
  <c r="V807" i="7"/>
  <c r="Y806" i="7"/>
  <c r="V806" i="7"/>
  <c r="V245" i="56" l="1"/>
  <c r="X245" i="56" s="1"/>
  <c r="L74" i="56"/>
  <c r="N74" i="56" s="1"/>
  <c r="V255" i="56"/>
  <c r="X255" i="56" s="1"/>
  <c r="L76" i="56"/>
  <c r="N76" i="56" s="1"/>
  <c r="U240" i="56"/>
  <c r="W240" i="56" s="1"/>
  <c r="U231" i="56"/>
  <c r="W231" i="56" s="1"/>
  <c r="U239" i="56"/>
  <c r="W239" i="56" s="1"/>
  <c r="V242" i="56"/>
  <c r="X242" i="56" s="1"/>
  <c r="V239" i="56"/>
  <c r="X239" i="56" s="1"/>
  <c r="V240" i="56"/>
  <c r="X240" i="56" s="1"/>
  <c r="V231" i="56"/>
  <c r="X231" i="56" s="1"/>
  <c r="U232" i="56"/>
  <c r="W232" i="56" s="1"/>
  <c r="K71" i="56"/>
  <c r="M71" i="56" s="1"/>
  <c r="U256" i="56"/>
  <c r="W256" i="56" s="1"/>
  <c r="K78" i="56"/>
  <c r="M78" i="56" s="1"/>
  <c r="C32" i="56"/>
  <c r="E32" i="56" s="1"/>
  <c r="U257" i="56"/>
  <c r="W257" i="56" s="1"/>
  <c r="U253" i="56"/>
  <c r="W253" i="56" s="1"/>
  <c r="U254" i="56"/>
  <c r="W254" i="56" s="1"/>
  <c r="U250" i="56"/>
  <c r="W250" i="56" s="1"/>
  <c r="K77" i="56"/>
  <c r="M77" i="56" s="1"/>
  <c r="V237" i="56"/>
  <c r="X237" i="56" s="1"/>
  <c r="L72" i="56"/>
  <c r="N72" i="56" s="1"/>
  <c r="D30" i="56"/>
  <c r="F30" i="56" s="1"/>
  <c r="V249" i="56"/>
  <c r="X249" i="56" s="1"/>
  <c r="V250" i="56"/>
  <c r="X250" i="56" s="1"/>
  <c r="L77" i="56"/>
  <c r="N77" i="56" s="1"/>
  <c r="V236" i="56"/>
  <c r="X236" i="56" s="1"/>
  <c r="V230" i="56"/>
  <c r="X230" i="56" s="1"/>
  <c r="L70" i="56"/>
  <c r="N70" i="56" s="1"/>
  <c r="U243" i="56"/>
  <c r="W243" i="56" s="1"/>
  <c r="K73" i="56"/>
  <c r="M73" i="56" s="1"/>
  <c r="C31" i="56"/>
  <c r="E31" i="56" s="1"/>
  <c r="U248" i="56"/>
  <c r="W248" i="56" s="1"/>
  <c r="K75" i="56"/>
  <c r="M75" i="56" s="1"/>
  <c r="V238" i="56"/>
  <c r="X238" i="56" s="1"/>
  <c r="V233" i="56"/>
  <c r="X233" i="56" s="1"/>
  <c r="V244" i="56"/>
  <c r="X244" i="56" s="1"/>
  <c r="V232" i="56"/>
  <c r="X232" i="56" s="1"/>
  <c r="L71" i="56"/>
  <c r="N71" i="56" s="1"/>
  <c r="V256" i="56"/>
  <c r="X256" i="56" s="1"/>
  <c r="L78" i="56"/>
  <c r="N78" i="56" s="1"/>
  <c r="D32" i="56"/>
  <c r="F32" i="56" s="1"/>
  <c r="V253" i="56"/>
  <c r="X253" i="56" s="1"/>
  <c r="U251" i="56"/>
  <c r="W251" i="56" s="1"/>
  <c r="V243" i="56"/>
  <c r="X243" i="56" s="1"/>
  <c r="D31" i="56"/>
  <c r="F31" i="56" s="1"/>
  <c r="L73" i="56"/>
  <c r="N73" i="56" s="1"/>
  <c r="V248" i="56"/>
  <c r="X248" i="56" s="1"/>
  <c r="L75" i="56"/>
  <c r="N75" i="56" s="1"/>
  <c r="V257" i="56"/>
  <c r="X257" i="56" s="1"/>
  <c r="U246" i="56"/>
  <c r="W246" i="56" s="1"/>
  <c r="V246" i="56"/>
  <c r="X246" i="56" s="1"/>
  <c r="V251" i="56"/>
  <c r="X251" i="56" s="1"/>
  <c r="V252" i="56"/>
  <c r="X252" i="56" s="1"/>
  <c r="U237" i="56"/>
  <c r="W237" i="56" s="1"/>
  <c r="K72" i="56"/>
  <c r="M72" i="56" s="1"/>
  <c r="C30" i="56"/>
  <c r="E30" i="56" s="1"/>
  <c r="U235" i="56"/>
  <c r="W235" i="56" s="1"/>
  <c r="U241" i="56"/>
  <c r="W241" i="56" s="1"/>
  <c r="U236" i="56"/>
  <c r="W236" i="56" s="1"/>
  <c r="U230" i="56"/>
  <c r="W230" i="56" s="1"/>
  <c r="K70" i="56"/>
  <c r="M70" i="56" s="1"/>
  <c r="U229" i="56"/>
  <c r="W229" i="56" s="1"/>
  <c r="U245" i="56"/>
  <c r="W245" i="56" s="1"/>
  <c r="K74" i="56"/>
  <c r="M74" i="56" s="1"/>
  <c r="U247" i="56"/>
  <c r="W247" i="56" s="1"/>
  <c r="U255" i="56"/>
  <c r="W255" i="56" s="1"/>
  <c r="K76" i="56"/>
  <c r="M76" i="56" s="1"/>
  <c r="U252" i="56"/>
  <c r="W252" i="56" s="1"/>
  <c r="Y1558" i="7"/>
  <c r="V1558" i="7"/>
  <c r="Y1557" i="7"/>
  <c r="W1557" i="7"/>
  <c r="V1557" i="7"/>
  <c r="Y1556" i="7"/>
  <c r="W1556" i="7"/>
  <c r="V1556" i="7"/>
  <c r="Y1555" i="7"/>
  <c r="W1555" i="7"/>
  <c r="V1555" i="7"/>
  <c r="Y1554" i="7"/>
  <c r="V218" i="56" s="1"/>
  <c r="X218" i="56" s="1"/>
  <c r="W1554" i="7"/>
  <c r="V1554" i="7"/>
  <c r="Y1553" i="7"/>
  <c r="W1553" i="7"/>
  <c r="V1553" i="7"/>
  <c r="Y1552" i="7"/>
  <c r="W1552" i="7"/>
  <c r="V1552" i="7"/>
  <c r="Y1551" i="7"/>
  <c r="W1551" i="7"/>
  <c r="V1551" i="7"/>
  <c r="Y1550" i="7"/>
  <c r="W1550" i="7"/>
  <c r="V1550" i="7"/>
  <c r="Y1549" i="7"/>
  <c r="W1549" i="7"/>
  <c r="V1549" i="7"/>
  <c r="Y1548" i="7"/>
  <c r="W1548" i="7"/>
  <c r="V1548" i="7"/>
  <c r="Y1547" i="7"/>
  <c r="W1547" i="7"/>
  <c r="V1547" i="7"/>
  <c r="Y1546" i="7"/>
  <c r="W1546" i="7"/>
  <c r="V1546" i="7"/>
  <c r="Y1545" i="7"/>
  <c r="W1545" i="7"/>
  <c r="V1545" i="7"/>
  <c r="Y1544" i="7"/>
  <c r="W1544" i="7"/>
  <c r="V1544" i="7"/>
  <c r="Y1543" i="7"/>
  <c r="W1543" i="7"/>
  <c r="V1543" i="7"/>
  <c r="Y1542" i="7"/>
  <c r="W1542" i="7"/>
  <c r="V1542" i="7"/>
  <c r="Y1541" i="7"/>
  <c r="W1541" i="7"/>
  <c r="V1541" i="7"/>
  <c r="Y1540" i="7"/>
  <c r="W1540" i="7"/>
  <c r="V1540" i="7"/>
  <c r="Y1539" i="7"/>
  <c r="W1539" i="7"/>
  <c r="V1539" i="7"/>
  <c r="Y1538" i="7"/>
  <c r="W1538" i="7"/>
  <c r="V1538" i="7"/>
  <c r="Y1537" i="7"/>
  <c r="W1537" i="7"/>
  <c r="V1537" i="7"/>
  <c r="Y1536" i="7"/>
  <c r="W1536" i="7"/>
  <c r="V1536" i="7"/>
  <c r="Y1535" i="7"/>
  <c r="W1535" i="7"/>
  <c r="V1535" i="7"/>
  <c r="Y1534" i="7"/>
  <c r="W1534" i="7"/>
  <c r="V1534" i="7"/>
  <c r="Y1533" i="7"/>
  <c r="W1533" i="7"/>
  <c r="V1533" i="7"/>
  <c r="Y1532" i="7"/>
  <c r="W1532" i="7"/>
  <c r="V1532" i="7"/>
  <c r="Y1531" i="7"/>
  <c r="W1531" i="7"/>
  <c r="V1531" i="7"/>
  <c r="Y1530" i="7"/>
  <c r="W1530" i="7"/>
  <c r="V1530" i="7"/>
  <c r="Y1529" i="7"/>
  <c r="W1529" i="7"/>
  <c r="V1529" i="7"/>
  <c r="Y1528" i="7"/>
  <c r="W1528" i="7"/>
  <c r="V1528" i="7"/>
  <c r="Y1527" i="7"/>
  <c r="W1527" i="7"/>
  <c r="V1527" i="7"/>
  <c r="Y1526" i="7"/>
  <c r="V225" i="56" s="1"/>
  <c r="X225" i="56" s="1"/>
  <c r="W1526" i="7"/>
  <c r="V1526" i="7"/>
  <c r="Y1525" i="7"/>
  <c r="W1525" i="7"/>
  <c r="V1525" i="7"/>
  <c r="Y1524" i="7"/>
  <c r="W1524" i="7"/>
  <c r="V1524" i="7"/>
  <c r="Y1523" i="7"/>
  <c r="W1523" i="7"/>
  <c r="V1523" i="7"/>
  <c r="Y1522" i="7"/>
  <c r="V226" i="56" s="1"/>
  <c r="X226" i="56" s="1"/>
  <c r="W1522" i="7"/>
  <c r="V1522" i="7"/>
  <c r="Y1521" i="7"/>
  <c r="W1521" i="7"/>
  <c r="V1521" i="7"/>
  <c r="Y1520" i="7"/>
  <c r="W1520" i="7"/>
  <c r="V1520" i="7"/>
  <c r="Y1519" i="7"/>
  <c r="W1519" i="7"/>
  <c r="V1519" i="7"/>
  <c r="Y1518" i="7"/>
  <c r="W1518" i="7"/>
  <c r="V1518" i="7"/>
  <c r="Y1517" i="7"/>
  <c r="W1517" i="7"/>
  <c r="V1517" i="7"/>
  <c r="Y1516" i="7"/>
  <c r="W1516" i="7"/>
  <c r="V1516" i="7"/>
  <c r="Y1515" i="7"/>
  <c r="W1515" i="7"/>
  <c r="V1515" i="7"/>
  <c r="Y1514" i="7"/>
  <c r="W1514" i="7"/>
  <c r="V1514" i="7"/>
  <c r="Y1513" i="7"/>
  <c r="W1513" i="7"/>
  <c r="V1513" i="7"/>
  <c r="Y1512" i="7"/>
  <c r="W1512" i="7"/>
  <c r="V1512" i="7"/>
  <c r="Y1511" i="7"/>
  <c r="W1511" i="7"/>
  <c r="V1511" i="7"/>
  <c r="Y1510" i="7"/>
  <c r="W1510" i="7"/>
  <c r="V1510" i="7"/>
  <c r="Y1509" i="7"/>
  <c r="V1509" i="7"/>
  <c r="Y1508" i="7"/>
  <c r="V1508" i="7"/>
  <c r="Y1507" i="7"/>
  <c r="V1507" i="7"/>
  <c r="Y1506" i="7"/>
  <c r="V1506" i="7"/>
  <c r="Y1505" i="7"/>
  <c r="V1505" i="7"/>
  <c r="Y1504" i="7"/>
  <c r="V1504" i="7"/>
  <c r="Y1503" i="7"/>
  <c r="V1503" i="7"/>
  <c r="Y1502" i="7"/>
  <c r="V1502" i="7"/>
  <c r="Y1501" i="7"/>
  <c r="V1501" i="7"/>
  <c r="Y1500" i="7"/>
  <c r="V1500" i="7"/>
  <c r="Y1499" i="7"/>
  <c r="V1499" i="7"/>
  <c r="Y1498" i="7"/>
  <c r="V1498" i="7"/>
  <c r="Y1497" i="7"/>
  <c r="V1497" i="7"/>
  <c r="Y1496" i="7"/>
  <c r="V1496" i="7"/>
  <c r="Y1495" i="7"/>
  <c r="V1495" i="7"/>
  <c r="Y1494" i="7"/>
  <c r="V1494" i="7"/>
  <c r="Y1493" i="7"/>
  <c r="V1493" i="7"/>
  <c r="F1493" i="7"/>
  <c r="W1492" i="7"/>
  <c r="T1492" i="7"/>
  <c r="V1492" i="7" s="1"/>
  <c r="Y1491" i="7"/>
  <c r="W1491" i="7"/>
  <c r="V1491" i="7"/>
  <c r="Y1490" i="7"/>
  <c r="W1490" i="7"/>
  <c r="V1490" i="7"/>
  <c r="Y1489" i="7"/>
  <c r="W1489" i="7"/>
  <c r="V1489" i="7"/>
  <c r="Y1488" i="7"/>
  <c r="W1488" i="7"/>
  <c r="V1488" i="7"/>
  <c r="Y1487" i="7"/>
  <c r="W1487" i="7"/>
  <c r="V1487" i="7"/>
  <c r="Y1486" i="7"/>
  <c r="W1486" i="7"/>
  <c r="V1486" i="7"/>
  <c r="Y1485" i="7"/>
  <c r="W1485" i="7"/>
  <c r="V1485" i="7"/>
  <c r="Y1484" i="7"/>
  <c r="W1484" i="7"/>
  <c r="V1484" i="7"/>
  <c r="Y1483" i="7"/>
  <c r="W1483" i="7"/>
  <c r="V1483" i="7"/>
  <c r="Y1482" i="7"/>
  <c r="V1482" i="7"/>
  <c r="Y1481" i="7"/>
  <c r="W1481" i="7"/>
  <c r="V1481" i="7"/>
  <c r="Y1480" i="7"/>
  <c r="W1480" i="7"/>
  <c r="V1480" i="7"/>
  <c r="Y1479" i="7"/>
  <c r="W1479" i="7"/>
  <c r="V1479" i="7"/>
  <c r="Y1478" i="7"/>
  <c r="W1478" i="7"/>
  <c r="V1478" i="7"/>
  <c r="Y1477" i="7"/>
  <c r="W1477" i="7"/>
  <c r="V1477" i="7"/>
  <c r="Y1476" i="7"/>
  <c r="W1476" i="7"/>
  <c r="V1476" i="7"/>
  <c r="Y1475" i="7"/>
  <c r="W1475" i="7"/>
  <c r="V1475" i="7"/>
  <c r="Y1474" i="7"/>
  <c r="W1474" i="7"/>
  <c r="V1474" i="7"/>
  <c r="Y1473" i="7"/>
  <c r="W1473" i="7"/>
  <c r="V1473" i="7"/>
  <c r="Y1472" i="7"/>
  <c r="W1472" i="7"/>
  <c r="V1472" i="7"/>
  <c r="Y1471" i="7"/>
  <c r="W1471" i="7"/>
  <c r="V1471" i="7"/>
  <c r="Y1470" i="7"/>
  <c r="W1470" i="7"/>
  <c r="V1470" i="7"/>
  <c r="Y1469" i="7"/>
  <c r="W1469" i="7"/>
  <c r="V1469" i="7"/>
  <c r="Y1468" i="7"/>
  <c r="W1468" i="7"/>
  <c r="V1468" i="7"/>
  <c r="Y1467" i="7"/>
  <c r="W1467" i="7"/>
  <c r="V1467" i="7"/>
  <c r="Y1466" i="7"/>
  <c r="W1466" i="7"/>
  <c r="V1466" i="7"/>
  <c r="Y1465" i="7"/>
  <c r="W1465" i="7"/>
  <c r="V1465" i="7"/>
  <c r="Y1464" i="7"/>
  <c r="W1464" i="7"/>
  <c r="V1464" i="7"/>
  <c r="Y1463" i="7"/>
  <c r="W1463" i="7"/>
  <c r="V1463" i="7"/>
  <c r="Y1462" i="7"/>
  <c r="W1462" i="7"/>
  <c r="V1462" i="7"/>
  <c r="Y1461" i="7"/>
  <c r="W1461" i="7"/>
  <c r="V1461" i="7"/>
  <c r="Y1460" i="7"/>
  <c r="W1460" i="7"/>
  <c r="V1460" i="7"/>
  <c r="Y1459" i="7"/>
  <c r="W1459" i="7"/>
  <c r="V1459" i="7"/>
  <c r="Y1458" i="7"/>
  <c r="W1458" i="7"/>
  <c r="V1458" i="7"/>
  <c r="Y1457" i="7"/>
  <c r="W1457" i="7"/>
  <c r="V1457" i="7"/>
  <c r="Y1456" i="7"/>
  <c r="W1456" i="7"/>
  <c r="V1456" i="7"/>
  <c r="Y1455" i="7"/>
  <c r="W1455" i="7"/>
  <c r="V1455" i="7"/>
  <c r="Y1454" i="7"/>
  <c r="W1454" i="7"/>
  <c r="V1454" i="7"/>
  <c r="Y1453" i="7"/>
  <c r="W1453" i="7"/>
  <c r="V1453" i="7"/>
  <c r="Y1452" i="7"/>
  <c r="W1452" i="7"/>
  <c r="V1452" i="7"/>
  <c r="Y1451" i="7"/>
  <c r="W1451" i="7"/>
  <c r="V1451" i="7"/>
  <c r="Y1450" i="7"/>
  <c r="W1450" i="7"/>
  <c r="V1450" i="7"/>
  <c r="Y1449" i="7"/>
  <c r="V1449" i="7"/>
  <c r="Y1448" i="7"/>
  <c r="V1448" i="7"/>
  <c r="Y1447" i="7"/>
  <c r="V1447" i="7"/>
  <c r="Y1446" i="7"/>
  <c r="V1446" i="7"/>
  <c r="Y1445" i="7"/>
  <c r="V1445" i="7"/>
  <c r="Y1444" i="7"/>
  <c r="V1444" i="7"/>
  <c r="Y1443" i="7"/>
  <c r="V196" i="56" s="1"/>
  <c r="X196" i="56" s="1"/>
  <c r="V1443" i="7"/>
  <c r="Y1442" i="7"/>
  <c r="V1442" i="7"/>
  <c r="Y1441" i="7"/>
  <c r="Y1440" i="7"/>
  <c r="Y1439" i="7"/>
  <c r="Y1438" i="7"/>
  <c r="Y1437" i="7"/>
  <c r="Y1436" i="7"/>
  <c r="Y1435" i="7"/>
  <c r="Y1434" i="7"/>
  <c r="V1434" i="7"/>
  <c r="Y1433" i="7"/>
  <c r="V1433" i="7"/>
  <c r="Y1432" i="7"/>
  <c r="V1432" i="7"/>
  <c r="Y1431" i="7"/>
  <c r="V1431" i="7"/>
  <c r="Y1430" i="7"/>
  <c r="V1430" i="7"/>
  <c r="Y1429" i="7"/>
  <c r="V1429" i="7"/>
  <c r="Y1428" i="7"/>
  <c r="V214" i="56" s="1"/>
  <c r="X214" i="56" s="1"/>
  <c r="V1428" i="7"/>
  <c r="U214" i="56" s="1"/>
  <c r="W214" i="56" s="1"/>
  <c r="Y1427" i="7"/>
  <c r="V1427" i="7"/>
  <c r="Y1426" i="7"/>
  <c r="V1426" i="7"/>
  <c r="Y1425" i="7"/>
  <c r="V1425" i="7"/>
  <c r="Y1424" i="7"/>
  <c r="V1424" i="7"/>
  <c r="Y1423" i="7"/>
  <c r="V1423" i="7"/>
  <c r="Y1422" i="7"/>
  <c r="V1422" i="7"/>
  <c r="Y1421" i="7"/>
  <c r="V1421" i="7"/>
  <c r="Y1420" i="7"/>
  <c r="V1420" i="7"/>
  <c r="Y1419" i="7"/>
  <c r="V1419" i="7"/>
  <c r="Y1418" i="7"/>
  <c r="V1418" i="7"/>
  <c r="Y1417" i="7"/>
  <c r="V1417" i="7"/>
  <c r="Y1416" i="7"/>
  <c r="V1416" i="7"/>
  <c r="Y1415" i="7"/>
  <c r="V1415" i="7"/>
  <c r="Y1414" i="7"/>
  <c r="V1414" i="7"/>
  <c r="Y1413" i="7"/>
  <c r="V1413" i="7"/>
  <c r="Y1412" i="7"/>
  <c r="V1412" i="7"/>
  <c r="Y1411" i="7"/>
  <c r="V1411" i="7"/>
  <c r="Y1410" i="7"/>
  <c r="V1410" i="7"/>
  <c r="Y1409" i="7"/>
  <c r="V1409" i="7"/>
  <c r="Y1408" i="7"/>
  <c r="V1408" i="7"/>
  <c r="Y1407" i="7"/>
  <c r="V1407" i="7"/>
  <c r="Y1406" i="7"/>
  <c r="V1406" i="7"/>
  <c r="Y1405" i="7"/>
  <c r="V1405" i="7"/>
  <c r="Y1404" i="7"/>
  <c r="V1404" i="7"/>
  <c r="Y1403" i="7"/>
  <c r="V1403" i="7"/>
  <c r="U204" i="56" s="1"/>
  <c r="W204" i="56" s="1"/>
  <c r="Y1402" i="7"/>
  <c r="V1402" i="7"/>
  <c r="Y1401" i="7"/>
  <c r="V1401" i="7"/>
  <c r="Y1400" i="7"/>
  <c r="V206" i="56" s="1"/>
  <c r="X206" i="56" s="1"/>
  <c r="V1400" i="7"/>
  <c r="U206" i="56" s="1"/>
  <c r="W206" i="56" s="1"/>
  <c r="Y1399" i="7"/>
  <c r="V1399" i="7"/>
  <c r="Y1398" i="7"/>
  <c r="V1398" i="7"/>
  <c r="Y1397" i="7"/>
  <c r="V1397" i="7"/>
  <c r="Y1396" i="7"/>
  <c r="V1396" i="7"/>
  <c r="Y1395" i="7"/>
  <c r="V1395" i="7"/>
  <c r="Y1394" i="7"/>
  <c r="V1394" i="7"/>
  <c r="Y1393" i="7"/>
  <c r="V1393" i="7"/>
  <c r="Y1392" i="7"/>
  <c r="V1392" i="7"/>
  <c r="Y1391" i="7"/>
  <c r="V1391" i="7"/>
  <c r="Y1390" i="7"/>
  <c r="V1390" i="7"/>
  <c r="Y1389" i="7"/>
  <c r="V1389" i="7"/>
  <c r="Y1388" i="7"/>
  <c r="V202" i="56" s="1"/>
  <c r="X202" i="56" s="1"/>
  <c r="V1388" i="7"/>
  <c r="U202" i="56" s="1"/>
  <c r="W202" i="56" s="1"/>
  <c r="Y1387" i="7"/>
  <c r="V1387" i="7"/>
  <c r="Y1386" i="7"/>
  <c r="V1386" i="7"/>
  <c r="Y1385" i="7"/>
  <c r="V1385" i="7"/>
  <c r="U205" i="56" s="1"/>
  <c r="W205" i="56" s="1"/>
  <c r="Y1384" i="7"/>
  <c r="V1384" i="7"/>
  <c r="Y1383" i="7"/>
  <c r="V1383" i="7"/>
  <c r="Y1382" i="7"/>
  <c r="V1382" i="7"/>
  <c r="Y1381" i="7"/>
  <c r="V1381" i="7"/>
  <c r="Y1380" i="7"/>
  <c r="V1380" i="7"/>
  <c r="Y1379" i="7"/>
  <c r="V1379" i="7"/>
  <c r="Y1378" i="7"/>
  <c r="V1378" i="7"/>
  <c r="Y1377" i="7"/>
  <c r="V1377" i="7"/>
  <c r="Y1376" i="7"/>
  <c r="V1376" i="7"/>
  <c r="V209" i="56" l="1"/>
  <c r="X209" i="56" s="1"/>
  <c r="L63" i="56"/>
  <c r="N63" i="56" s="1"/>
  <c r="V200" i="56"/>
  <c r="X200" i="56" s="1"/>
  <c r="L61" i="56"/>
  <c r="N61" i="56" s="1"/>
  <c r="U220" i="56"/>
  <c r="W220" i="56" s="1"/>
  <c r="U199" i="56"/>
  <c r="W199" i="56" s="1"/>
  <c r="K60" i="56"/>
  <c r="M60" i="56" s="1"/>
  <c r="V227" i="56"/>
  <c r="X227" i="56" s="1"/>
  <c r="V205" i="56"/>
  <c r="X205" i="56" s="1"/>
  <c r="V199" i="56"/>
  <c r="X199" i="56" s="1"/>
  <c r="L60" i="56"/>
  <c r="N60" i="56" s="1"/>
  <c r="V210" i="56"/>
  <c r="X210" i="56" s="1"/>
  <c r="V207" i="56"/>
  <c r="X207" i="56" s="1"/>
  <c r="L62" i="56"/>
  <c r="N62" i="56" s="1"/>
  <c r="U223" i="56"/>
  <c r="W223" i="56" s="1"/>
  <c r="K68" i="56"/>
  <c r="M68" i="56" s="1"/>
  <c r="U226" i="56"/>
  <c r="W226" i="56" s="1"/>
  <c r="U217" i="56"/>
  <c r="W217" i="56" s="1"/>
  <c r="U218" i="56"/>
  <c r="W218" i="56" s="1"/>
  <c r="U207" i="56"/>
  <c r="W207" i="56" s="1"/>
  <c r="K62" i="56"/>
  <c r="M62" i="56" s="1"/>
  <c r="U210" i="56"/>
  <c r="W210" i="56" s="1"/>
  <c r="V216" i="56"/>
  <c r="X216" i="56" s="1"/>
  <c r="U215" i="56"/>
  <c r="W215" i="56" s="1"/>
  <c r="K65" i="56"/>
  <c r="M65" i="56" s="1"/>
  <c r="U198" i="56"/>
  <c r="W198" i="56" s="1"/>
  <c r="U195" i="56"/>
  <c r="W195" i="56" s="1"/>
  <c r="V220" i="56"/>
  <c r="X220" i="56" s="1"/>
  <c r="T66" i="56" a="1"/>
  <c r="T66" i="56" s="1"/>
  <c r="T63" i="56" a="1"/>
  <c r="T63" i="56" s="1"/>
  <c r="T24" i="56" a="1"/>
  <c r="T24" i="56" s="1"/>
  <c r="T19" i="56" a="1"/>
  <c r="T19" i="56" s="1"/>
  <c r="T8" i="56" a="1"/>
  <c r="T8" i="56" s="1"/>
  <c r="T17" i="56" a="1"/>
  <c r="T17" i="56" s="1"/>
  <c r="V215" i="56"/>
  <c r="X215" i="56" s="1"/>
  <c r="L65" i="56"/>
  <c r="N65" i="56" s="1"/>
  <c r="V195" i="56"/>
  <c r="X195" i="56" s="1"/>
  <c r="U197" i="56"/>
  <c r="W197" i="56" s="1"/>
  <c r="U221" i="56"/>
  <c r="W221" i="56" s="1"/>
  <c r="K66" i="56"/>
  <c r="M66" i="56" s="1"/>
  <c r="C28" i="56"/>
  <c r="E28" i="56" s="1"/>
  <c r="V223" i="56"/>
  <c r="X223" i="56" s="1"/>
  <c r="L68" i="56"/>
  <c r="N68" i="56" s="1"/>
  <c r="K64" i="56"/>
  <c r="M64" i="56" s="1"/>
  <c r="U228" i="56"/>
  <c r="W228" i="56" s="1"/>
  <c r="C29" i="56"/>
  <c r="E29" i="56" s="1"/>
  <c r="K69" i="56"/>
  <c r="M69" i="56" s="1"/>
  <c r="V217" i="56"/>
  <c r="X217" i="56" s="1"/>
  <c r="V197" i="56"/>
  <c r="X197" i="56" s="1"/>
  <c r="U222" i="56"/>
  <c r="W222" i="56" s="1"/>
  <c r="K67" i="56"/>
  <c r="M67" i="56" s="1"/>
  <c r="U219" i="56"/>
  <c r="W219" i="56" s="1"/>
  <c r="V198" i="56"/>
  <c r="X198" i="56" s="1"/>
  <c r="U224" i="56"/>
  <c r="W224" i="56" s="1"/>
  <c r="U203" i="56"/>
  <c r="W203" i="56" s="1"/>
  <c r="U201" i="56"/>
  <c r="W201" i="56" s="1"/>
  <c r="V203" i="56"/>
  <c r="X203" i="56" s="1"/>
  <c r="V201" i="56"/>
  <c r="X201" i="56" s="1"/>
  <c r="V204" i="56"/>
  <c r="X204" i="56" s="1"/>
  <c r="U196" i="56"/>
  <c r="W196" i="56" s="1"/>
  <c r="V221" i="56"/>
  <c r="X221" i="56" s="1"/>
  <c r="L66" i="56"/>
  <c r="N66" i="56" s="1"/>
  <c r="D28" i="56"/>
  <c r="F28" i="56" s="1"/>
  <c r="V228" i="56"/>
  <c r="X228" i="56" s="1"/>
  <c r="L69" i="56"/>
  <c r="N69" i="56" s="1"/>
  <c r="D29" i="56"/>
  <c r="F29" i="56" s="1"/>
  <c r="U225" i="56"/>
  <c r="W225" i="56" s="1"/>
  <c r="V224" i="56"/>
  <c r="X224" i="56" s="1"/>
  <c r="U208" i="56"/>
  <c r="W208" i="56" s="1"/>
  <c r="U209" i="56"/>
  <c r="W209" i="56" s="1"/>
  <c r="K63" i="56"/>
  <c r="M63" i="56" s="1"/>
  <c r="C27" i="56"/>
  <c r="E27" i="56" s="1"/>
  <c r="U200" i="56"/>
  <c r="W200" i="56" s="1"/>
  <c r="K61" i="56"/>
  <c r="M61" i="56" s="1"/>
  <c r="V222" i="56"/>
  <c r="X222" i="56" s="1"/>
  <c r="L67" i="56"/>
  <c r="N67" i="56" s="1"/>
  <c r="U227" i="56"/>
  <c r="W227" i="56" s="1"/>
  <c r="V219" i="56"/>
  <c r="X219" i="56" s="1"/>
  <c r="U216" i="56"/>
  <c r="W216" i="56" s="1"/>
  <c r="V208" i="56"/>
  <c r="X208" i="56" s="1"/>
  <c r="F1494" i="7"/>
  <c r="F1495" i="7" s="1"/>
  <c r="F1496" i="7" s="1"/>
  <c r="F1497" i="7" s="1"/>
  <c r="F1498" i="7" s="1"/>
  <c r="F1499" i="7" s="1"/>
  <c r="F1500" i="7" s="1"/>
  <c r="F1501" i="7" s="1"/>
  <c r="F1502" i="7" s="1"/>
  <c r="Y1492" i="7"/>
  <c r="T46" i="56" l="1" a="1"/>
  <c r="T46" i="56" s="1"/>
  <c r="T87" i="56" a="1"/>
  <c r="T87" i="56" s="1"/>
  <c r="T149" i="56" a="1"/>
  <c r="T149" i="56" s="1"/>
  <c r="T324" i="56" a="1"/>
  <c r="T324" i="56" s="1"/>
  <c r="T189" i="56" a="1"/>
  <c r="T189" i="56" s="1"/>
  <c r="T247" i="56" a="1"/>
  <c r="T247" i="56" s="1"/>
  <c r="T327" i="56" a="1"/>
  <c r="T327" i="56" s="1"/>
  <c r="T208" i="56" a="1"/>
  <c r="T208" i="56" s="1"/>
  <c r="T263" i="56" a="1"/>
  <c r="T263" i="56" s="1"/>
  <c r="T309" i="56" a="1"/>
  <c r="T309" i="56" s="1"/>
  <c r="T164" i="56" a="1"/>
  <c r="T164" i="56" s="1"/>
  <c r="T219" i="56" a="1"/>
  <c r="T219" i="56" s="1"/>
  <c r="T304" i="56" a="1"/>
  <c r="T304" i="56" s="1"/>
  <c r="T190" i="56" a="1"/>
  <c r="T190" i="56" s="1"/>
  <c r="T248" i="56" a="1"/>
  <c r="T248" i="56" s="1"/>
  <c r="T307" i="56" a="1"/>
  <c r="T307" i="56" s="1"/>
  <c r="T162" i="56" a="1"/>
  <c r="T162" i="56" s="1"/>
  <c r="T233" i="56" a="1"/>
  <c r="T233" i="56" s="1"/>
  <c r="T302" i="56" a="1"/>
  <c r="T302" i="56" s="1"/>
  <c r="T147" i="56" a="1"/>
  <c r="T147" i="56" s="1"/>
  <c r="T204" i="56" a="1"/>
  <c r="T204" i="56" s="1"/>
  <c r="T274" i="56" a="1"/>
  <c r="T274" i="56" s="1"/>
  <c r="V211" i="56"/>
  <c r="X211" i="56" s="1"/>
  <c r="U212" i="56"/>
  <c r="W212" i="56" s="1"/>
  <c r="T22" i="56" a="1"/>
  <c r="T22" i="56" s="1"/>
  <c r="T58" i="56" a="1"/>
  <c r="T58" i="56" s="1"/>
  <c r="T199" i="56" a="1"/>
  <c r="T199" i="56" s="1"/>
  <c r="T13" i="56" a="1"/>
  <c r="T13" i="56" s="1"/>
  <c r="T32" i="56" a="1"/>
  <c r="T32" i="56" s="1"/>
  <c r="T69" i="56" a="1"/>
  <c r="T69" i="56" s="1"/>
  <c r="T126" i="56" a="1"/>
  <c r="T126" i="56" s="1"/>
  <c r="T54" i="56" a="1"/>
  <c r="T54" i="56" s="1"/>
  <c r="T30" i="56" a="1"/>
  <c r="T30" i="56" s="1"/>
  <c r="T74" i="56" a="1"/>
  <c r="T74" i="56" s="1"/>
  <c r="T143" i="56" a="1"/>
  <c r="T143" i="56" s="1"/>
  <c r="T98" i="56" a="1"/>
  <c r="T98" i="56" s="1"/>
  <c r="T28" i="56" a="1"/>
  <c r="T28" i="56" s="1"/>
  <c r="T95" i="56" a="1"/>
  <c r="T95" i="56" s="1"/>
  <c r="T64" i="56" a="1"/>
  <c r="T64" i="56" s="1"/>
  <c r="T108" i="56" a="1"/>
  <c r="T108" i="56" s="1"/>
  <c r="T55" i="56" a="1"/>
  <c r="T55" i="56" s="1"/>
  <c r="T16" i="56" a="1"/>
  <c r="T16" i="56" s="1"/>
  <c r="T94" i="56" a="1"/>
  <c r="T94" i="56" s="1"/>
  <c r="T142" i="56" a="1"/>
  <c r="T142" i="56" s="1"/>
  <c r="T207" i="56" a="1"/>
  <c r="T207" i="56" s="1"/>
  <c r="T267" i="56" a="1"/>
  <c r="T267" i="56" s="1"/>
  <c r="T321" i="56" a="1"/>
  <c r="T321" i="56" s="1"/>
  <c r="T202" i="56" a="1"/>
  <c r="T202" i="56" s="1"/>
  <c r="T265" i="56" a="1"/>
  <c r="T265" i="56" s="1"/>
  <c r="T332" i="56" a="1"/>
  <c r="T332" i="56" s="1"/>
  <c r="T197" i="56" a="1"/>
  <c r="T197" i="56" s="1"/>
  <c r="T260" i="56" a="1"/>
  <c r="T260" i="56" s="1"/>
  <c r="T335" i="56" a="1"/>
  <c r="T335" i="56" s="1"/>
  <c r="U213" i="56"/>
  <c r="W213" i="56" s="1"/>
  <c r="T268" i="56" a="1"/>
  <c r="T268" i="56" s="1"/>
  <c r="T314" i="56" a="1"/>
  <c r="T314" i="56" s="1"/>
  <c r="T172" i="56" a="1"/>
  <c r="T172" i="56" s="1"/>
  <c r="T227" i="56" a="1"/>
  <c r="T227" i="56" s="1"/>
  <c r="T317" i="56" a="1"/>
  <c r="T317" i="56" s="1"/>
  <c r="T198" i="56" a="1"/>
  <c r="T198" i="56" s="1"/>
  <c r="T261" i="56" a="1"/>
  <c r="T261" i="56" s="1"/>
  <c r="T312" i="56" a="1"/>
  <c r="T312" i="56" s="1"/>
  <c r="T170" i="56" a="1"/>
  <c r="T170" i="56" s="1"/>
  <c r="T241" i="56" a="1"/>
  <c r="T241" i="56" s="1"/>
  <c r="T310" i="56" a="1"/>
  <c r="T310" i="56" s="1"/>
  <c r="T155" i="56" a="1"/>
  <c r="T155" i="56" s="1"/>
  <c r="T212" i="56" a="1"/>
  <c r="T212" i="56" s="1"/>
  <c r="T279" i="56" a="1"/>
  <c r="T279" i="56" s="1"/>
  <c r="T90" i="56" a="1"/>
  <c r="T90" i="56" s="1"/>
  <c r="T86" i="56" a="1"/>
  <c r="T86" i="56" s="1"/>
  <c r="T194" i="56" a="1"/>
  <c r="T194" i="56" s="1"/>
  <c r="T15" i="56" a="1"/>
  <c r="T15" i="56" s="1"/>
  <c r="T129" i="56" a="1"/>
  <c r="T129" i="56" s="1"/>
  <c r="T41" i="56" a="1"/>
  <c r="T41" i="56" s="1"/>
  <c r="T85" i="56" a="1"/>
  <c r="T85" i="56" s="1"/>
  <c r="T29" i="56" a="1"/>
  <c r="T29" i="56" s="1"/>
  <c r="T106" i="56" a="1"/>
  <c r="T106" i="56" s="1"/>
  <c r="T38" i="56" a="1"/>
  <c r="T38" i="56" s="1"/>
  <c r="T103" i="56" a="1"/>
  <c r="T103" i="56" s="1"/>
  <c r="T67" i="56" a="1"/>
  <c r="T67" i="56" s="1"/>
  <c r="T114" i="56" a="1"/>
  <c r="T114" i="56" s="1"/>
  <c r="T78" i="56" a="1"/>
  <c r="T78" i="56" s="1"/>
  <c r="T25" i="56" a="1"/>
  <c r="T25" i="56" s="1"/>
  <c r="T102" i="56" a="1"/>
  <c r="T102" i="56" s="1"/>
  <c r="T150" i="56" a="1"/>
  <c r="T150" i="56" s="1"/>
  <c r="T215" i="56" a="1"/>
  <c r="T215" i="56" s="1"/>
  <c r="T277" i="56" a="1"/>
  <c r="T277" i="56" s="1"/>
  <c r="T329" i="56" a="1"/>
  <c r="T329" i="56" s="1"/>
  <c r="T210" i="56" a="1"/>
  <c r="T210" i="56" s="1"/>
  <c r="T270" i="56" a="1"/>
  <c r="T270" i="56" s="1"/>
  <c r="T140" i="56" a="1"/>
  <c r="T140" i="56" s="1"/>
  <c r="T205" i="56" a="1"/>
  <c r="T205" i="56" s="1"/>
  <c r="T275" i="56" a="1"/>
  <c r="T275" i="56" s="1"/>
  <c r="T161" i="56" a="1"/>
  <c r="T161" i="56" s="1"/>
  <c r="T216" i="56" a="1"/>
  <c r="T216" i="56" s="1"/>
  <c r="T273" i="56" a="1"/>
  <c r="T273" i="56" s="1"/>
  <c r="T322" i="56" a="1"/>
  <c r="T322" i="56" s="1"/>
  <c r="T177" i="56" a="1"/>
  <c r="T177" i="56" s="1"/>
  <c r="T235" i="56" a="1"/>
  <c r="T235" i="56" s="1"/>
  <c r="T325" i="56" a="1"/>
  <c r="T325" i="56" s="1"/>
  <c r="T206" i="56" a="1"/>
  <c r="T206" i="56" s="1"/>
  <c r="T266" i="56" a="1"/>
  <c r="T266" i="56" s="1"/>
  <c r="T320" i="56" a="1"/>
  <c r="T320" i="56" s="1"/>
  <c r="T185" i="56" a="1"/>
  <c r="T185" i="56" s="1"/>
  <c r="T251" i="56" a="1"/>
  <c r="T251" i="56" s="1"/>
  <c r="T315" i="56" a="1"/>
  <c r="T315" i="56" s="1"/>
  <c r="T165" i="56" a="1"/>
  <c r="T165" i="56" s="1"/>
  <c r="T220" i="56" a="1"/>
  <c r="T220" i="56" s="1"/>
  <c r="T284" i="56" a="1"/>
  <c r="T284" i="56" s="1"/>
  <c r="T137" i="56" a="1"/>
  <c r="T137" i="56" s="1"/>
  <c r="T135" i="56" a="1"/>
  <c r="T135" i="56" s="1"/>
  <c r="T313" i="56" a="1"/>
  <c r="T313" i="56" s="1"/>
  <c r="V212" i="56"/>
  <c r="X212" i="56" s="1"/>
  <c r="T72" i="56" a="1"/>
  <c r="T72" i="56" s="1"/>
  <c r="T77" i="56" a="1"/>
  <c r="T77" i="56" s="1"/>
  <c r="T10" i="56" a="1"/>
  <c r="T10" i="56" s="1"/>
  <c r="T6" i="56" a="1"/>
  <c r="T6" i="56" s="1"/>
  <c r="T18" i="56" a="1"/>
  <c r="T18" i="56" s="1"/>
  <c r="T80" i="56" a="1"/>
  <c r="T80" i="56" s="1"/>
  <c r="T136" i="56" a="1"/>
  <c r="T136" i="56" s="1"/>
  <c r="T88" i="56" a="1"/>
  <c r="T88" i="56" s="1"/>
  <c r="T51" i="56" a="1"/>
  <c r="T51" i="56" s="1"/>
  <c r="T93" i="56" a="1"/>
  <c r="T93" i="56" s="1"/>
  <c r="T40" i="56" a="1"/>
  <c r="T40" i="56" s="1"/>
  <c r="T116" i="56" a="1"/>
  <c r="T116" i="56" s="1"/>
  <c r="T39" i="56" a="1"/>
  <c r="T39" i="56" s="1"/>
  <c r="T111" i="56" a="1"/>
  <c r="T111" i="56" s="1"/>
  <c r="T70" i="56" a="1"/>
  <c r="T70" i="56" s="1"/>
  <c r="T125" i="56" a="1"/>
  <c r="T125" i="56" s="1"/>
  <c r="T89" i="56" a="1"/>
  <c r="T89" i="56" s="1"/>
  <c r="T33" i="56" a="1"/>
  <c r="T33" i="56" s="1"/>
  <c r="T110" i="56" a="1"/>
  <c r="T110" i="56" s="1"/>
  <c r="T160" i="56" a="1"/>
  <c r="T160" i="56" s="1"/>
  <c r="T223" i="56" a="1"/>
  <c r="T223" i="56" s="1"/>
  <c r="T282" i="56" a="1"/>
  <c r="T282" i="56" s="1"/>
  <c r="T145" i="56" a="1"/>
  <c r="T145" i="56" s="1"/>
  <c r="T218" i="56" a="1"/>
  <c r="T218" i="56" s="1"/>
  <c r="T290" i="56" a="1"/>
  <c r="T290" i="56" s="1"/>
  <c r="T148" i="56" a="1"/>
  <c r="T148" i="56" s="1"/>
  <c r="T213" i="56" a="1"/>
  <c r="T213" i="56" s="1"/>
  <c r="T280" i="56" a="1"/>
  <c r="T280" i="56" s="1"/>
  <c r="T169" i="56" a="1"/>
  <c r="T169" i="56" s="1"/>
  <c r="T224" i="56" a="1"/>
  <c r="T224" i="56" s="1"/>
  <c r="T278" i="56" a="1"/>
  <c r="T278" i="56" s="1"/>
  <c r="T330" i="56" a="1"/>
  <c r="T330" i="56" s="1"/>
  <c r="T187" i="56" a="1"/>
  <c r="T187" i="56" s="1"/>
  <c r="T245" i="56" a="1"/>
  <c r="T245" i="56" s="1"/>
  <c r="T333" i="56" a="1"/>
  <c r="T333" i="56" s="1"/>
  <c r="T214" i="56" a="1"/>
  <c r="T214" i="56" s="1"/>
  <c r="T276" i="56" a="1"/>
  <c r="T276" i="56" s="1"/>
  <c r="T328" i="56" a="1"/>
  <c r="T328" i="56" s="1"/>
  <c r="T193" i="56" a="1"/>
  <c r="T193" i="56" s="1"/>
  <c r="T256" i="56" a="1"/>
  <c r="T256" i="56" s="1"/>
  <c r="T323" i="56" a="1"/>
  <c r="T323" i="56" s="1"/>
  <c r="T173" i="56" a="1"/>
  <c r="T173" i="56" s="1"/>
  <c r="T228" i="56" a="1"/>
  <c r="T228" i="56" s="1"/>
  <c r="T292" i="56" a="1"/>
  <c r="T292" i="56" s="1"/>
  <c r="T20" i="56" a="1"/>
  <c r="T20" i="56" s="1"/>
  <c r="T47" i="56" a="1"/>
  <c r="T47" i="56" s="1"/>
  <c r="T257" i="56" a="1"/>
  <c r="T257" i="56" s="1"/>
  <c r="T23" i="56" a="1"/>
  <c r="T23" i="56" s="1"/>
  <c r="T14" i="56" a="1"/>
  <c r="T14" i="56" s="1"/>
  <c r="T7" i="56" a="1"/>
  <c r="T7" i="56" s="1"/>
  <c r="T43" i="56" a="1"/>
  <c r="T43" i="56" s="1"/>
  <c r="T83" i="56" a="1"/>
  <c r="T83" i="56" s="1"/>
  <c r="T141" i="56" a="1"/>
  <c r="T141" i="56" s="1"/>
  <c r="T96" i="56" a="1"/>
  <c r="T96" i="56" s="1"/>
  <c r="T59" i="56" a="1"/>
  <c r="T59" i="56" s="1"/>
  <c r="T101" i="56" a="1"/>
  <c r="T101" i="56" s="1"/>
  <c r="T48" i="56" a="1"/>
  <c r="T48" i="56" s="1"/>
  <c r="T119" i="56" a="1"/>
  <c r="T119" i="56" s="1"/>
  <c r="T45" i="56" a="1"/>
  <c r="T45" i="56" s="1"/>
  <c r="T122" i="56" a="1"/>
  <c r="T122" i="56" s="1"/>
  <c r="T73" i="56" a="1"/>
  <c r="T73" i="56" s="1"/>
  <c r="T156" i="56" a="1"/>
  <c r="T156" i="56" s="1"/>
  <c r="T97" i="56" a="1"/>
  <c r="T97" i="56" s="1"/>
  <c r="T44" i="56" a="1"/>
  <c r="T44" i="56" s="1"/>
  <c r="T112" i="56" a="1"/>
  <c r="T112" i="56" s="1"/>
  <c r="T168" i="56" a="1"/>
  <c r="T168" i="56" s="1"/>
  <c r="T231" i="56" a="1"/>
  <c r="T231" i="56" s="1"/>
  <c r="T287" i="56" a="1"/>
  <c r="T287" i="56" s="1"/>
  <c r="T153" i="56" a="1"/>
  <c r="T153" i="56" s="1"/>
  <c r="T226" i="56" a="1"/>
  <c r="T226" i="56" s="1"/>
  <c r="T298" i="56" a="1"/>
  <c r="T298" i="56" s="1"/>
  <c r="T158" i="56" a="1"/>
  <c r="T158" i="56" s="1"/>
  <c r="T221" i="56" a="1"/>
  <c r="T221" i="56" s="1"/>
  <c r="T285" i="56" a="1"/>
  <c r="T285" i="56" s="1"/>
  <c r="T179" i="56" a="1"/>
  <c r="T179" i="56" s="1"/>
  <c r="T232" i="56" a="1"/>
  <c r="T232" i="56" s="1"/>
  <c r="T283" i="56" a="1"/>
  <c r="T283" i="56" s="1"/>
  <c r="T130" i="56" a="1"/>
  <c r="T130" i="56" s="1"/>
  <c r="T195" i="56" a="1"/>
  <c r="T195" i="56" s="1"/>
  <c r="T253" i="56" a="1"/>
  <c r="T253" i="56" s="1"/>
  <c r="T159" i="56" a="1"/>
  <c r="T159" i="56" s="1"/>
  <c r="T222" i="56" a="1"/>
  <c r="T222" i="56" s="1"/>
  <c r="T281" i="56" a="1"/>
  <c r="T281" i="56" s="1"/>
  <c r="T336" i="56" a="1"/>
  <c r="T336" i="56" s="1"/>
  <c r="T201" i="56" a="1"/>
  <c r="T201" i="56" s="1"/>
  <c r="T264" i="56" a="1"/>
  <c r="T264" i="56" s="1"/>
  <c r="T331" i="56" a="1"/>
  <c r="T331" i="56" s="1"/>
  <c r="T178" i="56" a="1"/>
  <c r="T178" i="56" s="1"/>
  <c r="T236" i="56" a="1"/>
  <c r="T236" i="56" s="1"/>
  <c r="T305" i="56" a="1"/>
  <c r="T305" i="56" s="1"/>
  <c r="T115" i="56" a="1"/>
  <c r="T115" i="56" s="1"/>
  <c r="T27" i="56" a="1"/>
  <c r="T27" i="56" s="1"/>
  <c r="T21" i="56" a="1"/>
  <c r="T21" i="56" s="1"/>
  <c r="T49" i="56" a="1"/>
  <c r="T49" i="56" s="1"/>
  <c r="T91" i="56" a="1"/>
  <c r="T91" i="56" s="1"/>
  <c r="T151" i="56" a="1"/>
  <c r="T151" i="56" s="1"/>
  <c r="T104" i="56" a="1"/>
  <c r="T104" i="56" s="1"/>
  <c r="T62" i="56" a="1"/>
  <c r="T62" i="56" s="1"/>
  <c r="T109" i="56" a="1"/>
  <c r="T109" i="56" s="1"/>
  <c r="T56" i="56" a="1"/>
  <c r="T56" i="56" s="1"/>
  <c r="T127" i="56" a="1"/>
  <c r="T127" i="56" s="1"/>
  <c r="T53" i="56" a="1"/>
  <c r="T53" i="56" s="1"/>
  <c r="T36" i="56" a="1"/>
  <c r="T36" i="56" s="1"/>
  <c r="T81" i="56" a="1"/>
  <c r="T81" i="56" s="1"/>
  <c r="T26" i="56" a="1"/>
  <c r="T26" i="56" s="1"/>
  <c r="T105" i="56" a="1"/>
  <c r="T105" i="56" s="1"/>
  <c r="T52" i="56" a="1"/>
  <c r="T52" i="56" s="1"/>
  <c r="T120" i="56" a="1"/>
  <c r="T120" i="56" s="1"/>
  <c r="T176" i="56" a="1"/>
  <c r="T176" i="56" s="1"/>
  <c r="T239" i="56" a="1"/>
  <c r="T239" i="56" s="1"/>
  <c r="T295" i="56" a="1"/>
  <c r="T295" i="56" s="1"/>
  <c r="T163" i="56" a="1"/>
  <c r="T163" i="56" s="1"/>
  <c r="T234" i="56" a="1"/>
  <c r="T234" i="56" s="1"/>
  <c r="T303" i="56" a="1"/>
  <c r="T303" i="56" s="1"/>
  <c r="T166" i="56" a="1"/>
  <c r="T166" i="56" s="1"/>
  <c r="T229" i="56" a="1"/>
  <c r="T229" i="56" s="1"/>
  <c r="T293" i="56" a="1"/>
  <c r="T293" i="56" s="1"/>
  <c r="T184" i="56" a="1"/>
  <c r="T184" i="56" s="1"/>
  <c r="T240" i="56" a="1"/>
  <c r="T240" i="56" s="1"/>
  <c r="T288" i="56" a="1"/>
  <c r="T288" i="56" s="1"/>
  <c r="T138" i="56" a="1"/>
  <c r="T138" i="56" s="1"/>
  <c r="T203" i="56" a="1"/>
  <c r="T203" i="56" s="1"/>
  <c r="T258" i="56" a="1"/>
  <c r="T258" i="56" s="1"/>
  <c r="T167" i="56" a="1"/>
  <c r="T167" i="56" s="1"/>
  <c r="T230" i="56" a="1"/>
  <c r="T230" i="56" s="1"/>
  <c r="T286" i="56" a="1"/>
  <c r="T286" i="56" s="1"/>
  <c r="T144" i="56" a="1"/>
  <c r="T144" i="56" s="1"/>
  <c r="T209" i="56" a="1"/>
  <c r="T209" i="56" s="1"/>
  <c r="T269" i="56" a="1"/>
  <c r="T269" i="56" s="1"/>
  <c r="T121" i="56" a="1"/>
  <c r="T121" i="56" s="1"/>
  <c r="T180" i="56" a="1"/>
  <c r="T180" i="56" s="1"/>
  <c r="T246" i="56" a="1"/>
  <c r="T246" i="56" s="1"/>
  <c r="T318" i="56" a="1"/>
  <c r="T318" i="56" s="1"/>
  <c r="D27" i="56"/>
  <c r="F27" i="56" s="1"/>
  <c r="L64" i="56"/>
  <c r="N64" i="56" s="1"/>
  <c r="T71" i="56" a="1"/>
  <c r="T71" i="56" s="1"/>
  <c r="T100" i="56" a="1"/>
  <c r="T100" i="56" s="1"/>
  <c r="T262" i="56" a="1"/>
  <c r="T262" i="56" s="1"/>
  <c r="T9" i="56" a="1"/>
  <c r="T9" i="56" s="1"/>
  <c r="T12" i="56" a="1"/>
  <c r="T12" i="56" s="1"/>
  <c r="T57" i="56" a="1"/>
  <c r="T57" i="56" s="1"/>
  <c r="T99" i="56" a="1"/>
  <c r="T99" i="56" s="1"/>
  <c r="T31" i="56" a="1"/>
  <c r="T31" i="56" s="1"/>
  <c r="T118" i="56" a="1"/>
  <c r="T118" i="56" s="1"/>
  <c r="T65" i="56" a="1"/>
  <c r="T65" i="56" s="1"/>
  <c r="T113" i="56" a="1"/>
  <c r="T113" i="56" s="1"/>
  <c r="T79" i="56" a="1"/>
  <c r="T79" i="56" s="1"/>
  <c r="T134" i="56" a="1"/>
  <c r="T134" i="56" s="1"/>
  <c r="T61" i="56" a="1"/>
  <c r="T61" i="56" s="1"/>
  <c r="T37" i="56" a="1"/>
  <c r="T37" i="56" s="1"/>
  <c r="T84" i="56" a="1"/>
  <c r="T84" i="56" s="1"/>
  <c r="T34" i="56" a="1"/>
  <c r="T34" i="56" s="1"/>
  <c r="T117" i="56" a="1"/>
  <c r="T117" i="56" s="1"/>
  <c r="T60" i="56" a="1"/>
  <c r="T60" i="56" s="1"/>
  <c r="T123" i="56" a="1"/>
  <c r="T123" i="56" s="1"/>
  <c r="T183" i="56" a="1"/>
  <c r="T183" i="56" s="1"/>
  <c r="T249" i="56" a="1"/>
  <c r="T249" i="56" s="1"/>
  <c r="T300" i="56" a="1"/>
  <c r="T300" i="56" s="1"/>
  <c r="T171" i="56" a="1"/>
  <c r="T171" i="56" s="1"/>
  <c r="T244" i="56" a="1"/>
  <c r="T244" i="56" s="1"/>
  <c r="T311" i="56" a="1"/>
  <c r="T311" i="56" s="1"/>
  <c r="T174" i="56" a="1"/>
  <c r="T174" i="56" s="1"/>
  <c r="T237" i="56" a="1"/>
  <c r="T237" i="56" s="1"/>
  <c r="T306" i="56" a="1"/>
  <c r="T306" i="56" s="1"/>
  <c r="T192" i="56" a="1"/>
  <c r="T192" i="56" s="1"/>
  <c r="T250" i="56" a="1"/>
  <c r="T250" i="56" s="1"/>
  <c r="T296" i="56" a="1"/>
  <c r="T296" i="56" s="1"/>
  <c r="T146" i="56" a="1"/>
  <c r="T146" i="56" s="1"/>
  <c r="T211" i="56" a="1"/>
  <c r="T211" i="56" s="1"/>
  <c r="T271" i="56" a="1"/>
  <c r="T271" i="56" s="1"/>
  <c r="T175" i="56" a="1"/>
  <c r="T175" i="56" s="1"/>
  <c r="T238" i="56" a="1"/>
  <c r="T238" i="56" s="1"/>
  <c r="T294" i="56" a="1"/>
  <c r="T294" i="56" s="1"/>
  <c r="T152" i="56" a="1"/>
  <c r="T152" i="56" s="1"/>
  <c r="T217" i="56" a="1"/>
  <c r="T217" i="56" s="1"/>
  <c r="T289" i="56" a="1"/>
  <c r="T289" i="56" s="1"/>
  <c r="T131" i="56" a="1"/>
  <c r="T131" i="56" s="1"/>
  <c r="T188" i="56" a="1"/>
  <c r="T188" i="56" s="1"/>
  <c r="T259" i="56" a="1"/>
  <c r="T259" i="56" s="1"/>
  <c r="T326" i="56" a="1"/>
  <c r="T326" i="56" s="1"/>
  <c r="T107" i="56" a="1"/>
  <c r="T107" i="56" s="1"/>
  <c r="T42" i="56" a="1"/>
  <c r="T42" i="56" s="1"/>
  <c r="T133" i="56" a="1"/>
  <c r="T133" i="56" s="1"/>
  <c r="T68" i="56" a="1"/>
  <c r="T68" i="56" s="1"/>
  <c r="T124" i="56" a="1"/>
  <c r="T124" i="56" s="1"/>
  <c r="T82" i="56" a="1"/>
  <c r="T82" i="56" s="1"/>
  <c r="T11" i="56" a="1"/>
  <c r="T11" i="56" s="1"/>
  <c r="T76" i="56" a="1"/>
  <c r="T76" i="56" s="1"/>
  <c r="T50" i="56" a="1"/>
  <c r="T50" i="56" s="1"/>
  <c r="T92" i="56" a="1"/>
  <c r="T92" i="56" s="1"/>
  <c r="T35" i="56" a="1"/>
  <c r="T35" i="56" s="1"/>
  <c r="T128" i="56" a="1"/>
  <c r="T128" i="56" s="1"/>
  <c r="T75" i="56" a="1"/>
  <c r="T75" i="56" s="1"/>
  <c r="T132" i="56" a="1"/>
  <c r="T132" i="56" s="1"/>
  <c r="T191" i="56" a="1"/>
  <c r="T191" i="56" s="1"/>
  <c r="T254" i="56" a="1"/>
  <c r="T254" i="56" s="1"/>
  <c r="T308" i="56" a="1"/>
  <c r="T308" i="56" s="1"/>
  <c r="T186" i="56" a="1"/>
  <c r="T186" i="56" s="1"/>
  <c r="T252" i="56" a="1"/>
  <c r="T252" i="56" s="1"/>
  <c r="T316" i="56" a="1"/>
  <c r="T316" i="56" s="1"/>
  <c r="T181" i="56" a="1"/>
  <c r="T181" i="56" s="1"/>
  <c r="T242" i="56" a="1"/>
  <c r="T242" i="56" s="1"/>
  <c r="T319" i="56" a="1"/>
  <c r="T319" i="56" s="1"/>
  <c r="T200" i="56" a="1"/>
  <c r="T200" i="56" s="1"/>
  <c r="T255" i="56" a="1"/>
  <c r="T255" i="56" s="1"/>
  <c r="T301" i="56" a="1"/>
  <c r="T301" i="56" s="1"/>
  <c r="T154" i="56" a="1"/>
  <c r="T154" i="56" s="1"/>
  <c r="V213" i="56"/>
  <c r="X213" i="56" s="1"/>
  <c r="T291" i="56" a="1"/>
  <c r="T291" i="56" s="1"/>
  <c r="T182" i="56" a="1"/>
  <c r="T182" i="56" s="1"/>
  <c r="T243" i="56" a="1"/>
  <c r="T243" i="56" s="1"/>
  <c r="T299" i="56" a="1"/>
  <c r="T299" i="56" s="1"/>
  <c r="T157" i="56" a="1"/>
  <c r="T157" i="56" s="1"/>
  <c r="T225" i="56" a="1"/>
  <c r="T225" i="56" s="1"/>
  <c r="T297" i="56" a="1"/>
  <c r="T297" i="56" s="1"/>
  <c r="T139" i="56" a="1"/>
  <c r="T139" i="56" s="1"/>
  <c r="T196" i="56" a="1"/>
  <c r="T196" i="56" s="1"/>
  <c r="T272" i="56" a="1"/>
  <c r="T272" i="56" s="1"/>
  <c r="T334" i="56" a="1"/>
  <c r="T334" i="56" s="1"/>
  <c r="U211" i="56"/>
  <c r="W211" i="56" s="1"/>
  <c r="M5" i="46"/>
  <c r="M6" i="46"/>
  <c r="M7" i="46"/>
  <c r="M8" i="46"/>
  <c r="M9" i="46"/>
  <c r="M10" i="46"/>
  <c r="M11" i="46"/>
  <c r="M12" i="46"/>
  <c r="M13" i="46"/>
  <c r="M14" i="46"/>
  <c r="M15" i="46"/>
  <c r="M16" i="46"/>
  <c r="M17" i="46"/>
  <c r="M18" i="46"/>
  <c r="M19" i="46"/>
  <c r="M20" i="46"/>
  <c r="M21" i="46"/>
  <c r="M22" i="46"/>
  <c r="M23" i="46"/>
  <c r="M24" i="46"/>
  <c r="M25" i="46"/>
  <c r="M26" i="46"/>
  <c r="M27" i="46"/>
  <c r="M28" i="46"/>
  <c r="M29" i="46"/>
  <c r="M30" i="46"/>
  <c r="M31" i="46"/>
  <c r="M32" i="46"/>
  <c r="M33" i="46"/>
  <c r="M34" i="46"/>
  <c r="M35" i="46"/>
  <c r="M36" i="46"/>
  <c r="M37" i="46"/>
  <c r="M38" i="46"/>
  <c r="M39" i="46"/>
  <c r="M40" i="46"/>
  <c r="M41" i="46"/>
  <c r="M42" i="46"/>
  <c r="M43" i="46"/>
  <c r="M44" i="46"/>
  <c r="M45" i="46"/>
  <c r="M46" i="46"/>
  <c r="M47" i="46"/>
  <c r="M48" i="46"/>
  <c r="M49" i="46"/>
  <c r="M50" i="46"/>
  <c r="M51" i="46"/>
  <c r="M52" i="46"/>
  <c r="M53" i="46"/>
  <c r="M54" i="46"/>
  <c r="M55" i="46"/>
  <c r="M56" i="46"/>
  <c r="M57" i="46"/>
  <c r="M58" i="46"/>
  <c r="M59" i="46"/>
  <c r="M60" i="46"/>
  <c r="M61" i="46"/>
  <c r="M62" i="46"/>
  <c r="M63" i="46"/>
  <c r="M64" i="46"/>
  <c r="M65" i="46"/>
  <c r="M66" i="46"/>
  <c r="M67" i="46"/>
  <c r="M68" i="46"/>
  <c r="M69" i="46"/>
  <c r="M70" i="46"/>
  <c r="M71" i="46"/>
  <c r="M72" i="46"/>
  <c r="M73" i="46"/>
  <c r="M74" i="46"/>
  <c r="M75" i="46"/>
  <c r="M76" i="46"/>
  <c r="M77" i="46"/>
  <c r="M78" i="46"/>
  <c r="M79" i="46"/>
  <c r="M80" i="46"/>
  <c r="M81" i="46"/>
  <c r="M82" i="46"/>
  <c r="M83" i="46"/>
  <c r="M84" i="46"/>
  <c r="M85" i="46"/>
  <c r="M86" i="46"/>
  <c r="M87" i="46"/>
  <c r="M88" i="46"/>
  <c r="M89" i="46"/>
  <c r="M90" i="46"/>
  <c r="M91" i="46"/>
  <c r="M92" i="46"/>
  <c r="M93" i="46"/>
  <c r="M94" i="46"/>
  <c r="M95" i="46"/>
  <c r="M96" i="46"/>
  <c r="M97" i="46"/>
  <c r="M98" i="46"/>
  <c r="M99" i="46"/>
  <c r="M100" i="46"/>
  <c r="M101" i="46"/>
  <c r="M102" i="46"/>
  <c r="M103" i="46"/>
  <c r="M104" i="46"/>
  <c r="M105" i="46"/>
  <c r="M106" i="46"/>
  <c r="M107" i="46"/>
  <c r="M108" i="46"/>
  <c r="M109" i="46"/>
  <c r="M110" i="46"/>
  <c r="M111" i="46"/>
  <c r="M112" i="46"/>
  <c r="M113" i="46"/>
  <c r="M114" i="46"/>
  <c r="M115" i="46"/>
  <c r="M116" i="46"/>
  <c r="M117" i="46"/>
  <c r="M118" i="46"/>
  <c r="M119" i="46"/>
  <c r="M120" i="46"/>
  <c r="M121" i="46"/>
  <c r="M122" i="46"/>
  <c r="M123" i="46"/>
  <c r="M124" i="46"/>
  <c r="M125" i="46"/>
  <c r="M126" i="46"/>
  <c r="M127" i="46"/>
  <c r="M128" i="46"/>
  <c r="M129" i="46"/>
  <c r="M130" i="46"/>
  <c r="M131" i="46"/>
  <c r="M132" i="46"/>
  <c r="M133" i="46"/>
  <c r="M134" i="46"/>
  <c r="M135" i="46"/>
  <c r="M136" i="46"/>
  <c r="M137" i="46"/>
  <c r="M138" i="46"/>
  <c r="M139" i="46"/>
  <c r="M140" i="46"/>
  <c r="M141" i="46"/>
  <c r="M142" i="46"/>
  <c r="M143" i="46"/>
  <c r="M144" i="46"/>
  <c r="M145" i="46"/>
  <c r="M146" i="46"/>
  <c r="M147" i="46"/>
  <c r="M148" i="46"/>
  <c r="M149" i="46"/>
  <c r="M150" i="46"/>
  <c r="M151" i="46"/>
  <c r="M152" i="46"/>
  <c r="M153" i="46"/>
  <c r="M154" i="46"/>
  <c r="M155" i="46"/>
  <c r="M156" i="46"/>
  <c r="M157" i="46"/>
  <c r="M158" i="46"/>
  <c r="M159" i="46"/>
  <c r="M160" i="46"/>
  <c r="M161" i="46"/>
  <c r="M162" i="46"/>
  <c r="M163" i="46"/>
  <c r="M164" i="46"/>
  <c r="M165" i="46"/>
  <c r="M166" i="46"/>
  <c r="M167" i="46"/>
  <c r="M168" i="46"/>
  <c r="M169" i="46"/>
  <c r="M170" i="46"/>
  <c r="M171" i="46"/>
  <c r="M172" i="46"/>
  <c r="M173" i="46"/>
  <c r="M174" i="46"/>
  <c r="M175" i="46"/>
  <c r="M176" i="46"/>
  <c r="M177" i="46"/>
  <c r="M178" i="46"/>
  <c r="M179" i="46"/>
  <c r="M180" i="46"/>
  <c r="M181" i="46"/>
  <c r="M182" i="46"/>
  <c r="M183" i="46"/>
  <c r="M184" i="46"/>
  <c r="M185" i="46"/>
  <c r="M186" i="46"/>
  <c r="M187" i="46"/>
  <c r="M188" i="46"/>
  <c r="M189" i="46"/>
  <c r="M190" i="46"/>
  <c r="M191" i="46"/>
  <c r="M192" i="46"/>
  <c r="M193" i="46"/>
  <c r="M194" i="46"/>
  <c r="M195" i="46"/>
  <c r="M196" i="46"/>
  <c r="M197" i="46"/>
  <c r="M198" i="46"/>
  <c r="M199" i="46"/>
  <c r="M200" i="46"/>
  <c r="M201" i="46"/>
  <c r="M202" i="46"/>
  <c r="M4" i="46"/>
  <c r="E46" i="46"/>
  <c r="H46" i="46" s="1"/>
  <c r="N46" i="46" s="1"/>
  <c r="F46" i="46"/>
  <c r="I46" i="46" s="1"/>
  <c r="O46" i="46" s="1"/>
  <c r="E47" i="46"/>
  <c r="H47" i="46" s="1"/>
  <c r="N47" i="46" s="1"/>
  <c r="F47" i="46"/>
  <c r="I47" i="46" s="1"/>
  <c r="O47" i="46" s="1"/>
  <c r="E48" i="46"/>
  <c r="H48" i="46" s="1"/>
  <c r="N48" i="46" s="1"/>
  <c r="F48" i="46"/>
  <c r="I48" i="46" s="1"/>
  <c r="O48" i="46" s="1"/>
  <c r="E49" i="46"/>
  <c r="H49" i="46" s="1"/>
  <c r="N49" i="46" s="1"/>
  <c r="F49" i="46"/>
  <c r="I49" i="46" s="1"/>
  <c r="O49" i="46" s="1"/>
  <c r="E50" i="46"/>
  <c r="H50" i="46" s="1"/>
  <c r="N50" i="46" s="1"/>
  <c r="F50" i="46"/>
  <c r="I50" i="46" s="1"/>
  <c r="O50" i="46" s="1"/>
  <c r="E51" i="46"/>
  <c r="H51" i="46" s="1"/>
  <c r="N51" i="46" s="1"/>
  <c r="F51" i="46"/>
  <c r="I51" i="46" s="1"/>
  <c r="O51" i="46" s="1"/>
  <c r="E52" i="46"/>
  <c r="H52" i="46" s="1"/>
  <c r="N52" i="46" s="1"/>
  <c r="F52" i="46"/>
  <c r="I52" i="46" s="1"/>
  <c r="O52" i="46" s="1"/>
  <c r="E53" i="46"/>
  <c r="H53" i="46" s="1"/>
  <c r="N53" i="46" s="1"/>
  <c r="F53" i="46"/>
  <c r="I53" i="46" s="1"/>
  <c r="O53" i="46" s="1"/>
  <c r="E54" i="46"/>
  <c r="H54" i="46" s="1"/>
  <c r="N54" i="46" s="1"/>
  <c r="F54" i="46"/>
  <c r="I54" i="46" s="1"/>
  <c r="O54" i="46" s="1"/>
  <c r="E55" i="46"/>
  <c r="H55" i="46" s="1"/>
  <c r="N55" i="46" s="1"/>
  <c r="F55" i="46"/>
  <c r="I55" i="46" s="1"/>
  <c r="O55" i="46" s="1"/>
  <c r="E56" i="46"/>
  <c r="H56" i="46" s="1"/>
  <c r="N56" i="46" s="1"/>
  <c r="F56" i="46"/>
  <c r="I56" i="46" s="1"/>
  <c r="O56" i="46" s="1"/>
  <c r="E57" i="46"/>
  <c r="H57" i="46" s="1"/>
  <c r="N57" i="46" s="1"/>
  <c r="F57" i="46"/>
  <c r="I57" i="46" s="1"/>
  <c r="O57" i="46" s="1"/>
  <c r="E58" i="46"/>
  <c r="H58" i="46" s="1"/>
  <c r="N58" i="46" s="1"/>
  <c r="F58" i="46"/>
  <c r="I58" i="46" s="1"/>
  <c r="O58" i="46" s="1"/>
  <c r="E59" i="46"/>
  <c r="H59" i="46" s="1"/>
  <c r="N59" i="46" s="1"/>
  <c r="F59" i="46"/>
  <c r="I59" i="46" s="1"/>
  <c r="O59" i="46" s="1"/>
  <c r="E60" i="46"/>
  <c r="H60" i="46" s="1"/>
  <c r="N60" i="46" s="1"/>
  <c r="F60" i="46"/>
  <c r="I60" i="46" s="1"/>
  <c r="O60" i="46" s="1"/>
  <c r="E61" i="46"/>
  <c r="H61" i="46" s="1"/>
  <c r="N61" i="46" s="1"/>
  <c r="F61" i="46"/>
  <c r="I61" i="46" s="1"/>
  <c r="O61" i="46" s="1"/>
  <c r="E62" i="46"/>
  <c r="H62" i="46" s="1"/>
  <c r="N62" i="46" s="1"/>
  <c r="F62" i="46"/>
  <c r="I62" i="46" s="1"/>
  <c r="O62" i="46" s="1"/>
  <c r="E63" i="46"/>
  <c r="H63" i="46" s="1"/>
  <c r="N63" i="46" s="1"/>
  <c r="F63" i="46"/>
  <c r="I63" i="46" s="1"/>
  <c r="O63" i="46" s="1"/>
  <c r="E64" i="46"/>
  <c r="H64" i="46" s="1"/>
  <c r="N64" i="46" s="1"/>
  <c r="F64" i="46"/>
  <c r="I64" i="46" s="1"/>
  <c r="O64" i="46" s="1"/>
  <c r="E65" i="46"/>
  <c r="H65" i="46" s="1"/>
  <c r="N65" i="46" s="1"/>
  <c r="F65" i="46"/>
  <c r="I65" i="46" s="1"/>
  <c r="O65" i="46" s="1"/>
  <c r="E66" i="46"/>
  <c r="H66" i="46" s="1"/>
  <c r="N66" i="46" s="1"/>
  <c r="F66" i="46"/>
  <c r="I66" i="46" s="1"/>
  <c r="O66" i="46" s="1"/>
  <c r="E67" i="46"/>
  <c r="H67" i="46" s="1"/>
  <c r="N67" i="46" s="1"/>
  <c r="F67" i="46"/>
  <c r="I67" i="46" s="1"/>
  <c r="O67" i="46" s="1"/>
  <c r="E68" i="46"/>
  <c r="H68" i="46" s="1"/>
  <c r="N68" i="46" s="1"/>
  <c r="F68" i="46"/>
  <c r="I68" i="46" s="1"/>
  <c r="O68" i="46" s="1"/>
  <c r="E69" i="46"/>
  <c r="H69" i="46" s="1"/>
  <c r="N69" i="46" s="1"/>
  <c r="F69" i="46"/>
  <c r="I69" i="46" s="1"/>
  <c r="O69" i="46" s="1"/>
  <c r="E70" i="46"/>
  <c r="H70" i="46" s="1"/>
  <c r="N70" i="46" s="1"/>
  <c r="F70" i="46"/>
  <c r="I70" i="46" s="1"/>
  <c r="O70" i="46" s="1"/>
  <c r="E71" i="46"/>
  <c r="H71" i="46" s="1"/>
  <c r="N71" i="46" s="1"/>
  <c r="F71" i="46"/>
  <c r="I71" i="46" s="1"/>
  <c r="O71" i="46" s="1"/>
  <c r="E72" i="46"/>
  <c r="H72" i="46" s="1"/>
  <c r="N72" i="46" s="1"/>
  <c r="F72" i="46"/>
  <c r="I72" i="46" s="1"/>
  <c r="O72" i="46" s="1"/>
  <c r="E73" i="46"/>
  <c r="H73" i="46" s="1"/>
  <c r="N73" i="46" s="1"/>
  <c r="F73" i="46"/>
  <c r="I73" i="46" s="1"/>
  <c r="O73" i="46" s="1"/>
  <c r="E74" i="46"/>
  <c r="H74" i="46" s="1"/>
  <c r="N74" i="46" s="1"/>
  <c r="F74" i="46"/>
  <c r="I74" i="46" s="1"/>
  <c r="O74" i="46" s="1"/>
  <c r="E75" i="46"/>
  <c r="H75" i="46" s="1"/>
  <c r="N75" i="46" s="1"/>
  <c r="F75" i="46"/>
  <c r="I75" i="46" s="1"/>
  <c r="O75" i="46" s="1"/>
  <c r="E76" i="46"/>
  <c r="H76" i="46" s="1"/>
  <c r="N76" i="46" s="1"/>
  <c r="F76" i="46"/>
  <c r="I76" i="46" s="1"/>
  <c r="O76" i="46" s="1"/>
  <c r="E77" i="46"/>
  <c r="H77" i="46" s="1"/>
  <c r="N77" i="46" s="1"/>
  <c r="F77" i="46"/>
  <c r="I77" i="46" s="1"/>
  <c r="O77" i="46" s="1"/>
  <c r="E78" i="46"/>
  <c r="H78" i="46" s="1"/>
  <c r="N78" i="46" s="1"/>
  <c r="F78" i="46"/>
  <c r="I78" i="46" s="1"/>
  <c r="O78" i="46" s="1"/>
  <c r="E79" i="46"/>
  <c r="H79" i="46" s="1"/>
  <c r="N79" i="46" s="1"/>
  <c r="F79" i="46"/>
  <c r="I79" i="46" s="1"/>
  <c r="O79" i="46" s="1"/>
  <c r="E80" i="46"/>
  <c r="H80" i="46" s="1"/>
  <c r="N80" i="46" s="1"/>
  <c r="F80" i="46"/>
  <c r="I80" i="46" s="1"/>
  <c r="O80" i="46" s="1"/>
  <c r="E81" i="46"/>
  <c r="H81" i="46" s="1"/>
  <c r="N81" i="46" s="1"/>
  <c r="F81" i="46"/>
  <c r="I81" i="46" s="1"/>
  <c r="O81" i="46" s="1"/>
  <c r="E82" i="46"/>
  <c r="H82" i="46" s="1"/>
  <c r="N82" i="46" s="1"/>
  <c r="F82" i="46"/>
  <c r="I82" i="46" s="1"/>
  <c r="O82" i="46" s="1"/>
  <c r="E83" i="46"/>
  <c r="H83" i="46" s="1"/>
  <c r="N83" i="46" s="1"/>
  <c r="F83" i="46"/>
  <c r="I83" i="46" s="1"/>
  <c r="O83" i="46" s="1"/>
  <c r="E84" i="46"/>
  <c r="H84" i="46" s="1"/>
  <c r="N84" i="46" s="1"/>
  <c r="F84" i="46"/>
  <c r="I84" i="46" s="1"/>
  <c r="O84" i="46" s="1"/>
  <c r="E85" i="46"/>
  <c r="H85" i="46" s="1"/>
  <c r="N85" i="46" s="1"/>
  <c r="F85" i="46"/>
  <c r="I85" i="46" s="1"/>
  <c r="O85" i="46" s="1"/>
  <c r="E86" i="46"/>
  <c r="H86" i="46" s="1"/>
  <c r="N86" i="46" s="1"/>
  <c r="F86" i="46"/>
  <c r="I86" i="46" s="1"/>
  <c r="O86" i="46" s="1"/>
  <c r="E87" i="46"/>
  <c r="H87" i="46" s="1"/>
  <c r="N87" i="46" s="1"/>
  <c r="F87" i="46"/>
  <c r="I87" i="46" s="1"/>
  <c r="O87" i="46" s="1"/>
  <c r="E88" i="46"/>
  <c r="H88" i="46" s="1"/>
  <c r="N88" i="46" s="1"/>
  <c r="F88" i="46"/>
  <c r="I88" i="46" s="1"/>
  <c r="O88" i="46" s="1"/>
  <c r="E89" i="46"/>
  <c r="H89" i="46" s="1"/>
  <c r="N89" i="46" s="1"/>
  <c r="F89" i="46"/>
  <c r="I89" i="46" s="1"/>
  <c r="O89" i="46" s="1"/>
  <c r="E90" i="46"/>
  <c r="H90" i="46" s="1"/>
  <c r="N90" i="46" s="1"/>
  <c r="F90" i="46"/>
  <c r="I90" i="46" s="1"/>
  <c r="O90" i="46" s="1"/>
  <c r="E91" i="46"/>
  <c r="H91" i="46" s="1"/>
  <c r="N91" i="46" s="1"/>
  <c r="F91" i="46"/>
  <c r="I91" i="46" s="1"/>
  <c r="O91" i="46" s="1"/>
  <c r="E92" i="46"/>
  <c r="H92" i="46" s="1"/>
  <c r="N92" i="46" s="1"/>
  <c r="F92" i="46"/>
  <c r="I92" i="46" s="1"/>
  <c r="O92" i="46" s="1"/>
  <c r="E93" i="46"/>
  <c r="H93" i="46" s="1"/>
  <c r="N93" i="46" s="1"/>
  <c r="F93" i="46"/>
  <c r="I93" i="46" s="1"/>
  <c r="O93" i="46" s="1"/>
  <c r="E94" i="46"/>
  <c r="H94" i="46" s="1"/>
  <c r="N94" i="46" s="1"/>
  <c r="F94" i="46"/>
  <c r="I94" i="46" s="1"/>
  <c r="O94" i="46" s="1"/>
  <c r="E95" i="46"/>
  <c r="H95" i="46" s="1"/>
  <c r="N95" i="46" s="1"/>
  <c r="F95" i="46"/>
  <c r="I95" i="46" s="1"/>
  <c r="O95" i="46" s="1"/>
  <c r="E96" i="46"/>
  <c r="H96" i="46" s="1"/>
  <c r="N96" i="46" s="1"/>
  <c r="F96" i="46"/>
  <c r="I96" i="46" s="1"/>
  <c r="O96" i="46" s="1"/>
  <c r="E97" i="46"/>
  <c r="H97" i="46" s="1"/>
  <c r="N97" i="46" s="1"/>
  <c r="F97" i="46"/>
  <c r="I97" i="46" s="1"/>
  <c r="O97" i="46" s="1"/>
  <c r="E98" i="46"/>
  <c r="H98" i="46" s="1"/>
  <c r="N98" i="46" s="1"/>
  <c r="F98" i="46"/>
  <c r="I98" i="46" s="1"/>
  <c r="O98" i="46" s="1"/>
  <c r="E99" i="46"/>
  <c r="H99" i="46" s="1"/>
  <c r="N99" i="46" s="1"/>
  <c r="F99" i="46"/>
  <c r="I99" i="46" s="1"/>
  <c r="O99" i="46" s="1"/>
  <c r="E100" i="46"/>
  <c r="H100" i="46" s="1"/>
  <c r="N100" i="46" s="1"/>
  <c r="F100" i="46"/>
  <c r="I100" i="46" s="1"/>
  <c r="O100" i="46" s="1"/>
  <c r="E101" i="46"/>
  <c r="H101" i="46" s="1"/>
  <c r="N101" i="46" s="1"/>
  <c r="F101" i="46"/>
  <c r="I101" i="46" s="1"/>
  <c r="O101" i="46" s="1"/>
  <c r="E102" i="46"/>
  <c r="H102" i="46" s="1"/>
  <c r="N102" i="46" s="1"/>
  <c r="F102" i="46"/>
  <c r="I102" i="46" s="1"/>
  <c r="O102" i="46" s="1"/>
  <c r="E103" i="46"/>
  <c r="H103" i="46" s="1"/>
  <c r="N103" i="46" s="1"/>
  <c r="F103" i="46"/>
  <c r="I103" i="46" s="1"/>
  <c r="O103" i="46" s="1"/>
  <c r="E104" i="46"/>
  <c r="H104" i="46" s="1"/>
  <c r="N104" i="46" s="1"/>
  <c r="F104" i="46"/>
  <c r="I104" i="46" s="1"/>
  <c r="O104" i="46" s="1"/>
  <c r="E105" i="46"/>
  <c r="H105" i="46" s="1"/>
  <c r="N105" i="46" s="1"/>
  <c r="F105" i="46"/>
  <c r="I105" i="46" s="1"/>
  <c r="O105" i="46" s="1"/>
  <c r="E106" i="46"/>
  <c r="H106" i="46" s="1"/>
  <c r="N106" i="46" s="1"/>
  <c r="F106" i="46"/>
  <c r="I106" i="46" s="1"/>
  <c r="O106" i="46" s="1"/>
  <c r="E107" i="46"/>
  <c r="H107" i="46" s="1"/>
  <c r="N107" i="46" s="1"/>
  <c r="F107" i="46"/>
  <c r="I107" i="46" s="1"/>
  <c r="O107" i="46" s="1"/>
  <c r="E108" i="46"/>
  <c r="H108" i="46" s="1"/>
  <c r="N108" i="46" s="1"/>
  <c r="F108" i="46"/>
  <c r="I108" i="46" s="1"/>
  <c r="O108" i="46" s="1"/>
  <c r="E109" i="46"/>
  <c r="H109" i="46" s="1"/>
  <c r="N109" i="46" s="1"/>
  <c r="F109" i="46"/>
  <c r="I109" i="46" s="1"/>
  <c r="O109" i="46" s="1"/>
  <c r="E110" i="46"/>
  <c r="H110" i="46" s="1"/>
  <c r="N110" i="46" s="1"/>
  <c r="F110" i="46"/>
  <c r="I110" i="46" s="1"/>
  <c r="O110" i="46" s="1"/>
  <c r="E111" i="46"/>
  <c r="H111" i="46" s="1"/>
  <c r="N111" i="46" s="1"/>
  <c r="F111" i="46"/>
  <c r="I111" i="46" s="1"/>
  <c r="O111" i="46" s="1"/>
  <c r="E112" i="46"/>
  <c r="H112" i="46" s="1"/>
  <c r="N112" i="46" s="1"/>
  <c r="F112" i="46"/>
  <c r="I112" i="46" s="1"/>
  <c r="O112" i="46" s="1"/>
  <c r="E113" i="46"/>
  <c r="H113" i="46" s="1"/>
  <c r="N113" i="46" s="1"/>
  <c r="F113" i="46"/>
  <c r="I113" i="46" s="1"/>
  <c r="O113" i="46" s="1"/>
  <c r="E114" i="46"/>
  <c r="H114" i="46" s="1"/>
  <c r="N114" i="46" s="1"/>
  <c r="F114" i="46"/>
  <c r="I114" i="46" s="1"/>
  <c r="O114" i="46" s="1"/>
  <c r="E115" i="46"/>
  <c r="H115" i="46" s="1"/>
  <c r="N115" i="46" s="1"/>
  <c r="F115" i="46"/>
  <c r="I115" i="46" s="1"/>
  <c r="O115" i="46" s="1"/>
  <c r="E116" i="46"/>
  <c r="H116" i="46" s="1"/>
  <c r="N116" i="46" s="1"/>
  <c r="F116" i="46"/>
  <c r="I116" i="46" s="1"/>
  <c r="O116" i="46" s="1"/>
  <c r="E117" i="46"/>
  <c r="H117" i="46" s="1"/>
  <c r="N117" i="46" s="1"/>
  <c r="F117" i="46"/>
  <c r="I117" i="46" s="1"/>
  <c r="O117" i="46" s="1"/>
  <c r="E118" i="46"/>
  <c r="H118" i="46" s="1"/>
  <c r="N118" i="46" s="1"/>
  <c r="F118" i="46"/>
  <c r="I118" i="46" s="1"/>
  <c r="O118" i="46" s="1"/>
  <c r="E119" i="46"/>
  <c r="H119" i="46" s="1"/>
  <c r="N119" i="46" s="1"/>
  <c r="F119" i="46"/>
  <c r="I119" i="46" s="1"/>
  <c r="O119" i="46" s="1"/>
  <c r="E120" i="46"/>
  <c r="H120" i="46" s="1"/>
  <c r="N120" i="46" s="1"/>
  <c r="F120" i="46"/>
  <c r="I120" i="46" s="1"/>
  <c r="O120" i="46" s="1"/>
  <c r="E121" i="46"/>
  <c r="H121" i="46" s="1"/>
  <c r="N121" i="46" s="1"/>
  <c r="F121" i="46"/>
  <c r="I121" i="46" s="1"/>
  <c r="O121" i="46" s="1"/>
  <c r="E122" i="46"/>
  <c r="H122" i="46" s="1"/>
  <c r="N122" i="46" s="1"/>
  <c r="F122" i="46"/>
  <c r="I122" i="46" s="1"/>
  <c r="O122" i="46" s="1"/>
  <c r="E123" i="46"/>
  <c r="H123" i="46" s="1"/>
  <c r="N123" i="46" s="1"/>
  <c r="F123" i="46"/>
  <c r="I123" i="46" s="1"/>
  <c r="O123" i="46" s="1"/>
  <c r="E124" i="46"/>
  <c r="H124" i="46" s="1"/>
  <c r="N124" i="46" s="1"/>
  <c r="F124" i="46"/>
  <c r="I124" i="46" s="1"/>
  <c r="O124" i="46" s="1"/>
  <c r="E125" i="46"/>
  <c r="H125" i="46" s="1"/>
  <c r="N125" i="46" s="1"/>
  <c r="F125" i="46"/>
  <c r="I125" i="46" s="1"/>
  <c r="O125" i="46" s="1"/>
  <c r="E126" i="46"/>
  <c r="H126" i="46" s="1"/>
  <c r="N126" i="46" s="1"/>
  <c r="F126" i="46"/>
  <c r="I126" i="46" s="1"/>
  <c r="O126" i="46" s="1"/>
  <c r="E127" i="46"/>
  <c r="H127" i="46" s="1"/>
  <c r="N127" i="46" s="1"/>
  <c r="F127" i="46"/>
  <c r="I127" i="46" s="1"/>
  <c r="O127" i="46" s="1"/>
  <c r="E128" i="46"/>
  <c r="H128" i="46" s="1"/>
  <c r="N128" i="46" s="1"/>
  <c r="F128" i="46"/>
  <c r="I128" i="46" s="1"/>
  <c r="O128" i="46" s="1"/>
  <c r="E129" i="46"/>
  <c r="H129" i="46" s="1"/>
  <c r="N129" i="46" s="1"/>
  <c r="F129" i="46"/>
  <c r="I129" i="46" s="1"/>
  <c r="O129" i="46" s="1"/>
  <c r="E130" i="46"/>
  <c r="H130" i="46" s="1"/>
  <c r="N130" i="46" s="1"/>
  <c r="F130" i="46"/>
  <c r="I130" i="46" s="1"/>
  <c r="O130" i="46" s="1"/>
  <c r="E131" i="46"/>
  <c r="H131" i="46" s="1"/>
  <c r="N131" i="46" s="1"/>
  <c r="F131" i="46"/>
  <c r="I131" i="46" s="1"/>
  <c r="O131" i="46" s="1"/>
  <c r="E132" i="46"/>
  <c r="H132" i="46" s="1"/>
  <c r="N132" i="46" s="1"/>
  <c r="F132" i="46"/>
  <c r="I132" i="46" s="1"/>
  <c r="O132" i="46" s="1"/>
  <c r="E133" i="46"/>
  <c r="H133" i="46" s="1"/>
  <c r="N133" i="46" s="1"/>
  <c r="F133" i="46"/>
  <c r="I133" i="46" s="1"/>
  <c r="O133" i="46" s="1"/>
  <c r="E134" i="46"/>
  <c r="H134" i="46" s="1"/>
  <c r="N134" i="46" s="1"/>
  <c r="F134" i="46"/>
  <c r="I134" i="46" s="1"/>
  <c r="O134" i="46" s="1"/>
  <c r="E135" i="46"/>
  <c r="H135" i="46" s="1"/>
  <c r="N135" i="46" s="1"/>
  <c r="F135" i="46"/>
  <c r="I135" i="46" s="1"/>
  <c r="O135" i="46" s="1"/>
  <c r="E136" i="46"/>
  <c r="H136" i="46" s="1"/>
  <c r="N136" i="46" s="1"/>
  <c r="F136" i="46"/>
  <c r="I136" i="46" s="1"/>
  <c r="O136" i="46" s="1"/>
  <c r="E137" i="46"/>
  <c r="H137" i="46" s="1"/>
  <c r="N137" i="46" s="1"/>
  <c r="F137" i="46"/>
  <c r="I137" i="46" s="1"/>
  <c r="O137" i="46" s="1"/>
  <c r="E138" i="46"/>
  <c r="H138" i="46" s="1"/>
  <c r="N138" i="46" s="1"/>
  <c r="F138" i="46"/>
  <c r="I138" i="46" s="1"/>
  <c r="O138" i="46" s="1"/>
  <c r="E139" i="46"/>
  <c r="H139" i="46" s="1"/>
  <c r="N139" i="46" s="1"/>
  <c r="F139" i="46"/>
  <c r="I139" i="46" s="1"/>
  <c r="O139" i="46" s="1"/>
  <c r="E140" i="46"/>
  <c r="H140" i="46" s="1"/>
  <c r="N140" i="46" s="1"/>
  <c r="F140" i="46"/>
  <c r="I140" i="46" s="1"/>
  <c r="O140" i="46" s="1"/>
  <c r="E141" i="46"/>
  <c r="H141" i="46" s="1"/>
  <c r="N141" i="46" s="1"/>
  <c r="F141" i="46"/>
  <c r="I141" i="46" s="1"/>
  <c r="O141" i="46" s="1"/>
  <c r="E142" i="46"/>
  <c r="H142" i="46" s="1"/>
  <c r="N142" i="46" s="1"/>
  <c r="F142" i="46"/>
  <c r="I142" i="46" s="1"/>
  <c r="O142" i="46" s="1"/>
  <c r="E143" i="46"/>
  <c r="H143" i="46" s="1"/>
  <c r="N143" i="46" s="1"/>
  <c r="F143" i="46"/>
  <c r="I143" i="46" s="1"/>
  <c r="O143" i="46" s="1"/>
  <c r="E144" i="46"/>
  <c r="H144" i="46" s="1"/>
  <c r="N144" i="46" s="1"/>
  <c r="F144" i="46"/>
  <c r="I144" i="46" s="1"/>
  <c r="O144" i="46" s="1"/>
  <c r="E145" i="46"/>
  <c r="H145" i="46" s="1"/>
  <c r="N145" i="46" s="1"/>
  <c r="F145" i="46"/>
  <c r="I145" i="46" s="1"/>
  <c r="O145" i="46" s="1"/>
  <c r="E146" i="46"/>
  <c r="H146" i="46" s="1"/>
  <c r="N146" i="46" s="1"/>
  <c r="F146" i="46"/>
  <c r="I146" i="46" s="1"/>
  <c r="O146" i="46" s="1"/>
  <c r="E147" i="46"/>
  <c r="H147" i="46" s="1"/>
  <c r="N147" i="46" s="1"/>
  <c r="F147" i="46"/>
  <c r="I147" i="46" s="1"/>
  <c r="O147" i="46" s="1"/>
  <c r="E148" i="46"/>
  <c r="H148" i="46" s="1"/>
  <c r="N148" i="46" s="1"/>
  <c r="F148" i="46"/>
  <c r="I148" i="46" s="1"/>
  <c r="O148" i="46" s="1"/>
  <c r="E149" i="46"/>
  <c r="H149" i="46" s="1"/>
  <c r="N149" i="46" s="1"/>
  <c r="F149" i="46"/>
  <c r="I149" i="46" s="1"/>
  <c r="O149" i="46" s="1"/>
  <c r="E150" i="46"/>
  <c r="H150" i="46" s="1"/>
  <c r="N150" i="46" s="1"/>
  <c r="F150" i="46"/>
  <c r="I150" i="46" s="1"/>
  <c r="O150" i="46" s="1"/>
  <c r="E151" i="46"/>
  <c r="H151" i="46" s="1"/>
  <c r="N151" i="46" s="1"/>
  <c r="F151" i="46"/>
  <c r="I151" i="46" s="1"/>
  <c r="O151" i="46" s="1"/>
  <c r="E152" i="46"/>
  <c r="H152" i="46" s="1"/>
  <c r="N152" i="46" s="1"/>
  <c r="F152" i="46"/>
  <c r="I152" i="46" s="1"/>
  <c r="O152" i="46" s="1"/>
  <c r="E153" i="46"/>
  <c r="H153" i="46" s="1"/>
  <c r="N153" i="46" s="1"/>
  <c r="F153" i="46"/>
  <c r="I153" i="46" s="1"/>
  <c r="O153" i="46" s="1"/>
  <c r="E154" i="46"/>
  <c r="H154" i="46" s="1"/>
  <c r="N154" i="46" s="1"/>
  <c r="F154" i="46"/>
  <c r="I154" i="46" s="1"/>
  <c r="O154" i="46" s="1"/>
  <c r="E155" i="46"/>
  <c r="H155" i="46" s="1"/>
  <c r="N155" i="46" s="1"/>
  <c r="F155" i="46"/>
  <c r="I155" i="46" s="1"/>
  <c r="O155" i="46" s="1"/>
  <c r="E156" i="46"/>
  <c r="H156" i="46" s="1"/>
  <c r="N156" i="46" s="1"/>
  <c r="F156" i="46"/>
  <c r="I156" i="46" s="1"/>
  <c r="O156" i="46" s="1"/>
  <c r="E157" i="46"/>
  <c r="H157" i="46" s="1"/>
  <c r="N157" i="46" s="1"/>
  <c r="F157" i="46"/>
  <c r="I157" i="46" s="1"/>
  <c r="O157" i="46" s="1"/>
  <c r="E158" i="46"/>
  <c r="H158" i="46" s="1"/>
  <c r="N158" i="46" s="1"/>
  <c r="F158" i="46"/>
  <c r="I158" i="46" s="1"/>
  <c r="O158" i="46" s="1"/>
  <c r="E159" i="46"/>
  <c r="H159" i="46" s="1"/>
  <c r="N159" i="46" s="1"/>
  <c r="F159" i="46"/>
  <c r="I159" i="46" s="1"/>
  <c r="O159" i="46" s="1"/>
  <c r="E160" i="46"/>
  <c r="H160" i="46" s="1"/>
  <c r="N160" i="46" s="1"/>
  <c r="F160" i="46"/>
  <c r="I160" i="46" s="1"/>
  <c r="O160" i="46" s="1"/>
  <c r="E161" i="46"/>
  <c r="H161" i="46" s="1"/>
  <c r="N161" i="46" s="1"/>
  <c r="F161" i="46"/>
  <c r="I161" i="46" s="1"/>
  <c r="O161" i="46" s="1"/>
  <c r="E162" i="46"/>
  <c r="H162" i="46" s="1"/>
  <c r="N162" i="46" s="1"/>
  <c r="F162" i="46"/>
  <c r="I162" i="46" s="1"/>
  <c r="O162" i="46" s="1"/>
  <c r="E163" i="46"/>
  <c r="H163" i="46" s="1"/>
  <c r="N163" i="46" s="1"/>
  <c r="F163" i="46"/>
  <c r="I163" i="46" s="1"/>
  <c r="O163" i="46" s="1"/>
  <c r="E164" i="46"/>
  <c r="H164" i="46" s="1"/>
  <c r="N164" i="46" s="1"/>
  <c r="F164" i="46"/>
  <c r="I164" i="46" s="1"/>
  <c r="O164" i="46" s="1"/>
  <c r="E165" i="46"/>
  <c r="H165" i="46" s="1"/>
  <c r="N165" i="46" s="1"/>
  <c r="F165" i="46"/>
  <c r="I165" i="46" s="1"/>
  <c r="O165" i="46" s="1"/>
  <c r="E166" i="46"/>
  <c r="H166" i="46" s="1"/>
  <c r="N166" i="46" s="1"/>
  <c r="F166" i="46"/>
  <c r="I166" i="46" s="1"/>
  <c r="O166" i="46" s="1"/>
  <c r="E167" i="46"/>
  <c r="H167" i="46" s="1"/>
  <c r="N167" i="46" s="1"/>
  <c r="F167" i="46"/>
  <c r="I167" i="46" s="1"/>
  <c r="O167" i="46" s="1"/>
  <c r="E168" i="46"/>
  <c r="H168" i="46" s="1"/>
  <c r="N168" i="46" s="1"/>
  <c r="F168" i="46"/>
  <c r="I168" i="46" s="1"/>
  <c r="O168" i="46" s="1"/>
  <c r="E169" i="46"/>
  <c r="H169" i="46" s="1"/>
  <c r="N169" i="46" s="1"/>
  <c r="F169" i="46"/>
  <c r="I169" i="46" s="1"/>
  <c r="O169" i="46" s="1"/>
  <c r="E170" i="46"/>
  <c r="H170" i="46" s="1"/>
  <c r="N170" i="46" s="1"/>
  <c r="F170" i="46"/>
  <c r="I170" i="46" s="1"/>
  <c r="O170" i="46" s="1"/>
  <c r="E171" i="46"/>
  <c r="H171" i="46" s="1"/>
  <c r="N171" i="46" s="1"/>
  <c r="F171" i="46"/>
  <c r="I171" i="46" s="1"/>
  <c r="O171" i="46" s="1"/>
  <c r="E172" i="46"/>
  <c r="H172" i="46" s="1"/>
  <c r="N172" i="46" s="1"/>
  <c r="F172" i="46"/>
  <c r="I172" i="46" s="1"/>
  <c r="O172" i="46" s="1"/>
  <c r="E173" i="46"/>
  <c r="H173" i="46" s="1"/>
  <c r="N173" i="46" s="1"/>
  <c r="F173" i="46"/>
  <c r="I173" i="46" s="1"/>
  <c r="O173" i="46" s="1"/>
  <c r="E174" i="46"/>
  <c r="H174" i="46" s="1"/>
  <c r="N174" i="46" s="1"/>
  <c r="F174" i="46"/>
  <c r="I174" i="46" s="1"/>
  <c r="O174" i="46" s="1"/>
  <c r="E175" i="46"/>
  <c r="H175" i="46" s="1"/>
  <c r="N175" i="46" s="1"/>
  <c r="F175" i="46"/>
  <c r="I175" i="46" s="1"/>
  <c r="O175" i="46" s="1"/>
  <c r="E176" i="46"/>
  <c r="H176" i="46" s="1"/>
  <c r="N176" i="46" s="1"/>
  <c r="F176" i="46"/>
  <c r="I176" i="46" s="1"/>
  <c r="O176" i="46" s="1"/>
  <c r="E177" i="46"/>
  <c r="H177" i="46" s="1"/>
  <c r="N177" i="46" s="1"/>
  <c r="F177" i="46"/>
  <c r="I177" i="46" s="1"/>
  <c r="O177" i="46" s="1"/>
  <c r="E178" i="46"/>
  <c r="H178" i="46" s="1"/>
  <c r="N178" i="46" s="1"/>
  <c r="F178" i="46"/>
  <c r="I178" i="46" s="1"/>
  <c r="O178" i="46" s="1"/>
  <c r="E179" i="46"/>
  <c r="H179" i="46" s="1"/>
  <c r="N179" i="46" s="1"/>
  <c r="F179" i="46"/>
  <c r="I179" i="46" s="1"/>
  <c r="O179" i="46" s="1"/>
  <c r="E180" i="46"/>
  <c r="H180" i="46" s="1"/>
  <c r="N180" i="46" s="1"/>
  <c r="F180" i="46"/>
  <c r="I180" i="46" s="1"/>
  <c r="O180" i="46" s="1"/>
  <c r="E181" i="46"/>
  <c r="H181" i="46" s="1"/>
  <c r="N181" i="46" s="1"/>
  <c r="F181" i="46"/>
  <c r="I181" i="46" s="1"/>
  <c r="O181" i="46" s="1"/>
  <c r="E182" i="46"/>
  <c r="H182" i="46" s="1"/>
  <c r="N182" i="46" s="1"/>
  <c r="F182" i="46"/>
  <c r="I182" i="46" s="1"/>
  <c r="O182" i="46" s="1"/>
  <c r="E183" i="46"/>
  <c r="H183" i="46" s="1"/>
  <c r="N183" i="46" s="1"/>
  <c r="F183" i="46"/>
  <c r="I183" i="46" s="1"/>
  <c r="O183" i="46" s="1"/>
  <c r="E184" i="46"/>
  <c r="H184" i="46" s="1"/>
  <c r="N184" i="46" s="1"/>
  <c r="F184" i="46"/>
  <c r="I184" i="46" s="1"/>
  <c r="O184" i="46" s="1"/>
  <c r="E185" i="46"/>
  <c r="H185" i="46" s="1"/>
  <c r="N185" i="46" s="1"/>
  <c r="F185" i="46"/>
  <c r="I185" i="46" s="1"/>
  <c r="O185" i="46" s="1"/>
  <c r="E186" i="46"/>
  <c r="H186" i="46" s="1"/>
  <c r="N186" i="46" s="1"/>
  <c r="F186" i="46"/>
  <c r="I186" i="46" s="1"/>
  <c r="O186" i="46" s="1"/>
  <c r="E187" i="46"/>
  <c r="H187" i="46" s="1"/>
  <c r="N187" i="46" s="1"/>
  <c r="F187" i="46"/>
  <c r="I187" i="46" s="1"/>
  <c r="O187" i="46" s="1"/>
  <c r="E188" i="46"/>
  <c r="H188" i="46" s="1"/>
  <c r="N188" i="46" s="1"/>
  <c r="F188" i="46"/>
  <c r="I188" i="46" s="1"/>
  <c r="O188" i="46" s="1"/>
  <c r="E189" i="46"/>
  <c r="H189" i="46" s="1"/>
  <c r="N189" i="46" s="1"/>
  <c r="F189" i="46"/>
  <c r="I189" i="46" s="1"/>
  <c r="O189" i="46" s="1"/>
  <c r="E190" i="46"/>
  <c r="H190" i="46" s="1"/>
  <c r="N190" i="46" s="1"/>
  <c r="F190" i="46"/>
  <c r="I190" i="46" s="1"/>
  <c r="O190" i="46" s="1"/>
  <c r="E191" i="46"/>
  <c r="H191" i="46" s="1"/>
  <c r="N191" i="46" s="1"/>
  <c r="F191" i="46"/>
  <c r="I191" i="46" s="1"/>
  <c r="O191" i="46" s="1"/>
  <c r="E192" i="46"/>
  <c r="H192" i="46" s="1"/>
  <c r="N192" i="46" s="1"/>
  <c r="F192" i="46"/>
  <c r="I192" i="46" s="1"/>
  <c r="O192" i="46" s="1"/>
  <c r="E193" i="46"/>
  <c r="H193" i="46" s="1"/>
  <c r="N193" i="46" s="1"/>
  <c r="F193" i="46"/>
  <c r="I193" i="46" s="1"/>
  <c r="O193" i="46" s="1"/>
  <c r="E194" i="46"/>
  <c r="H194" i="46" s="1"/>
  <c r="N194" i="46" s="1"/>
  <c r="F194" i="46"/>
  <c r="I194" i="46" s="1"/>
  <c r="O194" i="46" s="1"/>
  <c r="E195" i="46"/>
  <c r="H195" i="46" s="1"/>
  <c r="N195" i="46" s="1"/>
  <c r="F195" i="46"/>
  <c r="I195" i="46" s="1"/>
  <c r="O195" i="46" s="1"/>
  <c r="E196" i="46"/>
  <c r="H196" i="46" s="1"/>
  <c r="N196" i="46" s="1"/>
  <c r="F196" i="46"/>
  <c r="I196" i="46" s="1"/>
  <c r="O196" i="46" s="1"/>
  <c r="E197" i="46"/>
  <c r="H197" i="46" s="1"/>
  <c r="N197" i="46" s="1"/>
  <c r="F197" i="46"/>
  <c r="I197" i="46" s="1"/>
  <c r="O197" i="46" s="1"/>
  <c r="E198" i="46"/>
  <c r="H198" i="46" s="1"/>
  <c r="N198" i="46" s="1"/>
  <c r="F198" i="46"/>
  <c r="I198" i="46" s="1"/>
  <c r="O198" i="46" s="1"/>
  <c r="E199" i="46"/>
  <c r="H199" i="46" s="1"/>
  <c r="N199" i="46" s="1"/>
  <c r="F199" i="46"/>
  <c r="I199" i="46" s="1"/>
  <c r="O199" i="46" s="1"/>
  <c r="E200" i="46"/>
  <c r="H200" i="46" s="1"/>
  <c r="N200" i="46" s="1"/>
  <c r="F200" i="46"/>
  <c r="I200" i="46" s="1"/>
  <c r="O200" i="46" s="1"/>
  <c r="E201" i="46"/>
  <c r="H201" i="46" s="1"/>
  <c r="N201" i="46" s="1"/>
  <c r="F201" i="46"/>
  <c r="I201" i="46" s="1"/>
  <c r="O201" i="46" s="1"/>
  <c r="E202" i="46"/>
  <c r="H202" i="46" s="1"/>
  <c r="N202" i="46" s="1"/>
  <c r="F202" i="46"/>
  <c r="I202" i="46" s="1"/>
  <c r="O202" i="46" s="1"/>
  <c r="U5" i="46"/>
  <c r="E45" i="46"/>
  <c r="H45" i="46" s="1"/>
  <c r="N45" i="46" s="1"/>
  <c r="E44" i="46"/>
  <c r="H44" i="46" s="1"/>
  <c r="N44" i="46" s="1"/>
  <c r="E43" i="46"/>
  <c r="H43" i="46" s="1"/>
  <c r="N43" i="46" s="1"/>
  <c r="E42" i="46"/>
  <c r="H42" i="46" s="1"/>
  <c r="N42" i="46" s="1"/>
  <c r="E41" i="46"/>
  <c r="H41" i="46" s="1"/>
  <c r="N41" i="46" s="1"/>
  <c r="E40" i="46"/>
  <c r="H40" i="46" s="1"/>
  <c r="N40" i="46" s="1"/>
  <c r="E39" i="46"/>
  <c r="H39" i="46" s="1"/>
  <c r="N39" i="46" s="1"/>
  <c r="E38" i="46"/>
  <c r="H38" i="46" s="1"/>
  <c r="N38" i="46" s="1"/>
  <c r="E37" i="46"/>
  <c r="H37" i="46" s="1"/>
  <c r="N37" i="46" s="1"/>
  <c r="E36" i="46"/>
  <c r="H36" i="46" s="1"/>
  <c r="N36" i="46" s="1"/>
  <c r="E35" i="46"/>
  <c r="H35" i="46" s="1"/>
  <c r="N35" i="46" s="1"/>
  <c r="E34" i="46"/>
  <c r="H34" i="46" s="1"/>
  <c r="N34" i="46" s="1"/>
  <c r="E33" i="46"/>
  <c r="H33" i="46" s="1"/>
  <c r="N33" i="46" s="1"/>
  <c r="E32" i="46"/>
  <c r="H32" i="46" s="1"/>
  <c r="N32" i="46" s="1"/>
  <c r="E31" i="46"/>
  <c r="H31" i="46" s="1"/>
  <c r="N31" i="46" s="1"/>
  <c r="E30" i="46"/>
  <c r="H30" i="46" s="1"/>
  <c r="N30" i="46" s="1"/>
  <c r="E29" i="46"/>
  <c r="H29" i="46" s="1"/>
  <c r="N29" i="46" s="1"/>
  <c r="E28" i="46"/>
  <c r="H28" i="46" s="1"/>
  <c r="N28" i="46" s="1"/>
  <c r="E27" i="46"/>
  <c r="H27" i="46" s="1"/>
  <c r="N27" i="46" s="1"/>
  <c r="E26" i="46"/>
  <c r="H26" i="46" s="1"/>
  <c r="N26" i="46" s="1"/>
  <c r="E25" i="46"/>
  <c r="H25" i="46" s="1"/>
  <c r="N25" i="46" s="1"/>
  <c r="E24" i="46"/>
  <c r="H24" i="46" s="1"/>
  <c r="N24" i="46" s="1"/>
  <c r="E23" i="46"/>
  <c r="H23" i="46" s="1"/>
  <c r="N23" i="46" s="1"/>
  <c r="E22" i="46"/>
  <c r="H22" i="46" s="1"/>
  <c r="N22" i="46" s="1"/>
  <c r="E21" i="46"/>
  <c r="H21" i="46" s="1"/>
  <c r="N21" i="46" s="1"/>
  <c r="E20" i="46"/>
  <c r="H20" i="46" s="1"/>
  <c r="N20" i="46" s="1"/>
  <c r="E19" i="46"/>
  <c r="H19" i="46" s="1"/>
  <c r="N19" i="46" s="1"/>
  <c r="E18" i="46"/>
  <c r="H18" i="46" s="1"/>
  <c r="N18" i="46" s="1"/>
  <c r="E17" i="46"/>
  <c r="H17" i="46" s="1"/>
  <c r="N17" i="46" s="1"/>
  <c r="E16" i="46"/>
  <c r="H16" i="46" s="1"/>
  <c r="N16" i="46" s="1"/>
  <c r="E15" i="46"/>
  <c r="H15" i="46" s="1"/>
  <c r="N15" i="46" s="1"/>
  <c r="E14" i="46"/>
  <c r="H14" i="46" s="1"/>
  <c r="N14" i="46" s="1"/>
  <c r="E13" i="46"/>
  <c r="H13" i="46" s="1"/>
  <c r="N13" i="46" s="1"/>
  <c r="E12" i="46"/>
  <c r="H12" i="46" s="1"/>
  <c r="N12" i="46" s="1"/>
  <c r="E11" i="46"/>
  <c r="H11" i="46" s="1"/>
  <c r="N11" i="46" s="1"/>
  <c r="E10" i="46"/>
  <c r="H10" i="46" s="1"/>
  <c r="N10" i="46" s="1"/>
  <c r="E9" i="46"/>
  <c r="H9" i="46" s="1"/>
  <c r="N9" i="46" s="1"/>
  <c r="E8" i="46"/>
  <c r="H8" i="46" s="1"/>
  <c r="N8" i="46" s="1"/>
  <c r="E7" i="46"/>
  <c r="H7" i="46" s="1"/>
  <c r="N7" i="46" s="1"/>
  <c r="E6" i="46"/>
  <c r="H6" i="46" s="1"/>
  <c r="N6" i="46" s="1"/>
  <c r="E5" i="46"/>
  <c r="H5" i="46" s="1"/>
  <c r="N5" i="46" s="1"/>
  <c r="E4" i="46"/>
  <c r="H4" i="46" s="1"/>
  <c r="N4" i="46" s="1"/>
  <c r="F45" i="46"/>
  <c r="I45" i="46" s="1"/>
  <c r="O45" i="46" s="1"/>
  <c r="F44" i="46"/>
  <c r="I44" i="46" s="1"/>
  <c r="O44" i="46" s="1"/>
  <c r="F43" i="46"/>
  <c r="I43" i="46" s="1"/>
  <c r="O43" i="46" s="1"/>
  <c r="F42" i="46"/>
  <c r="I42" i="46" s="1"/>
  <c r="O42" i="46" s="1"/>
  <c r="F41" i="46"/>
  <c r="I41" i="46" s="1"/>
  <c r="O41" i="46" s="1"/>
  <c r="F40" i="46"/>
  <c r="I40" i="46" s="1"/>
  <c r="O40" i="46" s="1"/>
  <c r="F39" i="46"/>
  <c r="I39" i="46" s="1"/>
  <c r="O39" i="46" s="1"/>
  <c r="F38" i="46"/>
  <c r="I38" i="46" s="1"/>
  <c r="O38" i="46" s="1"/>
  <c r="F37" i="46"/>
  <c r="I37" i="46" s="1"/>
  <c r="O37" i="46" s="1"/>
  <c r="F36" i="46"/>
  <c r="I36" i="46" s="1"/>
  <c r="O36" i="46" s="1"/>
  <c r="F35" i="46"/>
  <c r="I35" i="46" s="1"/>
  <c r="O35" i="46" s="1"/>
  <c r="F34" i="46"/>
  <c r="I34" i="46" s="1"/>
  <c r="O34" i="46" s="1"/>
  <c r="F33" i="46"/>
  <c r="I33" i="46" s="1"/>
  <c r="O33" i="46" s="1"/>
  <c r="F32" i="46"/>
  <c r="I32" i="46" s="1"/>
  <c r="O32" i="46" s="1"/>
  <c r="F31" i="46"/>
  <c r="I31" i="46" s="1"/>
  <c r="O31" i="46" s="1"/>
  <c r="F30" i="46"/>
  <c r="I30" i="46" s="1"/>
  <c r="O30" i="46" s="1"/>
  <c r="F29" i="46"/>
  <c r="I29" i="46" s="1"/>
  <c r="O29" i="46" s="1"/>
  <c r="F28" i="46"/>
  <c r="I28" i="46" s="1"/>
  <c r="O28" i="46" s="1"/>
  <c r="F27" i="46"/>
  <c r="I27" i="46" s="1"/>
  <c r="O27" i="46" s="1"/>
  <c r="F26" i="46"/>
  <c r="I26" i="46" s="1"/>
  <c r="O26" i="46" s="1"/>
  <c r="F25" i="46"/>
  <c r="I25" i="46" s="1"/>
  <c r="O25" i="46" s="1"/>
  <c r="F24" i="46"/>
  <c r="I24" i="46" s="1"/>
  <c r="O24" i="46" s="1"/>
  <c r="F23" i="46"/>
  <c r="I23" i="46" s="1"/>
  <c r="O23" i="46" s="1"/>
  <c r="F22" i="46"/>
  <c r="I22" i="46" s="1"/>
  <c r="O22" i="46" s="1"/>
  <c r="F21" i="46"/>
  <c r="I21" i="46" s="1"/>
  <c r="O21" i="46" s="1"/>
  <c r="F20" i="46"/>
  <c r="I20" i="46" s="1"/>
  <c r="O20" i="46" s="1"/>
  <c r="F19" i="46"/>
  <c r="I19" i="46" s="1"/>
  <c r="O19" i="46" s="1"/>
  <c r="F18" i="46"/>
  <c r="I18" i="46" s="1"/>
  <c r="O18" i="46" s="1"/>
  <c r="F17" i="46"/>
  <c r="I17" i="46" s="1"/>
  <c r="O17" i="46" s="1"/>
  <c r="F16" i="46"/>
  <c r="I16" i="46" s="1"/>
  <c r="O16" i="46" s="1"/>
  <c r="F15" i="46"/>
  <c r="I15" i="46" s="1"/>
  <c r="O15" i="46" s="1"/>
  <c r="F14" i="46"/>
  <c r="I14" i="46" s="1"/>
  <c r="O14" i="46" s="1"/>
  <c r="F13" i="46"/>
  <c r="I13" i="46" s="1"/>
  <c r="O13" i="46" s="1"/>
  <c r="F12" i="46"/>
  <c r="I12" i="46" s="1"/>
  <c r="O12" i="46" s="1"/>
  <c r="F11" i="46"/>
  <c r="I11" i="46" s="1"/>
  <c r="O11" i="46" s="1"/>
  <c r="F10" i="46"/>
  <c r="I10" i="46" s="1"/>
  <c r="O10" i="46" s="1"/>
  <c r="F9" i="46"/>
  <c r="I9" i="46" s="1"/>
  <c r="O9" i="46" s="1"/>
  <c r="F8" i="46"/>
  <c r="I8" i="46" s="1"/>
  <c r="O8" i="46" s="1"/>
  <c r="F7" i="46"/>
  <c r="I7" i="46" s="1"/>
  <c r="O7" i="46" s="1"/>
  <c r="F6" i="46"/>
  <c r="I6" i="46" s="1"/>
  <c r="O6" i="46" s="1"/>
  <c r="F5" i="46"/>
  <c r="I5" i="46" s="1"/>
  <c r="O5" i="46" s="1"/>
  <c r="F4" i="46"/>
  <c r="I4" i="46" s="1"/>
  <c r="O4" i="46" s="1"/>
  <c r="P119" i="46" l="1"/>
  <c r="P100" i="46"/>
  <c r="P70" i="46"/>
  <c r="P62" i="46"/>
  <c r="P193" i="46"/>
  <c r="P142" i="46"/>
  <c r="P118" i="46"/>
  <c r="P76" i="46"/>
  <c r="P200" i="46"/>
  <c r="P103" i="46"/>
  <c r="P186" i="46"/>
  <c r="P155" i="46"/>
  <c r="P116" i="46"/>
  <c r="P109" i="46"/>
  <c r="P56" i="46"/>
  <c r="P24" i="46"/>
  <c r="P160" i="46"/>
  <c r="P87" i="46"/>
  <c r="P179" i="46"/>
  <c r="P168" i="46"/>
  <c r="P48" i="46"/>
  <c r="P174" i="46"/>
  <c r="P114" i="46"/>
  <c r="P151" i="46"/>
  <c r="P189" i="46"/>
  <c r="P9" i="46"/>
  <c r="P17" i="46"/>
  <c r="P25" i="46"/>
  <c r="P33" i="46"/>
  <c r="P79" i="46"/>
  <c r="P71" i="46"/>
  <c r="P10" i="46"/>
  <c r="P18" i="46"/>
  <c r="P26" i="46"/>
  <c r="P34" i="46"/>
  <c r="P42" i="46"/>
  <c r="P120" i="46"/>
  <c r="P63" i="46"/>
  <c r="P106" i="46"/>
  <c r="P96" i="46"/>
  <c r="P86" i="46"/>
  <c r="P64" i="46"/>
  <c r="P54" i="46"/>
  <c r="P47" i="46"/>
  <c r="P178" i="46"/>
  <c r="P154" i="46"/>
  <c r="P102" i="46"/>
  <c r="P122" i="46"/>
  <c r="P85" i="46"/>
  <c r="P132" i="46"/>
  <c r="P173" i="46"/>
  <c r="P166" i="46"/>
  <c r="P94" i="46"/>
  <c r="P84" i="46"/>
  <c r="P52" i="46"/>
  <c r="P198" i="46"/>
  <c r="P95" i="46"/>
  <c r="P91" i="46"/>
  <c r="P181" i="46"/>
  <c r="P49" i="46"/>
  <c r="P171" i="46"/>
  <c r="P29" i="46"/>
  <c r="P45" i="46"/>
  <c r="P190" i="46"/>
  <c r="P170" i="46"/>
  <c r="P158" i="46"/>
  <c r="P138" i="46"/>
  <c r="P126" i="46"/>
  <c r="P191" i="46"/>
  <c r="P140" i="46"/>
  <c r="P13" i="46"/>
  <c r="P14" i="46"/>
  <c r="P192" i="46"/>
  <c r="P184" i="46"/>
  <c r="P161" i="46"/>
  <c r="P152" i="46"/>
  <c r="P129" i="46"/>
  <c r="P98" i="46"/>
  <c r="P57" i="46"/>
  <c r="P46" i="46"/>
  <c r="P72" i="46"/>
  <c r="P163" i="46"/>
  <c r="P157" i="46"/>
  <c r="P146" i="46"/>
  <c r="P134" i="46"/>
  <c r="P82" i="46"/>
  <c r="P68" i="46"/>
  <c r="P28" i="46"/>
  <c r="P148" i="46"/>
  <c r="P145" i="46"/>
  <c r="P110" i="46"/>
  <c r="P78" i="46"/>
  <c r="P197" i="46"/>
  <c r="P128" i="46"/>
  <c r="P11" i="46"/>
  <c r="P27" i="46"/>
  <c r="P196" i="46"/>
  <c r="P182" i="46"/>
  <c r="P162" i="46"/>
  <c r="P130" i="46"/>
  <c r="P75" i="46"/>
  <c r="P66" i="46"/>
  <c r="P58" i="46"/>
  <c r="P55" i="46"/>
  <c r="P12" i="46"/>
  <c r="P36" i="46"/>
  <c r="P44" i="46"/>
  <c r="P176" i="46"/>
  <c r="P153" i="46"/>
  <c r="P121" i="46"/>
  <c r="P112" i="46"/>
  <c r="P99" i="46"/>
  <c r="P80" i="46"/>
  <c r="P195" i="46"/>
  <c r="P187" i="46"/>
  <c r="P137" i="46"/>
  <c r="P199" i="46"/>
  <c r="P177" i="46"/>
  <c r="P169" i="46"/>
  <c r="P201" i="46"/>
  <c r="P4" i="46"/>
  <c r="P185" i="46"/>
  <c r="P113" i="46"/>
  <c r="P101" i="46"/>
  <c r="P188" i="46"/>
  <c r="P150" i="46"/>
  <c r="P147" i="46"/>
  <c r="P139" i="46"/>
  <c r="P131" i="46"/>
  <c r="P123" i="46"/>
  <c r="P108" i="46"/>
  <c r="P105" i="46"/>
  <c r="P90" i="46"/>
  <c r="P77" i="46"/>
  <c r="P67" i="46"/>
  <c r="P59" i="46"/>
  <c r="P20" i="46"/>
  <c r="P41" i="46"/>
  <c r="P19" i="46"/>
  <c r="P43" i="46"/>
  <c r="P21" i="46"/>
  <c r="P202" i="46"/>
  <c r="P194" i="46"/>
  <c r="P165" i="46"/>
  <c r="P149" i="46"/>
  <c r="P144" i="46"/>
  <c r="P141" i="46"/>
  <c r="P136" i="46"/>
  <c r="P133" i="46"/>
  <c r="P125" i="46"/>
  <c r="P115" i="46"/>
  <c r="P107" i="46"/>
  <c r="P92" i="46"/>
  <c r="P89" i="46"/>
  <c r="P74" i="46"/>
  <c r="P61" i="46"/>
  <c r="P51" i="46"/>
  <c r="P180" i="46"/>
  <c r="P69" i="46"/>
  <c r="P22" i="46"/>
  <c r="P127" i="46"/>
  <c r="P73" i="46"/>
  <c r="P50" i="46"/>
  <c r="P37" i="46"/>
  <c r="P6" i="46"/>
  <c r="P38" i="46"/>
  <c r="P183" i="46"/>
  <c r="P175" i="46"/>
  <c r="P167" i="46"/>
  <c r="P159" i="46"/>
  <c r="P143" i="46"/>
  <c r="P135" i="46"/>
  <c r="P7" i="46"/>
  <c r="P15" i="46"/>
  <c r="P23" i="46"/>
  <c r="P39" i="46"/>
  <c r="P117" i="46"/>
  <c r="P111" i="46"/>
  <c r="P53" i="46"/>
  <c r="P5" i="46"/>
  <c r="Q5" i="46" s="1"/>
  <c r="P31" i="46"/>
  <c r="P35" i="46"/>
  <c r="P30" i="46"/>
  <c r="P8" i="46"/>
  <c r="P16" i="46"/>
  <c r="P32" i="46"/>
  <c r="P40" i="46"/>
  <c r="P172" i="46"/>
  <c r="P164" i="46"/>
  <c r="P156" i="46"/>
  <c r="P124" i="46"/>
  <c r="P93" i="46"/>
  <c r="P83" i="46"/>
  <c r="P60" i="46"/>
  <c r="P104" i="46"/>
  <c r="P97" i="46"/>
  <c r="P88" i="46"/>
  <c r="P81" i="46"/>
  <c r="P65" i="46"/>
  <c r="AH1375" i="7"/>
  <c r="X1375" i="7"/>
  <c r="Y1375" i="7" s="1"/>
  <c r="V1375" i="7"/>
  <c r="AH1374" i="7"/>
  <c r="X1374" i="7"/>
  <c r="Y1374" i="7" s="1"/>
  <c r="V1374" i="7"/>
  <c r="AH1373" i="7"/>
  <c r="X1373" i="7"/>
  <c r="Y1373" i="7" s="1"/>
  <c r="V1373" i="7"/>
  <c r="AH1372" i="7"/>
  <c r="X1372" i="7"/>
  <c r="Y1372" i="7" s="1"/>
  <c r="V1372" i="7"/>
  <c r="AH1371" i="7"/>
  <c r="X1371" i="7"/>
  <c r="Y1371" i="7" s="1"/>
  <c r="V1371" i="7"/>
  <c r="AH1370" i="7"/>
  <c r="X1370" i="7"/>
  <c r="Y1370" i="7" s="1"/>
  <c r="V1370" i="7"/>
  <c r="AH1369" i="7"/>
  <c r="X1369" i="7"/>
  <c r="Y1369" i="7" s="1"/>
  <c r="V1369" i="7"/>
  <c r="AH1368" i="7"/>
  <c r="X1368" i="7"/>
  <c r="Y1368" i="7" s="1"/>
  <c r="V1368" i="7"/>
  <c r="AH1367" i="7"/>
  <c r="X1367" i="7"/>
  <c r="Y1367" i="7" s="1"/>
  <c r="V1367" i="7"/>
  <c r="AG1366" i="7"/>
  <c r="AH1366" i="7" s="1"/>
  <c r="X1366" i="7"/>
  <c r="Y1366" i="7" s="1"/>
  <c r="V1366" i="7"/>
  <c r="AH1365" i="7"/>
  <c r="X1365" i="7"/>
  <c r="Y1365" i="7" s="1"/>
  <c r="V1365" i="7"/>
  <c r="AM1364" i="7"/>
  <c r="AH1364" i="7"/>
  <c r="X1364" i="7"/>
  <c r="Y1364" i="7" s="1"/>
  <c r="V1364" i="7"/>
  <c r="AM1363" i="7"/>
  <c r="AH1363" i="7"/>
  <c r="X1363" i="7"/>
  <c r="Y1363" i="7" s="1"/>
  <c r="V1363" i="7"/>
  <c r="AM1362" i="7"/>
  <c r="AH1362" i="7"/>
  <c r="X1362" i="7"/>
  <c r="Y1362" i="7" s="1"/>
  <c r="V1362" i="7"/>
  <c r="AM1361" i="7"/>
  <c r="AH1361" i="7"/>
  <c r="X1361" i="7"/>
  <c r="Y1361" i="7" s="1"/>
  <c r="V1361" i="7"/>
  <c r="AM1360" i="7"/>
  <c r="AH1360" i="7"/>
  <c r="X1360" i="7"/>
  <c r="Y1360" i="7" s="1"/>
  <c r="V1360" i="7"/>
  <c r="AM1359" i="7"/>
  <c r="AH1359" i="7"/>
  <c r="X1359" i="7"/>
  <c r="Y1359" i="7" s="1"/>
  <c r="V1359" i="7"/>
  <c r="AM1358" i="7"/>
  <c r="AH1358" i="7"/>
  <c r="X1358" i="7"/>
  <c r="Y1358" i="7" s="1"/>
  <c r="V1358" i="7"/>
  <c r="AM1357" i="7"/>
  <c r="AH1357" i="7"/>
  <c r="X1357" i="7"/>
  <c r="Y1357" i="7" s="1"/>
  <c r="V1357" i="7"/>
  <c r="X1356" i="7"/>
  <c r="Y1356" i="7" s="1"/>
  <c r="V1356" i="7"/>
  <c r="X1355" i="7"/>
  <c r="Y1355" i="7" s="1"/>
  <c r="V1355" i="7"/>
  <c r="X1354" i="7"/>
  <c r="Y1354" i="7" s="1"/>
  <c r="V1354" i="7"/>
  <c r="X1353" i="7"/>
  <c r="Y1353" i="7" s="1"/>
  <c r="V1353" i="7"/>
  <c r="AL1352" i="7"/>
  <c r="AM1352" i="7" s="1"/>
  <c r="AG1352" i="7"/>
  <c r="AH1352" i="7" s="1"/>
  <c r="X1352" i="7"/>
  <c r="Y1352" i="7" s="1"/>
  <c r="V1352" i="7"/>
  <c r="AM1351" i="7"/>
  <c r="AH1351" i="7"/>
  <c r="X1351" i="7"/>
  <c r="Y1351" i="7" s="1"/>
  <c r="V1351" i="7"/>
  <c r="AM1350" i="7"/>
  <c r="AH1350" i="7"/>
  <c r="X1350" i="7"/>
  <c r="Y1350" i="7" s="1"/>
  <c r="V1350" i="7"/>
  <c r="AM1349" i="7"/>
  <c r="AH1349" i="7"/>
  <c r="X1349" i="7"/>
  <c r="Y1349" i="7" s="1"/>
  <c r="V1349" i="7"/>
  <c r="AM1348" i="7"/>
  <c r="AH1348" i="7"/>
  <c r="X1348" i="7"/>
  <c r="Y1348" i="7" s="1"/>
  <c r="V1348" i="7"/>
  <c r="X1347" i="7"/>
  <c r="Y1347" i="7" s="1"/>
  <c r="V1347" i="7"/>
  <c r="X1346" i="7"/>
  <c r="Y1346" i="7" s="1"/>
  <c r="V1346" i="7"/>
  <c r="X1345" i="7"/>
  <c r="Y1345" i="7" s="1"/>
  <c r="V1345" i="7"/>
  <c r="X1344" i="7"/>
  <c r="Y1344" i="7" s="1"/>
  <c r="V1344" i="7"/>
  <c r="X1343" i="7"/>
  <c r="Y1343" i="7" s="1"/>
  <c r="V1343" i="7"/>
  <c r="X1342" i="7"/>
  <c r="Y1342" i="7" s="1"/>
  <c r="V1342" i="7"/>
  <c r="X1341" i="7"/>
  <c r="Y1341" i="7" s="1"/>
  <c r="V1341" i="7"/>
  <c r="X1340" i="7"/>
  <c r="Y1340" i="7" s="1"/>
  <c r="V1340" i="7"/>
  <c r="AM1339" i="7"/>
  <c r="AH1339" i="7"/>
  <c r="X1339" i="7"/>
  <c r="Y1339" i="7" s="1"/>
  <c r="V1339" i="7"/>
  <c r="AM1338" i="7"/>
  <c r="AH1338" i="7"/>
  <c r="X1338" i="7"/>
  <c r="Y1338" i="7" s="1"/>
  <c r="V76" i="56" s="1"/>
  <c r="X76" i="56" s="1"/>
  <c r="V1338" i="7"/>
  <c r="U76" i="56" s="1"/>
  <c r="W76" i="56" s="1"/>
  <c r="AW1337" i="7"/>
  <c r="AR1337" i="7"/>
  <c r="X1337" i="7"/>
  <c r="Y1337" i="7" s="1"/>
  <c r="V1337" i="7"/>
  <c r="AW1336" i="7"/>
  <c r="AR1336" i="7"/>
  <c r="X1336" i="7"/>
  <c r="Y1336" i="7" s="1"/>
  <c r="V103" i="56" s="1"/>
  <c r="X103" i="56" s="1"/>
  <c r="V1336" i="7"/>
  <c r="U103" i="56" s="1"/>
  <c r="W103" i="56" s="1"/>
  <c r="AH1335" i="7"/>
  <c r="X1335" i="7"/>
  <c r="Y1335" i="7" s="1"/>
  <c r="V1335" i="7"/>
  <c r="AH1334" i="7"/>
  <c r="X1334" i="7"/>
  <c r="Y1334" i="7" s="1"/>
  <c r="V88" i="56" s="1"/>
  <c r="X88" i="56" s="1"/>
  <c r="V1334" i="7"/>
  <c r="U88" i="56" s="1"/>
  <c r="W88" i="56" s="1"/>
  <c r="AH1333" i="7"/>
  <c r="X1333" i="7"/>
  <c r="Y1333" i="7" s="1"/>
  <c r="V1333" i="7"/>
  <c r="AH1332" i="7"/>
  <c r="X1332" i="7"/>
  <c r="Y1332" i="7" s="1"/>
  <c r="V1332" i="7"/>
  <c r="AH1331" i="7"/>
  <c r="X1331" i="7"/>
  <c r="Y1331" i="7" s="1"/>
  <c r="V1331" i="7"/>
  <c r="AH1330" i="7"/>
  <c r="X1330" i="7"/>
  <c r="Y1330" i="7" s="1"/>
  <c r="V1330" i="7"/>
  <c r="AW1329" i="7"/>
  <c r="AR1329" i="7"/>
  <c r="AH1329" i="7"/>
  <c r="X1329" i="7"/>
  <c r="Y1329" i="7" s="1"/>
  <c r="V1329" i="7"/>
  <c r="AW1328" i="7"/>
  <c r="AR1328" i="7"/>
  <c r="AH1328" i="7"/>
  <c r="X1328" i="7"/>
  <c r="Y1328" i="7" s="1"/>
  <c r="V1328" i="7"/>
  <c r="AW1327" i="7"/>
  <c r="AR1327" i="7"/>
  <c r="AH1327" i="7"/>
  <c r="X1327" i="7"/>
  <c r="Y1327" i="7" s="1"/>
  <c r="V1327" i="7"/>
  <c r="AW1326" i="7"/>
  <c r="AR1326" i="7"/>
  <c r="AH1326" i="7"/>
  <c r="X1326" i="7"/>
  <c r="Y1326" i="7" s="1"/>
  <c r="V86" i="56" s="1"/>
  <c r="X86" i="56" s="1"/>
  <c r="V1326" i="7"/>
  <c r="U86" i="56" s="1"/>
  <c r="W86" i="56" s="1"/>
  <c r="AW1325" i="7"/>
  <c r="AR1325" i="7"/>
  <c r="AH1325" i="7"/>
  <c r="X1325" i="7"/>
  <c r="Y1325" i="7" s="1"/>
  <c r="V1325" i="7"/>
  <c r="AW1324" i="7"/>
  <c r="AR1324" i="7"/>
  <c r="AH1324" i="7"/>
  <c r="X1324" i="7"/>
  <c r="Y1324" i="7" s="1"/>
  <c r="V98" i="56" s="1"/>
  <c r="X98" i="56" s="1"/>
  <c r="V1324" i="7"/>
  <c r="U98" i="56" s="1"/>
  <c r="W98" i="56" s="1"/>
  <c r="AW1323" i="7"/>
  <c r="AR1323" i="7"/>
  <c r="AH1323" i="7"/>
  <c r="X1323" i="7"/>
  <c r="Y1323" i="7" s="1"/>
  <c r="V1323" i="7"/>
  <c r="AW1322" i="7"/>
  <c r="AR1322" i="7"/>
  <c r="AH1322" i="7"/>
  <c r="X1322" i="7"/>
  <c r="Y1322" i="7" s="1"/>
  <c r="V89" i="56" s="1"/>
  <c r="X89" i="56" s="1"/>
  <c r="V1322" i="7"/>
  <c r="AW1321" i="7"/>
  <c r="AR1321" i="7"/>
  <c r="AM1321" i="7"/>
  <c r="AH1321" i="7"/>
  <c r="X1321" i="7"/>
  <c r="Y1321" i="7" s="1"/>
  <c r="V1321" i="7"/>
  <c r="AW1320" i="7"/>
  <c r="AR1320" i="7"/>
  <c r="AM1320" i="7"/>
  <c r="AH1320" i="7"/>
  <c r="X1320" i="7"/>
  <c r="Y1320" i="7" s="1"/>
  <c r="V1320" i="7"/>
  <c r="AY1319" i="7"/>
  <c r="AW1319" i="7"/>
  <c r="AR1319" i="7"/>
  <c r="AM1319" i="7"/>
  <c r="AH1319" i="7"/>
  <c r="X1319" i="7"/>
  <c r="Y1319" i="7" s="1"/>
  <c r="V1319" i="7"/>
  <c r="AW1318" i="7"/>
  <c r="AR1318" i="7"/>
  <c r="AM1318" i="7"/>
  <c r="AH1318" i="7"/>
  <c r="X1318" i="7"/>
  <c r="Y1318" i="7" s="1"/>
  <c r="V1318" i="7"/>
  <c r="AY1317" i="7"/>
  <c r="AW1317" i="7"/>
  <c r="AR1317" i="7"/>
  <c r="AM1317" i="7"/>
  <c r="AH1317" i="7"/>
  <c r="X1317" i="7"/>
  <c r="Y1317" i="7" s="1"/>
  <c r="V1317" i="7"/>
  <c r="AW1316" i="7"/>
  <c r="AR1316" i="7"/>
  <c r="AM1316" i="7"/>
  <c r="AH1316" i="7"/>
  <c r="X1316" i="7"/>
  <c r="Y1316" i="7" s="1"/>
  <c r="V1316" i="7"/>
  <c r="AW1315" i="7"/>
  <c r="AR1315" i="7"/>
  <c r="AM1315" i="7"/>
  <c r="AH1315" i="7"/>
  <c r="X1315" i="7"/>
  <c r="Y1315" i="7" s="1"/>
  <c r="V1315" i="7"/>
  <c r="AM1314" i="7"/>
  <c r="AH1314" i="7"/>
  <c r="X1314" i="7"/>
  <c r="Y1314" i="7" s="1"/>
  <c r="V1314" i="7"/>
  <c r="AM1313" i="7"/>
  <c r="AH1313" i="7"/>
  <c r="X1313" i="7"/>
  <c r="Y1313" i="7" s="1"/>
  <c r="V1313" i="7"/>
  <c r="AM1312" i="7"/>
  <c r="AH1312" i="7"/>
  <c r="X1312" i="7"/>
  <c r="Y1312" i="7" s="1"/>
  <c r="V1312" i="7"/>
  <c r="AH1311" i="7"/>
  <c r="X1311" i="7"/>
  <c r="V1311" i="7"/>
  <c r="AH1310" i="7"/>
  <c r="Y1310" i="7"/>
  <c r="X1310" i="7"/>
  <c r="V1310" i="7"/>
  <c r="AH1309" i="7"/>
  <c r="X1309" i="7"/>
  <c r="V1309" i="7"/>
  <c r="AH1308" i="7"/>
  <c r="X1308" i="7"/>
  <c r="Y1308" i="7" s="1"/>
  <c r="V1308" i="7"/>
  <c r="AH1307" i="7"/>
  <c r="X1307" i="7"/>
  <c r="Y1307" i="7" s="1"/>
  <c r="V1307" i="7"/>
  <c r="AM1306" i="7"/>
  <c r="AH1306" i="7"/>
  <c r="X1306" i="7"/>
  <c r="Y1306" i="7" s="1"/>
  <c r="V1306" i="7"/>
  <c r="AH1305" i="7"/>
  <c r="X1305" i="7"/>
  <c r="Y1305" i="7" s="1"/>
  <c r="V1305" i="7"/>
  <c r="AM1304" i="7"/>
  <c r="AH1304" i="7"/>
  <c r="X1304" i="7"/>
  <c r="Y1304" i="7" s="1"/>
  <c r="V1304" i="7"/>
  <c r="U104" i="56" s="1"/>
  <c r="W104" i="56" s="1"/>
  <c r="AH1303" i="7"/>
  <c r="X1303" i="7"/>
  <c r="Y1303" i="7" s="1"/>
  <c r="V1303" i="7"/>
  <c r="AH1302" i="7"/>
  <c r="X1302" i="7"/>
  <c r="Y1302" i="7" s="1"/>
  <c r="V1302" i="7"/>
  <c r="AM1301" i="7"/>
  <c r="AH1301" i="7"/>
  <c r="X1301" i="7"/>
  <c r="Y1301" i="7" s="1"/>
  <c r="V1301" i="7"/>
  <c r="AW1300" i="7"/>
  <c r="AR1300" i="7"/>
  <c r="AH1300" i="7"/>
  <c r="X1300" i="7"/>
  <c r="Y1300" i="7" s="1"/>
  <c r="V1300" i="7"/>
  <c r="AW1299" i="7"/>
  <c r="AR1299" i="7"/>
  <c r="X1299" i="7"/>
  <c r="Y1299" i="7" s="1"/>
  <c r="V1299" i="7"/>
  <c r="AW1298" i="7"/>
  <c r="AR1298" i="7"/>
  <c r="AM1298" i="7"/>
  <c r="AH1298" i="7"/>
  <c r="X1298" i="7"/>
  <c r="Y1298" i="7" s="1"/>
  <c r="V1298" i="7"/>
  <c r="AW1297" i="7"/>
  <c r="AR1297" i="7"/>
  <c r="AM1297" i="7"/>
  <c r="AH1297" i="7"/>
  <c r="X1297" i="7"/>
  <c r="Y1297" i="7" s="1"/>
  <c r="V1297" i="7"/>
  <c r="AY1296" i="7"/>
  <c r="AW1296" i="7"/>
  <c r="AR1296" i="7"/>
  <c r="AM1296" i="7"/>
  <c r="AH1296" i="7"/>
  <c r="X1296" i="7"/>
  <c r="Y1296" i="7" s="1"/>
  <c r="V1296" i="7"/>
  <c r="AW1295" i="7"/>
  <c r="AR1295" i="7"/>
  <c r="AM1295" i="7"/>
  <c r="AH1295" i="7"/>
  <c r="X1295" i="7"/>
  <c r="Y1295" i="7" s="1"/>
  <c r="V94" i="56" s="1"/>
  <c r="X94" i="56" s="1"/>
  <c r="V1295" i="7"/>
  <c r="U94" i="56" s="1"/>
  <c r="W94" i="56" s="1"/>
  <c r="AW1294" i="7"/>
  <c r="AR1294" i="7"/>
  <c r="AM1294" i="7"/>
  <c r="AH1294" i="7"/>
  <c r="X1294" i="7"/>
  <c r="Y1294" i="7" s="1"/>
  <c r="V1294" i="7"/>
  <c r="AW1293" i="7"/>
  <c r="AR1293" i="7"/>
  <c r="AM1293" i="7"/>
  <c r="AH1293" i="7"/>
  <c r="X1293" i="7"/>
  <c r="Y1293" i="7" s="1"/>
  <c r="V1293" i="7"/>
  <c r="AW1292" i="7"/>
  <c r="AR1292" i="7"/>
  <c r="AM1292" i="7"/>
  <c r="AH1292" i="7"/>
  <c r="X1292" i="7"/>
  <c r="Y1292" i="7" s="1"/>
  <c r="V1292" i="7"/>
  <c r="AW1291" i="7"/>
  <c r="AR1291" i="7"/>
  <c r="X1291" i="7"/>
  <c r="Y1291" i="7" s="1"/>
  <c r="V1291" i="7"/>
  <c r="AM1290" i="7"/>
  <c r="AH1290" i="7"/>
  <c r="X1290" i="7"/>
  <c r="Y1290" i="7" s="1"/>
  <c r="V1290" i="7"/>
  <c r="AM1289" i="7"/>
  <c r="AH1289" i="7"/>
  <c r="X1289" i="7"/>
  <c r="Y1289" i="7" s="1"/>
  <c r="V1289" i="7"/>
  <c r="AY1288" i="7"/>
  <c r="AM1288" i="7"/>
  <c r="AH1288" i="7"/>
  <c r="X1288" i="7"/>
  <c r="Y1288" i="7" s="1"/>
  <c r="V1288" i="7"/>
  <c r="AM1287" i="7"/>
  <c r="AH1287" i="7"/>
  <c r="X1287" i="7"/>
  <c r="Y1287" i="7" s="1"/>
  <c r="V1287" i="7"/>
  <c r="AM1286" i="7"/>
  <c r="AH1286" i="7"/>
  <c r="X1286" i="7"/>
  <c r="Y1286" i="7" s="1"/>
  <c r="V1286" i="7"/>
  <c r="AW1285" i="7"/>
  <c r="AR1285" i="7"/>
  <c r="AM1285" i="7"/>
  <c r="AH1285" i="7"/>
  <c r="X1285" i="7"/>
  <c r="Y1285" i="7" s="1"/>
  <c r="V1285" i="7"/>
  <c r="AM1284" i="7"/>
  <c r="AH1284" i="7"/>
  <c r="X1284" i="7"/>
  <c r="Y1284" i="7" s="1"/>
  <c r="V1284" i="7"/>
  <c r="AW1283" i="7"/>
  <c r="AR1283" i="7"/>
  <c r="AM1283" i="7"/>
  <c r="AH1283" i="7"/>
  <c r="X1283" i="7"/>
  <c r="Y1283" i="7" s="1"/>
  <c r="V1283" i="7"/>
  <c r="AM1282" i="7"/>
  <c r="AH1282" i="7"/>
  <c r="X1282" i="7"/>
  <c r="Y1282" i="7" s="1"/>
  <c r="V1282" i="7"/>
  <c r="AM1281" i="7"/>
  <c r="AH1281" i="7"/>
  <c r="X1281" i="7"/>
  <c r="Y1281" i="7" s="1"/>
  <c r="V1281" i="7"/>
  <c r="AW1280" i="7"/>
  <c r="AR1280" i="7"/>
  <c r="AM1280" i="7"/>
  <c r="AH1280" i="7"/>
  <c r="X1280" i="7"/>
  <c r="Y1280" i="7" s="1"/>
  <c r="V92" i="56" s="1"/>
  <c r="X92" i="56" s="1"/>
  <c r="V1280" i="7"/>
  <c r="AM1279" i="7"/>
  <c r="AH1279" i="7"/>
  <c r="X1279" i="7"/>
  <c r="Y1279" i="7" s="1"/>
  <c r="V1279" i="7"/>
  <c r="AW1278" i="7"/>
  <c r="AR1278" i="7"/>
  <c r="AM1278" i="7"/>
  <c r="AH1278" i="7"/>
  <c r="X1278" i="7"/>
  <c r="Y1278" i="7" s="1"/>
  <c r="V1278" i="7"/>
  <c r="AW1277" i="7"/>
  <c r="AR1277" i="7"/>
  <c r="AM1277" i="7"/>
  <c r="AH1277" i="7"/>
  <c r="X1277" i="7"/>
  <c r="Y1277" i="7" s="1"/>
  <c r="V81" i="56" s="1"/>
  <c r="X81" i="56" s="1"/>
  <c r="V1277" i="7"/>
  <c r="AW1276" i="7"/>
  <c r="AR1276" i="7"/>
  <c r="AM1276" i="7"/>
  <c r="AH1276" i="7"/>
  <c r="X1276" i="7"/>
  <c r="Y1276" i="7" s="1"/>
  <c r="V1276" i="7"/>
  <c r="AW1275" i="7"/>
  <c r="AR1275" i="7"/>
  <c r="AM1275" i="7"/>
  <c r="AH1275" i="7"/>
  <c r="X1275" i="7"/>
  <c r="Y1275" i="7" s="1"/>
  <c r="V1275" i="7"/>
  <c r="AW1274" i="7"/>
  <c r="AR1274" i="7"/>
  <c r="AM1274" i="7"/>
  <c r="AH1274" i="7"/>
  <c r="X1274" i="7"/>
  <c r="Y1274" i="7" s="1"/>
  <c r="V1274" i="7"/>
  <c r="AW1273" i="7"/>
  <c r="AR1273" i="7"/>
  <c r="AM1273" i="7"/>
  <c r="AH1273" i="7"/>
  <c r="X1273" i="7"/>
  <c r="Y1273" i="7" s="1"/>
  <c r="V1273" i="7"/>
  <c r="AW1272" i="7"/>
  <c r="AR1272" i="7"/>
  <c r="AM1272" i="7"/>
  <c r="AH1272" i="7"/>
  <c r="X1272" i="7"/>
  <c r="Y1272" i="7" s="1"/>
  <c r="V1272" i="7"/>
  <c r="AW1271" i="7"/>
  <c r="AR1271" i="7"/>
  <c r="AM1271" i="7"/>
  <c r="AH1271" i="7"/>
  <c r="X1271" i="7"/>
  <c r="Y1271" i="7" s="1"/>
  <c r="V1271" i="7"/>
  <c r="AW1270" i="7"/>
  <c r="AR1270" i="7"/>
  <c r="AM1270" i="7"/>
  <c r="AH1270" i="7"/>
  <c r="X1270" i="7"/>
  <c r="Y1270" i="7" s="1"/>
  <c r="V1270" i="7"/>
  <c r="AW1269" i="7"/>
  <c r="AR1269" i="7"/>
  <c r="AM1269" i="7"/>
  <c r="AH1269" i="7"/>
  <c r="X1269" i="7"/>
  <c r="Y1269" i="7" s="1"/>
  <c r="V1269" i="7"/>
  <c r="AW1268" i="7"/>
  <c r="AR1268" i="7"/>
  <c r="AM1268" i="7"/>
  <c r="AH1268" i="7"/>
  <c r="X1268" i="7"/>
  <c r="Y1268" i="7" s="1"/>
  <c r="V1268" i="7"/>
  <c r="AW1267" i="7"/>
  <c r="AR1267" i="7"/>
  <c r="AM1267" i="7"/>
  <c r="AH1267" i="7"/>
  <c r="X1267" i="7"/>
  <c r="Y1267" i="7" s="1"/>
  <c r="V1267" i="7"/>
  <c r="U83" i="56" s="1"/>
  <c r="W83" i="56" s="1"/>
  <c r="AW1266" i="7"/>
  <c r="AR1266" i="7"/>
  <c r="AM1266" i="7"/>
  <c r="AH1266" i="7"/>
  <c r="X1266" i="7"/>
  <c r="Y1266" i="7" s="1"/>
  <c r="V1266" i="7"/>
  <c r="AW1265" i="7"/>
  <c r="AR1265" i="7"/>
  <c r="AM1265" i="7"/>
  <c r="AH1265" i="7"/>
  <c r="X1265" i="7"/>
  <c r="Y1265" i="7" s="1"/>
  <c r="V1265" i="7"/>
  <c r="AW1264" i="7"/>
  <c r="AR1264" i="7"/>
  <c r="AM1264" i="7"/>
  <c r="AH1264" i="7"/>
  <c r="X1264" i="7"/>
  <c r="Y1264" i="7" s="1"/>
  <c r="V1264" i="7"/>
  <c r="AW1263" i="7"/>
  <c r="AR1263" i="7"/>
  <c r="AM1263" i="7"/>
  <c r="AH1263" i="7"/>
  <c r="X1263" i="7"/>
  <c r="Y1263" i="7" s="1"/>
  <c r="V1263" i="7"/>
  <c r="AW1262" i="7"/>
  <c r="AR1262" i="7"/>
  <c r="AM1262" i="7"/>
  <c r="AH1262" i="7"/>
  <c r="X1262" i="7"/>
  <c r="Y1262" i="7" s="1"/>
  <c r="V1262" i="7"/>
  <c r="AW1261" i="7"/>
  <c r="AR1261" i="7"/>
  <c r="X1261" i="7"/>
  <c r="Y1261" i="7" s="1"/>
  <c r="V1261" i="7"/>
  <c r="AW1260" i="7"/>
  <c r="AR1260" i="7"/>
  <c r="AM1260" i="7"/>
  <c r="AH1260" i="7"/>
  <c r="X1260" i="7"/>
  <c r="Y1260" i="7" s="1"/>
  <c r="V1260" i="7"/>
  <c r="U96" i="56" s="1"/>
  <c r="W96" i="56" s="1"/>
  <c r="AW1259" i="7"/>
  <c r="AR1259" i="7"/>
  <c r="AM1259" i="7"/>
  <c r="AH1259" i="7"/>
  <c r="X1259" i="7"/>
  <c r="Y1259" i="7" s="1"/>
  <c r="V1259" i="7"/>
  <c r="AW1258" i="7"/>
  <c r="AR1258" i="7"/>
  <c r="AM1258" i="7"/>
  <c r="AH1258" i="7"/>
  <c r="X1258" i="7"/>
  <c r="Y1258" i="7" s="1"/>
  <c r="V1258" i="7"/>
  <c r="AW1257" i="7"/>
  <c r="AR1257" i="7"/>
  <c r="AM1257" i="7"/>
  <c r="AH1257" i="7"/>
  <c r="X1257" i="7"/>
  <c r="Y1257" i="7" s="1"/>
  <c r="V1257" i="7"/>
  <c r="AW1256" i="7"/>
  <c r="AR1256" i="7"/>
  <c r="AM1256" i="7"/>
  <c r="AH1256" i="7"/>
  <c r="X1256" i="7"/>
  <c r="Y1256" i="7" s="1"/>
  <c r="V1256" i="7"/>
  <c r="AW1255" i="7"/>
  <c r="AR1255" i="7"/>
  <c r="AM1255" i="7"/>
  <c r="AH1255" i="7"/>
  <c r="X1255" i="7"/>
  <c r="Y1255" i="7" s="1"/>
  <c r="V1255" i="7"/>
  <c r="AW1254" i="7"/>
  <c r="AR1254" i="7"/>
  <c r="AM1254" i="7"/>
  <c r="AH1254" i="7"/>
  <c r="X1254" i="7"/>
  <c r="Y1254" i="7" s="1"/>
  <c r="V1254" i="7"/>
  <c r="AW1253" i="7"/>
  <c r="AR1253" i="7"/>
  <c r="AM1253" i="7"/>
  <c r="AH1253" i="7"/>
  <c r="X1253" i="7"/>
  <c r="Y1253" i="7" s="1"/>
  <c r="V1253" i="7"/>
  <c r="AW1252" i="7"/>
  <c r="AR1252" i="7"/>
  <c r="AM1252" i="7"/>
  <c r="AH1252" i="7"/>
  <c r="X1252" i="7"/>
  <c r="Y1252" i="7" s="1"/>
  <c r="V1252" i="7"/>
  <c r="AW1251" i="7"/>
  <c r="AR1251" i="7"/>
  <c r="AM1251" i="7"/>
  <c r="AH1251" i="7"/>
  <c r="X1251" i="7"/>
  <c r="Y1251" i="7" s="1"/>
  <c r="V1251" i="7"/>
  <c r="AW1250" i="7"/>
  <c r="AR1250" i="7"/>
  <c r="AH1250" i="7"/>
  <c r="X1250" i="7"/>
  <c r="Y1250" i="7" s="1"/>
  <c r="V1250" i="7"/>
  <c r="AW1249" i="7"/>
  <c r="AR1249" i="7"/>
  <c r="AH1249" i="7"/>
  <c r="X1249" i="7"/>
  <c r="Y1249" i="7" s="1"/>
  <c r="V1249" i="7"/>
  <c r="AW1248" i="7"/>
  <c r="AR1248" i="7"/>
  <c r="AH1248" i="7"/>
  <c r="X1248" i="7"/>
  <c r="Y1248" i="7" s="1"/>
  <c r="V1248" i="7"/>
  <c r="AW1247" i="7"/>
  <c r="AR1247" i="7"/>
  <c r="AH1247" i="7"/>
  <c r="X1247" i="7"/>
  <c r="Y1247" i="7" s="1"/>
  <c r="V1247" i="7"/>
  <c r="AW1246" i="7"/>
  <c r="AR1246" i="7"/>
  <c r="AM1246" i="7"/>
  <c r="AH1246" i="7"/>
  <c r="X1246" i="7"/>
  <c r="Y1246" i="7" s="1"/>
  <c r="V1246" i="7"/>
  <c r="AW1245" i="7"/>
  <c r="AR1245" i="7"/>
  <c r="AM1245" i="7"/>
  <c r="AH1245" i="7"/>
  <c r="X1245" i="7"/>
  <c r="Y1245" i="7" s="1"/>
  <c r="V1245" i="7"/>
  <c r="AW1244" i="7"/>
  <c r="AR1244" i="7"/>
  <c r="AM1244" i="7"/>
  <c r="AH1244" i="7"/>
  <c r="X1244" i="7"/>
  <c r="Y1244" i="7" s="1"/>
  <c r="V1244" i="7"/>
  <c r="AW1243" i="7"/>
  <c r="AR1243" i="7"/>
  <c r="AM1243" i="7"/>
  <c r="AH1243" i="7"/>
  <c r="X1243" i="7"/>
  <c r="Y1243" i="7" s="1"/>
  <c r="V1243" i="7"/>
  <c r="AW1242" i="7"/>
  <c r="AR1242" i="7"/>
  <c r="AM1242" i="7"/>
  <c r="AH1242" i="7"/>
  <c r="X1242" i="7"/>
  <c r="Y1242" i="7" s="1"/>
  <c r="V1242" i="7"/>
  <c r="AW1241" i="7"/>
  <c r="AR1241" i="7"/>
  <c r="AM1241" i="7"/>
  <c r="AH1241" i="7"/>
  <c r="X1241" i="7"/>
  <c r="Y1241" i="7" s="1"/>
  <c r="V1241" i="7"/>
  <c r="AW1240" i="7"/>
  <c r="AR1240" i="7"/>
  <c r="AM1240" i="7"/>
  <c r="AH1240" i="7"/>
  <c r="X1240" i="7"/>
  <c r="Y1240" i="7" s="1"/>
  <c r="V84" i="56" s="1"/>
  <c r="X84" i="56" s="1"/>
  <c r="V1240" i="7"/>
  <c r="AW1239" i="7"/>
  <c r="AR1239" i="7"/>
  <c r="AH1239" i="7"/>
  <c r="X1239" i="7"/>
  <c r="Y1239" i="7" s="1"/>
  <c r="V1239" i="7"/>
  <c r="AW1238" i="7"/>
  <c r="AR1238" i="7"/>
  <c r="AM1238" i="7"/>
  <c r="AH1238" i="7"/>
  <c r="X1238" i="7"/>
  <c r="Y1238" i="7" s="1"/>
  <c r="V1238" i="7"/>
  <c r="AW1237" i="7"/>
  <c r="AR1237" i="7"/>
  <c r="AM1237" i="7"/>
  <c r="AH1237" i="7"/>
  <c r="X1237" i="7"/>
  <c r="Y1237" i="7" s="1"/>
  <c r="V1237" i="7"/>
  <c r="AW1236" i="7"/>
  <c r="AR1236" i="7"/>
  <c r="AM1236" i="7"/>
  <c r="AH1236" i="7"/>
  <c r="X1236" i="7"/>
  <c r="Y1236" i="7" s="1"/>
  <c r="V97" i="56" s="1"/>
  <c r="X97" i="56" s="1"/>
  <c r="V1236" i="7"/>
  <c r="U97" i="56" s="1"/>
  <c r="W97" i="56" s="1"/>
  <c r="AW1235" i="7"/>
  <c r="AR1235" i="7"/>
  <c r="AM1235" i="7"/>
  <c r="AH1235" i="7"/>
  <c r="X1235" i="7"/>
  <c r="Y1235" i="7" s="1"/>
  <c r="V1235" i="7"/>
  <c r="AW1234" i="7"/>
  <c r="AR1234" i="7"/>
  <c r="AM1234" i="7"/>
  <c r="AH1234" i="7"/>
  <c r="X1234" i="7"/>
  <c r="Y1234" i="7" s="1"/>
  <c r="V1234" i="7"/>
  <c r="AM1233" i="7"/>
  <c r="AH1233" i="7"/>
  <c r="X1233" i="7"/>
  <c r="Y1233" i="7" s="1"/>
  <c r="V1233" i="7"/>
  <c r="AM1232" i="7"/>
  <c r="AH1232" i="7"/>
  <c r="X1232" i="7"/>
  <c r="Y1232" i="7" s="1"/>
  <c r="V1232" i="7"/>
  <c r="AH1231" i="7"/>
  <c r="X1231" i="7"/>
  <c r="Y1231" i="7" s="1"/>
  <c r="V1231" i="7"/>
  <c r="AM1230" i="7"/>
  <c r="AH1230" i="7"/>
  <c r="X1230" i="7"/>
  <c r="Y1230" i="7" s="1"/>
  <c r="V1230" i="7"/>
  <c r="AW1229" i="7"/>
  <c r="AR1229" i="7"/>
  <c r="AH1229" i="7"/>
  <c r="X1229" i="7"/>
  <c r="Y1229" i="7" s="1"/>
  <c r="V1229" i="7"/>
  <c r="AW1228" i="7"/>
  <c r="AR1228" i="7"/>
  <c r="AM1228" i="7"/>
  <c r="AH1228" i="7"/>
  <c r="X1228" i="7"/>
  <c r="Y1228" i="7" s="1"/>
  <c r="V78" i="56" s="1"/>
  <c r="X78" i="56" s="1"/>
  <c r="V1228" i="7"/>
  <c r="AW1227" i="7"/>
  <c r="AR1227" i="7"/>
  <c r="AH1227" i="7"/>
  <c r="X1227" i="7"/>
  <c r="Y1227" i="7" s="1"/>
  <c r="V1227" i="7"/>
  <c r="AW1226" i="7"/>
  <c r="AR1226" i="7"/>
  <c r="AM1226" i="7"/>
  <c r="AH1226" i="7"/>
  <c r="X1226" i="7"/>
  <c r="Y1226" i="7" s="1"/>
  <c r="V1226" i="7"/>
  <c r="AW1225" i="7"/>
  <c r="AR1225" i="7"/>
  <c r="AL1225" i="7"/>
  <c r="AM1225" i="7" s="1"/>
  <c r="AG1225" i="7"/>
  <c r="AH1225" i="7" s="1"/>
  <c r="Y1225" i="7"/>
  <c r="V1225" i="7"/>
  <c r="AW1224" i="7"/>
  <c r="AR1224" i="7"/>
  <c r="AL1224" i="7"/>
  <c r="AM1224" i="7" s="1"/>
  <c r="AG1224" i="7"/>
  <c r="AH1224" i="7" s="1"/>
  <c r="Y1224" i="7"/>
  <c r="V1224" i="7"/>
  <c r="AW1223" i="7"/>
  <c r="AR1223" i="7"/>
  <c r="AL1223" i="7"/>
  <c r="AM1223" i="7" s="1"/>
  <c r="AG1223" i="7"/>
  <c r="AH1223" i="7" s="1"/>
  <c r="Y1223" i="7"/>
  <c r="V1223" i="7"/>
  <c r="AL1222" i="7"/>
  <c r="AM1222" i="7" s="1"/>
  <c r="AG1222" i="7"/>
  <c r="AH1222" i="7" s="1"/>
  <c r="Y1222" i="7"/>
  <c r="V72" i="56" s="1"/>
  <c r="X72" i="56" s="1"/>
  <c r="V1222" i="7"/>
  <c r="U72" i="56" s="1"/>
  <c r="W72" i="56" s="1"/>
  <c r="AW1221" i="7"/>
  <c r="AR1221" i="7"/>
  <c r="AL1221" i="7"/>
  <c r="AM1221" i="7" s="1"/>
  <c r="AG1221" i="7"/>
  <c r="AH1221" i="7" s="1"/>
  <c r="Y1221" i="7"/>
  <c r="V1221" i="7"/>
  <c r="AW1220" i="7"/>
  <c r="AR1220" i="7"/>
  <c r="AL1220" i="7"/>
  <c r="AM1220" i="7" s="1"/>
  <c r="AG1220" i="7"/>
  <c r="AH1220" i="7" s="1"/>
  <c r="Y1220" i="7"/>
  <c r="V1220" i="7"/>
  <c r="AW1219" i="7"/>
  <c r="AR1219" i="7"/>
  <c r="AL1219" i="7"/>
  <c r="AM1219" i="7" s="1"/>
  <c r="AG1219" i="7"/>
  <c r="AH1219" i="7" s="1"/>
  <c r="Y1219" i="7"/>
  <c r="V1219" i="7"/>
  <c r="AW1218" i="7"/>
  <c r="AR1218" i="7"/>
  <c r="AL1218" i="7"/>
  <c r="AM1218" i="7" s="1"/>
  <c r="AG1218" i="7"/>
  <c r="AH1218" i="7" s="1"/>
  <c r="Y1218" i="7"/>
  <c r="V1218" i="7"/>
  <c r="AW1217" i="7"/>
  <c r="AR1217" i="7"/>
  <c r="AL1217" i="7"/>
  <c r="AM1217" i="7" s="1"/>
  <c r="AG1217" i="7"/>
  <c r="AH1217" i="7" s="1"/>
  <c r="Y1217" i="7"/>
  <c r="V1217" i="7"/>
  <c r="AW1216" i="7"/>
  <c r="AR1216" i="7"/>
  <c r="AL1216" i="7"/>
  <c r="AM1216" i="7" s="1"/>
  <c r="AG1216" i="7"/>
  <c r="AH1216" i="7" s="1"/>
  <c r="Y1216" i="7"/>
  <c r="V1216" i="7"/>
  <c r="AW1215" i="7"/>
  <c r="AR1215" i="7"/>
  <c r="Y1215" i="7"/>
  <c r="V1215" i="7"/>
  <c r="Y1214" i="7"/>
  <c r="V1214" i="7"/>
  <c r="AW1213" i="7"/>
  <c r="AR1213" i="7"/>
  <c r="AL1213" i="7"/>
  <c r="AM1213" i="7" s="1"/>
  <c r="AG1213" i="7"/>
  <c r="AH1213" i="7" s="1"/>
  <c r="Y1213" i="7"/>
  <c r="V1213" i="7"/>
  <c r="AL1212" i="7"/>
  <c r="AM1212" i="7" s="1"/>
  <c r="AG1212" i="7"/>
  <c r="AH1212" i="7" s="1"/>
  <c r="Y1212" i="7"/>
  <c r="V1212" i="7"/>
  <c r="AW1211" i="7"/>
  <c r="AR1211" i="7"/>
  <c r="AL1211" i="7"/>
  <c r="AM1211" i="7" s="1"/>
  <c r="AG1211" i="7"/>
  <c r="AH1211" i="7" s="1"/>
  <c r="Y1211" i="7"/>
  <c r="V1211" i="7"/>
  <c r="Y1210" i="7"/>
  <c r="V1210" i="7"/>
  <c r="AW1209" i="7"/>
  <c r="AR1209" i="7"/>
  <c r="Y1209" i="7"/>
  <c r="V1209" i="7"/>
  <c r="AW1208" i="7"/>
  <c r="AR1208" i="7"/>
  <c r="Y1208" i="7"/>
  <c r="V1208" i="7"/>
  <c r="AW1207" i="7"/>
  <c r="AR1207" i="7"/>
  <c r="Y1207" i="7"/>
  <c r="V1207" i="7"/>
  <c r="AW1206" i="7"/>
  <c r="AR1206" i="7"/>
  <c r="Y1206" i="7"/>
  <c r="V1206" i="7"/>
  <c r="AW1205" i="7"/>
  <c r="AR1205" i="7"/>
  <c r="Y1205" i="7"/>
  <c r="V1205" i="7"/>
  <c r="AW1204" i="7"/>
  <c r="AR1204" i="7"/>
  <c r="Y1204" i="7"/>
  <c r="V1204" i="7"/>
  <c r="AW1203" i="7"/>
  <c r="AR1203" i="7"/>
  <c r="Y1203" i="7"/>
  <c r="V1203" i="7"/>
  <c r="AW1202" i="7"/>
  <c r="AR1202" i="7"/>
  <c r="Y1202" i="7"/>
  <c r="V1202" i="7"/>
  <c r="AW1201" i="7"/>
  <c r="AR1201" i="7"/>
  <c r="Y1201" i="7"/>
  <c r="V1201" i="7"/>
  <c r="AW1200" i="7"/>
  <c r="AR1200" i="7"/>
  <c r="AL1200" i="7"/>
  <c r="AM1200" i="7" s="1"/>
  <c r="AG1200" i="7"/>
  <c r="AH1200" i="7" s="1"/>
  <c r="Y1200" i="7"/>
  <c r="V1200" i="7"/>
  <c r="AW1199" i="7"/>
  <c r="AR1199" i="7"/>
  <c r="AL1199" i="7"/>
  <c r="AM1199" i="7" s="1"/>
  <c r="AG1199" i="7"/>
  <c r="AH1199" i="7" s="1"/>
  <c r="Y1199" i="7"/>
  <c r="V1199" i="7"/>
  <c r="AW1198" i="7"/>
  <c r="AR1198" i="7"/>
  <c r="Y1198" i="7"/>
  <c r="V1198" i="7"/>
  <c r="AW1197" i="7"/>
  <c r="AR1197" i="7"/>
  <c r="Y1197" i="7"/>
  <c r="V1197" i="7"/>
  <c r="AW1196" i="7"/>
  <c r="AR1196" i="7"/>
  <c r="Y1196" i="7"/>
  <c r="V1196" i="7"/>
  <c r="AW1195" i="7"/>
  <c r="AR1195" i="7"/>
  <c r="Y1195" i="7"/>
  <c r="V1195" i="7"/>
  <c r="AW1194" i="7"/>
  <c r="AR1194" i="7"/>
  <c r="Y1194" i="7"/>
  <c r="V1194" i="7"/>
  <c r="AW1193" i="7"/>
  <c r="AR1193" i="7"/>
  <c r="Y1193" i="7"/>
  <c r="V1193" i="7"/>
  <c r="AW1192" i="7"/>
  <c r="AR1192" i="7"/>
  <c r="Y1192" i="7"/>
  <c r="V1192" i="7"/>
  <c r="Y1191" i="7"/>
  <c r="V1191" i="7"/>
  <c r="Y1190" i="7"/>
  <c r="V1190" i="7"/>
  <c r="Y1189" i="7"/>
  <c r="V64" i="56" s="1"/>
  <c r="X64" i="56" s="1"/>
  <c r="V1189" i="7"/>
  <c r="U64" i="56" s="1"/>
  <c r="W64" i="56" s="1"/>
  <c r="Y1188" i="7"/>
  <c r="V1188" i="7"/>
  <c r="Y1187" i="7"/>
  <c r="V1187" i="7"/>
  <c r="Y1186" i="7"/>
  <c r="V1186" i="7"/>
  <c r="Y1185" i="7"/>
  <c r="V60" i="56" s="1"/>
  <c r="X60" i="56" s="1"/>
  <c r="V1185" i="7"/>
  <c r="U60" i="56" s="1"/>
  <c r="W60" i="56" s="1"/>
  <c r="Y1184" i="7"/>
  <c r="V1184" i="7"/>
  <c r="Y1183" i="7"/>
  <c r="V1183" i="7"/>
  <c r="AL1182" i="7"/>
  <c r="AM1182" i="7" s="1"/>
  <c r="AG1182" i="7"/>
  <c r="AH1182" i="7" s="1"/>
  <c r="Y1182" i="7"/>
  <c r="V1182" i="7"/>
  <c r="AL1181" i="7"/>
  <c r="AM1181" i="7" s="1"/>
  <c r="AG1181" i="7"/>
  <c r="AH1181" i="7" s="1"/>
  <c r="Y1181" i="7"/>
  <c r="V1181" i="7"/>
  <c r="AL1180" i="7"/>
  <c r="AM1180" i="7" s="1"/>
  <c r="AG1180" i="7"/>
  <c r="AH1180" i="7" s="1"/>
  <c r="Y1180" i="7"/>
  <c r="V1180" i="7"/>
  <c r="AL1179" i="7"/>
  <c r="AM1179" i="7" s="1"/>
  <c r="AG1179" i="7"/>
  <c r="AH1179" i="7" s="1"/>
  <c r="Y1179" i="7"/>
  <c r="V1179" i="7"/>
  <c r="AL1178" i="7"/>
  <c r="AM1178" i="7" s="1"/>
  <c r="AG1178" i="7"/>
  <c r="AH1178" i="7" s="1"/>
  <c r="Y1178" i="7"/>
  <c r="V1178" i="7"/>
  <c r="U63" i="56" s="1"/>
  <c r="W63" i="56" s="1"/>
  <c r="AW1177" i="7"/>
  <c r="AR1177" i="7"/>
  <c r="AL1177" i="7"/>
  <c r="AM1177" i="7" s="1"/>
  <c r="AG1177" i="7"/>
  <c r="AH1177" i="7" s="1"/>
  <c r="Y1177" i="7"/>
  <c r="V1177" i="7"/>
  <c r="AW1176" i="7"/>
  <c r="AR1176" i="7"/>
  <c r="AL1176" i="7"/>
  <c r="AM1176" i="7" s="1"/>
  <c r="AG1176" i="7"/>
  <c r="AH1176" i="7" s="1"/>
  <c r="Y1176" i="7"/>
  <c r="V1176" i="7"/>
  <c r="AW1175" i="7"/>
  <c r="AR1175" i="7"/>
  <c r="AL1175" i="7"/>
  <c r="AM1175" i="7" s="1"/>
  <c r="AG1175" i="7"/>
  <c r="AH1175" i="7" s="1"/>
  <c r="Y1175" i="7"/>
  <c r="V1175" i="7"/>
  <c r="AW1174" i="7"/>
  <c r="AR1174" i="7"/>
  <c r="AL1174" i="7"/>
  <c r="AM1174" i="7" s="1"/>
  <c r="AG1174" i="7"/>
  <c r="AH1174" i="7" s="1"/>
  <c r="Y1174" i="7"/>
  <c r="V1174" i="7"/>
  <c r="AW1173" i="7"/>
  <c r="AR1173" i="7"/>
  <c r="AL1173" i="7"/>
  <c r="AM1173" i="7" s="1"/>
  <c r="AG1173" i="7"/>
  <c r="AH1173" i="7" s="1"/>
  <c r="Y1173" i="7"/>
  <c r="V1173" i="7"/>
  <c r="AW1172" i="7"/>
  <c r="AR1172" i="7"/>
  <c r="AL1172" i="7"/>
  <c r="AM1172" i="7" s="1"/>
  <c r="AG1172" i="7"/>
  <c r="AH1172" i="7" s="1"/>
  <c r="Y1172" i="7"/>
  <c r="V1172" i="7"/>
  <c r="AW1171" i="7"/>
  <c r="AR1171" i="7"/>
  <c r="AL1171" i="7"/>
  <c r="AM1171" i="7" s="1"/>
  <c r="AG1171" i="7"/>
  <c r="AH1171" i="7" s="1"/>
  <c r="Y1171" i="7"/>
  <c r="V1171" i="7"/>
  <c r="AW1170" i="7"/>
  <c r="AR1170" i="7"/>
  <c r="AL1170" i="7"/>
  <c r="AM1170" i="7" s="1"/>
  <c r="AG1170" i="7"/>
  <c r="AH1170" i="7" s="1"/>
  <c r="Y1170" i="7"/>
  <c r="V1170" i="7"/>
  <c r="AW1169" i="7"/>
  <c r="AR1169" i="7"/>
  <c r="AL1169" i="7"/>
  <c r="AM1169" i="7" s="1"/>
  <c r="AG1169" i="7"/>
  <c r="AH1169" i="7" s="1"/>
  <c r="Y1169" i="7"/>
  <c r="V1169" i="7"/>
  <c r="AW1168" i="7"/>
  <c r="AR1168" i="7"/>
  <c r="AL1168" i="7"/>
  <c r="AM1168" i="7" s="1"/>
  <c r="AG1168" i="7"/>
  <c r="AH1168" i="7" s="1"/>
  <c r="Y1168" i="7"/>
  <c r="V1168" i="7"/>
  <c r="AL1167" i="7"/>
  <c r="AM1167" i="7" s="1"/>
  <c r="AG1167" i="7"/>
  <c r="AH1167" i="7" s="1"/>
  <c r="Y1167" i="7"/>
  <c r="V1167" i="7"/>
  <c r="U68" i="56" s="1"/>
  <c r="W68" i="56" s="1"/>
  <c r="Y1166" i="7"/>
  <c r="V1166" i="7"/>
  <c r="AL1165" i="7"/>
  <c r="AM1165" i="7" s="1"/>
  <c r="AG1165" i="7"/>
  <c r="AH1165" i="7" s="1"/>
  <c r="Y1165" i="7"/>
  <c r="V1165" i="7"/>
  <c r="Y1164" i="7"/>
  <c r="V1164" i="7"/>
  <c r="AW1163" i="7"/>
  <c r="AR1163" i="7"/>
  <c r="Y1163" i="7"/>
  <c r="V1163" i="7"/>
  <c r="AL1162" i="7"/>
  <c r="AM1162" i="7" s="1"/>
  <c r="AG1162" i="7"/>
  <c r="AH1162" i="7" s="1"/>
  <c r="Y1162" i="7"/>
  <c r="V1162" i="7"/>
  <c r="AW1161" i="7"/>
  <c r="AR1161" i="7"/>
  <c r="AL1161" i="7"/>
  <c r="AM1161" i="7" s="1"/>
  <c r="AG1161" i="7"/>
  <c r="AH1161" i="7" s="1"/>
  <c r="Y1161" i="7"/>
  <c r="V1161" i="7"/>
  <c r="AL1160" i="7"/>
  <c r="AM1160" i="7" s="1"/>
  <c r="AG1160" i="7"/>
  <c r="AH1160" i="7" s="1"/>
  <c r="Y1160" i="7"/>
  <c r="V1160" i="7"/>
  <c r="AL1159" i="7"/>
  <c r="AM1159" i="7" s="1"/>
  <c r="AG1159" i="7"/>
  <c r="AH1159" i="7" s="1"/>
  <c r="Y1159" i="7"/>
  <c r="V1159" i="7"/>
  <c r="AW1158" i="7"/>
  <c r="AR1158" i="7"/>
  <c r="AL1158" i="7"/>
  <c r="AM1158" i="7" s="1"/>
  <c r="AG1158" i="7"/>
  <c r="AH1158" i="7" s="1"/>
  <c r="Y1158" i="7"/>
  <c r="V1158" i="7"/>
  <c r="AL1157" i="7"/>
  <c r="AM1157" i="7" s="1"/>
  <c r="AG1157" i="7"/>
  <c r="AH1157" i="7" s="1"/>
  <c r="Y1157" i="7"/>
  <c r="V1157" i="7"/>
  <c r="AW1156" i="7"/>
  <c r="AR1156" i="7"/>
  <c r="AL1156" i="7"/>
  <c r="AM1156" i="7" s="1"/>
  <c r="AG1156" i="7"/>
  <c r="AH1156" i="7" s="1"/>
  <c r="Y1156" i="7"/>
  <c r="V1156" i="7"/>
  <c r="AW1155" i="7"/>
  <c r="AR1155" i="7"/>
  <c r="AM1155" i="7"/>
  <c r="AG1155" i="7"/>
  <c r="AH1155" i="7" s="1"/>
  <c r="Y1155" i="7"/>
  <c r="V1155" i="7"/>
  <c r="AW1154" i="7"/>
  <c r="AR1154" i="7"/>
  <c r="AM1154" i="7"/>
  <c r="AG1154" i="7"/>
  <c r="AH1154" i="7" s="1"/>
  <c r="Y1154" i="7"/>
  <c r="V1154" i="7"/>
  <c r="AW1153" i="7"/>
  <c r="AR1153" i="7"/>
  <c r="AM1153" i="7"/>
  <c r="AG1153" i="7"/>
  <c r="AH1153" i="7" s="1"/>
  <c r="Y1153" i="7"/>
  <c r="V1153" i="7"/>
  <c r="AW1152" i="7"/>
  <c r="AR1152" i="7"/>
  <c r="AM1152" i="7"/>
  <c r="AG1152" i="7"/>
  <c r="AH1152" i="7" s="1"/>
  <c r="Y1152" i="7"/>
  <c r="V1152" i="7"/>
  <c r="AW1151" i="7"/>
  <c r="AR1151" i="7"/>
  <c r="AM1151" i="7"/>
  <c r="AG1151" i="7"/>
  <c r="AH1151" i="7" s="1"/>
  <c r="Y1151" i="7"/>
  <c r="V1151" i="7"/>
  <c r="AW1150" i="7"/>
  <c r="AR1150" i="7"/>
  <c r="AM1150" i="7"/>
  <c r="AG1150" i="7"/>
  <c r="AH1150" i="7" s="1"/>
  <c r="Y1150" i="7"/>
  <c r="V1150" i="7"/>
  <c r="AW1149" i="7"/>
  <c r="AR1149" i="7"/>
  <c r="AM1149" i="7"/>
  <c r="AG1149" i="7"/>
  <c r="AH1149" i="7" s="1"/>
  <c r="Y1149" i="7"/>
  <c r="V1149" i="7"/>
  <c r="U44" i="56" s="1"/>
  <c r="W44" i="56" s="1"/>
  <c r="AW1148" i="7"/>
  <c r="AR1148" i="7"/>
  <c r="AL1148" i="7"/>
  <c r="AM1148" i="7" s="1"/>
  <c r="AH1148" i="7"/>
  <c r="Y1148" i="7"/>
  <c r="V1148" i="7"/>
  <c r="AW1147" i="7"/>
  <c r="AR1147" i="7"/>
  <c r="AL1147" i="7"/>
  <c r="AM1147" i="7" s="1"/>
  <c r="AH1147" i="7"/>
  <c r="Y1147" i="7"/>
  <c r="V1147" i="7"/>
  <c r="AW1146" i="7"/>
  <c r="AR1146" i="7"/>
  <c r="AL1146" i="7"/>
  <c r="AM1146" i="7" s="1"/>
  <c r="AH1146" i="7"/>
  <c r="Y1146" i="7"/>
  <c r="V1146" i="7"/>
  <c r="AW1145" i="7"/>
  <c r="AR1145" i="7"/>
  <c r="AL1145" i="7"/>
  <c r="AM1145" i="7" s="1"/>
  <c r="AH1145" i="7"/>
  <c r="Y1145" i="7"/>
  <c r="V1145" i="7"/>
  <c r="U52" i="56" s="1"/>
  <c r="W52" i="56" s="1"/>
  <c r="AW1144" i="7"/>
  <c r="AR1144" i="7"/>
  <c r="AL1144" i="7"/>
  <c r="AM1144" i="7" s="1"/>
  <c r="AH1144" i="7"/>
  <c r="Y1144" i="7"/>
  <c r="V1144" i="7"/>
  <c r="AW1143" i="7"/>
  <c r="AR1143" i="7"/>
  <c r="AL1143" i="7"/>
  <c r="AM1143" i="7" s="1"/>
  <c r="AH1143" i="7"/>
  <c r="Y1143" i="7"/>
  <c r="V1143" i="7"/>
  <c r="AW1142" i="7"/>
  <c r="AR1142" i="7"/>
  <c r="AL1142" i="7"/>
  <c r="AM1142" i="7" s="1"/>
  <c r="AH1142" i="7"/>
  <c r="Y1142" i="7"/>
  <c r="V1142" i="7"/>
  <c r="AW1141" i="7"/>
  <c r="AR1141" i="7"/>
  <c r="AL1141" i="7"/>
  <c r="AM1141" i="7" s="1"/>
  <c r="AH1141" i="7"/>
  <c r="Y1141" i="7"/>
  <c r="V1141" i="7"/>
  <c r="U54" i="56" s="1"/>
  <c r="W54" i="56" s="1"/>
  <c r="AW1140" i="7"/>
  <c r="AR1140" i="7"/>
  <c r="AL1140" i="7"/>
  <c r="AM1140" i="7" s="1"/>
  <c r="AH1140" i="7"/>
  <c r="Y1140" i="7"/>
  <c r="V1140" i="7"/>
  <c r="AW1139" i="7"/>
  <c r="AR1139" i="7"/>
  <c r="AL1139" i="7"/>
  <c r="AM1139" i="7" s="1"/>
  <c r="AH1139" i="7"/>
  <c r="Y1139" i="7"/>
  <c r="V1139" i="7"/>
  <c r="AW1138" i="7"/>
  <c r="AR1138" i="7"/>
  <c r="AL1138" i="7"/>
  <c r="AM1138" i="7" s="1"/>
  <c r="AH1138" i="7"/>
  <c r="Y1138" i="7"/>
  <c r="V1138" i="7"/>
  <c r="U43" i="56" s="1"/>
  <c r="W43" i="56" s="1"/>
  <c r="AW1137" i="7"/>
  <c r="AR1137" i="7"/>
  <c r="AL1137" i="7"/>
  <c r="AM1137" i="7" s="1"/>
  <c r="AH1137" i="7"/>
  <c r="Y1137" i="7"/>
  <c r="V1137" i="7"/>
  <c r="AW1136" i="7"/>
  <c r="AR1136" i="7"/>
  <c r="AL1136" i="7"/>
  <c r="AM1136" i="7" s="1"/>
  <c r="AH1136" i="7"/>
  <c r="Y1136" i="7"/>
  <c r="V1136" i="7"/>
  <c r="AW1135" i="7"/>
  <c r="AR1135" i="7"/>
  <c r="AL1135" i="7"/>
  <c r="AM1135" i="7" s="1"/>
  <c r="AH1135" i="7"/>
  <c r="Y1135" i="7"/>
  <c r="V36" i="56" s="1"/>
  <c r="X36" i="56" s="1"/>
  <c r="V1135" i="7"/>
  <c r="AW1134" i="7"/>
  <c r="AR1134" i="7"/>
  <c r="AM1134" i="7"/>
  <c r="AG1134" i="7"/>
  <c r="AH1134" i="7" s="1"/>
  <c r="Y1134" i="7"/>
  <c r="V1134" i="7"/>
  <c r="AW1133" i="7"/>
  <c r="AR1133" i="7"/>
  <c r="AM1133" i="7"/>
  <c r="AG1133" i="7"/>
  <c r="AH1133" i="7" s="1"/>
  <c r="Y1133" i="7"/>
  <c r="V1133" i="7"/>
  <c r="AW1132" i="7"/>
  <c r="AR1132" i="7"/>
  <c r="AM1132" i="7"/>
  <c r="AG1132" i="7"/>
  <c r="AH1132" i="7" s="1"/>
  <c r="Y1132" i="7"/>
  <c r="V1132" i="7"/>
  <c r="AW1131" i="7"/>
  <c r="AR1131" i="7"/>
  <c r="AM1131" i="7"/>
  <c r="AG1131" i="7"/>
  <c r="AH1131" i="7" s="1"/>
  <c r="Y1131" i="7"/>
  <c r="V42" i="56" s="1"/>
  <c r="X42" i="56" s="1"/>
  <c r="V1131" i="7"/>
  <c r="AW1130" i="7"/>
  <c r="AR1130" i="7"/>
  <c r="AL1130" i="7"/>
  <c r="AM1130" i="7" s="1"/>
  <c r="AG1130" i="7"/>
  <c r="AH1130" i="7" s="1"/>
  <c r="Y1130" i="7"/>
  <c r="V1130" i="7"/>
  <c r="AW1129" i="7"/>
  <c r="AR1129" i="7"/>
  <c r="AL1129" i="7"/>
  <c r="AM1129" i="7" s="1"/>
  <c r="AG1129" i="7"/>
  <c r="AH1129" i="7" s="1"/>
  <c r="Y1129" i="7"/>
  <c r="V1129" i="7"/>
  <c r="AW1128" i="7"/>
  <c r="AR1128" i="7"/>
  <c r="AL1128" i="7"/>
  <c r="AM1128" i="7" s="1"/>
  <c r="AG1128" i="7"/>
  <c r="AH1128" i="7" s="1"/>
  <c r="Y1128" i="7"/>
  <c r="V1128" i="7"/>
  <c r="AW1127" i="7"/>
  <c r="AR1127" i="7"/>
  <c r="Y1127" i="7"/>
  <c r="V1127" i="7"/>
  <c r="AW1126" i="7"/>
  <c r="AR1126" i="7"/>
  <c r="AL1126" i="7"/>
  <c r="AM1126" i="7" s="1"/>
  <c r="AG1126" i="7"/>
  <c r="AH1126" i="7" s="1"/>
  <c r="Y1126" i="7"/>
  <c r="V1126" i="7"/>
  <c r="AW1125" i="7"/>
  <c r="AR1125" i="7"/>
  <c r="AL1125" i="7"/>
  <c r="AM1125" i="7" s="1"/>
  <c r="AG1125" i="7"/>
  <c r="AH1125" i="7" s="1"/>
  <c r="Y1125" i="7"/>
  <c r="V1125" i="7"/>
  <c r="AW1124" i="7"/>
  <c r="AR1124" i="7"/>
  <c r="AL1124" i="7"/>
  <c r="AM1124" i="7" s="1"/>
  <c r="AG1124" i="7"/>
  <c r="AH1124" i="7" s="1"/>
  <c r="Y1124" i="7"/>
  <c r="V1124" i="7"/>
  <c r="AW1123" i="7"/>
  <c r="AR1123" i="7"/>
  <c r="AL1123" i="7"/>
  <c r="AM1123" i="7" s="1"/>
  <c r="AG1123" i="7"/>
  <c r="AH1123" i="7" s="1"/>
  <c r="Y1123" i="7"/>
  <c r="V1123" i="7"/>
  <c r="AW1122" i="7"/>
  <c r="AR1122" i="7"/>
  <c r="Y1122" i="7"/>
  <c r="V1122" i="7"/>
  <c r="AW1121" i="7"/>
  <c r="AR1121" i="7"/>
  <c r="AL1121" i="7"/>
  <c r="AM1121" i="7" s="1"/>
  <c r="AG1121" i="7"/>
  <c r="AH1121" i="7" s="1"/>
  <c r="Y1121" i="7"/>
  <c r="V58" i="56" s="1"/>
  <c r="X58" i="56" s="1"/>
  <c r="V1121" i="7"/>
  <c r="AW1120" i="7"/>
  <c r="AR1120" i="7"/>
  <c r="AL1120" i="7"/>
  <c r="AM1120" i="7" s="1"/>
  <c r="AG1120" i="7"/>
  <c r="AH1120" i="7" s="1"/>
  <c r="Y1120" i="7"/>
  <c r="V1120" i="7"/>
  <c r="AW1119" i="7"/>
  <c r="AR1119" i="7"/>
  <c r="AL1119" i="7"/>
  <c r="AM1119" i="7" s="1"/>
  <c r="AG1119" i="7"/>
  <c r="AH1119" i="7" s="1"/>
  <c r="Y1119" i="7"/>
  <c r="V1119" i="7"/>
  <c r="AW1118" i="7"/>
  <c r="AR1118" i="7"/>
  <c r="AL1118" i="7"/>
  <c r="AM1118" i="7" s="1"/>
  <c r="AG1118" i="7"/>
  <c r="AH1118" i="7" s="1"/>
  <c r="Y1118" i="7"/>
  <c r="V1118" i="7"/>
  <c r="AW1117" i="7"/>
  <c r="AR1117" i="7"/>
  <c r="AL1117" i="7"/>
  <c r="AM1117" i="7" s="1"/>
  <c r="AG1117" i="7"/>
  <c r="AH1117" i="7" s="1"/>
  <c r="Y1117" i="7"/>
  <c r="V1117" i="7"/>
  <c r="AW1116" i="7"/>
  <c r="AR1116" i="7"/>
  <c r="AL1116" i="7"/>
  <c r="AM1116" i="7" s="1"/>
  <c r="AG1116" i="7"/>
  <c r="AH1116" i="7" s="1"/>
  <c r="Y1116" i="7"/>
  <c r="V1116" i="7"/>
  <c r="U49" i="56" s="1"/>
  <c r="W49" i="56" s="1"/>
  <c r="AW1115" i="7"/>
  <c r="AR1115" i="7"/>
  <c r="AL1115" i="7"/>
  <c r="AM1115" i="7" s="1"/>
  <c r="AG1115" i="7"/>
  <c r="AH1115" i="7" s="1"/>
  <c r="Y1115" i="7"/>
  <c r="V1115" i="7"/>
  <c r="AW1114" i="7"/>
  <c r="AR1114" i="7"/>
  <c r="AL1114" i="7"/>
  <c r="AM1114" i="7" s="1"/>
  <c r="AG1114" i="7"/>
  <c r="AH1114" i="7" s="1"/>
  <c r="Y1114" i="7"/>
  <c r="V1114" i="7"/>
  <c r="AW1113" i="7"/>
  <c r="AR1113" i="7"/>
  <c r="AL1113" i="7"/>
  <c r="AM1113" i="7" s="1"/>
  <c r="AG1113" i="7"/>
  <c r="AH1113" i="7" s="1"/>
  <c r="Y1113" i="7"/>
  <c r="V1113" i="7"/>
  <c r="AW1112" i="7"/>
  <c r="AR1112" i="7"/>
  <c r="AL1112" i="7"/>
  <c r="AM1112" i="7" s="1"/>
  <c r="AG1112" i="7"/>
  <c r="AH1112" i="7" s="1"/>
  <c r="Y1112" i="7"/>
  <c r="V1112" i="7"/>
  <c r="U61" i="56" s="1"/>
  <c r="W61" i="56" s="1"/>
  <c r="AL1111" i="7"/>
  <c r="AM1111" i="7" s="1"/>
  <c r="AG1111" i="7"/>
  <c r="AH1111" i="7" s="1"/>
  <c r="Y1111" i="7"/>
  <c r="V1111" i="7"/>
  <c r="AL1110" i="7"/>
  <c r="AM1110" i="7" s="1"/>
  <c r="AG1110" i="7"/>
  <c r="AH1110" i="7" s="1"/>
  <c r="Y1110" i="7"/>
  <c r="V1110" i="7"/>
  <c r="AL1109" i="7"/>
  <c r="AM1109" i="7" s="1"/>
  <c r="AG1109" i="7"/>
  <c r="AH1109" i="7" s="1"/>
  <c r="Y1109" i="7"/>
  <c r="V1109" i="7"/>
  <c r="AL1108" i="7"/>
  <c r="AM1108" i="7" s="1"/>
  <c r="AG1108" i="7"/>
  <c r="AH1108" i="7" s="1"/>
  <c r="Y1108" i="7"/>
  <c r="V37" i="56" s="1"/>
  <c r="X37" i="56" s="1"/>
  <c r="V1108" i="7"/>
  <c r="U37" i="56" s="1"/>
  <c r="W37" i="56" s="1"/>
  <c r="AW1107" i="7"/>
  <c r="AR1107" i="7"/>
  <c r="AL1107" i="7"/>
  <c r="AM1107" i="7" s="1"/>
  <c r="AG1107" i="7"/>
  <c r="AH1107" i="7" s="1"/>
  <c r="Y1107" i="7"/>
  <c r="V1107" i="7"/>
  <c r="AW1106" i="7"/>
  <c r="AR1106" i="7"/>
  <c r="AL1106" i="7"/>
  <c r="AM1106" i="7" s="1"/>
  <c r="AG1106" i="7"/>
  <c r="AH1106" i="7" s="1"/>
  <c r="Y1106" i="7"/>
  <c r="V1106" i="7"/>
  <c r="AW1105" i="7"/>
  <c r="AR1105" i="7"/>
  <c r="AL1105" i="7"/>
  <c r="AM1105" i="7" s="1"/>
  <c r="AG1105" i="7"/>
  <c r="AH1105" i="7" s="1"/>
  <c r="Y1105" i="7"/>
  <c r="V1105" i="7"/>
  <c r="AW1104" i="7"/>
  <c r="AR1104" i="7"/>
  <c r="AL1104" i="7"/>
  <c r="AM1104" i="7" s="1"/>
  <c r="AG1104" i="7"/>
  <c r="AH1104" i="7" s="1"/>
  <c r="Y1104" i="7"/>
  <c r="V1104" i="7"/>
  <c r="U62" i="56" s="1"/>
  <c r="W62" i="56" s="1"/>
  <c r="AW1103" i="7"/>
  <c r="AR1103" i="7"/>
  <c r="AL1103" i="7"/>
  <c r="AM1103" i="7" s="1"/>
  <c r="AG1103" i="7"/>
  <c r="AH1103" i="7" s="1"/>
  <c r="Y1103" i="7"/>
  <c r="V1103" i="7"/>
  <c r="AW1102" i="7"/>
  <c r="AR1102" i="7"/>
  <c r="AL1102" i="7"/>
  <c r="AM1102" i="7" s="1"/>
  <c r="AG1102" i="7"/>
  <c r="AH1102" i="7" s="1"/>
  <c r="Y1102" i="7"/>
  <c r="V1102" i="7"/>
  <c r="AW1101" i="7"/>
  <c r="AR1101" i="7"/>
  <c r="AL1101" i="7"/>
  <c r="AM1101" i="7" s="1"/>
  <c r="AG1101" i="7"/>
  <c r="AH1101" i="7" s="1"/>
  <c r="Y1101" i="7"/>
  <c r="V46" i="56" s="1"/>
  <c r="X46" i="56" s="1"/>
  <c r="V1101" i="7"/>
  <c r="AL1100" i="7"/>
  <c r="Y1100" i="7"/>
  <c r="V1100" i="7"/>
  <c r="AW1099" i="7"/>
  <c r="AR1099" i="7"/>
  <c r="AL1099" i="7"/>
  <c r="AM1099" i="7" s="1"/>
  <c r="AG1099" i="7"/>
  <c r="AH1099" i="7" s="1"/>
  <c r="Y1099" i="7"/>
  <c r="V1099" i="7"/>
  <c r="AW1098" i="7"/>
  <c r="AR1098" i="7"/>
  <c r="AL1098" i="7"/>
  <c r="AM1098" i="7" s="1"/>
  <c r="AG1098" i="7"/>
  <c r="AH1098" i="7" s="1"/>
  <c r="Y1098" i="7"/>
  <c r="V1098" i="7"/>
  <c r="AW1097" i="7"/>
  <c r="AR1097" i="7"/>
  <c r="AL1097" i="7"/>
  <c r="AM1097" i="7" s="1"/>
  <c r="AG1097" i="7"/>
  <c r="AH1097" i="7" s="1"/>
  <c r="Y1097" i="7"/>
  <c r="V1097" i="7"/>
  <c r="AW1096" i="7"/>
  <c r="AR1096" i="7"/>
  <c r="AL1096" i="7"/>
  <c r="AM1096" i="7" s="1"/>
  <c r="AG1096" i="7"/>
  <c r="AH1096" i="7" s="1"/>
  <c r="Y1096" i="7"/>
  <c r="V1096" i="7"/>
  <c r="AW1095" i="7"/>
  <c r="AR1095" i="7"/>
  <c r="AL1095" i="7"/>
  <c r="AM1095" i="7" s="1"/>
  <c r="AG1095" i="7"/>
  <c r="AH1095" i="7" s="1"/>
  <c r="Y1095" i="7"/>
  <c r="V1095" i="7"/>
  <c r="AW1094" i="7"/>
  <c r="AR1094" i="7"/>
  <c r="AL1094" i="7"/>
  <c r="AM1094" i="7" s="1"/>
  <c r="AG1094" i="7"/>
  <c r="AH1094" i="7" s="1"/>
  <c r="Y1094" i="7"/>
  <c r="V1094" i="7"/>
  <c r="AW1093" i="7"/>
  <c r="AR1093" i="7"/>
  <c r="AL1093" i="7"/>
  <c r="AM1093" i="7" s="1"/>
  <c r="AG1093" i="7"/>
  <c r="AH1093" i="7" s="1"/>
  <c r="Y1093" i="7"/>
  <c r="V1093" i="7"/>
  <c r="Y1092" i="7"/>
  <c r="V1092" i="7"/>
  <c r="AW1091" i="7"/>
  <c r="AR1091" i="7"/>
  <c r="AL1091" i="7"/>
  <c r="AM1091" i="7" s="1"/>
  <c r="AG1091" i="7"/>
  <c r="AH1091" i="7" s="1"/>
  <c r="Y1091" i="7"/>
  <c r="V1091" i="7"/>
  <c r="Y1090" i="7"/>
  <c r="V1090" i="7"/>
  <c r="AW1089" i="7"/>
  <c r="AR1089" i="7"/>
  <c r="AL1089" i="7"/>
  <c r="AM1089" i="7" s="1"/>
  <c r="AG1089" i="7"/>
  <c r="AH1089" i="7" s="1"/>
  <c r="Y1089" i="7"/>
  <c r="V1089" i="7"/>
  <c r="Y1088" i="7"/>
  <c r="V1088" i="7"/>
  <c r="AW1087" i="7"/>
  <c r="AR1087" i="7"/>
  <c r="AL1087" i="7"/>
  <c r="AM1087" i="7" s="1"/>
  <c r="AG1087" i="7"/>
  <c r="AH1087" i="7" s="1"/>
  <c r="Y1087" i="7"/>
  <c r="V1087" i="7"/>
  <c r="U40" i="56" l="1"/>
  <c r="W40" i="56" s="1"/>
  <c r="V40" i="56"/>
  <c r="X40" i="56" s="1"/>
  <c r="U67" i="56"/>
  <c r="W67" i="56" s="1"/>
  <c r="K15" i="56"/>
  <c r="M15" i="56" s="1"/>
  <c r="V44" i="56"/>
  <c r="X44" i="56" s="1"/>
  <c r="V67" i="56"/>
  <c r="X67" i="56" s="1"/>
  <c r="L15" i="56"/>
  <c r="N15" i="56" s="1"/>
  <c r="U95" i="56"/>
  <c r="W95" i="56" s="1"/>
  <c r="V90" i="56"/>
  <c r="X90" i="56" s="1"/>
  <c r="U45" i="56"/>
  <c r="W45" i="56" s="1"/>
  <c r="U56" i="56"/>
  <c r="W56" i="56" s="1"/>
  <c r="U66" i="56"/>
  <c r="W66" i="56" s="1"/>
  <c r="U47" i="56"/>
  <c r="W47" i="56" s="1"/>
  <c r="U55" i="56"/>
  <c r="W55" i="56" s="1"/>
  <c r="U50" i="56"/>
  <c r="W50" i="56" s="1"/>
  <c r="U65" i="56"/>
  <c r="W65" i="56" s="1"/>
  <c r="U38" i="56"/>
  <c r="W38" i="56" s="1"/>
  <c r="U79" i="56"/>
  <c r="W79" i="56" s="1"/>
  <c r="V95" i="56"/>
  <c r="X95" i="56" s="1"/>
  <c r="U99" i="56"/>
  <c r="W99" i="56" s="1"/>
  <c r="U87" i="56"/>
  <c r="W87" i="56" s="1"/>
  <c r="U80" i="56"/>
  <c r="W80" i="56" s="1"/>
  <c r="U74" i="56"/>
  <c r="W74" i="56" s="1"/>
  <c r="U82" i="56"/>
  <c r="W82" i="56" s="1"/>
  <c r="V104" i="56"/>
  <c r="X104" i="56" s="1"/>
  <c r="U108" i="56"/>
  <c r="W108" i="56" s="1"/>
  <c r="K22" i="56"/>
  <c r="M22" i="56" s="1"/>
  <c r="U102" i="56"/>
  <c r="W102" i="56" s="1"/>
  <c r="U93" i="56"/>
  <c r="W93" i="56" s="1"/>
  <c r="U114" i="56"/>
  <c r="W114" i="56" s="1"/>
  <c r="C14" i="56"/>
  <c r="E14" i="56" s="1"/>
  <c r="K25" i="56"/>
  <c r="M25" i="56" s="1"/>
  <c r="U113" i="56"/>
  <c r="W113" i="56" s="1"/>
  <c r="U109" i="56"/>
  <c r="W109" i="56" s="1"/>
  <c r="V62" i="56"/>
  <c r="X62" i="56" s="1"/>
  <c r="V54" i="56"/>
  <c r="X54" i="56" s="1"/>
  <c r="V68" i="56"/>
  <c r="X68" i="56" s="1"/>
  <c r="V69" i="56"/>
  <c r="X69" i="56" s="1"/>
  <c r="L16" i="56"/>
  <c r="N16" i="56" s="1"/>
  <c r="V96" i="56"/>
  <c r="X96" i="56" s="1"/>
  <c r="V45" i="56"/>
  <c r="X45" i="56" s="1"/>
  <c r="V56" i="56"/>
  <c r="X56" i="56" s="1"/>
  <c r="V66" i="56"/>
  <c r="X66" i="56" s="1"/>
  <c r="V47" i="56"/>
  <c r="X47" i="56" s="1"/>
  <c r="V55" i="56"/>
  <c r="X55" i="56" s="1"/>
  <c r="V50" i="56"/>
  <c r="X50" i="56" s="1"/>
  <c r="V65" i="56"/>
  <c r="X65" i="56" s="1"/>
  <c r="V38" i="56"/>
  <c r="X38" i="56" s="1"/>
  <c r="V79" i="56"/>
  <c r="X79" i="56" s="1"/>
  <c r="V99" i="56"/>
  <c r="X99" i="56" s="1"/>
  <c r="V87" i="56"/>
  <c r="X87" i="56" s="1"/>
  <c r="V80" i="56"/>
  <c r="X80" i="56" s="1"/>
  <c r="V74" i="56"/>
  <c r="X74" i="56" s="1"/>
  <c r="V82" i="56"/>
  <c r="X82" i="56" s="1"/>
  <c r="V102" i="56"/>
  <c r="X102" i="56" s="1"/>
  <c r="V93" i="56"/>
  <c r="X93" i="56" s="1"/>
  <c r="V114" i="56"/>
  <c r="X114" i="56" s="1"/>
  <c r="L25" i="56"/>
  <c r="N25" i="56" s="1"/>
  <c r="D14" i="56"/>
  <c r="F14" i="56" s="1"/>
  <c r="V113" i="56"/>
  <c r="X113" i="56" s="1"/>
  <c r="V109" i="56"/>
  <c r="X109" i="56" s="1"/>
  <c r="K26" i="56"/>
  <c r="M26" i="56" s="1"/>
  <c r="U115" i="56"/>
  <c r="W115" i="56" s="1"/>
  <c r="V51" i="56"/>
  <c r="X51" i="56" s="1"/>
  <c r="V48" i="56"/>
  <c r="X48" i="56" s="1"/>
  <c r="V77" i="56"/>
  <c r="X77" i="56" s="1"/>
  <c r="D12" i="56"/>
  <c r="F12" i="56" s="1"/>
  <c r="L20" i="56"/>
  <c r="N20" i="56" s="1"/>
  <c r="U57" i="56"/>
  <c r="W57" i="56" s="1"/>
  <c r="V59" i="56"/>
  <c r="X59" i="56" s="1"/>
  <c r="U46" i="56"/>
  <c r="W46" i="56" s="1"/>
  <c r="U58" i="56"/>
  <c r="W58" i="56" s="1"/>
  <c r="U42" i="56"/>
  <c r="W42" i="56" s="1"/>
  <c r="U36" i="56"/>
  <c r="W36" i="56" s="1"/>
  <c r="U51" i="56"/>
  <c r="W51" i="56" s="1"/>
  <c r="U48" i="56"/>
  <c r="W48" i="56" s="1"/>
  <c r="U53" i="56"/>
  <c r="W53" i="56" s="1"/>
  <c r="U77" i="56"/>
  <c r="W77" i="56" s="1"/>
  <c r="K20" i="56"/>
  <c r="M20" i="56" s="1"/>
  <c r="C12" i="56"/>
  <c r="E12" i="56" s="1"/>
  <c r="U84" i="56"/>
  <c r="W84" i="56" s="1"/>
  <c r="U81" i="56"/>
  <c r="W81" i="56" s="1"/>
  <c r="U92" i="56"/>
  <c r="W92" i="56" s="1"/>
  <c r="U85" i="56"/>
  <c r="W85" i="56" s="1"/>
  <c r="U101" i="56"/>
  <c r="W101" i="56" s="1"/>
  <c r="U89" i="56"/>
  <c r="W89" i="56" s="1"/>
  <c r="U91" i="56"/>
  <c r="W91" i="56" s="1"/>
  <c r="V115" i="56"/>
  <c r="X115" i="56" s="1"/>
  <c r="L26" i="56"/>
  <c r="N26" i="56" s="1"/>
  <c r="V85" i="56"/>
  <c r="X85" i="56" s="1"/>
  <c r="V101" i="56"/>
  <c r="X101" i="56" s="1"/>
  <c r="V91" i="56"/>
  <c r="X91" i="56" s="1"/>
  <c r="U107" i="56"/>
  <c r="W107" i="56" s="1"/>
  <c r="U70" i="56"/>
  <c r="W70" i="56" s="1"/>
  <c r="K17" i="56"/>
  <c r="M17" i="56" s="1"/>
  <c r="C10" i="56"/>
  <c r="E10" i="56" s="1"/>
  <c r="U71" i="56"/>
  <c r="W71" i="56" s="1"/>
  <c r="K18" i="56"/>
  <c r="M18" i="56" s="1"/>
  <c r="U73" i="56"/>
  <c r="W73" i="56" s="1"/>
  <c r="K19" i="56"/>
  <c r="M19" i="56" s="1"/>
  <c r="C11" i="56"/>
  <c r="E11" i="56" s="1"/>
  <c r="U100" i="56"/>
  <c r="W100" i="56" s="1"/>
  <c r="U75" i="56"/>
  <c r="W75" i="56" s="1"/>
  <c r="K23" i="56"/>
  <c r="M23" i="56" s="1"/>
  <c r="U110" i="56"/>
  <c r="W110" i="56" s="1"/>
  <c r="C13" i="56"/>
  <c r="E13" i="56" s="1"/>
  <c r="K24" i="56"/>
  <c r="M24" i="56" s="1"/>
  <c r="U111" i="56"/>
  <c r="W111" i="56" s="1"/>
  <c r="V107" i="56"/>
  <c r="X107" i="56" s="1"/>
  <c r="U59" i="56"/>
  <c r="W59" i="56" s="1"/>
  <c r="V49" i="56"/>
  <c r="X49" i="56" s="1"/>
  <c r="V43" i="56"/>
  <c r="X43" i="56" s="1"/>
  <c r="V70" i="56"/>
  <c r="X70" i="56" s="1"/>
  <c r="D10" i="56"/>
  <c r="F10" i="56" s="1"/>
  <c r="L17" i="56"/>
  <c r="N17" i="56" s="1"/>
  <c r="V71" i="56"/>
  <c r="X71" i="56" s="1"/>
  <c r="L18" i="56"/>
  <c r="N18" i="56" s="1"/>
  <c r="V73" i="56"/>
  <c r="X73" i="56" s="1"/>
  <c r="L19" i="56"/>
  <c r="N19" i="56" s="1"/>
  <c r="D11" i="56"/>
  <c r="F11" i="56" s="1"/>
  <c r="U78" i="56"/>
  <c r="W78" i="56" s="1"/>
  <c r="V100" i="56"/>
  <c r="X100" i="56" s="1"/>
  <c r="V75" i="56"/>
  <c r="X75" i="56" s="1"/>
  <c r="V110" i="56"/>
  <c r="X110" i="56" s="1"/>
  <c r="L23" i="56"/>
  <c r="N23" i="56" s="1"/>
  <c r="U105" i="56"/>
  <c r="W105" i="56" s="1"/>
  <c r="K21" i="56"/>
  <c r="M21" i="56" s="1"/>
  <c r="L24" i="56"/>
  <c r="N24" i="56" s="1"/>
  <c r="V111" i="56"/>
  <c r="X111" i="56" s="1"/>
  <c r="V53" i="56"/>
  <c r="X53" i="56" s="1"/>
  <c r="U41" i="56"/>
  <c r="W41" i="56" s="1"/>
  <c r="V57" i="56"/>
  <c r="X57" i="56" s="1"/>
  <c r="U69" i="56"/>
  <c r="W69" i="56" s="1"/>
  <c r="K16" i="56"/>
  <c r="M16" i="56" s="1"/>
  <c r="U90" i="56"/>
  <c r="W90" i="56" s="1"/>
  <c r="L21" i="56"/>
  <c r="N21" i="56" s="1"/>
  <c r="V105" i="56"/>
  <c r="X105" i="56" s="1"/>
  <c r="U106" i="56"/>
  <c r="W106" i="56" s="1"/>
  <c r="U112" i="56"/>
  <c r="W112" i="56" s="1"/>
  <c r="U39" i="56"/>
  <c r="W39" i="56" s="1"/>
  <c r="K14" i="56"/>
  <c r="M14" i="56" s="1"/>
  <c r="C9" i="56"/>
  <c r="E9" i="56" s="1"/>
  <c r="V61" i="56"/>
  <c r="X61" i="56" s="1"/>
  <c r="V39" i="56"/>
  <c r="X39" i="56" s="1"/>
  <c r="L14" i="56"/>
  <c r="N14" i="56" s="1"/>
  <c r="D9" i="56"/>
  <c r="F9" i="56" s="1"/>
  <c r="V41" i="56"/>
  <c r="X41" i="56" s="1"/>
  <c r="V52" i="56"/>
  <c r="X52" i="56" s="1"/>
  <c r="V63" i="56"/>
  <c r="X63" i="56" s="1"/>
  <c r="V83" i="56"/>
  <c r="X83" i="56" s="1"/>
  <c r="V106" i="56"/>
  <c r="X106" i="56" s="1"/>
  <c r="V112" i="56"/>
  <c r="X112" i="56" s="1"/>
  <c r="Y1309" i="7"/>
  <c r="D13" i="56" s="1"/>
  <c r="F13" i="56" s="1"/>
  <c r="W1374" i="7"/>
  <c r="W1375" i="7" s="1"/>
  <c r="Y1086" i="7"/>
  <c r="V1086" i="7"/>
  <c r="Y1085" i="7"/>
  <c r="V1085" i="7"/>
  <c r="Y1084" i="7"/>
  <c r="V1084" i="7"/>
  <c r="Y1083" i="7"/>
  <c r="V1083" i="7"/>
  <c r="Y1082" i="7"/>
  <c r="V1082" i="7"/>
  <c r="AW1081" i="7"/>
  <c r="AR1081" i="7"/>
  <c r="AM1081" i="7"/>
  <c r="AH1081" i="7"/>
  <c r="Y1081" i="7"/>
  <c r="W1081" i="7"/>
  <c r="V1081" i="7"/>
  <c r="AW1080" i="7"/>
  <c r="AR1080" i="7"/>
  <c r="AM1080" i="7"/>
  <c r="AH1080" i="7"/>
  <c r="Y1080" i="7"/>
  <c r="W1080" i="7"/>
  <c r="V1080" i="7"/>
  <c r="AW1079" i="7"/>
  <c r="AR1079" i="7"/>
  <c r="AM1079" i="7"/>
  <c r="AH1079" i="7"/>
  <c r="Y1079" i="7"/>
  <c r="W1079" i="7"/>
  <c r="V1079" i="7"/>
  <c r="AW1078" i="7"/>
  <c r="AR1078" i="7"/>
  <c r="AM1078" i="7"/>
  <c r="AH1078" i="7"/>
  <c r="Y1078" i="7"/>
  <c r="W1078" i="7"/>
  <c r="V1078" i="7"/>
  <c r="AW1077" i="7"/>
  <c r="AR1077" i="7"/>
  <c r="AM1077" i="7"/>
  <c r="AH1077" i="7"/>
  <c r="Y1077" i="7"/>
  <c r="W1077" i="7"/>
  <c r="V1077" i="7"/>
  <c r="AW1076" i="7"/>
  <c r="AR1076" i="7"/>
  <c r="AM1076" i="7"/>
  <c r="AH1076" i="7"/>
  <c r="Y1076" i="7"/>
  <c r="W1076" i="7"/>
  <c r="V1076" i="7"/>
  <c r="AW1075" i="7"/>
  <c r="AR1075" i="7"/>
  <c r="AM1075" i="7"/>
  <c r="AH1075" i="7"/>
  <c r="Y1075" i="7"/>
  <c r="W1075" i="7"/>
  <c r="V1075" i="7"/>
  <c r="AW1074" i="7"/>
  <c r="AR1074" i="7"/>
  <c r="AM1074" i="7"/>
  <c r="AH1074" i="7"/>
  <c r="Y1074" i="7"/>
  <c r="W1074" i="7"/>
  <c r="V1074" i="7"/>
  <c r="AW1073" i="7"/>
  <c r="AR1073" i="7"/>
  <c r="AM1073" i="7"/>
  <c r="AH1073" i="7"/>
  <c r="Y1073" i="7"/>
  <c r="W1073" i="7"/>
  <c r="V1073" i="7"/>
  <c r="AW1072" i="7"/>
  <c r="AR1072" i="7"/>
  <c r="AM1072" i="7"/>
  <c r="AH1072" i="7"/>
  <c r="Y1072" i="7"/>
  <c r="V278" i="56" s="1"/>
  <c r="X278" i="56" s="1"/>
  <c r="W1072" i="7"/>
  <c r="V1072" i="7"/>
  <c r="U278" i="56" s="1"/>
  <c r="W278" i="56" s="1"/>
  <c r="AW1071" i="7"/>
  <c r="AR1071" i="7"/>
  <c r="AM1071" i="7"/>
  <c r="AH1071" i="7"/>
  <c r="Y1071" i="7"/>
  <c r="W1071" i="7"/>
  <c r="V1071" i="7"/>
  <c r="AW1070" i="7"/>
  <c r="AR1070" i="7"/>
  <c r="AM1070" i="7"/>
  <c r="AH1070" i="7"/>
  <c r="Y1070" i="7"/>
  <c r="W1070" i="7"/>
  <c r="V1070" i="7"/>
  <c r="AW1069" i="7"/>
  <c r="AR1069" i="7"/>
  <c r="AM1069" i="7"/>
  <c r="AH1069" i="7"/>
  <c r="Y1069" i="7"/>
  <c r="W1069" i="7"/>
  <c r="V1069" i="7"/>
  <c r="AW1068" i="7"/>
  <c r="AR1068" i="7"/>
  <c r="AM1068" i="7"/>
  <c r="AH1068" i="7"/>
  <c r="Y1068" i="7"/>
  <c r="W1068" i="7"/>
  <c r="V1068" i="7"/>
  <c r="AW1067" i="7"/>
  <c r="AR1067" i="7"/>
  <c r="AM1067" i="7"/>
  <c r="AH1067" i="7"/>
  <c r="Y1067" i="7"/>
  <c r="W1067" i="7"/>
  <c r="V1067" i="7"/>
  <c r="AW1066" i="7"/>
  <c r="AR1066" i="7"/>
  <c r="AM1066" i="7"/>
  <c r="AH1066" i="7"/>
  <c r="Y1066" i="7"/>
  <c r="W1066" i="7"/>
  <c r="V1066" i="7"/>
  <c r="AW1065" i="7"/>
  <c r="AR1065" i="7"/>
  <c r="AM1065" i="7"/>
  <c r="AH1065" i="7"/>
  <c r="Y1065" i="7"/>
  <c r="W1065" i="7"/>
  <c r="V1065" i="7"/>
  <c r="AW1064" i="7"/>
  <c r="AR1064" i="7"/>
  <c r="AM1064" i="7"/>
  <c r="AH1064" i="7"/>
  <c r="Y1064" i="7"/>
  <c r="W1064" i="7"/>
  <c r="V1064" i="7"/>
  <c r="AW1063" i="7"/>
  <c r="AR1063" i="7"/>
  <c r="AM1063" i="7"/>
  <c r="AH1063" i="7"/>
  <c r="Y1063" i="7"/>
  <c r="W1063" i="7"/>
  <c r="V1063" i="7"/>
  <c r="AW1062" i="7"/>
  <c r="AR1062" i="7"/>
  <c r="AM1062" i="7"/>
  <c r="AH1062" i="7"/>
  <c r="Y1062" i="7"/>
  <c r="W1062" i="7"/>
  <c r="V1062" i="7"/>
  <c r="AW1061" i="7"/>
  <c r="AR1061" i="7"/>
  <c r="AM1061" i="7"/>
  <c r="AH1061" i="7"/>
  <c r="Y1061" i="7"/>
  <c r="W1061" i="7"/>
  <c r="V1061" i="7"/>
  <c r="AW1060" i="7"/>
  <c r="AR1060" i="7"/>
  <c r="AM1060" i="7"/>
  <c r="AH1060" i="7"/>
  <c r="Y1060" i="7"/>
  <c r="W1060" i="7"/>
  <c r="V1060" i="7"/>
  <c r="AW1059" i="7"/>
  <c r="AR1059" i="7"/>
  <c r="AM1059" i="7"/>
  <c r="AH1059" i="7"/>
  <c r="Y1059" i="7"/>
  <c r="W1059" i="7"/>
  <c r="V1059" i="7"/>
  <c r="AW1058" i="7"/>
  <c r="AR1058" i="7"/>
  <c r="AM1058" i="7"/>
  <c r="AH1058" i="7"/>
  <c r="Y1058" i="7"/>
  <c r="W1058" i="7"/>
  <c r="V1058" i="7"/>
  <c r="AW1057" i="7"/>
  <c r="AR1057" i="7"/>
  <c r="AM1057" i="7"/>
  <c r="AH1057" i="7"/>
  <c r="Y1057" i="7"/>
  <c r="W1057" i="7"/>
  <c r="V1057" i="7"/>
  <c r="AW1056" i="7"/>
  <c r="AR1056" i="7"/>
  <c r="AM1056" i="7"/>
  <c r="AH1056" i="7"/>
  <c r="Y1056" i="7"/>
  <c r="W1056" i="7"/>
  <c r="V1056" i="7"/>
  <c r="AW1055" i="7"/>
  <c r="AR1055" i="7"/>
  <c r="AM1055" i="7"/>
  <c r="AH1055" i="7"/>
  <c r="Y1055" i="7"/>
  <c r="W1055" i="7"/>
  <c r="V1055" i="7"/>
  <c r="AW1054" i="7"/>
  <c r="AR1054" i="7"/>
  <c r="AM1054" i="7"/>
  <c r="AH1054" i="7"/>
  <c r="Y1054" i="7"/>
  <c r="W1054" i="7"/>
  <c r="V1054" i="7"/>
  <c r="AW1053" i="7"/>
  <c r="AR1053" i="7"/>
  <c r="AM1053" i="7"/>
  <c r="AH1053" i="7"/>
  <c r="Y1053" i="7"/>
  <c r="W1053" i="7"/>
  <c r="V1053" i="7"/>
  <c r="AW1052" i="7"/>
  <c r="AR1052" i="7"/>
  <c r="AM1052" i="7"/>
  <c r="AH1052" i="7"/>
  <c r="Y1052" i="7"/>
  <c r="W1052" i="7"/>
  <c r="V1052" i="7"/>
  <c r="AW1051" i="7"/>
  <c r="AR1051" i="7"/>
  <c r="AM1051" i="7"/>
  <c r="AH1051" i="7"/>
  <c r="Y1051" i="7"/>
  <c r="W1051" i="7"/>
  <c r="V1051" i="7"/>
  <c r="AW1050" i="7"/>
  <c r="AR1050" i="7"/>
  <c r="AM1050" i="7"/>
  <c r="AH1050" i="7"/>
  <c r="Y1050" i="7"/>
  <c r="W1050" i="7"/>
  <c r="V1050" i="7"/>
  <c r="AW1049" i="7"/>
  <c r="AR1049" i="7"/>
  <c r="AM1049" i="7"/>
  <c r="AH1049" i="7"/>
  <c r="Y1049" i="7"/>
  <c r="W1049" i="7"/>
  <c r="V1049" i="7"/>
  <c r="AW1048" i="7"/>
  <c r="AR1048" i="7"/>
  <c r="AM1048" i="7"/>
  <c r="AH1048" i="7"/>
  <c r="Y1048" i="7"/>
  <c r="W1048" i="7"/>
  <c r="V1048" i="7"/>
  <c r="AW1047" i="7"/>
  <c r="AR1047" i="7"/>
  <c r="AM1047" i="7"/>
  <c r="AH1047" i="7"/>
  <c r="Y1047" i="7"/>
  <c r="W1047" i="7"/>
  <c r="V1047" i="7"/>
  <c r="AW1046" i="7"/>
  <c r="AR1046" i="7"/>
  <c r="AM1046" i="7"/>
  <c r="AH1046" i="7"/>
  <c r="Y1046" i="7"/>
  <c r="W1046" i="7"/>
  <c r="V1046" i="7"/>
  <c r="AW1045" i="7"/>
  <c r="AR1045" i="7"/>
  <c r="AM1045" i="7"/>
  <c r="AH1045" i="7"/>
  <c r="Y1045" i="7"/>
  <c r="W1045" i="7"/>
  <c r="V1045" i="7"/>
  <c r="AW1044" i="7"/>
  <c r="AR1044" i="7"/>
  <c r="AM1044" i="7"/>
  <c r="AH1044" i="7"/>
  <c r="Y1044" i="7"/>
  <c r="W1044" i="7"/>
  <c r="V1044" i="7"/>
  <c r="AW1043" i="7"/>
  <c r="AR1043" i="7"/>
  <c r="AM1043" i="7"/>
  <c r="AH1043" i="7"/>
  <c r="Y1043" i="7"/>
  <c r="W1043" i="7"/>
  <c r="V1043" i="7"/>
  <c r="AW1042" i="7"/>
  <c r="AR1042" i="7"/>
  <c r="AM1042" i="7"/>
  <c r="AH1042" i="7"/>
  <c r="Y1042" i="7"/>
  <c r="W1042" i="7"/>
  <c r="V1042" i="7"/>
  <c r="AW1041" i="7"/>
  <c r="AR1041" i="7"/>
  <c r="AM1041" i="7"/>
  <c r="AH1041" i="7"/>
  <c r="Y1041" i="7"/>
  <c r="W1041" i="7"/>
  <c r="V1041" i="7"/>
  <c r="AW1040" i="7"/>
  <c r="AR1040" i="7"/>
  <c r="AM1040" i="7"/>
  <c r="AH1040" i="7"/>
  <c r="Y1040" i="7"/>
  <c r="V260" i="56" s="1"/>
  <c r="X260" i="56" s="1"/>
  <c r="W1040" i="7"/>
  <c r="V1040" i="7"/>
  <c r="AW1039" i="7"/>
  <c r="AR1039" i="7"/>
  <c r="AM1039" i="7"/>
  <c r="AH1039" i="7"/>
  <c r="Y1039" i="7"/>
  <c r="W1039" i="7"/>
  <c r="V1039" i="7"/>
  <c r="AW1038" i="7"/>
  <c r="AR1038" i="7"/>
  <c r="AM1038" i="7"/>
  <c r="AH1038" i="7"/>
  <c r="Y1038" i="7"/>
  <c r="W1038" i="7"/>
  <c r="V1038" i="7"/>
  <c r="Y1037" i="7"/>
  <c r="V1037" i="7"/>
  <c r="AW1036" i="7"/>
  <c r="AR1036" i="7"/>
  <c r="AM1036" i="7"/>
  <c r="AH1036" i="7"/>
  <c r="Y1036" i="7"/>
  <c r="W1036" i="7"/>
  <c r="V1036" i="7"/>
  <c r="AW1035" i="7"/>
  <c r="AR1035" i="7"/>
  <c r="AM1035" i="7"/>
  <c r="AH1035" i="7"/>
  <c r="Y1035" i="7"/>
  <c r="W1035" i="7"/>
  <c r="V1035" i="7"/>
  <c r="Y1034" i="7"/>
  <c r="W1034" i="7"/>
  <c r="V1034" i="7"/>
  <c r="AW1033" i="7"/>
  <c r="AR1033" i="7"/>
  <c r="AM1033" i="7"/>
  <c r="AH1033" i="7"/>
  <c r="Y1033" i="7"/>
  <c r="W1033" i="7"/>
  <c r="V1033" i="7"/>
  <c r="AW1032" i="7"/>
  <c r="AR1032" i="7"/>
  <c r="AM1032" i="7"/>
  <c r="AH1032" i="7"/>
  <c r="Y1032" i="7"/>
  <c r="W1032" i="7"/>
  <c r="V1032" i="7"/>
  <c r="AW1031" i="7"/>
  <c r="AR1031" i="7"/>
  <c r="AM1031" i="7"/>
  <c r="AH1031" i="7"/>
  <c r="Y1031" i="7"/>
  <c r="W1031" i="7"/>
  <c r="V1031" i="7"/>
  <c r="AW1030" i="7"/>
  <c r="AR1030" i="7"/>
  <c r="AM1030" i="7"/>
  <c r="AH1030" i="7"/>
  <c r="Y1030" i="7"/>
  <c r="W1030" i="7"/>
  <c r="V1030" i="7"/>
  <c r="Y1029" i="7"/>
  <c r="W1029" i="7"/>
  <c r="V1029" i="7"/>
  <c r="AW1028" i="7"/>
  <c r="AR1028" i="7"/>
  <c r="AM1028" i="7"/>
  <c r="AH1028" i="7"/>
  <c r="Y1028" i="7"/>
  <c r="W1028" i="7"/>
  <c r="V1028" i="7"/>
  <c r="AW1027" i="7"/>
  <c r="AR1027" i="7"/>
  <c r="AM1027" i="7"/>
  <c r="AH1027" i="7"/>
  <c r="Y1027" i="7"/>
  <c r="W1027" i="7"/>
  <c r="V1027" i="7"/>
  <c r="AW1026" i="7"/>
  <c r="AR1026" i="7"/>
  <c r="AM1026" i="7"/>
  <c r="AH1026" i="7"/>
  <c r="Y1026" i="7"/>
  <c r="W1026" i="7"/>
  <c r="V1026" i="7"/>
  <c r="AW1025" i="7"/>
  <c r="AR1025" i="7"/>
  <c r="AM1025" i="7"/>
  <c r="AH1025" i="7"/>
  <c r="Y1025" i="7"/>
  <c r="W1025" i="7"/>
  <c r="V1025" i="7"/>
  <c r="AW1024" i="7"/>
  <c r="AR1024" i="7"/>
  <c r="AM1024" i="7"/>
  <c r="AH1024" i="7"/>
  <c r="Y1024" i="7"/>
  <c r="W1024" i="7"/>
  <c r="V1024" i="7"/>
  <c r="AW1023" i="7"/>
  <c r="AR1023" i="7"/>
  <c r="AM1023" i="7"/>
  <c r="AH1023" i="7"/>
  <c r="Y1023" i="7"/>
  <c r="W1023" i="7"/>
  <c r="V1023" i="7"/>
  <c r="AW1022" i="7"/>
  <c r="AR1022" i="7"/>
  <c r="AM1022" i="7"/>
  <c r="AH1022" i="7"/>
  <c r="Y1022" i="7"/>
  <c r="W1022" i="7"/>
  <c r="V1022" i="7"/>
  <c r="AW1021" i="7"/>
  <c r="AR1021" i="7"/>
  <c r="AM1021" i="7"/>
  <c r="AH1021" i="7"/>
  <c r="Y1021" i="7"/>
  <c r="W1021" i="7"/>
  <c r="V1021" i="7"/>
  <c r="AW1020" i="7"/>
  <c r="AR1020" i="7"/>
  <c r="AM1020" i="7"/>
  <c r="AH1020" i="7"/>
  <c r="Y1020" i="7"/>
  <c r="W1020" i="7"/>
  <c r="V1020" i="7"/>
  <c r="AW1019" i="7"/>
  <c r="AR1019" i="7"/>
  <c r="AM1019" i="7"/>
  <c r="AH1019" i="7"/>
  <c r="Y1019" i="7"/>
  <c r="W1019" i="7"/>
  <c r="V1019" i="7"/>
  <c r="AW1018" i="7"/>
  <c r="AR1018" i="7"/>
  <c r="AM1018" i="7"/>
  <c r="AH1018" i="7"/>
  <c r="Y1018" i="7"/>
  <c r="W1018" i="7"/>
  <c r="V1018" i="7"/>
  <c r="Y1017" i="7"/>
  <c r="V1017" i="7"/>
  <c r="Y1016" i="7"/>
  <c r="V1016" i="7"/>
  <c r="Y1015" i="7"/>
  <c r="V1015" i="7"/>
  <c r="Y1014" i="7"/>
  <c r="V1014" i="7"/>
  <c r="AW1013" i="7"/>
  <c r="AR1013" i="7"/>
  <c r="AM1013" i="7"/>
  <c r="AH1013" i="7"/>
  <c r="Y1013" i="7"/>
  <c r="W1013" i="7"/>
  <c r="V1013" i="7"/>
  <c r="AW1012" i="7"/>
  <c r="AR1012" i="7"/>
  <c r="AM1012" i="7"/>
  <c r="AH1012" i="7"/>
  <c r="Y1012" i="7"/>
  <c r="W1012" i="7"/>
  <c r="V1012" i="7"/>
  <c r="Y1011" i="7"/>
  <c r="W1011" i="7"/>
  <c r="V1011" i="7"/>
  <c r="AW1010" i="7"/>
  <c r="AR1010" i="7"/>
  <c r="AM1010" i="7"/>
  <c r="AH1010" i="7"/>
  <c r="Y1010" i="7"/>
  <c r="W1010" i="7"/>
  <c r="V1010" i="7"/>
  <c r="AW1009" i="7"/>
  <c r="AR1009" i="7"/>
  <c r="AM1009" i="7"/>
  <c r="AH1009" i="7"/>
  <c r="Y1009" i="7"/>
  <c r="W1009" i="7"/>
  <c r="V1009" i="7"/>
  <c r="AW1008" i="7"/>
  <c r="AR1008" i="7"/>
  <c r="AM1008" i="7"/>
  <c r="AH1008" i="7"/>
  <c r="Y1008" i="7"/>
  <c r="W1008" i="7"/>
  <c r="V1008" i="7"/>
  <c r="AW1007" i="7"/>
  <c r="AR1007" i="7"/>
  <c r="AM1007" i="7"/>
  <c r="AH1007" i="7"/>
  <c r="Y1007" i="7"/>
  <c r="W1007" i="7"/>
  <c r="V1007" i="7"/>
  <c r="AW1006" i="7"/>
  <c r="AR1006" i="7"/>
  <c r="AM1006" i="7"/>
  <c r="AH1006" i="7"/>
  <c r="Y1006" i="7"/>
  <c r="W1006" i="7"/>
  <c r="V1006" i="7"/>
  <c r="AW1005" i="7"/>
  <c r="AR1005" i="7"/>
  <c r="AM1005" i="7"/>
  <c r="AH1005" i="7"/>
  <c r="Y1005" i="7"/>
  <c r="W1005" i="7"/>
  <c r="V1005" i="7"/>
  <c r="AW1004" i="7"/>
  <c r="AR1004" i="7"/>
  <c r="AM1004" i="7"/>
  <c r="AH1004" i="7"/>
  <c r="Y1004" i="7"/>
  <c r="W1004" i="7"/>
  <c r="V1004" i="7"/>
  <c r="AW1003" i="7"/>
  <c r="AR1003" i="7"/>
  <c r="AM1003" i="7"/>
  <c r="AH1003" i="7"/>
  <c r="Y1003" i="7"/>
  <c r="W1003" i="7"/>
  <c r="V1003" i="7"/>
  <c r="AW1002" i="7"/>
  <c r="AR1002" i="7"/>
  <c r="AM1002" i="7"/>
  <c r="AH1002" i="7"/>
  <c r="Y1002" i="7"/>
  <c r="W1002" i="7"/>
  <c r="V1002" i="7"/>
  <c r="AW1001" i="7"/>
  <c r="AR1001" i="7"/>
  <c r="AM1001" i="7"/>
  <c r="AH1001" i="7"/>
  <c r="Y1001" i="7"/>
  <c r="W1001" i="7"/>
  <c r="V1001" i="7"/>
  <c r="AW1000" i="7"/>
  <c r="AR1000" i="7"/>
  <c r="AM1000" i="7"/>
  <c r="AH1000" i="7"/>
  <c r="Y1000" i="7"/>
  <c r="W1000" i="7"/>
  <c r="V1000" i="7"/>
  <c r="Y999" i="7"/>
  <c r="W999" i="7"/>
  <c r="V999" i="7"/>
  <c r="AW998" i="7"/>
  <c r="AR998" i="7"/>
  <c r="AM998" i="7"/>
  <c r="AH998" i="7"/>
  <c r="Y998" i="7"/>
  <c r="W998" i="7"/>
  <c r="V998" i="7"/>
  <c r="AW997" i="7"/>
  <c r="AR997" i="7"/>
  <c r="AM997" i="7"/>
  <c r="AH997" i="7"/>
  <c r="Y997" i="7"/>
  <c r="W997" i="7"/>
  <c r="V997" i="7"/>
  <c r="AW996" i="7"/>
  <c r="AR996" i="7"/>
  <c r="AM996" i="7"/>
  <c r="AH996" i="7"/>
  <c r="Y996" i="7"/>
  <c r="W996" i="7"/>
  <c r="V996" i="7"/>
  <c r="AW995" i="7"/>
  <c r="AR995" i="7"/>
  <c r="AM995" i="7"/>
  <c r="AH995" i="7"/>
  <c r="Y995" i="7"/>
  <c r="W995" i="7"/>
  <c r="V995" i="7"/>
  <c r="AW994" i="7"/>
  <c r="AR994" i="7"/>
  <c r="AM994" i="7"/>
  <c r="AH994" i="7"/>
  <c r="Y994" i="7"/>
  <c r="W994" i="7"/>
  <c r="V994" i="7"/>
  <c r="AW993" i="7"/>
  <c r="AR993" i="7"/>
  <c r="AM993" i="7"/>
  <c r="AH993" i="7"/>
  <c r="Y993" i="7"/>
  <c r="W993" i="7"/>
  <c r="V993" i="7"/>
  <c r="AW992" i="7"/>
  <c r="AR992" i="7"/>
  <c r="AM992" i="7"/>
  <c r="AH992" i="7"/>
  <c r="Y992" i="7"/>
  <c r="W992" i="7"/>
  <c r="V992" i="7"/>
  <c r="AW991" i="7"/>
  <c r="AR991" i="7"/>
  <c r="AM991" i="7"/>
  <c r="AH991" i="7"/>
  <c r="Y991" i="7"/>
  <c r="W991" i="7"/>
  <c r="V991" i="7"/>
  <c r="AW990" i="7"/>
  <c r="AR990" i="7"/>
  <c r="AM990" i="7"/>
  <c r="AH990" i="7"/>
  <c r="Y990" i="7"/>
  <c r="W990" i="7"/>
  <c r="V990" i="7"/>
  <c r="AW989" i="7"/>
  <c r="AR989" i="7"/>
  <c r="AM989" i="7"/>
  <c r="AH989" i="7"/>
  <c r="Y989" i="7"/>
  <c r="W989" i="7"/>
  <c r="V989" i="7"/>
  <c r="AW988" i="7"/>
  <c r="AR988" i="7"/>
  <c r="AM988" i="7"/>
  <c r="AH988" i="7"/>
  <c r="Y988" i="7"/>
  <c r="W988" i="7"/>
  <c r="V988" i="7"/>
  <c r="AW987" i="7"/>
  <c r="AR987" i="7"/>
  <c r="AM987" i="7"/>
  <c r="AH987" i="7"/>
  <c r="Y987" i="7"/>
  <c r="W987" i="7"/>
  <c r="V987" i="7"/>
  <c r="AW986" i="7"/>
  <c r="AR986" i="7"/>
  <c r="AM986" i="7"/>
  <c r="AH986" i="7"/>
  <c r="Y986" i="7"/>
  <c r="W986" i="7"/>
  <c r="V986" i="7"/>
  <c r="AW985" i="7"/>
  <c r="AR985" i="7"/>
  <c r="AM985" i="7"/>
  <c r="AH985" i="7"/>
  <c r="Y985" i="7"/>
  <c r="W985" i="7"/>
  <c r="V985" i="7"/>
  <c r="AW984" i="7"/>
  <c r="AR984" i="7"/>
  <c r="AM984" i="7"/>
  <c r="AH984" i="7"/>
  <c r="Y984" i="7"/>
  <c r="W984" i="7"/>
  <c r="V984" i="7"/>
  <c r="AW983" i="7"/>
  <c r="AR983" i="7"/>
  <c r="AM983" i="7"/>
  <c r="AH983" i="7"/>
  <c r="Y983" i="7"/>
  <c r="W983" i="7"/>
  <c r="V983" i="7"/>
  <c r="AW982" i="7"/>
  <c r="AR982" i="7"/>
  <c r="AM982" i="7"/>
  <c r="AH982" i="7"/>
  <c r="Y982" i="7"/>
  <c r="W982" i="7"/>
  <c r="V982" i="7"/>
  <c r="AW981" i="7"/>
  <c r="AR981" i="7"/>
  <c r="AM981" i="7"/>
  <c r="AH981" i="7"/>
  <c r="Y981" i="7"/>
  <c r="W981" i="7"/>
  <c r="V981" i="7"/>
  <c r="AW980" i="7"/>
  <c r="AR980" i="7"/>
  <c r="AM980" i="7"/>
  <c r="AH980" i="7"/>
  <c r="Y980" i="7"/>
  <c r="W980" i="7"/>
  <c r="V980" i="7"/>
  <c r="AW979" i="7"/>
  <c r="AR979" i="7"/>
  <c r="AM979" i="7"/>
  <c r="AH979" i="7"/>
  <c r="Y979" i="7"/>
  <c r="W979" i="7"/>
  <c r="V979" i="7"/>
  <c r="AW978" i="7"/>
  <c r="AR978" i="7"/>
  <c r="AM978" i="7"/>
  <c r="AH978" i="7"/>
  <c r="Y978" i="7"/>
  <c r="W978" i="7"/>
  <c r="V978" i="7"/>
  <c r="AW977" i="7"/>
  <c r="AR977" i="7"/>
  <c r="AM977" i="7"/>
  <c r="AH977" i="7"/>
  <c r="Y977" i="7"/>
  <c r="W977" i="7"/>
  <c r="V977" i="7"/>
  <c r="AW976" i="7"/>
  <c r="AR976" i="7"/>
  <c r="AM976" i="7"/>
  <c r="AH976" i="7"/>
  <c r="Y976" i="7"/>
  <c r="W976" i="7"/>
  <c r="V976" i="7"/>
  <c r="AW975" i="7"/>
  <c r="AR975" i="7"/>
  <c r="AM975" i="7"/>
  <c r="AH975" i="7"/>
  <c r="Y975" i="7"/>
  <c r="W975" i="7"/>
  <c r="V975" i="7"/>
  <c r="AW974" i="7"/>
  <c r="AR974" i="7"/>
  <c r="AM974" i="7"/>
  <c r="AH974" i="7"/>
  <c r="Y974" i="7"/>
  <c r="W974" i="7"/>
  <c r="V974" i="7"/>
  <c r="Y973" i="7"/>
  <c r="V973" i="7"/>
  <c r="AW972" i="7"/>
  <c r="AR972" i="7"/>
  <c r="AM972" i="7"/>
  <c r="AH972" i="7"/>
  <c r="Y972" i="7"/>
  <c r="W972" i="7"/>
  <c r="V972" i="7"/>
  <c r="AW971" i="7"/>
  <c r="AR971" i="7"/>
  <c r="AM971" i="7"/>
  <c r="AH971" i="7"/>
  <c r="Y971" i="7"/>
  <c r="W971" i="7"/>
  <c r="V971" i="7"/>
  <c r="AW970" i="7"/>
  <c r="AR970" i="7"/>
  <c r="AM970" i="7"/>
  <c r="AH970" i="7"/>
  <c r="Y970" i="7"/>
  <c r="W970" i="7"/>
  <c r="V970" i="7"/>
  <c r="AW969" i="7"/>
  <c r="AR969" i="7"/>
  <c r="AM969" i="7"/>
  <c r="AH969" i="7"/>
  <c r="Y969" i="7"/>
  <c r="W969" i="7"/>
  <c r="V969" i="7"/>
  <c r="AW968" i="7"/>
  <c r="AR968" i="7"/>
  <c r="AM968" i="7"/>
  <c r="AH968" i="7"/>
  <c r="Y968" i="7"/>
  <c r="W968" i="7"/>
  <c r="V968" i="7"/>
  <c r="AW967" i="7"/>
  <c r="AR967" i="7"/>
  <c r="AM967" i="7"/>
  <c r="AH967" i="7"/>
  <c r="Y967" i="7"/>
  <c r="W967" i="7"/>
  <c r="V967" i="7"/>
  <c r="AW966" i="7"/>
  <c r="AR966" i="7"/>
  <c r="AM966" i="7"/>
  <c r="AH966" i="7"/>
  <c r="Y966" i="7"/>
  <c r="W966" i="7"/>
  <c r="V966" i="7"/>
  <c r="AW965" i="7"/>
  <c r="AR965" i="7"/>
  <c r="AM965" i="7"/>
  <c r="AH965" i="7"/>
  <c r="Y965" i="7"/>
  <c r="W965" i="7"/>
  <c r="V965" i="7"/>
  <c r="AW964" i="7"/>
  <c r="AR964" i="7"/>
  <c r="AM964" i="7"/>
  <c r="AH964" i="7"/>
  <c r="Y964" i="7"/>
  <c r="W964" i="7"/>
  <c r="V964" i="7"/>
  <c r="AW963" i="7"/>
  <c r="AR963" i="7"/>
  <c r="AM963" i="7"/>
  <c r="AH963" i="7"/>
  <c r="Y963" i="7"/>
  <c r="W963" i="7"/>
  <c r="V963" i="7"/>
  <c r="AW962" i="7"/>
  <c r="AR962" i="7"/>
  <c r="AM962" i="7"/>
  <c r="AH962" i="7"/>
  <c r="Y962" i="7"/>
  <c r="W962" i="7"/>
  <c r="V962" i="7"/>
  <c r="AW961" i="7"/>
  <c r="AR961" i="7"/>
  <c r="AM961" i="7"/>
  <c r="AH961" i="7"/>
  <c r="Y961" i="7"/>
  <c r="W961" i="7"/>
  <c r="V961" i="7"/>
  <c r="AW960" i="7"/>
  <c r="AR960" i="7"/>
  <c r="AM960" i="7"/>
  <c r="AH960" i="7"/>
  <c r="Y960" i="7"/>
  <c r="W960" i="7"/>
  <c r="V960" i="7"/>
  <c r="AW959" i="7"/>
  <c r="AR959" i="7"/>
  <c r="AM959" i="7"/>
  <c r="AH959" i="7"/>
  <c r="Y959" i="7"/>
  <c r="W959" i="7"/>
  <c r="V959" i="7"/>
  <c r="V268" i="56" l="1"/>
  <c r="X268" i="56" s="1"/>
  <c r="U272" i="56"/>
  <c r="W272" i="56" s="1"/>
  <c r="K83" i="56"/>
  <c r="M83" i="56" s="1"/>
  <c r="V283" i="56"/>
  <c r="X283" i="56" s="1"/>
  <c r="U281" i="56"/>
  <c r="W281" i="56" s="1"/>
  <c r="K85" i="56"/>
  <c r="M85" i="56" s="1"/>
  <c r="V270" i="56"/>
  <c r="X270" i="56" s="1"/>
  <c r="V259" i="56"/>
  <c r="X259" i="56" s="1"/>
  <c r="V271" i="56"/>
  <c r="X271" i="56" s="1"/>
  <c r="V262" i="56"/>
  <c r="X262" i="56" s="1"/>
  <c r="V274" i="56"/>
  <c r="X274" i="56" s="1"/>
  <c r="V280" i="56"/>
  <c r="X280" i="56" s="1"/>
  <c r="U276" i="56"/>
  <c r="W276" i="56" s="1"/>
  <c r="K86" i="56"/>
  <c r="M86" i="56" s="1"/>
  <c r="V275" i="56"/>
  <c r="X275" i="56" s="1"/>
  <c r="U264" i="56"/>
  <c r="W264" i="56" s="1"/>
  <c r="U263" i="56"/>
  <c r="W263" i="56" s="1"/>
  <c r="V266" i="56"/>
  <c r="X266" i="56" s="1"/>
  <c r="U275" i="56"/>
  <c r="W275" i="56" s="1"/>
  <c r="U265" i="56"/>
  <c r="W265" i="56" s="1"/>
  <c r="K81" i="56"/>
  <c r="M81" i="56" s="1"/>
  <c r="C33" i="56"/>
  <c r="E33" i="56" s="1"/>
  <c r="U260" i="56"/>
  <c r="W260" i="56" s="1"/>
  <c r="U282" i="56"/>
  <c r="W282" i="56" s="1"/>
  <c r="K87" i="56"/>
  <c r="M87" i="56" s="1"/>
  <c r="C35" i="56"/>
  <c r="E35" i="56" s="1"/>
  <c r="V281" i="56"/>
  <c r="X281" i="56" s="1"/>
  <c r="L85" i="56"/>
  <c r="N85" i="56" s="1"/>
  <c r="V277" i="56"/>
  <c r="X277" i="56" s="1"/>
  <c r="U258" i="56"/>
  <c r="W258" i="56" s="1"/>
  <c r="K79" i="56"/>
  <c r="M79" i="56" s="1"/>
  <c r="U261" i="56"/>
  <c r="W261" i="56" s="1"/>
  <c r="K80" i="56"/>
  <c r="M80" i="56" s="1"/>
  <c r="V282" i="56"/>
  <c r="X282" i="56" s="1"/>
  <c r="L87" i="56"/>
  <c r="N87" i="56" s="1"/>
  <c r="D35" i="56"/>
  <c r="F35" i="56" s="1"/>
  <c r="V279" i="56"/>
  <c r="X279" i="56" s="1"/>
  <c r="U277" i="56"/>
  <c r="W277" i="56" s="1"/>
  <c r="U273" i="56"/>
  <c r="W273" i="56" s="1"/>
  <c r="K84" i="56"/>
  <c r="M84" i="56" s="1"/>
  <c r="V265" i="56"/>
  <c r="X265" i="56" s="1"/>
  <c r="L81" i="56"/>
  <c r="N81" i="56" s="1"/>
  <c r="D33" i="56"/>
  <c r="F33" i="56" s="1"/>
  <c r="U268" i="56"/>
  <c r="W268" i="56" s="1"/>
  <c r="U269" i="56"/>
  <c r="W269" i="56" s="1"/>
  <c r="C34" i="56"/>
  <c r="E34" i="56" s="1"/>
  <c r="K82" i="56"/>
  <c r="M82" i="56" s="1"/>
  <c r="U270" i="56"/>
  <c r="W270" i="56" s="1"/>
  <c r="U259" i="56"/>
  <c r="W259" i="56" s="1"/>
  <c r="V276" i="56"/>
  <c r="X276" i="56" s="1"/>
  <c r="L86" i="56"/>
  <c r="N86" i="56" s="1"/>
  <c r="V273" i="56"/>
  <c r="X273" i="56" s="1"/>
  <c r="L84" i="56"/>
  <c r="N84" i="56" s="1"/>
  <c r="U267" i="56"/>
  <c r="W267" i="56" s="1"/>
  <c r="V269" i="56"/>
  <c r="X269" i="56" s="1"/>
  <c r="D34" i="56"/>
  <c r="F34" i="56" s="1"/>
  <c r="L82" i="56"/>
  <c r="N82" i="56" s="1"/>
  <c r="V108" i="56"/>
  <c r="X108" i="56" s="1"/>
  <c r="L22" i="56"/>
  <c r="N22" i="56" s="1"/>
  <c r="V264" i="56"/>
  <c r="X264" i="56" s="1"/>
  <c r="U283" i="56"/>
  <c r="W283" i="56" s="1"/>
  <c r="U279" i="56"/>
  <c r="W279" i="56" s="1"/>
  <c r="U266" i="56"/>
  <c r="W266" i="56" s="1"/>
  <c r="V258" i="56"/>
  <c r="X258" i="56" s="1"/>
  <c r="L79" i="56"/>
  <c r="N79" i="56" s="1"/>
  <c r="V272" i="56"/>
  <c r="X272" i="56" s="1"/>
  <c r="L83" i="56"/>
  <c r="N83" i="56" s="1"/>
  <c r="V261" i="56"/>
  <c r="X261" i="56" s="1"/>
  <c r="L80" i="56"/>
  <c r="N80" i="56" s="1"/>
  <c r="U271" i="56"/>
  <c r="W271" i="56" s="1"/>
  <c r="V263" i="56"/>
  <c r="X263" i="56" s="1"/>
  <c r="V267" i="56"/>
  <c r="X267" i="56" s="1"/>
  <c r="U262" i="56"/>
  <c r="W262" i="56" s="1"/>
  <c r="U274" i="56"/>
  <c r="W274" i="56" s="1"/>
  <c r="U280" i="56"/>
  <c r="W280" i="56" s="1"/>
  <c r="Y623" i="7"/>
  <c r="V623" i="7"/>
  <c r="Y622" i="7"/>
  <c r="V622" i="7"/>
  <c r="Y621" i="7"/>
  <c r="V621" i="7"/>
  <c r="Y620" i="7"/>
  <c r="V620" i="7"/>
  <c r="Y619" i="7"/>
  <c r="V619" i="7"/>
  <c r="Y618" i="7"/>
  <c r="V618" i="7"/>
  <c r="Y617" i="7"/>
  <c r="V617" i="7"/>
  <c r="Y616" i="7"/>
  <c r="V616" i="7"/>
  <c r="U32" i="56" s="1"/>
  <c r="W32" i="56" s="1"/>
  <c r="Y615" i="7"/>
  <c r="V615" i="7"/>
  <c r="Y614" i="7"/>
  <c r="V614" i="7"/>
  <c r="Y613" i="7"/>
  <c r="V613" i="7"/>
  <c r="Y612" i="7"/>
  <c r="V612" i="7"/>
  <c r="Y611" i="7"/>
  <c r="V611" i="7"/>
  <c r="Y610" i="7"/>
  <c r="V610" i="7"/>
  <c r="Y609" i="7"/>
  <c r="V609" i="7"/>
  <c r="Y608" i="7"/>
  <c r="V608" i="7"/>
  <c r="Y607" i="7"/>
  <c r="V607" i="7"/>
  <c r="Y606" i="7"/>
  <c r="V606" i="7"/>
  <c r="Y605" i="7"/>
  <c r="V605" i="7"/>
  <c r="Y604" i="7"/>
  <c r="V604" i="7"/>
  <c r="Y603" i="7"/>
  <c r="V603" i="7"/>
  <c r="Y602" i="7"/>
  <c r="V602" i="7"/>
  <c r="Y601" i="7"/>
  <c r="V601" i="7"/>
  <c r="Y600" i="7"/>
  <c r="V28" i="56" s="1"/>
  <c r="X28" i="56" s="1"/>
  <c r="V600" i="7"/>
  <c r="U28" i="56" s="1"/>
  <c r="W28" i="56" s="1"/>
  <c r="Y599" i="7"/>
  <c r="V599" i="7"/>
  <c r="Y598" i="7"/>
  <c r="V598" i="7"/>
  <c r="Y597" i="7"/>
  <c r="V597" i="7"/>
  <c r="Y596" i="7"/>
  <c r="V596" i="7"/>
  <c r="Y595" i="7"/>
  <c r="V595" i="7"/>
  <c r="Y594" i="7"/>
  <c r="V594" i="7"/>
  <c r="Y593" i="7"/>
  <c r="V593" i="7"/>
  <c r="Y592" i="7"/>
  <c r="V592" i="7"/>
  <c r="Y591" i="7"/>
  <c r="V591" i="7"/>
  <c r="Y590" i="7"/>
  <c r="V590" i="7"/>
  <c r="Y589" i="7"/>
  <c r="V589" i="7"/>
  <c r="Y588" i="7"/>
  <c r="V588" i="7"/>
  <c r="Y587" i="7"/>
  <c r="V587" i="7"/>
  <c r="Y586" i="7"/>
  <c r="V586" i="7"/>
  <c r="Y585" i="7"/>
  <c r="V585" i="7"/>
  <c r="Y584" i="7"/>
  <c r="V584" i="7"/>
  <c r="Y583" i="7"/>
  <c r="V583" i="7"/>
  <c r="Y582" i="7"/>
  <c r="V582" i="7"/>
  <c r="Y581" i="7"/>
  <c r="V581" i="7"/>
  <c r="Y580" i="7"/>
  <c r="V7" i="56" s="1"/>
  <c r="X7" i="56" s="1"/>
  <c r="V580" i="7"/>
  <c r="U7" i="56" s="1"/>
  <c r="W7" i="56" s="1"/>
  <c r="Y579" i="7"/>
  <c r="V579" i="7"/>
  <c r="Y578" i="7"/>
  <c r="V578" i="7"/>
  <c r="Y577" i="7"/>
  <c r="V577" i="7"/>
  <c r="Y576" i="7"/>
  <c r="V576" i="7"/>
  <c r="Y575" i="7"/>
  <c r="V575" i="7"/>
  <c r="Y574" i="7"/>
  <c r="V574" i="7"/>
  <c r="Y573" i="7"/>
  <c r="V573" i="7"/>
  <c r="Y572" i="7"/>
  <c r="V572" i="7"/>
  <c r="Y571" i="7"/>
  <c r="V571" i="7"/>
  <c r="Y570" i="7"/>
  <c r="V570" i="7"/>
  <c r="Y569" i="7"/>
  <c r="V569" i="7"/>
  <c r="Y568" i="7"/>
  <c r="V568" i="7"/>
  <c r="Y567" i="7"/>
  <c r="V567" i="7"/>
  <c r="Y566" i="7"/>
  <c r="V566" i="7"/>
  <c r="Y565" i="7"/>
  <c r="V565" i="7"/>
  <c r="Y564" i="7"/>
  <c r="V564" i="7"/>
  <c r="Y563" i="7"/>
  <c r="V563" i="7"/>
  <c r="Y562" i="7"/>
  <c r="V562" i="7"/>
  <c r="Y561" i="7"/>
  <c r="V561" i="7"/>
  <c r="Y560" i="7"/>
  <c r="V560" i="7"/>
  <c r="Y559" i="7"/>
  <c r="V559" i="7"/>
  <c r="Y558" i="7"/>
  <c r="V558" i="7"/>
  <c r="Y557" i="7"/>
  <c r="V557" i="7"/>
  <c r="Y556" i="7"/>
  <c r="V556" i="7"/>
  <c r="Y555" i="7"/>
  <c r="V555" i="7"/>
  <c r="Y554" i="7"/>
  <c r="V554" i="7"/>
  <c r="Y553" i="7"/>
  <c r="V553" i="7"/>
  <c r="Y552" i="7"/>
  <c r="V552" i="7"/>
  <c r="Y551" i="7"/>
  <c r="V551" i="7"/>
  <c r="Y550" i="7"/>
  <c r="V550" i="7"/>
  <c r="Y549" i="7"/>
  <c r="V549" i="7"/>
  <c r="Y548" i="7"/>
  <c r="V548" i="7"/>
  <c r="Y547" i="7"/>
  <c r="V547" i="7"/>
  <c r="Y546" i="7"/>
  <c r="V546" i="7"/>
  <c r="Y545" i="7"/>
  <c r="V545" i="7"/>
  <c r="Y544" i="7"/>
  <c r="V544" i="7"/>
  <c r="Y543" i="7"/>
  <c r="V543" i="7"/>
  <c r="Y542" i="7"/>
  <c r="V542" i="7"/>
  <c r="Y541" i="7"/>
  <c r="V541" i="7"/>
  <c r="Y540" i="7"/>
  <c r="V22" i="56" s="1"/>
  <c r="X22" i="56" s="1"/>
  <c r="V540" i="7"/>
  <c r="U22" i="56" s="1"/>
  <c r="W22" i="56" s="1"/>
  <c r="Y539" i="7"/>
  <c r="V539" i="7"/>
  <c r="Y538" i="7"/>
  <c r="V538" i="7"/>
  <c r="Y537" i="7"/>
  <c r="V537" i="7"/>
  <c r="Y536" i="7"/>
  <c r="V536" i="7"/>
  <c r="Y535" i="7"/>
  <c r="V535" i="7"/>
  <c r="Y534" i="7"/>
  <c r="V534" i="7"/>
  <c r="Y533" i="7"/>
  <c r="V533" i="7"/>
  <c r="Y532" i="7"/>
  <c r="V532" i="7"/>
  <c r="Y531" i="7"/>
  <c r="V531" i="7"/>
  <c r="Y530" i="7"/>
  <c r="V530" i="7"/>
  <c r="Y529" i="7"/>
  <c r="V529" i="7"/>
  <c r="Y528" i="7"/>
  <c r="V26" i="56" s="1"/>
  <c r="X26" i="56" s="1"/>
  <c r="V528" i="7"/>
  <c r="U26" i="56" s="1"/>
  <c r="W26" i="56" s="1"/>
  <c r="Y527" i="7"/>
  <c r="V527" i="7"/>
  <c r="Y526" i="7"/>
  <c r="V526" i="7"/>
  <c r="Y525" i="7"/>
  <c r="V525" i="7"/>
  <c r="Y524" i="7"/>
  <c r="V18" i="56" s="1"/>
  <c r="X18" i="56" s="1"/>
  <c r="V524" i="7"/>
  <c r="U18" i="56" s="1"/>
  <c r="W18" i="56" s="1"/>
  <c r="Y523" i="7"/>
  <c r="V523" i="7"/>
  <c r="Y522" i="7"/>
  <c r="V522" i="7"/>
  <c r="Y521" i="7"/>
  <c r="V521" i="7"/>
  <c r="Y520" i="7"/>
  <c r="V520" i="7"/>
  <c r="Y519" i="7"/>
  <c r="V519" i="7"/>
  <c r="Y518" i="7"/>
  <c r="V518" i="7"/>
  <c r="Y517" i="7"/>
  <c r="V517" i="7"/>
  <c r="Y516" i="7"/>
  <c r="V516" i="7"/>
  <c r="Y515" i="7"/>
  <c r="V515" i="7"/>
  <c r="Y514" i="7"/>
  <c r="V514" i="7"/>
  <c r="Y513" i="7"/>
  <c r="V513" i="7"/>
  <c r="Y512" i="7"/>
  <c r="V512" i="7"/>
  <c r="Y511" i="7"/>
  <c r="V511" i="7"/>
  <c r="X409" i="7"/>
  <c r="Y409" i="7" s="1"/>
  <c r="V409" i="7"/>
  <c r="X408" i="7"/>
  <c r="Y408" i="7" s="1"/>
  <c r="V408" i="7"/>
  <c r="X407" i="7"/>
  <c r="Y407" i="7" s="1"/>
  <c r="V407" i="7"/>
  <c r="X406" i="7"/>
  <c r="Y406" i="7" s="1"/>
  <c r="V406" i="7"/>
  <c r="X405" i="7"/>
  <c r="Y405" i="7" s="1"/>
  <c r="V405" i="7"/>
  <c r="X404" i="7"/>
  <c r="Y404" i="7" s="1"/>
  <c r="V404" i="7"/>
  <c r="X403" i="7"/>
  <c r="Y403" i="7" s="1"/>
  <c r="V403" i="7"/>
  <c r="X402" i="7"/>
  <c r="Y402" i="7" s="1"/>
  <c r="V402" i="7"/>
  <c r="X401" i="7"/>
  <c r="Y401" i="7" s="1"/>
  <c r="V401" i="7"/>
  <c r="X400" i="7"/>
  <c r="Y400" i="7" s="1"/>
  <c r="V400" i="7"/>
  <c r="AW399" i="7"/>
  <c r="X399" i="7"/>
  <c r="Y399" i="7" s="1"/>
  <c r="V399" i="7"/>
  <c r="AW398" i="7"/>
  <c r="X398" i="7"/>
  <c r="Y398" i="7" s="1"/>
  <c r="V398" i="7"/>
  <c r="X397" i="7"/>
  <c r="Y397" i="7" s="1"/>
  <c r="V397" i="7"/>
  <c r="X396" i="7"/>
  <c r="Y396" i="7" s="1"/>
  <c r="V396" i="7"/>
  <c r="X395" i="7"/>
  <c r="Y395" i="7" s="1"/>
  <c r="V395" i="7"/>
  <c r="X394" i="7"/>
  <c r="W394" i="7"/>
  <c r="T394" i="7"/>
  <c r="X393" i="7"/>
  <c r="Y393" i="7" s="1"/>
  <c r="V393" i="7"/>
  <c r="X392" i="7"/>
  <c r="Y392" i="7" s="1"/>
  <c r="V392" i="7"/>
  <c r="AW391" i="7"/>
  <c r="X391" i="7"/>
  <c r="Y391" i="7" s="1"/>
  <c r="V391" i="7"/>
  <c r="Y390" i="7"/>
  <c r="V390" i="7"/>
  <c r="Y389" i="7"/>
  <c r="V389" i="7"/>
  <c r="Y388" i="7"/>
  <c r="V388" i="7"/>
  <c r="AW387" i="7"/>
  <c r="X387" i="7"/>
  <c r="Y387" i="7" s="1"/>
  <c r="V387" i="7"/>
  <c r="AW386" i="7"/>
  <c r="X386" i="7"/>
  <c r="Y386" i="7" s="1"/>
  <c r="V386" i="7"/>
  <c r="AW385" i="7"/>
  <c r="X385" i="7"/>
  <c r="Y385" i="7" s="1"/>
  <c r="V385" i="7"/>
  <c r="AW384" i="7"/>
  <c r="X384" i="7"/>
  <c r="Y384" i="7" s="1"/>
  <c r="V384" i="7"/>
  <c r="AW383" i="7"/>
  <c r="X383" i="7"/>
  <c r="Y383" i="7" s="1"/>
  <c r="V383" i="7"/>
  <c r="AW382" i="7"/>
  <c r="X382" i="7"/>
  <c r="Y382" i="7" s="1"/>
  <c r="V382" i="7"/>
  <c r="X381" i="7"/>
  <c r="Y381" i="7" s="1"/>
  <c r="V381" i="7"/>
  <c r="AW380" i="7"/>
  <c r="X380" i="7"/>
  <c r="Y380" i="7" s="1"/>
  <c r="V380" i="7"/>
  <c r="Y379" i="7"/>
  <c r="V379" i="7"/>
  <c r="U183" i="56" s="1"/>
  <c r="W183" i="56" s="1"/>
  <c r="Y378" i="7"/>
  <c r="V378" i="7"/>
  <c r="Y377" i="7"/>
  <c r="V377" i="7"/>
  <c r="Y376" i="7"/>
  <c r="V376" i="7"/>
  <c r="Y375" i="7"/>
  <c r="V375" i="7"/>
  <c r="Y374" i="7"/>
  <c r="V374" i="7"/>
  <c r="Y373" i="7"/>
  <c r="V373" i="7"/>
  <c r="Y372" i="7"/>
  <c r="V194" i="56" s="1"/>
  <c r="X194" i="56" s="1"/>
  <c r="V372" i="7"/>
  <c r="Y371" i="7"/>
  <c r="V371" i="7"/>
  <c r="Y370" i="7"/>
  <c r="V370" i="7"/>
  <c r="Y369" i="7"/>
  <c r="V369" i="7"/>
  <c r="Y368" i="7"/>
  <c r="V368" i="7"/>
  <c r="Y367" i="7"/>
  <c r="V367" i="7"/>
  <c r="Y366" i="7"/>
  <c r="V366" i="7"/>
  <c r="Y365" i="7"/>
  <c r="V365" i="7"/>
  <c r="Y364" i="7"/>
  <c r="V364" i="7"/>
  <c r="Y363" i="7"/>
  <c r="V363" i="7"/>
  <c r="Y362" i="7"/>
  <c r="V362" i="7"/>
  <c r="Y361" i="7"/>
  <c r="V361" i="7"/>
  <c r="Y360" i="7"/>
  <c r="V360" i="7"/>
  <c r="Y359" i="7"/>
  <c r="V359" i="7"/>
  <c r="Y358" i="7"/>
  <c r="V358" i="7"/>
  <c r="Y357" i="7"/>
  <c r="V357" i="7"/>
  <c r="Y356" i="7"/>
  <c r="V356" i="7"/>
  <c r="Y355" i="7"/>
  <c r="V355" i="7"/>
  <c r="Y354" i="7"/>
  <c r="V354" i="7"/>
  <c r="Y353" i="7"/>
  <c r="V353" i="7"/>
  <c r="X352" i="7"/>
  <c r="Y352" i="7" s="1"/>
  <c r="V352" i="7"/>
  <c r="X351" i="7"/>
  <c r="W351" i="7"/>
  <c r="T351" i="7"/>
  <c r="X350" i="7"/>
  <c r="Y350" i="7" s="1"/>
  <c r="V350" i="7"/>
  <c r="X349" i="7"/>
  <c r="W349" i="7"/>
  <c r="T349" i="7"/>
  <c r="X348" i="7"/>
  <c r="Y348" i="7" s="1"/>
  <c r="V348" i="7"/>
  <c r="X347" i="7"/>
  <c r="Y347" i="7" s="1"/>
  <c r="V347" i="7"/>
  <c r="X346" i="7"/>
  <c r="Y346" i="7" s="1"/>
  <c r="V346" i="7"/>
  <c r="X345" i="7"/>
  <c r="Y345" i="7" s="1"/>
  <c r="V345" i="7"/>
  <c r="X344" i="7"/>
  <c r="Y344" i="7" s="1"/>
  <c r="V344" i="7"/>
  <c r="X343" i="7"/>
  <c r="Y343" i="7" s="1"/>
  <c r="V343" i="7"/>
  <c r="X342" i="7"/>
  <c r="Y342" i="7" s="1"/>
  <c r="V342" i="7"/>
  <c r="X341" i="7"/>
  <c r="Y341" i="7" s="1"/>
  <c r="V341" i="7"/>
  <c r="X340" i="7"/>
  <c r="Y340" i="7" s="1"/>
  <c r="V340" i="7"/>
  <c r="X339" i="7"/>
  <c r="Y339" i="7" s="1"/>
  <c r="V339" i="7"/>
  <c r="X338" i="7"/>
  <c r="Y338" i="7" s="1"/>
  <c r="V338" i="7"/>
  <c r="X337" i="7"/>
  <c r="Y337" i="7" s="1"/>
  <c r="V337" i="7"/>
  <c r="X336" i="7"/>
  <c r="Y336" i="7" s="1"/>
  <c r="V336" i="7"/>
  <c r="X335" i="7"/>
  <c r="Y335" i="7" s="1"/>
  <c r="V335" i="7"/>
  <c r="X334" i="7"/>
  <c r="Y334" i="7" s="1"/>
  <c r="V334" i="7"/>
  <c r="X333" i="7"/>
  <c r="Y333" i="7" s="1"/>
  <c r="V333" i="7"/>
  <c r="X332" i="7"/>
  <c r="Y332" i="7" s="1"/>
  <c r="V332" i="7"/>
  <c r="X331" i="7"/>
  <c r="Y331" i="7" s="1"/>
  <c r="V331" i="7"/>
  <c r="X330" i="7"/>
  <c r="Y330" i="7" s="1"/>
  <c r="V330" i="7"/>
  <c r="X329" i="7"/>
  <c r="Y329" i="7" s="1"/>
  <c r="V329" i="7"/>
  <c r="X328" i="7"/>
  <c r="Y328" i="7" s="1"/>
  <c r="V328" i="7"/>
  <c r="X327" i="7"/>
  <c r="Y327" i="7" s="1"/>
  <c r="V327" i="7"/>
  <c r="U175" i="56" s="1"/>
  <c r="W175" i="56" s="1"/>
  <c r="X326" i="7"/>
  <c r="Y326" i="7" s="1"/>
  <c r="V326" i="7"/>
  <c r="X325" i="7"/>
  <c r="Y325" i="7" s="1"/>
  <c r="V325" i="7"/>
  <c r="X324" i="7"/>
  <c r="Y324" i="7" s="1"/>
  <c r="V324" i="7"/>
  <c r="X323" i="7"/>
  <c r="Y323" i="7" s="1"/>
  <c r="V323" i="7"/>
  <c r="X322" i="7"/>
  <c r="Y322" i="7" s="1"/>
  <c r="V322" i="7"/>
  <c r="X321" i="7"/>
  <c r="Y321" i="7" s="1"/>
  <c r="V321" i="7"/>
  <c r="X320" i="7"/>
  <c r="Y320" i="7" s="1"/>
  <c r="V320" i="7"/>
  <c r="X319" i="7"/>
  <c r="Y319" i="7" s="1"/>
  <c r="V319" i="7"/>
  <c r="U177" i="56" s="1"/>
  <c r="W177" i="56" s="1"/>
  <c r="X318" i="7"/>
  <c r="Y318" i="7" s="1"/>
  <c r="V318" i="7"/>
  <c r="X317" i="7"/>
  <c r="Y317" i="7" s="1"/>
  <c r="V317" i="7"/>
  <c r="X316" i="7"/>
  <c r="Y316" i="7" s="1"/>
  <c r="V316" i="7"/>
  <c r="U178" i="56" s="1"/>
  <c r="W178" i="56" s="1"/>
  <c r="Y315" i="7"/>
  <c r="V315" i="7"/>
  <c r="Y314" i="7"/>
  <c r="V314" i="7"/>
  <c r="Y313" i="7"/>
  <c r="V313" i="7"/>
  <c r="Y312" i="7"/>
  <c r="V312" i="7"/>
  <c r="Y311" i="7"/>
  <c r="V311" i="7"/>
  <c r="W310" i="7"/>
  <c r="T310" i="7"/>
  <c r="Y310" i="7" s="1"/>
  <c r="Y309" i="7"/>
  <c r="V176" i="56" s="1"/>
  <c r="X176" i="56" s="1"/>
  <c r="V309" i="7"/>
  <c r="Y308" i="7"/>
  <c r="V308" i="7"/>
  <c r="Y307" i="7"/>
  <c r="V307" i="7"/>
  <c r="Y306" i="7"/>
  <c r="V306" i="7"/>
  <c r="Y305" i="7"/>
  <c r="V305" i="7"/>
  <c r="Y304" i="7"/>
  <c r="V304" i="7"/>
  <c r="Y303" i="7"/>
  <c r="V303" i="7"/>
  <c r="Y302" i="7"/>
  <c r="V302" i="7"/>
  <c r="Y301" i="7"/>
  <c r="V301" i="7"/>
  <c r="Y300" i="7"/>
  <c r="V300" i="7"/>
  <c r="Y299" i="7"/>
  <c r="V169" i="56" s="1"/>
  <c r="X169" i="56" s="1"/>
  <c r="V299" i="7"/>
  <c r="U169" i="56" s="1"/>
  <c r="W169" i="56" s="1"/>
  <c r="Y298" i="7"/>
  <c r="V298" i="7"/>
  <c r="Y297" i="7"/>
  <c r="V297" i="7"/>
  <c r="Y296" i="7"/>
  <c r="V296" i="7"/>
  <c r="Y295" i="7"/>
  <c r="V295" i="7"/>
  <c r="Y294" i="7"/>
  <c r="V294" i="7"/>
  <c r="Y293" i="7"/>
  <c r="V293" i="7"/>
  <c r="Y292" i="7"/>
  <c r="V292" i="7"/>
  <c r="Y291" i="7"/>
  <c r="V291" i="7"/>
  <c r="U165" i="56" s="1"/>
  <c r="W165" i="56" s="1"/>
  <c r="Y290" i="7"/>
  <c r="V290" i="7"/>
  <c r="Y289" i="7"/>
  <c r="V289" i="7"/>
  <c r="Y288" i="7"/>
  <c r="V288" i="7"/>
  <c r="Y287" i="7"/>
  <c r="V287" i="7"/>
  <c r="Y286" i="7"/>
  <c r="Y285" i="7"/>
  <c r="Y284" i="7"/>
  <c r="V284" i="7"/>
  <c r="Y283" i="7"/>
  <c r="Y282" i="7"/>
  <c r="Y281" i="7"/>
  <c r="V281" i="7"/>
  <c r="Y280" i="7"/>
  <c r="V280" i="7"/>
  <c r="Y279" i="7"/>
  <c r="Y278" i="7"/>
  <c r="Y277" i="7"/>
  <c r="Y276" i="7"/>
  <c r="V276" i="7"/>
  <c r="Y275" i="7"/>
  <c r="V275" i="7"/>
  <c r="Y274" i="7"/>
  <c r="V274" i="7"/>
  <c r="Y273" i="7"/>
  <c r="V273" i="7"/>
  <c r="Y272" i="7"/>
  <c r="V272" i="7"/>
  <c r="Y271" i="7"/>
  <c r="V271" i="7"/>
  <c r="Y270" i="7"/>
  <c r="V270" i="7"/>
  <c r="Y269" i="7"/>
  <c r="V269" i="7"/>
  <c r="Y268" i="7"/>
  <c r="V268" i="7"/>
  <c r="Y267" i="7"/>
  <c r="V267" i="7"/>
  <c r="Y266" i="7"/>
  <c r="V266" i="7"/>
  <c r="Y265" i="7"/>
  <c r="V265" i="7"/>
  <c r="Y264" i="7"/>
  <c r="V264" i="7"/>
  <c r="Y263" i="7"/>
  <c r="V263" i="7"/>
  <c r="Y262" i="7"/>
  <c r="V262" i="7"/>
  <c r="Y261" i="7"/>
  <c r="V261" i="7"/>
  <c r="Y260" i="7"/>
  <c r="V260" i="7"/>
  <c r="Y259" i="7"/>
  <c r="V259" i="7"/>
  <c r="Y258" i="7"/>
  <c r="V258" i="7"/>
  <c r="Y257" i="7"/>
  <c r="Y256" i="7"/>
  <c r="Y255" i="7"/>
  <c r="Y254" i="7"/>
  <c r="V254" i="7"/>
  <c r="Y253" i="7"/>
  <c r="V253" i="7"/>
  <c r="Y252" i="7"/>
  <c r="V164" i="56" s="1"/>
  <c r="X164" i="56" s="1"/>
  <c r="V252" i="7"/>
  <c r="Y251" i="7"/>
  <c r="Y250" i="7"/>
  <c r="V250" i="7"/>
  <c r="Y249" i="7"/>
  <c r="V249" i="7"/>
  <c r="Y248" i="7"/>
  <c r="V248" i="7"/>
  <c r="Y247" i="7"/>
  <c r="V247" i="7"/>
  <c r="Y246" i="7"/>
  <c r="Y245" i="7"/>
  <c r="Y244" i="7"/>
  <c r="Y243" i="7"/>
  <c r="V243" i="7"/>
  <c r="Y242" i="7"/>
  <c r="V242" i="7"/>
  <c r="Y241" i="7"/>
  <c r="V241" i="7"/>
  <c r="Y240" i="7"/>
  <c r="V240" i="7"/>
  <c r="Y239" i="7"/>
  <c r="V239" i="7"/>
  <c r="Y238" i="7"/>
  <c r="Y237" i="7"/>
  <c r="Y236" i="7"/>
  <c r="Y235" i="7"/>
  <c r="Y234" i="7"/>
  <c r="Y233" i="7"/>
  <c r="Y232" i="7"/>
  <c r="V232" i="7"/>
  <c r="Y231" i="7"/>
  <c r="V231" i="7"/>
  <c r="Y230" i="7"/>
  <c r="V230" i="7"/>
  <c r="Y229" i="7"/>
  <c r="V229" i="7"/>
  <c r="Y228" i="7"/>
  <c r="V228" i="7"/>
  <c r="Y227" i="7"/>
  <c r="V227" i="7"/>
  <c r="Y226" i="7"/>
  <c r="V226" i="7"/>
  <c r="Y225" i="7"/>
  <c r="V225" i="7"/>
  <c r="U161" i="56" s="1"/>
  <c r="W161" i="56" s="1"/>
  <c r="Y224" i="7"/>
  <c r="V224" i="7"/>
  <c r="Y223" i="7"/>
  <c r="V223" i="7"/>
  <c r="Y222" i="7"/>
  <c r="V222" i="7"/>
  <c r="Y221" i="7"/>
  <c r="Y220" i="7"/>
  <c r="V220" i="7"/>
  <c r="AW219" i="7"/>
  <c r="AR219" i="7"/>
  <c r="AM219" i="7"/>
  <c r="AH219" i="7"/>
  <c r="Y219" i="7"/>
  <c r="V219" i="7"/>
  <c r="AW218" i="7"/>
  <c r="AR218" i="7"/>
  <c r="AM218" i="7"/>
  <c r="AH218" i="7"/>
  <c r="Y218" i="7"/>
  <c r="V218" i="7"/>
  <c r="AW217" i="7"/>
  <c r="AR217" i="7"/>
  <c r="AM217" i="7"/>
  <c r="AH217" i="7"/>
  <c r="Y217" i="7"/>
  <c r="AW216" i="7"/>
  <c r="AR216" i="7"/>
  <c r="AM216" i="7"/>
  <c r="AH216" i="7"/>
  <c r="Y216" i="7"/>
  <c r="Y215" i="7"/>
  <c r="Y214" i="7"/>
  <c r="Y213" i="7"/>
  <c r="Y212" i="7"/>
  <c r="Y211" i="7"/>
  <c r="V211" i="7"/>
  <c r="Y210" i="7"/>
  <c r="V210" i="7"/>
  <c r="AW209" i="7"/>
  <c r="AR209" i="7"/>
  <c r="AM209" i="7"/>
  <c r="AH209" i="7"/>
  <c r="Y209" i="7"/>
  <c r="V209" i="7"/>
  <c r="AW208" i="7"/>
  <c r="AR208" i="7"/>
  <c r="AM208" i="7"/>
  <c r="AH208" i="7"/>
  <c r="Y208" i="7"/>
  <c r="V208" i="7"/>
  <c r="AW207" i="7"/>
  <c r="AR207" i="7"/>
  <c r="AM207" i="7"/>
  <c r="AH207" i="7"/>
  <c r="Y207" i="7"/>
  <c r="AW206" i="7"/>
  <c r="AR206" i="7"/>
  <c r="AM206" i="7"/>
  <c r="AH206" i="7"/>
  <c r="Y206" i="7"/>
  <c r="AW205" i="7"/>
  <c r="AR205" i="7"/>
  <c r="AM205" i="7"/>
  <c r="AH205" i="7"/>
  <c r="Y205" i="7"/>
  <c r="AW204" i="7"/>
  <c r="AR204" i="7"/>
  <c r="AM204" i="7"/>
  <c r="AH204" i="7"/>
  <c r="Y204" i="7"/>
  <c r="V204" i="7"/>
  <c r="AW203" i="7"/>
  <c r="AR203" i="7"/>
  <c r="AM203" i="7"/>
  <c r="AH203" i="7"/>
  <c r="Y203" i="7"/>
  <c r="V203" i="7"/>
  <c r="Y202" i="7"/>
  <c r="V202" i="7"/>
  <c r="AW201" i="7"/>
  <c r="AR201" i="7"/>
  <c r="AM201" i="7"/>
  <c r="AH201" i="7"/>
  <c r="Y201" i="7"/>
  <c r="V201" i="7"/>
  <c r="AW200" i="7"/>
  <c r="AR200" i="7"/>
  <c r="AM200" i="7"/>
  <c r="AH200" i="7"/>
  <c r="Y200" i="7"/>
  <c r="V150" i="56" s="1"/>
  <c r="X150" i="56" s="1"/>
  <c r="V200" i="7"/>
  <c r="U150" i="56" s="1"/>
  <c r="W150" i="56" s="1"/>
  <c r="Y199" i="7"/>
  <c r="V199" i="7"/>
  <c r="Y198" i="7"/>
  <c r="AW197" i="7"/>
  <c r="AR197" i="7"/>
  <c r="AM197" i="7"/>
  <c r="AH197" i="7"/>
  <c r="Y197" i="7"/>
  <c r="AW196" i="7"/>
  <c r="AR196" i="7"/>
  <c r="AM196" i="7"/>
  <c r="AH196" i="7"/>
  <c r="Y196" i="7"/>
  <c r="AW195" i="7"/>
  <c r="AR195" i="7"/>
  <c r="AM195" i="7"/>
  <c r="AH195" i="7"/>
  <c r="Y195" i="7"/>
  <c r="AW194" i="7"/>
  <c r="AR194" i="7"/>
  <c r="AM194" i="7"/>
  <c r="AH194" i="7"/>
  <c r="Y194" i="7"/>
  <c r="AW193" i="7"/>
  <c r="AR193" i="7"/>
  <c r="AM193" i="7"/>
  <c r="AH193" i="7"/>
  <c r="Y193" i="7"/>
  <c r="AW192" i="7"/>
  <c r="AR192" i="7"/>
  <c r="AM192" i="7"/>
  <c r="AH192" i="7"/>
  <c r="Y192" i="7"/>
  <c r="V192" i="7"/>
  <c r="AW191" i="7"/>
  <c r="AR191" i="7"/>
  <c r="AM191" i="7"/>
  <c r="AH191" i="7"/>
  <c r="Y191" i="7"/>
  <c r="V191" i="7"/>
  <c r="Y190" i="7"/>
  <c r="V190" i="7"/>
  <c r="Y189" i="7"/>
  <c r="Y188" i="7"/>
  <c r="V188" i="7"/>
  <c r="AW187" i="7"/>
  <c r="AR187" i="7"/>
  <c r="AM187" i="7"/>
  <c r="AH187" i="7"/>
  <c r="Y187" i="7"/>
  <c r="V187" i="7"/>
  <c r="AW186" i="7"/>
  <c r="AR186" i="7"/>
  <c r="AM186" i="7"/>
  <c r="AH186" i="7"/>
  <c r="Y186" i="7"/>
  <c r="AW185" i="7"/>
  <c r="AR185" i="7"/>
  <c r="AM185" i="7"/>
  <c r="AH185" i="7"/>
  <c r="Y185" i="7"/>
  <c r="V185" i="7"/>
  <c r="AW184" i="7"/>
  <c r="AR184" i="7"/>
  <c r="AM184" i="7"/>
  <c r="AH184" i="7"/>
  <c r="Y184" i="7"/>
  <c r="AW183" i="7"/>
  <c r="AR183" i="7"/>
  <c r="AM183" i="7"/>
  <c r="AH183" i="7"/>
  <c r="Y183" i="7"/>
  <c r="AW182" i="7"/>
  <c r="AR182" i="7"/>
  <c r="AM182" i="7"/>
  <c r="AH182" i="7"/>
  <c r="Y182" i="7"/>
  <c r="V182" i="7"/>
  <c r="Y181" i="7"/>
  <c r="V181" i="7"/>
  <c r="Y180" i="7"/>
  <c r="Y179" i="7"/>
  <c r="AW178" i="7"/>
  <c r="AR178" i="7"/>
  <c r="AM178" i="7"/>
  <c r="AH178" i="7"/>
  <c r="Y178" i="7"/>
  <c r="AW177" i="7"/>
  <c r="AR177" i="7"/>
  <c r="AM177" i="7"/>
  <c r="AH177" i="7"/>
  <c r="Y177" i="7"/>
  <c r="V177" i="7"/>
  <c r="AW176" i="7"/>
  <c r="AR176" i="7"/>
  <c r="AM176" i="7"/>
  <c r="AH176" i="7"/>
  <c r="Y176" i="7"/>
  <c r="V176" i="7"/>
  <c r="AW175" i="7"/>
  <c r="AR175" i="7"/>
  <c r="AM175" i="7"/>
  <c r="AH175" i="7"/>
  <c r="Y175" i="7"/>
  <c r="AW174" i="7"/>
  <c r="AR174" i="7"/>
  <c r="AM174" i="7"/>
  <c r="AH174" i="7"/>
  <c r="Y174" i="7"/>
  <c r="AW173" i="7"/>
  <c r="AR173" i="7"/>
  <c r="AM173" i="7"/>
  <c r="AH173" i="7"/>
  <c r="Y173" i="7"/>
  <c r="V173" i="7"/>
  <c r="AW172" i="7"/>
  <c r="AR172" i="7"/>
  <c r="AM172" i="7"/>
  <c r="AH172" i="7"/>
  <c r="Y172" i="7"/>
  <c r="V172" i="7"/>
  <c r="AW171" i="7"/>
  <c r="AR171" i="7"/>
  <c r="AM171" i="7"/>
  <c r="AH171" i="7"/>
  <c r="Y171" i="7"/>
  <c r="V171" i="7"/>
  <c r="AW170" i="7"/>
  <c r="AR170" i="7"/>
  <c r="AM170" i="7"/>
  <c r="AH170" i="7"/>
  <c r="Y170" i="7"/>
  <c r="V170" i="7"/>
  <c r="AW169" i="7"/>
  <c r="AR169" i="7"/>
  <c r="AM169" i="7"/>
  <c r="AH169" i="7"/>
  <c r="Y169" i="7"/>
  <c r="V169" i="7"/>
  <c r="AW168" i="7"/>
  <c r="AR168" i="7"/>
  <c r="AM168" i="7"/>
  <c r="AH168" i="7"/>
  <c r="Y168" i="7"/>
  <c r="V168" i="7"/>
  <c r="AW167" i="7"/>
  <c r="AR167" i="7"/>
  <c r="AM167" i="7"/>
  <c r="AH167" i="7"/>
  <c r="Y167" i="7"/>
  <c r="V167" i="7"/>
  <c r="Y166" i="7"/>
  <c r="Y165" i="7"/>
  <c r="Y164" i="7"/>
  <c r="Y163" i="7"/>
  <c r="V163" i="7"/>
  <c r="Y162" i="7"/>
  <c r="V162" i="7"/>
  <c r="Y161" i="7"/>
  <c r="V161" i="7"/>
  <c r="Y160" i="7"/>
  <c r="V160" i="7"/>
  <c r="Y159" i="7"/>
  <c r="V159" i="7"/>
  <c r="AW158" i="7"/>
  <c r="AR158" i="7"/>
  <c r="AM158" i="7"/>
  <c r="AH158" i="7"/>
  <c r="Y158" i="7"/>
  <c r="V158" i="7"/>
  <c r="AW157" i="7"/>
  <c r="AR157" i="7"/>
  <c r="AM157" i="7"/>
  <c r="AH157" i="7"/>
  <c r="Y157" i="7"/>
  <c r="V157" i="7"/>
  <c r="AW156" i="7"/>
  <c r="AR156" i="7"/>
  <c r="AM156" i="7"/>
  <c r="AH156" i="7"/>
  <c r="Y156" i="7"/>
  <c r="V156" i="7"/>
  <c r="AW155" i="7"/>
  <c r="AR155" i="7"/>
  <c r="AM155" i="7"/>
  <c r="AH155" i="7"/>
  <c r="Y155" i="7"/>
  <c r="V155" i="7"/>
  <c r="AW154" i="7"/>
  <c r="AR154" i="7"/>
  <c r="AM154" i="7"/>
  <c r="AH154" i="7"/>
  <c r="Y154" i="7"/>
  <c r="V154" i="7"/>
  <c r="AW153" i="7"/>
  <c r="AR153" i="7"/>
  <c r="AM153" i="7"/>
  <c r="AH153" i="7"/>
  <c r="AW152" i="7"/>
  <c r="AR152" i="7"/>
  <c r="AM152" i="7"/>
  <c r="AH152" i="7"/>
  <c r="Y152" i="7"/>
  <c r="Y151" i="7"/>
  <c r="V151" i="7"/>
  <c r="AW150" i="7"/>
  <c r="AR150" i="7"/>
  <c r="AM150" i="7"/>
  <c r="AH150" i="7"/>
  <c r="Y150" i="7"/>
  <c r="V150" i="7"/>
  <c r="Y149" i="7"/>
  <c r="V149" i="7"/>
  <c r="AW148" i="7"/>
  <c r="AR148" i="7"/>
  <c r="AM148" i="7"/>
  <c r="AH148" i="7"/>
  <c r="Y148" i="7"/>
  <c r="V148" i="7"/>
  <c r="AW147" i="7"/>
  <c r="AR147" i="7"/>
  <c r="AM147" i="7"/>
  <c r="AH147" i="7"/>
  <c r="Y147" i="7"/>
  <c r="Y146" i="7"/>
  <c r="AW145" i="7"/>
  <c r="AR145" i="7"/>
  <c r="AM145" i="7"/>
  <c r="AH145" i="7"/>
  <c r="Y145" i="7"/>
  <c r="AW144" i="7"/>
  <c r="AR144" i="7"/>
  <c r="AM144" i="7"/>
  <c r="AH144" i="7"/>
  <c r="Y144" i="7"/>
  <c r="V144" i="7"/>
  <c r="Y143" i="7"/>
  <c r="Y142" i="7"/>
  <c r="V142" i="7"/>
  <c r="Y141" i="7"/>
  <c r="Y140" i="7"/>
  <c r="V140" i="7"/>
  <c r="Y139" i="7"/>
  <c r="Y138" i="7"/>
  <c r="Y137" i="7"/>
  <c r="AW136" i="7"/>
  <c r="AR136" i="7"/>
  <c r="AM136" i="7"/>
  <c r="AH136" i="7"/>
  <c r="Y136" i="7"/>
  <c r="AW135" i="7"/>
  <c r="AR135" i="7"/>
  <c r="AM135" i="7"/>
  <c r="AH135" i="7"/>
  <c r="Y135" i="7"/>
  <c r="AW134" i="7"/>
  <c r="AR134" i="7"/>
  <c r="AM134" i="7"/>
  <c r="AH134" i="7"/>
  <c r="Y134" i="7"/>
  <c r="AW133" i="7"/>
  <c r="AR133" i="7"/>
  <c r="AM133" i="7"/>
  <c r="AH133" i="7"/>
  <c r="Y133" i="7"/>
  <c r="V133" i="7"/>
  <c r="AW132" i="7"/>
  <c r="AR132" i="7"/>
  <c r="AM132" i="7"/>
  <c r="AH132" i="7"/>
  <c r="Y132" i="7"/>
  <c r="V132" i="7"/>
  <c r="Y131" i="7"/>
  <c r="V131" i="7"/>
  <c r="Y130" i="7"/>
  <c r="V130" i="7"/>
  <c r="Y129" i="7"/>
  <c r="V129" i="7"/>
  <c r="AW128" i="7"/>
  <c r="AR128" i="7"/>
  <c r="AM128" i="7"/>
  <c r="AH128" i="7"/>
  <c r="Y128" i="7"/>
  <c r="V128" i="7"/>
  <c r="AW127" i="7"/>
  <c r="AR127" i="7"/>
  <c r="AM127" i="7"/>
  <c r="AH127" i="7"/>
  <c r="Y127" i="7"/>
  <c r="V127" i="7"/>
  <c r="AW126" i="7"/>
  <c r="AR126" i="7"/>
  <c r="AM126" i="7"/>
  <c r="AH126" i="7"/>
  <c r="Y126" i="7"/>
  <c r="V142" i="56" s="1"/>
  <c r="X142" i="56" s="1"/>
  <c r="V126" i="7"/>
  <c r="AW125" i="7"/>
  <c r="AR125" i="7"/>
  <c r="AM125" i="7"/>
  <c r="AH125" i="7"/>
  <c r="Y125" i="7"/>
  <c r="V125" i="7"/>
  <c r="AW124" i="7"/>
  <c r="AR124" i="7"/>
  <c r="AM124" i="7"/>
  <c r="AH124" i="7"/>
  <c r="Y124" i="7"/>
  <c r="V124" i="7"/>
  <c r="AW123" i="7"/>
  <c r="AR123" i="7"/>
  <c r="AM123" i="7"/>
  <c r="AH123" i="7"/>
  <c r="Y123" i="7"/>
  <c r="V123" i="7"/>
  <c r="AW122" i="7"/>
  <c r="AR122" i="7"/>
  <c r="AM122" i="7"/>
  <c r="AH122" i="7"/>
  <c r="Y122" i="7"/>
  <c r="AW121" i="7"/>
  <c r="AR121" i="7"/>
  <c r="AM121" i="7"/>
  <c r="AH121" i="7"/>
  <c r="Y121" i="7"/>
  <c r="V144" i="56" s="1"/>
  <c r="X144" i="56" s="1"/>
  <c r="V121" i="7"/>
  <c r="AW120" i="7"/>
  <c r="AR120" i="7"/>
  <c r="AM120" i="7"/>
  <c r="AH120" i="7"/>
  <c r="Y120" i="7"/>
  <c r="V120" i="7"/>
  <c r="AW119" i="7"/>
  <c r="AR119" i="7"/>
  <c r="AM119" i="7"/>
  <c r="AH119" i="7"/>
  <c r="Y119" i="7"/>
  <c r="AW118" i="7"/>
  <c r="AR118" i="7"/>
  <c r="AM118" i="7"/>
  <c r="AH118" i="7"/>
  <c r="Y118" i="7"/>
  <c r="AW117" i="7"/>
  <c r="AR117" i="7"/>
  <c r="AM117" i="7"/>
  <c r="AH117" i="7"/>
  <c r="Y117" i="7"/>
  <c r="AW116" i="7"/>
  <c r="AR116" i="7"/>
  <c r="AM116" i="7"/>
  <c r="AH116" i="7"/>
  <c r="Y116" i="7"/>
  <c r="AW115" i="7"/>
  <c r="AR115" i="7"/>
  <c r="AM115" i="7"/>
  <c r="AH115" i="7"/>
  <c r="Y115" i="7"/>
  <c r="AW114" i="7"/>
  <c r="AR114" i="7"/>
  <c r="AM114" i="7"/>
  <c r="AH114" i="7"/>
  <c r="Y114" i="7"/>
  <c r="AW113" i="7"/>
  <c r="AR113" i="7"/>
  <c r="AM113" i="7"/>
  <c r="AH113" i="7"/>
  <c r="Y113" i="7"/>
  <c r="AW112" i="7"/>
  <c r="AR112" i="7"/>
  <c r="AM112" i="7"/>
  <c r="AH112" i="7"/>
  <c r="Y112" i="7"/>
  <c r="V112" i="7"/>
  <c r="AW111" i="7"/>
  <c r="AR111" i="7"/>
  <c r="AM111" i="7"/>
  <c r="AH111" i="7"/>
  <c r="Y111" i="7"/>
  <c r="V111" i="7"/>
  <c r="AW110" i="7"/>
  <c r="AR110" i="7"/>
  <c r="AM110" i="7"/>
  <c r="AH110" i="7"/>
  <c r="Y110" i="7"/>
  <c r="V110" i="7"/>
  <c r="AW109" i="7"/>
  <c r="AR109" i="7"/>
  <c r="AM109" i="7"/>
  <c r="AH109" i="7"/>
  <c r="Y109" i="7"/>
  <c r="V109" i="7"/>
  <c r="AW108" i="7"/>
  <c r="AR108" i="7"/>
  <c r="AM108" i="7"/>
  <c r="AH108" i="7"/>
  <c r="Y108" i="7"/>
  <c r="AW107" i="7"/>
  <c r="AR107" i="7"/>
  <c r="AM107" i="7"/>
  <c r="AH107" i="7"/>
  <c r="Y107" i="7"/>
  <c r="AW106" i="7"/>
  <c r="AR106" i="7"/>
  <c r="AM106" i="7"/>
  <c r="AH106" i="7"/>
  <c r="Y106" i="7"/>
  <c r="AW105" i="7"/>
  <c r="AR105" i="7"/>
  <c r="AM105" i="7"/>
  <c r="AH105" i="7"/>
  <c r="Y105" i="7"/>
  <c r="V105" i="7"/>
  <c r="AW104" i="7"/>
  <c r="AR104" i="7"/>
  <c r="AM104" i="7"/>
  <c r="AH104" i="7"/>
  <c r="Y104" i="7"/>
  <c r="V104" i="7"/>
  <c r="AW103" i="7"/>
  <c r="AR103" i="7"/>
  <c r="AM103" i="7"/>
  <c r="AH103" i="7"/>
  <c r="Y103" i="7"/>
  <c r="V103" i="7"/>
  <c r="AW102" i="7"/>
  <c r="AR102" i="7"/>
  <c r="AM102" i="7"/>
  <c r="AH102" i="7"/>
  <c r="Y102" i="7"/>
  <c r="V102" i="7"/>
  <c r="AW101" i="7"/>
  <c r="AR101" i="7"/>
  <c r="AM101" i="7"/>
  <c r="AH101" i="7"/>
  <c r="Y101" i="7"/>
  <c r="V101" i="7"/>
  <c r="U131" i="56" s="1"/>
  <c r="W131" i="56" s="1"/>
  <c r="AW100" i="7"/>
  <c r="AR100" i="7"/>
  <c r="AM100" i="7"/>
  <c r="AH100" i="7"/>
  <c r="Y100" i="7"/>
  <c r="V100" i="7"/>
  <c r="AW99" i="7"/>
  <c r="AR99" i="7"/>
  <c r="AM99" i="7"/>
  <c r="AH99" i="7"/>
  <c r="Y99" i="7"/>
  <c r="AW98" i="7"/>
  <c r="AR98" i="7"/>
  <c r="AM98" i="7"/>
  <c r="AH98" i="7"/>
  <c r="Y98" i="7"/>
  <c r="AW97" i="7"/>
  <c r="AR97" i="7"/>
  <c r="AM97" i="7"/>
  <c r="AH97" i="7"/>
  <c r="Y97" i="7"/>
  <c r="V97" i="7"/>
  <c r="AW96" i="7"/>
  <c r="AR96" i="7"/>
  <c r="AM96" i="7"/>
  <c r="AH96" i="7"/>
  <c r="Y96" i="7"/>
  <c r="V96" i="7"/>
  <c r="AW95" i="7"/>
  <c r="AR95" i="7"/>
  <c r="AM95" i="7"/>
  <c r="AH95" i="7"/>
  <c r="Y95" i="7"/>
  <c r="AW94" i="7"/>
  <c r="AR94" i="7"/>
  <c r="AM94" i="7"/>
  <c r="AH94" i="7"/>
  <c r="Y94" i="7"/>
  <c r="AW93" i="7"/>
  <c r="AR93" i="7"/>
  <c r="AM93" i="7"/>
  <c r="AH93" i="7"/>
  <c r="Y93" i="7"/>
  <c r="V93" i="7"/>
  <c r="U127" i="56" s="1"/>
  <c r="W127" i="56" s="1"/>
  <c r="AW92" i="7"/>
  <c r="AR92" i="7"/>
  <c r="AM92" i="7"/>
  <c r="AH92" i="7"/>
  <c r="Y92" i="7"/>
  <c r="V92" i="7"/>
  <c r="AW91" i="7"/>
  <c r="AR91" i="7"/>
  <c r="AM91" i="7"/>
  <c r="AH91" i="7"/>
  <c r="Y91" i="7"/>
  <c r="V91" i="7"/>
  <c r="AW90" i="7"/>
  <c r="AR90" i="7"/>
  <c r="AM90" i="7"/>
  <c r="AH90" i="7"/>
  <c r="Y90" i="7"/>
  <c r="AW89" i="7"/>
  <c r="AR89" i="7"/>
  <c r="AM89" i="7"/>
  <c r="AH89" i="7"/>
  <c r="Y89" i="7"/>
  <c r="V89" i="7"/>
  <c r="AW88" i="7"/>
  <c r="AR88" i="7"/>
  <c r="AM88" i="7"/>
  <c r="AH88" i="7"/>
  <c r="Y88" i="7"/>
  <c r="AW87" i="7"/>
  <c r="AR87" i="7"/>
  <c r="AM87" i="7"/>
  <c r="AH87" i="7"/>
  <c r="Y87" i="7"/>
  <c r="AW86" i="7"/>
  <c r="AR86" i="7"/>
  <c r="AM86" i="7"/>
  <c r="AH86" i="7"/>
  <c r="Y86" i="7"/>
  <c r="V86" i="7"/>
  <c r="AW85" i="7"/>
  <c r="AR85" i="7"/>
  <c r="AM85" i="7"/>
  <c r="AH85" i="7"/>
  <c r="Y85" i="7"/>
  <c r="AW84" i="7"/>
  <c r="AR84" i="7"/>
  <c r="AM84" i="7"/>
  <c r="AH84" i="7"/>
  <c r="Y84" i="7"/>
  <c r="AW83" i="7"/>
  <c r="AR83" i="7"/>
  <c r="AM83" i="7"/>
  <c r="AH83" i="7"/>
  <c r="Y83" i="7"/>
  <c r="V83" i="7"/>
  <c r="AW82" i="7"/>
  <c r="AR82" i="7"/>
  <c r="AM82" i="7"/>
  <c r="AH82" i="7"/>
  <c r="Y82" i="7"/>
  <c r="V82" i="7"/>
  <c r="AW81" i="7"/>
  <c r="AR81" i="7"/>
  <c r="AM81" i="7"/>
  <c r="AH81" i="7"/>
  <c r="Y81" i="7"/>
  <c r="AW80" i="7"/>
  <c r="AR80" i="7"/>
  <c r="AM80" i="7"/>
  <c r="AH80" i="7"/>
  <c r="Y80" i="7"/>
  <c r="AW79" i="7"/>
  <c r="AR79" i="7"/>
  <c r="AM79" i="7"/>
  <c r="AH79" i="7"/>
  <c r="Y79" i="7"/>
  <c r="AW78" i="7"/>
  <c r="AR78" i="7"/>
  <c r="AM78" i="7"/>
  <c r="AH78" i="7"/>
  <c r="Y78" i="7"/>
  <c r="V78" i="7"/>
  <c r="AW77" i="7"/>
  <c r="AR77" i="7"/>
  <c r="AM77" i="7"/>
  <c r="AH77" i="7"/>
  <c r="Y77" i="7"/>
  <c r="V77" i="7"/>
  <c r="AW76" i="7"/>
  <c r="AR76" i="7"/>
  <c r="AM76" i="7"/>
  <c r="AH76" i="7"/>
  <c r="Y76" i="7"/>
  <c r="V76" i="7"/>
  <c r="AW75" i="7"/>
  <c r="AR75" i="7"/>
  <c r="AM75" i="7"/>
  <c r="AH75" i="7"/>
  <c r="Y75" i="7"/>
  <c r="V75" i="7"/>
  <c r="AW74" i="7"/>
  <c r="AR74" i="7"/>
  <c r="AM74" i="7"/>
  <c r="AH74" i="7"/>
  <c r="Y74" i="7"/>
  <c r="V74" i="7"/>
  <c r="AW73" i="7"/>
  <c r="AR73" i="7"/>
  <c r="AM73" i="7"/>
  <c r="AH73" i="7"/>
  <c r="Y73" i="7"/>
  <c r="V73" i="7"/>
  <c r="AW72" i="7"/>
  <c r="AR72" i="7"/>
  <c r="AM72" i="7"/>
  <c r="AH72" i="7"/>
  <c r="Y72" i="7"/>
  <c r="V72" i="7"/>
  <c r="AW71" i="7"/>
  <c r="AR71" i="7"/>
  <c r="AM71" i="7"/>
  <c r="AH71" i="7"/>
  <c r="Y71" i="7"/>
  <c r="V71" i="7"/>
  <c r="AW70" i="7"/>
  <c r="AR70" i="7"/>
  <c r="AM70" i="7"/>
  <c r="AH70" i="7"/>
  <c r="Y70" i="7"/>
  <c r="V70" i="7"/>
  <c r="AW69" i="7"/>
  <c r="AR69" i="7"/>
  <c r="AM69" i="7"/>
  <c r="AH69" i="7"/>
  <c r="Y69" i="7"/>
  <c r="V69" i="7"/>
  <c r="AW68" i="7"/>
  <c r="AR68" i="7"/>
  <c r="AM68" i="7"/>
  <c r="AH68" i="7"/>
  <c r="Y68" i="7"/>
  <c r="V68" i="7"/>
  <c r="AW67" i="7"/>
  <c r="AR67" i="7"/>
  <c r="AM67" i="7"/>
  <c r="AH67" i="7"/>
  <c r="Y67" i="7"/>
  <c r="AW66" i="7"/>
  <c r="AR66" i="7"/>
  <c r="AM66" i="7"/>
  <c r="AH66" i="7"/>
  <c r="Y66" i="7"/>
  <c r="AW65" i="7"/>
  <c r="AR65" i="7"/>
  <c r="AM65" i="7"/>
  <c r="AH65" i="7"/>
  <c r="Y65" i="7"/>
  <c r="AW64" i="7"/>
  <c r="AR64" i="7"/>
  <c r="AM64" i="7"/>
  <c r="AH64" i="7"/>
  <c r="Y64" i="7"/>
  <c r="V64" i="7"/>
  <c r="AW63" i="7"/>
  <c r="AR63" i="7"/>
  <c r="AM63" i="7"/>
  <c r="AH63" i="7"/>
  <c r="Y63" i="7"/>
  <c r="V63" i="7"/>
  <c r="AW62" i="7"/>
  <c r="AR62" i="7"/>
  <c r="AM62" i="7"/>
  <c r="AH62" i="7"/>
  <c r="Y62" i="7"/>
  <c r="V62" i="7"/>
  <c r="AW61" i="7"/>
  <c r="AR61" i="7"/>
  <c r="AM61" i="7"/>
  <c r="AH61" i="7"/>
  <c r="Y61" i="7"/>
  <c r="V61" i="7"/>
  <c r="AW60" i="7"/>
  <c r="AR60" i="7"/>
  <c r="AM60" i="7"/>
  <c r="AH60" i="7"/>
  <c r="Y60" i="7"/>
  <c r="V60" i="7"/>
  <c r="AW59" i="7"/>
  <c r="AR59" i="7"/>
  <c r="AM59" i="7"/>
  <c r="AH59" i="7"/>
  <c r="Y59" i="7"/>
  <c r="AW58" i="7"/>
  <c r="AR58" i="7"/>
  <c r="AM58" i="7"/>
  <c r="AH58" i="7"/>
  <c r="Y58" i="7"/>
  <c r="AW57" i="7"/>
  <c r="AR57" i="7"/>
  <c r="AM57" i="7"/>
  <c r="AH57" i="7"/>
  <c r="Y57" i="7"/>
  <c r="AW56" i="7"/>
  <c r="AR56" i="7"/>
  <c r="AM56" i="7"/>
  <c r="AH56" i="7"/>
  <c r="Y56" i="7"/>
  <c r="V56" i="7"/>
  <c r="AW55" i="7"/>
  <c r="AR55" i="7"/>
  <c r="AM55" i="7"/>
  <c r="AH55" i="7"/>
  <c r="Y55" i="7"/>
  <c r="V55" i="7"/>
  <c r="AW54" i="7"/>
  <c r="AR54" i="7"/>
  <c r="AM54" i="7"/>
  <c r="AH54" i="7"/>
  <c r="Y54" i="7"/>
  <c r="V54" i="7"/>
  <c r="AW53" i="7"/>
  <c r="AR53" i="7"/>
  <c r="AM53" i="7"/>
  <c r="AH53" i="7"/>
  <c r="Y53" i="7"/>
  <c r="AW52" i="7"/>
  <c r="AR52" i="7"/>
  <c r="AM52" i="7"/>
  <c r="AH52" i="7"/>
  <c r="Y52" i="7"/>
  <c r="V52" i="7"/>
  <c r="AW51" i="7"/>
  <c r="AR51" i="7"/>
  <c r="AM51" i="7"/>
  <c r="AH51" i="7"/>
  <c r="Y51" i="7"/>
  <c r="V51" i="7"/>
  <c r="AW50" i="7"/>
  <c r="AR50" i="7"/>
  <c r="AM50" i="7"/>
  <c r="AH50" i="7"/>
  <c r="Y50" i="7"/>
  <c r="V50" i="7"/>
  <c r="AW49" i="7"/>
  <c r="AR49" i="7"/>
  <c r="AM49" i="7"/>
  <c r="AH49" i="7"/>
  <c r="Y49" i="7"/>
  <c r="V49" i="7"/>
  <c r="AW48" i="7"/>
  <c r="AR48" i="7"/>
  <c r="AM48" i="7"/>
  <c r="AH48" i="7"/>
  <c r="Y48" i="7"/>
  <c r="AW47" i="7"/>
  <c r="AR47" i="7"/>
  <c r="AM47" i="7"/>
  <c r="AH47" i="7"/>
  <c r="Y47" i="7"/>
  <c r="AW46" i="7"/>
  <c r="AR46" i="7"/>
  <c r="AM46" i="7"/>
  <c r="AH46" i="7"/>
  <c r="Y46" i="7"/>
  <c r="AW45" i="7"/>
  <c r="AR45" i="7"/>
  <c r="AM45" i="7"/>
  <c r="AH45" i="7"/>
  <c r="Y45" i="7"/>
  <c r="V45" i="7"/>
  <c r="AW44" i="7"/>
  <c r="AR44" i="7"/>
  <c r="AM44" i="7"/>
  <c r="AH44" i="7"/>
  <c r="Y44" i="7"/>
  <c r="AW43" i="7"/>
  <c r="AR43" i="7"/>
  <c r="AM43" i="7"/>
  <c r="AH43" i="7"/>
  <c r="Y43" i="7"/>
  <c r="AW42" i="7"/>
  <c r="AR42" i="7"/>
  <c r="AM42" i="7"/>
  <c r="AH42" i="7"/>
  <c r="Y42" i="7"/>
  <c r="V42" i="7"/>
  <c r="AW41" i="7"/>
  <c r="AR41" i="7"/>
  <c r="AM41" i="7"/>
  <c r="AH41" i="7"/>
  <c r="Y41" i="7"/>
  <c r="V41" i="7"/>
  <c r="AW40" i="7"/>
  <c r="AR40" i="7"/>
  <c r="AM40" i="7"/>
  <c r="AH40" i="7"/>
  <c r="Y40" i="7"/>
  <c r="AW39" i="7"/>
  <c r="AR39" i="7"/>
  <c r="AM39" i="7"/>
  <c r="AH39" i="7"/>
  <c r="Y39" i="7"/>
  <c r="AW38" i="7"/>
  <c r="AR38" i="7"/>
  <c r="AM38" i="7"/>
  <c r="AH38" i="7"/>
  <c r="Y38" i="7"/>
  <c r="AW37" i="7"/>
  <c r="AR37" i="7"/>
  <c r="AM37" i="7"/>
  <c r="AH37" i="7"/>
  <c r="Y37" i="7"/>
  <c r="AW36" i="7"/>
  <c r="AR36" i="7"/>
  <c r="AM36" i="7"/>
  <c r="AH36" i="7"/>
  <c r="Y36" i="7"/>
  <c r="AW35" i="7"/>
  <c r="AR35" i="7"/>
  <c r="AM35" i="7"/>
  <c r="AH35" i="7"/>
  <c r="Y35" i="7"/>
  <c r="AW34" i="7"/>
  <c r="AR34" i="7"/>
  <c r="AM34" i="7"/>
  <c r="AH34" i="7"/>
  <c r="Y34" i="7"/>
  <c r="V34" i="7"/>
  <c r="AU33" i="7"/>
  <c r="AP33" i="7"/>
  <c r="AK33" i="7"/>
  <c r="AF33" i="7"/>
  <c r="Y33" i="7"/>
  <c r="V33" i="7"/>
  <c r="AW32" i="7"/>
  <c r="AR32" i="7"/>
  <c r="AM32" i="7"/>
  <c r="AH32" i="7"/>
  <c r="Y32" i="7"/>
  <c r="V32" i="7"/>
  <c r="AW31" i="7"/>
  <c r="AR31" i="7"/>
  <c r="AM31" i="7"/>
  <c r="AH31" i="7"/>
  <c r="Y31" i="7"/>
  <c r="V31" i="7"/>
  <c r="AW30" i="7"/>
  <c r="AR30" i="7"/>
  <c r="AM30" i="7"/>
  <c r="AH30" i="7"/>
  <c r="Y30" i="7"/>
  <c r="V30" i="7"/>
  <c r="AW29" i="7"/>
  <c r="AR29" i="7"/>
  <c r="AM29" i="7"/>
  <c r="AH29" i="7"/>
  <c r="Y29" i="7"/>
  <c r="V29" i="7"/>
  <c r="AW28" i="7"/>
  <c r="AR28" i="7"/>
  <c r="AM28" i="7"/>
  <c r="AH28" i="7"/>
  <c r="Y28" i="7"/>
  <c r="V28" i="7"/>
  <c r="AW27" i="7"/>
  <c r="AR27" i="7"/>
  <c r="AM27" i="7"/>
  <c r="AH27" i="7"/>
  <c r="Y27" i="7"/>
  <c r="V27" i="7"/>
  <c r="AW26" i="7"/>
  <c r="AR26" i="7"/>
  <c r="AM26" i="7"/>
  <c r="AH26" i="7"/>
  <c r="Y26" i="7"/>
  <c r="V26" i="7"/>
  <c r="U123" i="56" s="1"/>
  <c r="W123" i="56" s="1"/>
  <c r="AW25" i="7"/>
  <c r="AR25" i="7"/>
  <c r="AM25" i="7"/>
  <c r="AH25" i="7"/>
  <c r="Y25" i="7"/>
  <c r="V25" i="7"/>
  <c r="AW24" i="7"/>
  <c r="AR24" i="7"/>
  <c r="AM24" i="7"/>
  <c r="AH24" i="7"/>
  <c r="Y24" i="7"/>
  <c r="V24" i="7"/>
  <c r="AW23" i="7"/>
  <c r="AR23" i="7"/>
  <c r="AM23" i="7"/>
  <c r="AH23" i="7"/>
  <c r="Y23" i="7"/>
  <c r="V23" i="7"/>
  <c r="AW22" i="7"/>
  <c r="AR22" i="7"/>
  <c r="AM22" i="7"/>
  <c r="AH22" i="7"/>
  <c r="Y22" i="7"/>
  <c r="V22" i="7"/>
  <c r="AW21" i="7"/>
  <c r="AR21" i="7"/>
  <c r="AM21" i="7"/>
  <c r="AH21" i="7"/>
  <c r="Y21" i="7"/>
  <c r="V125" i="56" s="1"/>
  <c r="X125" i="56" s="1"/>
  <c r="V21" i="7"/>
  <c r="AW20" i="7"/>
  <c r="AR20" i="7"/>
  <c r="AM20" i="7"/>
  <c r="AH20" i="7"/>
  <c r="Y20" i="7"/>
  <c r="V20" i="7"/>
  <c r="AW19" i="7"/>
  <c r="AR19" i="7"/>
  <c r="AM19" i="7"/>
  <c r="AH19" i="7"/>
  <c r="Y19" i="7"/>
  <c r="V19" i="7"/>
  <c r="AW18" i="7"/>
  <c r="AR18" i="7"/>
  <c r="AM18" i="7"/>
  <c r="AH18" i="7"/>
  <c r="Y18" i="7"/>
  <c r="AW17" i="7"/>
  <c r="AR17" i="7"/>
  <c r="AM17" i="7"/>
  <c r="AH17" i="7"/>
  <c r="Y17" i="7"/>
  <c r="AW16" i="7"/>
  <c r="AR16" i="7"/>
  <c r="AM16" i="7"/>
  <c r="AH16" i="7"/>
  <c r="Y16" i="7"/>
  <c r="AW15" i="7"/>
  <c r="AR15" i="7"/>
  <c r="AM15" i="7"/>
  <c r="AH15" i="7"/>
  <c r="Y15" i="7"/>
  <c r="AW14" i="7"/>
  <c r="AR14" i="7"/>
  <c r="AM14" i="7"/>
  <c r="AH14" i="7"/>
  <c r="Y14" i="7"/>
  <c r="AW13" i="7"/>
  <c r="AR13" i="7"/>
  <c r="AM13" i="7"/>
  <c r="AH13" i="7"/>
  <c r="Y13" i="7"/>
  <c r="AW12" i="7"/>
  <c r="AR12" i="7"/>
  <c r="AM12" i="7"/>
  <c r="AH12" i="7"/>
  <c r="Y12" i="7"/>
  <c r="V121" i="56" s="1"/>
  <c r="X121" i="56" s="1"/>
  <c r="V12" i="7"/>
  <c r="U121" i="56" s="1"/>
  <c r="W121" i="56" s="1"/>
  <c r="AW11" i="7"/>
  <c r="AR11" i="7"/>
  <c r="AM11" i="7"/>
  <c r="AH11" i="7"/>
  <c r="Y11" i="7"/>
  <c r="V11" i="7"/>
  <c r="AW10" i="7"/>
  <c r="AR10" i="7"/>
  <c r="AM10" i="7"/>
  <c r="AH10" i="7"/>
  <c r="Y10" i="7"/>
  <c r="V10" i="7"/>
  <c r="AW9" i="7"/>
  <c r="AR9" i="7"/>
  <c r="AM9" i="7"/>
  <c r="AH9" i="7"/>
  <c r="Y9" i="7"/>
  <c r="V9" i="7"/>
  <c r="AW8" i="7"/>
  <c r="AR8" i="7"/>
  <c r="AM8" i="7"/>
  <c r="AH8" i="7"/>
  <c r="Y8" i="7"/>
  <c r="AW7" i="7"/>
  <c r="AR7" i="7"/>
  <c r="AM7" i="7"/>
  <c r="AH7" i="7"/>
  <c r="Y7" i="7"/>
  <c r="AW6" i="7"/>
  <c r="AR6" i="7"/>
  <c r="AM6" i="7"/>
  <c r="AH6" i="7"/>
  <c r="Y6" i="7"/>
  <c r="AW5" i="7"/>
  <c r="AR5" i="7"/>
  <c r="AM5" i="7"/>
  <c r="AH5" i="7"/>
  <c r="Y5" i="7"/>
  <c r="V5" i="7"/>
  <c r="U125" i="56" l="1"/>
  <c r="W125" i="56" s="1"/>
  <c r="U118" i="56"/>
  <c r="W118" i="56" s="1"/>
  <c r="U135" i="56"/>
  <c r="W135" i="56" s="1"/>
  <c r="K34" i="56"/>
  <c r="M34" i="56" s="1"/>
  <c r="C17" i="56"/>
  <c r="E17" i="56" s="1"/>
  <c r="L33" i="56"/>
  <c r="N33" i="56" s="1"/>
  <c r="V134" i="56"/>
  <c r="X134" i="56" s="1"/>
  <c r="U144" i="56"/>
  <c r="W144" i="56" s="1"/>
  <c r="U163" i="56"/>
  <c r="W163" i="56" s="1"/>
  <c r="V167" i="56"/>
  <c r="X167" i="56" s="1"/>
  <c r="D22" i="56"/>
  <c r="F22" i="56" s="1"/>
  <c r="L47" i="56"/>
  <c r="N47" i="56" s="1"/>
  <c r="V168" i="56"/>
  <c r="X168" i="56" s="1"/>
  <c r="L48" i="56"/>
  <c r="N48" i="56" s="1"/>
  <c r="V171" i="56"/>
  <c r="X171" i="56" s="1"/>
  <c r="V170" i="56"/>
  <c r="X170" i="56" s="1"/>
  <c r="V187" i="56"/>
  <c r="X187" i="56" s="1"/>
  <c r="L56" i="56"/>
  <c r="N56" i="56" s="1"/>
  <c r="U182" i="56"/>
  <c r="W182" i="56" s="1"/>
  <c r="K54" i="56"/>
  <c r="M54" i="56" s="1"/>
  <c r="U21" i="56"/>
  <c r="W21" i="56" s="1"/>
  <c r="U10" i="56"/>
  <c r="W10" i="56" s="1"/>
  <c r="U14" i="56"/>
  <c r="W14" i="56" s="1"/>
  <c r="U15" i="56"/>
  <c r="W15" i="56" s="1"/>
  <c r="U8" i="56"/>
  <c r="W8" i="56" s="1"/>
  <c r="K7" i="56"/>
  <c r="M7" i="56" s="1"/>
  <c r="U137" i="56"/>
  <c r="W137" i="56" s="1"/>
  <c r="K36" i="56"/>
  <c r="M36" i="56" s="1"/>
  <c r="U136" i="56"/>
  <c r="W136" i="56" s="1"/>
  <c r="K35" i="56"/>
  <c r="M35" i="56" s="1"/>
  <c r="U160" i="56"/>
  <c r="W160" i="56" s="1"/>
  <c r="C21" i="56"/>
  <c r="E21" i="56" s="1"/>
  <c r="K45" i="56"/>
  <c r="M45" i="56" s="1"/>
  <c r="V163" i="56"/>
  <c r="X163" i="56" s="1"/>
  <c r="U171" i="56"/>
  <c r="W171" i="56" s="1"/>
  <c r="K49" i="56"/>
  <c r="M49" i="56" s="1"/>
  <c r="U179" i="56"/>
  <c r="W179" i="56" s="1"/>
  <c r="U181" i="56"/>
  <c r="W181" i="56" s="1"/>
  <c r="U180" i="56"/>
  <c r="W180" i="56" s="1"/>
  <c r="V182" i="56"/>
  <c r="X182" i="56" s="1"/>
  <c r="L54" i="56"/>
  <c r="N54" i="56" s="1"/>
  <c r="V21" i="56"/>
  <c r="X21" i="56" s="1"/>
  <c r="V10" i="56"/>
  <c r="X10" i="56" s="1"/>
  <c r="V14" i="56"/>
  <c r="X14" i="56" s="1"/>
  <c r="V15" i="56"/>
  <c r="X15" i="56" s="1"/>
  <c r="L7" i="56"/>
  <c r="N7" i="56" s="1"/>
  <c r="V8" i="56"/>
  <c r="X8" i="56" s="1"/>
  <c r="K31" i="56"/>
  <c r="M31" i="56" s="1"/>
  <c r="U129" i="56"/>
  <c r="W129" i="56" s="1"/>
  <c r="C16" i="56"/>
  <c r="E16" i="56" s="1"/>
  <c r="U126" i="56"/>
  <c r="W126" i="56" s="1"/>
  <c r="V161" i="56"/>
  <c r="X161" i="56" s="1"/>
  <c r="V166" i="56"/>
  <c r="X166" i="56" s="1"/>
  <c r="L46" i="56"/>
  <c r="N46" i="56" s="1"/>
  <c r="V165" i="56"/>
  <c r="X165" i="56" s="1"/>
  <c r="V179" i="56"/>
  <c r="X179" i="56" s="1"/>
  <c r="L52" i="56"/>
  <c r="N52" i="56" s="1"/>
  <c r="D24" i="56"/>
  <c r="F24" i="56" s="1"/>
  <c r="V177" i="56"/>
  <c r="X177" i="56" s="1"/>
  <c r="V175" i="56"/>
  <c r="X175" i="56" s="1"/>
  <c r="V181" i="56"/>
  <c r="X181" i="56" s="1"/>
  <c r="V180" i="56"/>
  <c r="X180" i="56" s="1"/>
  <c r="U174" i="56"/>
  <c r="W174" i="56" s="1"/>
  <c r="K51" i="56"/>
  <c r="M51" i="56" s="1"/>
  <c r="U192" i="56"/>
  <c r="W192" i="56" s="1"/>
  <c r="K58" i="56"/>
  <c r="M58" i="56" s="1"/>
  <c r="U19" i="56"/>
  <c r="W19" i="56" s="1"/>
  <c r="U9" i="56"/>
  <c r="W9" i="56" s="1"/>
  <c r="U17" i="56"/>
  <c r="W17" i="56" s="1"/>
  <c r="U24" i="56"/>
  <c r="W24" i="56" s="1"/>
  <c r="U12" i="56"/>
  <c r="W12" i="56" s="1"/>
  <c r="U29" i="56"/>
  <c r="W29" i="56" s="1"/>
  <c r="K10" i="56"/>
  <c r="M10" i="56" s="1"/>
  <c r="U34" i="56"/>
  <c r="W34" i="56" s="1"/>
  <c r="K12" i="56"/>
  <c r="M12" i="56" s="1"/>
  <c r="U31" i="56"/>
  <c r="W31" i="56" s="1"/>
  <c r="U116" i="56"/>
  <c r="W116" i="56" s="1"/>
  <c r="K27" i="56"/>
  <c r="M27" i="56" s="1"/>
  <c r="U122" i="56"/>
  <c r="W122" i="56" s="1"/>
  <c r="C15" i="56"/>
  <c r="E15" i="56" s="1"/>
  <c r="K29" i="56"/>
  <c r="M29" i="56" s="1"/>
  <c r="V118" i="56"/>
  <c r="X118" i="56" s="1"/>
  <c r="U140" i="56"/>
  <c r="W140" i="56" s="1"/>
  <c r="V140" i="56"/>
  <c r="X140" i="56" s="1"/>
  <c r="U147" i="56"/>
  <c r="W147" i="56" s="1"/>
  <c r="K38" i="56"/>
  <c r="M38" i="56" s="1"/>
  <c r="V136" i="56"/>
  <c r="X136" i="56" s="1"/>
  <c r="L35" i="56"/>
  <c r="N35" i="56" s="1"/>
  <c r="V160" i="56"/>
  <c r="X160" i="56" s="1"/>
  <c r="L45" i="56"/>
  <c r="N45" i="56" s="1"/>
  <c r="D21" i="56"/>
  <c r="F21" i="56" s="1"/>
  <c r="U162" i="56"/>
  <c r="W162" i="56" s="1"/>
  <c r="U158" i="56"/>
  <c r="W158" i="56" s="1"/>
  <c r="V124" i="56"/>
  <c r="X124" i="56" s="1"/>
  <c r="V120" i="56"/>
  <c r="X120" i="56" s="1"/>
  <c r="L32" i="56"/>
  <c r="N32" i="56" s="1"/>
  <c r="V130" i="56"/>
  <c r="X130" i="56" s="1"/>
  <c r="V128" i="56"/>
  <c r="X128" i="56" s="1"/>
  <c r="L30" i="56"/>
  <c r="N30" i="56" s="1"/>
  <c r="V131" i="56"/>
  <c r="X131" i="56" s="1"/>
  <c r="V141" i="56"/>
  <c r="X141" i="56" s="1"/>
  <c r="L37" i="56"/>
  <c r="N37" i="56" s="1"/>
  <c r="D18" i="56"/>
  <c r="F18" i="56" s="1"/>
  <c r="U143" i="56"/>
  <c r="W143" i="56" s="1"/>
  <c r="V139" i="56"/>
  <c r="X139" i="56" s="1"/>
  <c r="U148" i="56"/>
  <c r="W148" i="56" s="1"/>
  <c r="K39" i="56"/>
  <c r="M39" i="56" s="1"/>
  <c r="C19" i="56"/>
  <c r="E19" i="56" s="1"/>
  <c r="U149" i="56"/>
  <c r="W149" i="56" s="1"/>
  <c r="K40" i="56"/>
  <c r="M40" i="56" s="1"/>
  <c r="U145" i="56"/>
  <c r="W145" i="56" s="1"/>
  <c r="V152" i="56"/>
  <c r="X152" i="56" s="1"/>
  <c r="U146" i="56"/>
  <c r="W146" i="56" s="1"/>
  <c r="U151" i="56"/>
  <c r="W151" i="56" s="1"/>
  <c r="V162" i="56"/>
  <c r="X162" i="56" s="1"/>
  <c r="V158" i="56"/>
  <c r="X158" i="56" s="1"/>
  <c r="U185" i="56"/>
  <c r="W185" i="56" s="1"/>
  <c r="U193" i="56"/>
  <c r="W193" i="56" s="1"/>
  <c r="C26" i="56"/>
  <c r="E26" i="56" s="1"/>
  <c r="K59" i="56"/>
  <c r="M59" i="56" s="1"/>
  <c r="U189" i="56"/>
  <c r="W189" i="56" s="1"/>
  <c r="K57" i="56"/>
  <c r="M57" i="56" s="1"/>
  <c r="V174" i="56"/>
  <c r="X174" i="56" s="1"/>
  <c r="L51" i="56"/>
  <c r="N51" i="56" s="1"/>
  <c r="V192" i="56"/>
  <c r="X192" i="56" s="1"/>
  <c r="L58" i="56"/>
  <c r="N58" i="56" s="1"/>
  <c r="V19" i="56"/>
  <c r="X19" i="56" s="1"/>
  <c r="V9" i="56"/>
  <c r="X9" i="56" s="1"/>
  <c r="V17" i="56"/>
  <c r="X17" i="56" s="1"/>
  <c r="V24" i="56"/>
  <c r="X24" i="56" s="1"/>
  <c r="V12" i="56"/>
  <c r="X12" i="56" s="1"/>
  <c r="L10" i="56"/>
  <c r="N10" i="56" s="1"/>
  <c r="V29" i="56"/>
  <c r="X29" i="56" s="1"/>
  <c r="L12" i="56"/>
  <c r="N12" i="56" s="1"/>
  <c r="V34" i="56"/>
  <c r="X34" i="56" s="1"/>
  <c r="V31" i="56"/>
  <c r="X31" i="56" s="1"/>
  <c r="V135" i="56"/>
  <c r="X135" i="56" s="1"/>
  <c r="L34" i="56"/>
  <c r="N34" i="56" s="1"/>
  <c r="D17" i="56"/>
  <c r="F17" i="56" s="1"/>
  <c r="V122" i="56"/>
  <c r="X122" i="56" s="1"/>
  <c r="L29" i="56"/>
  <c r="N29" i="56" s="1"/>
  <c r="D15" i="56"/>
  <c r="F15" i="56" s="1"/>
  <c r="U124" i="56"/>
  <c r="W124" i="56" s="1"/>
  <c r="V133" i="56"/>
  <c r="X133" i="56" s="1"/>
  <c r="L36" i="56"/>
  <c r="N36" i="56" s="1"/>
  <c r="V137" i="56"/>
  <c r="X137" i="56" s="1"/>
  <c r="V126" i="56"/>
  <c r="X126" i="56" s="1"/>
  <c r="U117" i="56"/>
  <c r="W117" i="56" s="1"/>
  <c r="K28" i="56"/>
  <c r="M28" i="56" s="1"/>
  <c r="U119" i="56"/>
  <c r="W119" i="56" s="1"/>
  <c r="V117" i="56"/>
  <c r="X117" i="56" s="1"/>
  <c r="L28" i="56"/>
  <c r="N28" i="56" s="1"/>
  <c r="U132" i="56"/>
  <c r="W132" i="56" s="1"/>
  <c r="V143" i="56"/>
  <c r="X143" i="56" s="1"/>
  <c r="V148" i="56"/>
  <c r="X148" i="56" s="1"/>
  <c r="L39" i="56"/>
  <c r="N39" i="56" s="1"/>
  <c r="D19" i="56"/>
  <c r="F19" i="56" s="1"/>
  <c r="V149" i="56"/>
  <c r="X149" i="56" s="1"/>
  <c r="L40" i="56"/>
  <c r="N40" i="56" s="1"/>
  <c r="V147" i="56"/>
  <c r="X147" i="56" s="1"/>
  <c r="L38" i="56"/>
  <c r="N38" i="56" s="1"/>
  <c r="V145" i="56"/>
  <c r="X145" i="56" s="1"/>
  <c r="V146" i="56"/>
  <c r="X146" i="56" s="1"/>
  <c r="V151" i="56"/>
  <c r="X151" i="56" s="1"/>
  <c r="U157" i="56"/>
  <c r="W157" i="56" s="1"/>
  <c r="U159" i="56"/>
  <c r="W159" i="56" s="1"/>
  <c r="U166" i="56"/>
  <c r="W166" i="56" s="1"/>
  <c r="K46" i="56"/>
  <c r="M46" i="56" s="1"/>
  <c r="V178" i="56"/>
  <c r="X178" i="56" s="1"/>
  <c r="V185" i="56"/>
  <c r="X185" i="56" s="1"/>
  <c r="V193" i="56"/>
  <c r="X193" i="56" s="1"/>
  <c r="L59" i="56"/>
  <c r="N59" i="56" s="1"/>
  <c r="D26" i="56"/>
  <c r="F26" i="56" s="1"/>
  <c r="V183" i="56"/>
  <c r="X183" i="56" s="1"/>
  <c r="V189" i="56"/>
  <c r="X189" i="56" s="1"/>
  <c r="L57" i="56"/>
  <c r="N57" i="56" s="1"/>
  <c r="U190" i="56"/>
  <c r="W190" i="56" s="1"/>
  <c r="U191" i="56"/>
  <c r="W191" i="56" s="1"/>
  <c r="U13" i="56"/>
  <c r="W13" i="56" s="1"/>
  <c r="C6" i="56"/>
  <c r="E6" i="56" s="1"/>
  <c r="K8" i="56"/>
  <c r="M8" i="56" s="1"/>
  <c r="U16" i="56"/>
  <c r="W16" i="56" s="1"/>
  <c r="U25" i="56"/>
  <c r="W25" i="56" s="1"/>
  <c r="U23" i="56"/>
  <c r="W23" i="56" s="1"/>
  <c r="K6" i="56"/>
  <c r="M6" i="56" s="1"/>
  <c r="U6" i="56"/>
  <c r="W6" i="56" s="1"/>
  <c r="U33" i="56"/>
  <c r="W33" i="56" s="1"/>
  <c r="U120" i="56"/>
  <c r="W120" i="56" s="1"/>
  <c r="K32" i="56"/>
  <c r="M32" i="56" s="1"/>
  <c r="U130" i="56"/>
  <c r="W130" i="56" s="1"/>
  <c r="U141" i="56"/>
  <c r="W141" i="56" s="1"/>
  <c r="K37" i="56"/>
  <c r="M37" i="56" s="1"/>
  <c r="C18" i="56"/>
  <c r="E18" i="56" s="1"/>
  <c r="U139" i="56"/>
  <c r="W139" i="56" s="1"/>
  <c r="U152" i="56"/>
  <c r="W152" i="56" s="1"/>
  <c r="K41" i="56"/>
  <c r="M41" i="56" s="1"/>
  <c r="V119" i="56"/>
  <c r="X119" i="56" s="1"/>
  <c r="U128" i="56"/>
  <c r="W128" i="56" s="1"/>
  <c r="K30" i="56"/>
  <c r="M30" i="56" s="1"/>
  <c r="V132" i="56"/>
  <c r="X132" i="56" s="1"/>
  <c r="U138" i="56"/>
  <c r="W138" i="56" s="1"/>
  <c r="U142" i="56"/>
  <c r="W142" i="56" s="1"/>
  <c r="V153" i="56"/>
  <c r="X153" i="56" s="1"/>
  <c r="L41" i="56"/>
  <c r="N41" i="56" s="1"/>
  <c r="V157" i="56"/>
  <c r="X157" i="56" s="1"/>
  <c r="V159" i="56"/>
  <c r="X159" i="56" s="1"/>
  <c r="U164" i="56"/>
  <c r="W164" i="56" s="1"/>
  <c r="U155" i="56"/>
  <c r="W155" i="56" s="1"/>
  <c r="K43" i="56"/>
  <c r="M43" i="56" s="1"/>
  <c r="U194" i="56"/>
  <c r="W194" i="56" s="1"/>
  <c r="V190" i="56"/>
  <c r="X190" i="56" s="1"/>
  <c r="V191" i="56"/>
  <c r="X191" i="56" s="1"/>
  <c r="V13" i="56"/>
  <c r="X13" i="56" s="1"/>
  <c r="L8" i="56"/>
  <c r="N8" i="56" s="1"/>
  <c r="D6" i="56"/>
  <c r="F6" i="56" s="1"/>
  <c r="V16" i="56"/>
  <c r="X16" i="56" s="1"/>
  <c r="V25" i="56"/>
  <c r="X25" i="56" s="1"/>
  <c r="V23" i="56"/>
  <c r="X23" i="56" s="1"/>
  <c r="L6" i="56"/>
  <c r="N6" i="56" s="1"/>
  <c r="V6" i="56"/>
  <c r="X6" i="56" s="1"/>
  <c r="V33" i="56"/>
  <c r="X33" i="56" s="1"/>
  <c r="U188" i="56"/>
  <c r="W188" i="56" s="1"/>
  <c r="U11" i="56"/>
  <c r="W11" i="56" s="1"/>
  <c r="U20" i="56"/>
  <c r="W20" i="56" s="1"/>
  <c r="U27" i="56"/>
  <c r="W27" i="56" s="1"/>
  <c r="K9" i="56"/>
  <c r="M9" i="56" s="1"/>
  <c r="C7" i="56"/>
  <c r="E7" i="56" s="1"/>
  <c r="U30" i="56"/>
  <c r="W30" i="56" s="1"/>
  <c r="K11" i="56"/>
  <c r="M11" i="56" s="1"/>
  <c r="U35" i="56"/>
  <c r="W35" i="56" s="1"/>
  <c r="K13" i="56"/>
  <c r="M13" i="56" s="1"/>
  <c r="C8" i="56"/>
  <c r="E8" i="56" s="1"/>
  <c r="V138" i="56"/>
  <c r="X138" i="56" s="1"/>
  <c r="K42" i="56"/>
  <c r="M42" i="56" s="1"/>
  <c r="U154" i="56"/>
  <c r="W154" i="56" s="1"/>
  <c r="C20" i="56"/>
  <c r="E20" i="56" s="1"/>
  <c r="U156" i="56"/>
  <c r="W156" i="56" s="1"/>
  <c r="K44" i="56"/>
  <c r="M44" i="56" s="1"/>
  <c r="U173" i="56"/>
  <c r="W173" i="56" s="1"/>
  <c r="K50" i="56"/>
  <c r="M50" i="56" s="1"/>
  <c r="C23" i="56"/>
  <c r="E23" i="56" s="1"/>
  <c r="V155" i="56"/>
  <c r="X155" i="56" s="1"/>
  <c r="L43" i="56"/>
  <c r="N43" i="56" s="1"/>
  <c r="V123" i="56"/>
  <c r="X123" i="56" s="1"/>
  <c r="D16" i="56"/>
  <c r="F16" i="56" s="1"/>
  <c r="V129" i="56"/>
  <c r="X129" i="56" s="1"/>
  <c r="L31" i="56"/>
  <c r="N31" i="56" s="1"/>
  <c r="U134" i="56"/>
  <c r="W134" i="56" s="1"/>
  <c r="K33" i="56"/>
  <c r="M33" i="56" s="1"/>
  <c r="U133" i="56"/>
  <c r="W133" i="56" s="1"/>
  <c r="V127" i="56"/>
  <c r="X127" i="56" s="1"/>
  <c r="V116" i="56"/>
  <c r="X116" i="56" s="1"/>
  <c r="L27" i="56"/>
  <c r="N27" i="56" s="1"/>
  <c r="V154" i="56"/>
  <c r="X154" i="56" s="1"/>
  <c r="L42" i="56"/>
  <c r="N42" i="56" s="1"/>
  <c r="D20" i="56"/>
  <c r="F20" i="56" s="1"/>
  <c r="U167" i="56"/>
  <c r="W167" i="56" s="1"/>
  <c r="C22" i="56"/>
  <c r="E22" i="56" s="1"/>
  <c r="K47" i="56"/>
  <c r="M47" i="56" s="1"/>
  <c r="U168" i="56"/>
  <c r="W168" i="56" s="1"/>
  <c r="K48" i="56"/>
  <c r="M48" i="56" s="1"/>
  <c r="V156" i="56"/>
  <c r="X156" i="56" s="1"/>
  <c r="L44" i="56"/>
  <c r="N44" i="56" s="1"/>
  <c r="V173" i="56"/>
  <c r="X173" i="56" s="1"/>
  <c r="D23" i="56"/>
  <c r="F23" i="56" s="1"/>
  <c r="L50" i="56"/>
  <c r="N50" i="56" s="1"/>
  <c r="V172" i="56"/>
  <c r="X172" i="56" s="1"/>
  <c r="L49" i="56"/>
  <c r="N49" i="56" s="1"/>
  <c r="U170" i="56"/>
  <c r="W170" i="56" s="1"/>
  <c r="U187" i="56"/>
  <c r="W187" i="56" s="1"/>
  <c r="K56" i="56"/>
  <c r="M56" i="56" s="1"/>
  <c r="V188" i="56"/>
  <c r="X188" i="56" s="1"/>
  <c r="V11" i="56"/>
  <c r="X11" i="56" s="1"/>
  <c r="V20" i="56"/>
  <c r="X20" i="56" s="1"/>
  <c r="V27" i="56"/>
  <c r="X27" i="56" s="1"/>
  <c r="L9" i="56"/>
  <c r="N9" i="56" s="1"/>
  <c r="D7" i="56"/>
  <c r="F7" i="56" s="1"/>
  <c r="V30" i="56"/>
  <c r="X30" i="56" s="1"/>
  <c r="L11" i="56"/>
  <c r="N11" i="56" s="1"/>
  <c r="V35" i="56"/>
  <c r="X35" i="56" s="1"/>
  <c r="L13" i="56"/>
  <c r="N13" i="56" s="1"/>
  <c r="D8" i="56"/>
  <c r="F8" i="56" s="1"/>
  <c r="V32" i="56"/>
  <c r="X32" i="56" s="1"/>
  <c r="Y351" i="7"/>
  <c r="Y394" i="7"/>
  <c r="Y349" i="7"/>
  <c r="V394" i="7"/>
  <c r="V310" i="7"/>
  <c r="V349" i="7"/>
  <c r="U186" i="56" s="1"/>
  <c r="W186" i="56" s="1"/>
  <c r="V351" i="7"/>
  <c r="L53" i="56" l="1"/>
  <c r="N53" i="56" s="1"/>
  <c r="V184" i="56"/>
  <c r="X184" i="56" s="1"/>
  <c r="C24" i="56"/>
  <c r="E24" i="56" s="1"/>
  <c r="K52" i="56"/>
  <c r="M52" i="56" s="1"/>
  <c r="C25" i="56"/>
  <c r="E25" i="56" s="1"/>
  <c r="D25" i="56"/>
  <c r="F25" i="56" s="1"/>
  <c r="K55" i="56"/>
  <c r="M55" i="56" s="1"/>
  <c r="U184" i="56"/>
  <c r="W184" i="56" s="1"/>
  <c r="L55" i="56"/>
  <c r="N55" i="56" s="1"/>
  <c r="V186" i="56"/>
  <c r="X186" i="56" s="1"/>
  <c r="U176" i="56"/>
  <c r="W176" i="56" s="1"/>
  <c r="K53" i="56"/>
  <c r="M53"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장은수(EUNSU JANG)[jeus21]</author>
    <author>이지수(JI SU LEE)[jisulee]</author>
  </authors>
  <commentList>
    <comment ref="H4" authorId="0" shapeId="0" xr:uid="{0CB6F7F6-EFE3-49D8-9F86-42B51965FFC5}">
      <text>
        <r>
          <rPr>
            <b/>
            <sz val="9"/>
            <color indexed="81"/>
            <rFont val="LG스마트체 Regular"/>
            <family val="3"/>
            <charset val="129"/>
          </rPr>
          <t>↓ 각 실험/분석 수행 절차 (공정, SOP)  /  ManPower 산출 가능하도록 구분</t>
        </r>
      </text>
    </comment>
    <comment ref="J4" authorId="0" shapeId="0" xr:uid="{F330D460-CD9C-49D9-A1E8-2B5ADF4AF384}">
      <text>
        <r>
          <rPr>
            <b/>
            <sz val="9"/>
            <color indexed="81"/>
            <rFont val="LG스마트체 Regular"/>
            <family val="3"/>
            <charset val="129"/>
          </rPr>
          <t>↓ Level 4 구분에 따른 주요 설비 List (가능 시, Maker, 모델명 등 표기)</t>
        </r>
      </text>
    </comment>
    <comment ref="R4" authorId="0" shapeId="0" xr:uid="{D6115078-B363-4341-A9EA-E466F0C57E10}">
      <text>
        <r>
          <rPr>
            <b/>
            <sz val="9"/>
            <color indexed="81"/>
            <rFont val="LG스마트체 Regular"/>
            <family val="3"/>
            <charset val="129"/>
          </rPr>
          <t>↓ 각 업무 별 수행 주체
(연구원 직접 수행, 도급 활용, 외주 대응 등)</t>
        </r>
      </text>
    </comment>
    <comment ref="S4" authorId="0" shapeId="0" xr:uid="{6FDD2DAE-1D8B-4A56-B300-DCD90F310B1D}">
      <text>
        <r>
          <rPr>
            <b/>
            <sz val="8"/>
            <color indexed="81"/>
            <rFont val="LG스마트체 Regular"/>
            <family val="3"/>
            <charset val="129"/>
          </rPr>
          <t xml:space="preserve">↓ 단위 실험 기준
</t>
        </r>
        <r>
          <rPr>
            <sz val="8"/>
            <color indexed="81"/>
            <rFont val="LG스마트체 Regular"/>
            <family val="3"/>
            <charset val="129"/>
          </rPr>
          <t>설비만 운영하는 단계는 O명으로 표기</t>
        </r>
      </text>
    </comment>
    <comment ref="T4" authorId="0" shapeId="0" xr:uid="{18BB3060-075D-44F4-A269-11CFB61BB168}">
      <text>
        <r>
          <rPr>
            <b/>
            <sz val="8"/>
            <color indexed="81"/>
            <rFont val="LG스마트체 Regular"/>
            <family val="3"/>
            <charset val="129"/>
          </rPr>
          <t xml:space="preserve">↓ 단위 실험 기준
</t>
        </r>
        <r>
          <rPr>
            <sz val="8"/>
            <color indexed="81"/>
            <rFont val="LG스마트체 Regular"/>
            <family val="3"/>
            <charset val="129"/>
          </rPr>
          <t xml:space="preserve"> 모든 공정/단계에 소요 시간 기입</t>
        </r>
      </text>
    </comment>
    <comment ref="U4" authorId="0" shapeId="0" xr:uid="{2A38EE76-8E94-45E6-96A9-EF53057223AA}">
      <text>
        <r>
          <rPr>
            <b/>
            <sz val="8"/>
            <color indexed="81"/>
            <rFont val="LG스마트체 Regular"/>
            <family val="3"/>
            <charset val="129"/>
          </rPr>
          <t xml:space="preserve">↓ 팀 단위 기준
</t>
        </r>
        <r>
          <rPr>
            <sz val="8"/>
            <color indexed="81"/>
            <rFont val="LG스마트체 Regular"/>
            <family val="3"/>
            <charset val="129"/>
          </rPr>
          <t xml:space="preserve"> 팀 연간 운영 기준 평균값으로 표기</t>
        </r>
      </text>
    </comment>
    <comment ref="V4" authorId="0" shapeId="0" xr:uid="{677DEFF4-70D3-477E-993B-68F6F68D9F06}">
      <text>
        <r>
          <rPr>
            <b/>
            <sz val="8"/>
            <color indexed="81"/>
            <rFont val="LG스마트체 Regular"/>
            <family val="3"/>
            <charset val="129"/>
          </rPr>
          <t>↓ 자동 산출 
(12개월 기준)</t>
        </r>
      </text>
    </comment>
    <comment ref="F21" authorId="0" shapeId="0" xr:uid="{08680B79-827E-4E75-AB98-151C3FF78CA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 authorId="0" shapeId="0" xr:uid="{D7ACE783-02E6-4142-9992-42FF97FBE87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3" authorId="0" shapeId="0" xr:uid="{A550C2D7-29F7-41A0-89B4-9A6B0FAAD82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4" authorId="0" shapeId="0" xr:uid="{8FDF9B5D-C3F7-43D5-96D8-D6FA8645B61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5" authorId="0" shapeId="0" xr:uid="{32F9B44A-742F-4C90-929B-1C456C1A9073}">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1" authorId="0" shapeId="0" xr:uid="{5F5A21F0-ADFC-4DC8-B042-8EC28680740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2" authorId="0" shapeId="0" xr:uid="{371E6EA6-B13D-4BE4-BD32-FB80D2CCC58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3" authorId="0" shapeId="0" xr:uid="{7E1FFE17-9CF2-4F3C-8FE0-64ECD90C763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4" authorId="0" shapeId="0" xr:uid="{4A859C6D-2432-4033-8ABC-5BCCAC271CB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25" authorId="0" shapeId="0" xr:uid="{D5868F7D-B747-4242-A03F-5D2212B430E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153" authorId="0" shapeId="0" xr:uid="{784F1464-46F0-47D3-AA8C-B1AE1FC139D9}">
      <text>
        <r>
          <rPr>
            <sz val="9"/>
            <color indexed="81"/>
            <rFont val="Arial Narrow"/>
            <family val="2"/>
          </rPr>
          <t>['260825_</t>
        </r>
        <r>
          <rPr>
            <sz val="9"/>
            <color indexed="81"/>
            <rFont val="LG스마트체 Regular"/>
            <family val="3"/>
            <charset val="129"/>
          </rPr>
          <t>장은수</t>
        </r>
        <r>
          <rPr>
            <sz val="9"/>
            <color indexed="81"/>
            <rFont val="Arial Narrow"/>
            <family val="2"/>
          </rPr>
          <t>]</t>
        </r>
        <r>
          <rPr>
            <sz val="9"/>
            <color indexed="81"/>
            <rFont val="LG스마트체 Regular"/>
            <family val="3"/>
            <charset val="129"/>
          </rPr>
          <t xml:space="preserve">
도급</t>
        </r>
        <r>
          <rPr>
            <sz val="9"/>
            <color indexed="81"/>
            <rFont val="Arial Narrow"/>
            <family val="2"/>
          </rPr>
          <t xml:space="preserve"> or </t>
        </r>
        <r>
          <rPr>
            <sz val="9"/>
            <color indexed="81"/>
            <rFont val="LG스마트체 Regular"/>
            <family val="3"/>
            <charset val="129"/>
          </rPr>
          <t>외주</t>
        </r>
        <r>
          <rPr>
            <sz val="9"/>
            <color indexed="81"/>
            <rFont val="Arial Narrow"/>
            <family val="2"/>
          </rPr>
          <t xml:space="preserve">?
</t>
        </r>
        <r>
          <rPr>
            <sz val="9"/>
            <color indexed="81"/>
            <rFont val="LG스마트체 Regular"/>
            <family val="3"/>
            <charset val="129"/>
          </rPr>
          <t>확인</t>
        </r>
        <r>
          <rPr>
            <sz val="9"/>
            <color indexed="81"/>
            <rFont val="Arial Narrow"/>
            <family val="2"/>
          </rPr>
          <t xml:space="preserve"> </t>
        </r>
        <r>
          <rPr>
            <sz val="9"/>
            <color indexed="81"/>
            <rFont val="LG스마트체 Regular"/>
            <family val="3"/>
            <charset val="129"/>
          </rPr>
          <t>후</t>
        </r>
        <r>
          <rPr>
            <sz val="9"/>
            <color indexed="81"/>
            <rFont val="Arial Narrow"/>
            <family val="2"/>
          </rPr>
          <t xml:space="preserve"> R </t>
        </r>
        <r>
          <rPr>
            <sz val="9"/>
            <color indexed="81"/>
            <rFont val="LG스마트체 Regular"/>
            <family val="3"/>
            <charset val="129"/>
          </rPr>
          <t>열에</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주체란에</t>
        </r>
        <r>
          <rPr>
            <sz val="9"/>
            <color indexed="81"/>
            <rFont val="Arial Narrow"/>
            <family val="2"/>
          </rPr>
          <t xml:space="preserve"> </t>
        </r>
        <r>
          <rPr>
            <sz val="9"/>
            <color indexed="81"/>
            <rFont val="LG스마트체 Regular"/>
            <family val="3"/>
            <charset val="129"/>
          </rPr>
          <t>업데이트</t>
        </r>
        <r>
          <rPr>
            <sz val="9"/>
            <color indexed="81"/>
            <rFont val="Arial Narrow"/>
            <family val="2"/>
          </rPr>
          <t xml:space="preserve"> </t>
        </r>
        <r>
          <rPr>
            <sz val="9"/>
            <color indexed="81"/>
            <rFont val="LG스마트체 Regular"/>
            <family val="3"/>
            <charset val="129"/>
          </rPr>
          <t>필요</t>
        </r>
      </text>
    </comment>
    <comment ref="F220" authorId="0" shapeId="0" xr:uid="{8022F56F-92AC-4B74-8840-0DD5C362DBB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1" authorId="0" shapeId="0" xr:uid="{23A368B6-B3C6-4C62-9A52-2336DB27751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2" authorId="0" shapeId="0" xr:uid="{88C4F3B1-C89D-407C-BAB6-DD60C8275FF0}">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3" authorId="0" shapeId="0" xr:uid="{12A10E1C-9FFB-4E14-87B0-12434D82AE71}">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224" authorId="0" shapeId="0" xr:uid="{BA8B618C-0F51-4067-B881-0D997113C16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265" authorId="0" shapeId="0" xr:uid="{2E3524DE-55FB-4DB7-A74D-8A172E815517}">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F331" authorId="0" shapeId="0" xr:uid="{DED841AC-BFCA-42B4-A5D9-C73C0F7C766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2" authorId="0" shapeId="0" xr:uid="{518004B0-FA11-4227-B8C9-5F6C56A9F90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3" authorId="0" shapeId="0" xr:uid="{8409FC13-A824-41CD-AF85-29FCC19F56D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4" authorId="0" shapeId="0" xr:uid="{43A79B4E-DB2D-4ADC-BDBF-67099565AC09}">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5" authorId="0" shapeId="0" xr:uid="{CA8C75AF-952C-4B06-BD95-2AAEE12D56E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6" authorId="0" shapeId="0" xr:uid="{CA1065A9-9779-49A6-BEA3-004C30A9C35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7" authorId="0" shapeId="0" xr:uid="{3475F138-D720-46A5-8FB8-8360B9848B3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338" authorId="0" shapeId="0" xr:uid="{B37B9360-5C2E-422F-A457-FF2C943FC4A2}">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383" authorId="0" shapeId="0" xr:uid="{B218AB9D-5220-4A31-8BEA-B5B129E2C31C}">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Wetting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388" authorId="0" shapeId="0" xr:uid="{B314955B-64A8-4199-BB13-C4F897E75BF9}">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389" authorId="0" shapeId="0" xr:uid="{D5E6F26A-0220-4E80-B002-80DB57BDE4EE}">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394" authorId="0" shapeId="0" xr:uid="{F691D77A-06EB-4F7B-9F45-0E5191BED96A}">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F424" authorId="0" shapeId="0" xr:uid="{8EB75C4C-E151-48FC-A4A3-9DF6FA05A0F0}">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5" authorId="0" shapeId="0" xr:uid="{777D13F3-5A80-479D-95F2-522F11D4791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6" authorId="0" shapeId="0" xr:uid="{032C93D4-FA9F-4004-BA63-41977D17588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7" authorId="0" shapeId="0" xr:uid="{4C9B7793-7A2E-417F-8ADF-688E223C1BAE}">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8" authorId="0" shapeId="0" xr:uid="{97B21F23-ACB4-4B50-B69D-F23C7814375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29" authorId="0" shapeId="0" xr:uid="{B3F82B49-4045-4869-A04F-45B98946BA0B}">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30" authorId="0" shapeId="0" xr:uid="{464927D6-2B04-4533-96DC-130FF9C1E3E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431" authorId="0" shapeId="0" xr:uid="{34F6757D-88AB-42F6-9D8C-4DC2E925179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28" authorId="0" shapeId="0" xr:uid="{987C478F-906A-497F-B747-CD73526AC0D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29" authorId="0" shapeId="0" xr:uid="{9524DB36-637A-451B-BC34-88329370E827}">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30" authorId="0" shapeId="0" xr:uid="{81492BAC-12EF-4997-B6F1-31EF40A5911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31" authorId="0" shapeId="0" xr:uid="{E6AA4BED-3EF1-44B2-923B-3E86AC21EDC4}">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532" authorId="0" shapeId="0" xr:uid="{07153F8E-AB9D-4EBE-9D43-3592BFCEE2C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S593" authorId="0" shapeId="0" xr:uid="{FF748DA8-021B-446B-B60B-16DA750DDDFC}">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S597" authorId="0" shapeId="0" xr:uid="{2366FEBC-64F1-4B07-9DF9-61DEF20F4390}">
      <text>
        <r>
          <rPr>
            <sz val="9"/>
            <color indexed="81"/>
            <rFont val="Arial Narrow"/>
            <family val="2"/>
          </rPr>
          <t>['260825_</t>
        </r>
        <r>
          <rPr>
            <sz val="9"/>
            <color indexed="81"/>
            <rFont val="LG스마트체 Regular"/>
            <family val="3"/>
            <charset val="129"/>
          </rPr>
          <t>장은수</t>
        </r>
        <r>
          <rPr>
            <sz val="9"/>
            <color indexed="81"/>
            <rFont val="Arial Narrow"/>
            <family val="2"/>
          </rPr>
          <t xml:space="preserve">]
</t>
        </r>
        <r>
          <rPr>
            <sz val="9"/>
            <color indexed="81"/>
            <rFont val="LG스마트체 Regular"/>
            <family val="3"/>
            <charset val="129"/>
          </rPr>
          <t>해당</t>
        </r>
        <r>
          <rPr>
            <sz val="9"/>
            <color indexed="81"/>
            <rFont val="Arial Narrow"/>
            <family val="2"/>
          </rPr>
          <t xml:space="preserve"> </t>
        </r>
        <r>
          <rPr>
            <sz val="9"/>
            <color indexed="81"/>
            <rFont val="LG스마트체 Regular"/>
            <family val="3"/>
            <charset val="129"/>
          </rPr>
          <t>공정</t>
        </r>
        <r>
          <rPr>
            <sz val="9"/>
            <color indexed="81"/>
            <rFont val="Arial Narrow"/>
            <family val="2"/>
          </rPr>
          <t>/</t>
        </r>
        <r>
          <rPr>
            <sz val="9"/>
            <color indexed="81"/>
            <rFont val="LG스마트체 Regular"/>
            <family val="3"/>
            <charset val="129"/>
          </rPr>
          <t>작업</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시</t>
        </r>
        <r>
          <rPr>
            <sz val="9"/>
            <color indexed="81"/>
            <rFont val="Arial Narrow"/>
            <family val="2"/>
          </rPr>
          <t xml:space="preserve">, 
</t>
        </r>
        <r>
          <rPr>
            <sz val="9"/>
            <color indexed="81"/>
            <rFont val="LG스마트체 Regular"/>
            <family val="3"/>
            <charset val="129"/>
          </rPr>
          <t>연구원이</t>
        </r>
        <r>
          <rPr>
            <sz val="9"/>
            <color indexed="81"/>
            <rFont val="Arial Narrow"/>
            <family val="2"/>
          </rPr>
          <t xml:space="preserve"> </t>
        </r>
        <r>
          <rPr>
            <sz val="9"/>
            <color indexed="81"/>
            <rFont val="LG스마트체 Regular"/>
            <family val="3"/>
            <charset val="129"/>
          </rPr>
          <t>직접</t>
        </r>
        <r>
          <rPr>
            <sz val="9"/>
            <color indexed="81"/>
            <rFont val="Arial Narrow"/>
            <family val="2"/>
          </rPr>
          <t xml:space="preserve"> </t>
        </r>
        <r>
          <rPr>
            <sz val="9"/>
            <color indexed="81"/>
            <rFont val="LG스마트체 Regular"/>
            <family val="3"/>
            <charset val="129"/>
          </rPr>
          <t>수행하는</t>
        </r>
        <r>
          <rPr>
            <sz val="9"/>
            <color indexed="81"/>
            <rFont val="Arial Narrow"/>
            <family val="2"/>
          </rPr>
          <t xml:space="preserve"> </t>
        </r>
        <r>
          <rPr>
            <sz val="9"/>
            <color indexed="81"/>
            <rFont val="LG스마트체 Regular"/>
            <family val="3"/>
            <charset val="129"/>
          </rPr>
          <t>실험인가</t>
        </r>
        <r>
          <rPr>
            <sz val="9"/>
            <color indexed="81"/>
            <rFont val="Arial Narrow"/>
            <family val="2"/>
          </rPr>
          <t xml:space="preserve">?
</t>
        </r>
        <r>
          <rPr>
            <sz val="9"/>
            <color indexed="81"/>
            <rFont val="LG스마트체 Regular"/>
            <family val="3"/>
            <charset val="129"/>
          </rPr>
          <t>설비만</t>
        </r>
        <r>
          <rPr>
            <sz val="9"/>
            <color indexed="81"/>
            <rFont val="Arial Narrow"/>
            <family val="2"/>
          </rPr>
          <t xml:space="preserve"> </t>
        </r>
        <r>
          <rPr>
            <sz val="9"/>
            <color indexed="81"/>
            <rFont val="LG스마트체 Regular"/>
            <family val="3"/>
            <charset val="129"/>
          </rPr>
          <t>가동시에는</t>
        </r>
        <r>
          <rPr>
            <sz val="9"/>
            <color indexed="81"/>
            <rFont val="Arial Narrow"/>
            <family val="2"/>
          </rPr>
          <t xml:space="preserve"> </t>
        </r>
        <r>
          <rPr>
            <sz val="9"/>
            <color indexed="81"/>
            <rFont val="LG스마트체 Regular"/>
            <family val="3"/>
            <charset val="129"/>
          </rPr>
          <t>수행</t>
        </r>
        <r>
          <rPr>
            <sz val="9"/>
            <color indexed="81"/>
            <rFont val="Arial Narrow"/>
            <family val="2"/>
          </rPr>
          <t xml:space="preserve"> </t>
        </r>
        <r>
          <rPr>
            <sz val="9"/>
            <color indexed="81"/>
            <rFont val="LG스마트체 Regular"/>
            <family val="3"/>
            <charset val="129"/>
          </rPr>
          <t>인원은</t>
        </r>
        <r>
          <rPr>
            <sz val="9"/>
            <color indexed="81"/>
            <rFont val="Arial Narrow"/>
            <family val="2"/>
          </rPr>
          <t xml:space="preserve"> 0 </t>
        </r>
        <r>
          <rPr>
            <sz val="9"/>
            <color indexed="81"/>
            <rFont val="LG스마트체 Regular"/>
            <family val="3"/>
            <charset val="129"/>
          </rPr>
          <t>명으로</t>
        </r>
        <r>
          <rPr>
            <sz val="9"/>
            <color indexed="81"/>
            <rFont val="Arial Narrow"/>
            <family val="2"/>
          </rPr>
          <t xml:space="preserve"> </t>
        </r>
        <r>
          <rPr>
            <sz val="9"/>
            <color indexed="81"/>
            <rFont val="LG스마트체 Regular"/>
            <family val="3"/>
            <charset val="129"/>
          </rPr>
          <t>표기</t>
        </r>
      </text>
    </comment>
    <comment ref="E720" authorId="0" shapeId="0" xr:uid="{E394F12E-0FE5-4A64-A001-63747F550143}">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21" authorId="0" shapeId="0" xr:uid="{A2F3EAFC-CDFA-40A8-B00A-F991AF51300E}">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22" authorId="0" shapeId="0" xr:uid="{AC9AD155-49E5-4301-B091-547AF4420D1F}">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23" authorId="0" shapeId="0" xr:uid="{A16949AE-3F4E-4209-B012-6A078079429E}">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93" authorId="0" shapeId="0" xr:uid="{5632A34D-6BC5-46A1-8D50-93AE406152E1}">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794" authorId="0" shapeId="0" xr:uid="{351996E1-75B5-40D0-832A-583B5B324D3A}">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S801" authorId="0" shapeId="0" xr:uid="{AB8F10B1-F9D3-46BD-B5CC-DAB962767FEB}">
      <text>
        <r>
          <rPr>
            <b/>
            <sz val="9"/>
            <color indexed="81"/>
            <rFont val="LG스마트체 Regular"/>
            <family val="3"/>
            <charset val="129"/>
          </rPr>
          <t>장은수</t>
        </r>
        <r>
          <rPr>
            <b/>
            <sz val="9"/>
            <color indexed="81"/>
            <rFont val="Aptos Narrow"/>
            <family val="2"/>
          </rPr>
          <t>('260814)</t>
        </r>
        <r>
          <rPr>
            <sz val="9"/>
            <color indexed="81"/>
            <rFont val="Aptos Narrow"/>
            <family val="2"/>
          </rPr>
          <t xml:space="preserve">
</t>
        </r>
        <r>
          <rPr>
            <sz val="9"/>
            <color indexed="81"/>
            <rFont val="LG스마트체 Regular"/>
            <family val="3"/>
            <charset val="129"/>
          </rPr>
          <t>연구원</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작업</t>
        </r>
        <r>
          <rPr>
            <sz val="9"/>
            <color indexed="81"/>
            <rFont val="Aptos Narrow"/>
            <family val="2"/>
          </rPr>
          <t xml:space="preserve"> </t>
        </r>
        <r>
          <rPr>
            <sz val="9"/>
            <color indexed="81"/>
            <rFont val="LG스마트체 Regular"/>
            <family val="3"/>
            <charset val="129"/>
          </rPr>
          <t>확인
설비만</t>
        </r>
        <r>
          <rPr>
            <sz val="9"/>
            <color indexed="81"/>
            <rFont val="Aptos Narrow"/>
            <family val="2"/>
          </rPr>
          <t xml:space="preserve"> </t>
        </r>
        <r>
          <rPr>
            <sz val="9"/>
            <color indexed="81"/>
            <rFont val="LG스마트체 Regular"/>
            <family val="3"/>
            <charset val="129"/>
          </rPr>
          <t>가동시에는</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인원은</t>
        </r>
        <r>
          <rPr>
            <sz val="9"/>
            <color indexed="81"/>
            <rFont val="Aptos Narrow"/>
            <family val="2"/>
          </rPr>
          <t xml:space="preserve"> 0</t>
        </r>
        <r>
          <rPr>
            <sz val="9"/>
            <color indexed="81"/>
            <rFont val="LG스마트체 Regular"/>
            <family val="3"/>
            <charset val="129"/>
          </rPr>
          <t>으로</t>
        </r>
        <r>
          <rPr>
            <sz val="9"/>
            <color indexed="81"/>
            <rFont val="Aptos Narrow"/>
            <family val="2"/>
          </rPr>
          <t xml:space="preserve"> </t>
        </r>
        <r>
          <rPr>
            <sz val="9"/>
            <color indexed="81"/>
            <rFont val="LG스마트체 Regular"/>
            <family val="3"/>
            <charset val="129"/>
          </rPr>
          <t>표기</t>
        </r>
        <r>
          <rPr>
            <sz val="9"/>
            <color indexed="81"/>
            <rFont val="Aptos Narrow"/>
            <family val="2"/>
          </rPr>
          <t xml:space="preserve"> </t>
        </r>
      </text>
    </comment>
    <comment ref="S802" authorId="0" shapeId="0" xr:uid="{AAE72BA9-C412-47B1-A43D-602EBB828197}">
      <text>
        <r>
          <rPr>
            <b/>
            <sz val="9"/>
            <color indexed="81"/>
            <rFont val="LG스마트체 Regular"/>
            <family val="3"/>
            <charset val="129"/>
          </rPr>
          <t>장은수</t>
        </r>
        <r>
          <rPr>
            <b/>
            <sz val="9"/>
            <color indexed="81"/>
            <rFont val="Aptos Narrow"/>
            <family val="2"/>
          </rPr>
          <t>('260814)</t>
        </r>
        <r>
          <rPr>
            <sz val="9"/>
            <color indexed="81"/>
            <rFont val="Aptos Narrow"/>
            <family val="2"/>
          </rPr>
          <t xml:space="preserve">
</t>
        </r>
        <r>
          <rPr>
            <sz val="9"/>
            <color indexed="81"/>
            <rFont val="LG스마트체 Regular"/>
            <family val="3"/>
            <charset val="129"/>
          </rPr>
          <t>연구원</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작업</t>
        </r>
        <r>
          <rPr>
            <sz val="9"/>
            <color indexed="81"/>
            <rFont val="Aptos Narrow"/>
            <family val="2"/>
          </rPr>
          <t xml:space="preserve"> </t>
        </r>
        <r>
          <rPr>
            <sz val="9"/>
            <color indexed="81"/>
            <rFont val="LG스마트체 Regular"/>
            <family val="3"/>
            <charset val="129"/>
          </rPr>
          <t>확인
설비만</t>
        </r>
        <r>
          <rPr>
            <sz val="9"/>
            <color indexed="81"/>
            <rFont val="Aptos Narrow"/>
            <family val="2"/>
          </rPr>
          <t xml:space="preserve"> </t>
        </r>
        <r>
          <rPr>
            <sz val="9"/>
            <color indexed="81"/>
            <rFont val="LG스마트체 Regular"/>
            <family val="3"/>
            <charset val="129"/>
          </rPr>
          <t>가동시에는</t>
        </r>
        <r>
          <rPr>
            <sz val="9"/>
            <color indexed="81"/>
            <rFont val="Aptos Narrow"/>
            <family val="2"/>
          </rPr>
          <t xml:space="preserve"> </t>
        </r>
        <r>
          <rPr>
            <sz val="9"/>
            <color indexed="81"/>
            <rFont val="LG스마트체 Regular"/>
            <family val="3"/>
            <charset val="129"/>
          </rPr>
          <t>수행</t>
        </r>
        <r>
          <rPr>
            <sz val="9"/>
            <color indexed="81"/>
            <rFont val="Aptos Narrow"/>
            <family val="2"/>
          </rPr>
          <t xml:space="preserve"> </t>
        </r>
        <r>
          <rPr>
            <sz val="9"/>
            <color indexed="81"/>
            <rFont val="LG스마트체 Regular"/>
            <family val="3"/>
            <charset val="129"/>
          </rPr>
          <t>인원은</t>
        </r>
        <r>
          <rPr>
            <sz val="9"/>
            <color indexed="81"/>
            <rFont val="Aptos Narrow"/>
            <family val="2"/>
          </rPr>
          <t xml:space="preserve"> 0</t>
        </r>
        <r>
          <rPr>
            <sz val="9"/>
            <color indexed="81"/>
            <rFont val="LG스마트체 Regular"/>
            <family val="3"/>
            <charset val="129"/>
          </rPr>
          <t>으로</t>
        </r>
        <r>
          <rPr>
            <sz val="9"/>
            <color indexed="81"/>
            <rFont val="Aptos Narrow"/>
            <family val="2"/>
          </rPr>
          <t xml:space="preserve"> </t>
        </r>
        <r>
          <rPr>
            <sz val="9"/>
            <color indexed="81"/>
            <rFont val="LG스마트체 Regular"/>
            <family val="3"/>
            <charset val="129"/>
          </rPr>
          <t>표기</t>
        </r>
        <r>
          <rPr>
            <sz val="9"/>
            <color indexed="81"/>
            <rFont val="Aptos Narrow"/>
            <family val="2"/>
          </rPr>
          <t xml:space="preserve"> </t>
        </r>
      </text>
    </comment>
    <comment ref="E804" authorId="0" shapeId="0" xr:uid="{E91F80E9-61D5-4034-A510-190BCB55E502}">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E805" authorId="0" shapeId="0" xr:uid="{B2131AC1-E749-42BE-8639-07FDDC9157E7}">
      <text>
        <r>
          <rPr>
            <b/>
            <sz val="9"/>
            <color indexed="81"/>
            <rFont val="LG스마트체 Regular"/>
            <family val="3"/>
            <charset val="129"/>
          </rPr>
          <t>장은수</t>
        </r>
        <r>
          <rPr>
            <b/>
            <sz val="9"/>
            <color indexed="81"/>
            <rFont val="Arial Narrow"/>
            <family val="2"/>
          </rPr>
          <t>(EUNSU JANG)[jeus21]:
1</t>
        </r>
        <r>
          <rPr>
            <b/>
            <sz val="9"/>
            <color indexed="81"/>
            <rFont val="LG스마트체 Regular"/>
            <family val="3"/>
            <charset val="129"/>
          </rPr>
          <t>차</t>
        </r>
        <r>
          <rPr>
            <b/>
            <sz val="9"/>
            <color indexed="81"/>
            <rFont val="Arial Narrow"/>
            <family val="2"/>
          </rPr>
          <t xml:space="preserve"> </t>
        </r>
        <r>
          <rPr>
            <b/>
            <sz val="9"/>
            <color indexed="81"/>
            <rFont val="LG스마트체 Regular"/>
            <family val="3"/>
            <charset val="129"/>
          </rPr>
          <t>검토</t>
        </r>
        <r>
          <rPr>
            <b/>
            <sz val="9"/>
            <color indexed="81"/>
            <rFont val="Arial Narrow"/>
            <family val="2"/>
          </rPr>
          <t xml:space="preserve"> </t>
        </r>
        <r>
          <rPr>
            <b/>
            <sz val="9"/>
            <color indexed="81"/>
            <rFont val="LG스마트체 Regular"/>
            <family val="3"/>
            <charset val="129"/>
          </rPr>
          <t>의견</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단위</t>
        </r>
        <r>
          <rPr>
            <sz val="9"/>
            <color indexed="81"/>
            <rFont val="Arial Narrow"/>
            <family val="2"/>
          </rPr>
          <t xml:space="preserve"> </t>
        </r>
        <r>
          <rPr>
            <sz val="9"/>
            <color indexed="81"/>
            <rFont val="LG스마트체 Regular"/>
            <family val="3"/>
            <charset val="129"/>
          </rPr>
          <t>반응성</t>
        </r>
        <r>
          <rPr>
            <sz val="9"/>
            <color indexed="81"/>
            <rFont val="Arial Narrow"/>
            <family val="2"/>
          </rPr>
          <t xml:space="preserve"> </t>
        </r>
        <r>
          <rPr>
            <sz val="9"/>
            <color indexed="81"/>
            <rFont val="LG스마트체 Regular"/>
            <family val="3"/>
            <charset val="129"/>
          </rPr>
          <t>평가</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셀</t>
        </r>
        <r>
          <rPr>
            <sz val="9"/>
            <color indexed="81"/>
            <rFont val="Arial Narrow"/>
            <family val="2"/>
          </rPr>
          <t xml:space="preserve"> </t>
        </r>
        <r>
          <rPr>
            <sz val="9"/>
            <color indexed="81"/>
            <rFont val="LG스마트체 Regular"/>
            <family val="3"/>
            <charset val="129"/>
          </rPr>
          <t>분석</t>
        </r>
        <r>
          <rPr>
            <sz val="9"/>
            <color indexed="81"/>
            <rFont val="Arial Narrow"/>
            <family val="2"/>
          </rPr>
          <t xml:space="preserve"> </t>
        </r>
        <r>
          <rPr>
            <sz val="9"/>
            <color indexed="81"/>
            <rFont val="LG스마트체 Regular"/>
            <family val="3"/>
            <charset val="129"/>
          </rPr>
          <t>실험으로</t>
        </r>
        <r>
          <rPr>
            <sz val="9"/>
            <color indexed="81"/>
            <rFont val="Arial Narrow"/>
            <family val="2"/>
          </rPr>
          <t xml:space="preserve"> </t>
        </r>
        <r>
          <rPr>
            <sz val="9"/>
            <color indexed="81"/>
            <rFont val="LG스마트체 Regular"/>
            <family val="3"/>
            <charset val="129"/>
          </rPr>
          <t>분류
적절성</t>
        </r>
        <r>
          <rPr>
            <sz val="9"/>
            <color indexed="81"/>
            <rFont val="Arial Narrow"/>
            <family val="2"/>
          </rPr>
          <t xml:space="preserve"> </t>
        </r>
        <r>
          <rPr>
            <sz val="9"/>
            <color indexed="81"/>
            <rFont val="LG스마트체 Regular"/>
            <family val="3"/>
            <charset val="129"/>
          </rPr>
          <t>검토</t>
        </r>
        <r>
          <rPr>
            <sz val="9"/>
            <color indexed="81"/>
            <rFont val="Arial Narrow"/>
            <family val="2"/>
          </rPr>
          <t xml:space="preserve"> </t>
        </r>
        <r>
          <rPr>
            <sz val="9"/>
            <color indexed="81"/>
            <rFont val="LG스마트체 Regular"/>
            <family val="3"/>
            <charset val="129"/>
          </rPr>
          <t>필요</t>
        </r>
      </text>
    </comment>
    <comment ref="F823" authorId="0" shapeId="0" xr:uid="{45BB0B78-44B3-46B6-B476-661619349ADF}">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4" authorId="0" shapeId="0" xr:uid="{0DDB0113-858E-44AF-8C28-CEEE7ADC1438}">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5" authorId="0" shapeId="0" xr:uid="{65C7883C-2716-4F7F-850A-82D29D15D80C}">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6" authorId="0" shapeId="0" xr:uid="{7E386095-612D-48C7-BF96-53C951B38269}">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827" authorId="0" shapeId="0" xr:uid="{D9777FD6-FA9F-4651-A759-7F2DAE0ED900}">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6" authorId="0" shapeId="0" xr:uid="{A6D9B150-5DCC-4364-8C7B-A7E9887EDC67}">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7" authorId="0" shapeId="0" xr:uid="{5E771D19-D130-4D0C-BCDE-DA5F6B83D309}">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8" authorId="0" shapeId="0" xr:uid="{05D0BC30-5CB9-41F7-A3A7-1EF2C76C8B5D}">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79" authorId="0" shapeId="0" xr:uid="{48A99354-108B-4C5D-BCF6-AA1352ED292A}">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980" authorId="0" shapeId="0" xr:uid="{0CB0B446-44CF-4527-8637-C856CCAA0A97}">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189" authorId="0" shapeId="0" xr:uid="{ED789663-C252-4438-B565-AE359B9FD326}">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F1190" authorId="0" shapeId="0" xr:uid="{139DF2E0-3D22-4284-A146-6155D81FC5A5}">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U1226" authorId="1" shapeId="0" xr:uid="{183C69DF-F86C-42DA-A4BD-4B47CD1B99A6}">
      <text>
        <r>
          <rPr>
            <sz val="11"/>
            <color theme="1"/>
            <rFont val="맑은 고딕"/>
            <family val="2"/>
            <charset val="129"/>
            <scheme val="minor"/>
          </rPr>
          <t>과제당 평균 샘플수 220개*12과제/12개월</t>
        </r>
      </text>
    </comment>
    <comment ref="X1226" authorId="1" shapeId="0" xr:uid="{DE8FF992-73AF-47AF-957E-EA49740BCCB2}">
      <text>
        <r>
          <rPr>
            <b/>
            <sz val="9"/>
            <color indexed="81"/>
            <rFont val="돋움"/>
            <family val="3"/>
            <charset val="129"/>
          </rPr>
          <t>현수준*2배
(투입원단측정하여 로딩 정확도 증가)</t>
        </r>
      </text>
    </comment>
    <comment ref="U1227" authorId="1" shapeId="0" xr:uid="{888BAABA-A10A-45E6-BD9C-350912CC1842}">
      <text>
        <r>
          <rPr>
            <sz val="11"/>
            <color theme="1"/>
            <rFont val="맑은 고딕"/>
            <family val="2"/>
            <charset val="129"/>
            <scheme val="minor"/>
          </rPr>
          <t>과제당 평균 샘플수 220개*12과제/12개월</t>
        </r>
      </text>
    </comment>
    <comment ref="X1227" authorId="1" shapeId="0" xr:uid="{69C9F350-B5D4-46B8-9FE6-B9941A55B180}">
      <text>
        <r>
          <rPr>
            <b/>
            <sz val="9"/>
            <color indexed="81"/>
            <rFont val="돋움"/>
            <family val="3"/>
            <charset val="129"/>
          </rPr>
          <t>현수준*2배
(투입원단측정하여 로딩 정확도 증가)</t>
        </r>
      </text>
    </comment>
    <comment ref="U1228" authorId="1" shapeId="0" xr:uid="{6878F68D-50F1-46B3-BAD4-60DC1E4AB988}">
      <text>
        <r>
          <rPr>
            <sz val="11"/>
            <color theme="1"/>
            <rFont val="맑은 고딕"/>
            <family val="2"/>
            <charset val="129"/>
            <scheme val="minor"/>
          </rPr>
          <t>과제당 평균 샘플수 220개*12과제/12개월</t>
        </r>
      </text>
    </comment>
    <comment ref="X1228" authorId="1" shapeId="0" xr:uid="{E411C30B-B7AE-4549-8843-40197572D0AE}">
      <text>
        <r>
          <rPr>
            <b/>
            <sz val="9"/>
            <color indexed="81"/>
            <rFont val="돋움"/>
            <family val="3"/>
            <charset val="129"/>
          </rPr>
          <t>현수준*2배
(투입원단측정하여 로딩 정확도 증가)</t>
        </r>
      </text>
    </comment>
    <comment ref="U1229" authorId="1" shapeId="0" xr:uid="{65A27953-3424-4AF1-BE7F-6FCC72663EFE}">
      <text>
        <r>
          <rPr>
            <sz val="11"/>
            <color theme="1"/>
            <rFont val="맑은 고딕"/>
            <family val="2"/>
            <charset val="129"/>
            <scheme val="minor"/>
          </rPr>
          <t>과제당 평균 샘플수 220개*12과제/12개월</t>
        </r>
      </text>
    </comment>
    <comment ref="X1229" authorId="1" shapeId="0" xr:uid="{188F64DE-C934-4F27-96A9-41E39258E2C2}">
      <text>
        <r>
          <rPr>
            <b/>
            <sz val="9"/>
            <color indexed="81"/>
            <rFont val="돋움"/>
            <family val="3"/>
            <charset val="129"/>
          </rPr>
          <t>현수준*2배
(투입원단측정하여 로딩 정확도 증가)</t>
        </r>
      </text>
    </comment>
    <comment ref="U1230" authorId="1" shapeId="0" xr:uid="{872A37DA-1D16-4738-A957-3421B359BC19}">
      <text>
        <r>
          <rPr>
            <sz val="11"/>
            <color theme="1"/>
            <rFont val="맑은 고딕"/>
            <family val="2"/>
            <charset val="129"/>
            <scheme val="minor"/>
          </rPr>
          <t>과제당 평균 샘플수 220개*12과제/12개월</t>
        </r>
      </text>
    </comment>
    <comment ref="X1230" authorId="1" shapeId="0" xr:uid="{B35F0E93-4632-4F83-ACF6-78A2F49C0558}">
      <text>
        <r>
          <rPr>
            <b/>
            <sz val="9"/>
            <color indexed="81"/>
            <rFont val="돋움"/>
            <family val="3"/>
            <charset val="129"/>
          </rPr>
          <t>현수준*2배
(투입원단측정하여 로딩 정확도 증가)</t>
        </r>
      </text>
    </comment>
    <comment ref="U1231" authorId="1" shapeId="0" xr:uid="{D9A9E1E7-A531-486A-BB53-9B3BA6EE893D}">
      <text>
        <r>
          <rPr>
            <sz val="11"/>
            <color theme="1"/>
            <rFont val="맑은 고딕"/>
            <family val="2"/>
            <charset val="129"/>
            <scheme val="minor"/>
          </rPr>
          <t>과제당 평균 샘플수 220개*12과제/12개월</t>
        </r>
      </text>
    </comment>
    <comment ref="X1231" authorId="1" shapeId="0" xr:uid="{9DEF3CB8-D497-4485-842B-F5D960813509}">
      <text>
        <r>
          <rPr>
            <b/>
            <sz val="9"/>
            <color indexed="81"/>
            <rFont val="돋움"/>
            <family val="3"/>
            <charset val="129"/>
          </rPr>
          <t>현수준*2배
(투입원단측정하여 로딩 정확도 증가)</t>
        </r>
      </text>
    </comment>
    <comment ref="U1232" authorId="1" shapeId="0" xr:uid="{C91D878B-67E1-4D79-BF35-59E6FDB429DC}">
      <text>
        <r>
          <rPr>
            <b/>
            <sz val="9"/>
            <color indexed="81"/>
            <rFont val="돋움"/>
            <family val="3"/>
            <charset val="129"/>
          </rPr>
          <t>과제당 평균 샘플수 220개*원단3과제/12개월</t>
        </r>
      </text>
    </comment>
    <comment ref="U1233" authorId="1" shapeId="0" xr:uid="{A2DCB003-CE40-4643-AFFE-B73E13FC4673}">
      <text>
        <r>
          <rPr>
            <b/>
            <sz val="9"/>
            <color indexed="81"/>
            <rFont val="돋움"/>
            <family val="3"/>
            <charset val="129"/>
          </rPr>
          <t>과제당 평균 샘플수 220개*원단3과제/12개월</t>
        </r>
      </text>
    </comment>
    <comment ref="U1234" authorId="1" shapeId="0" xr:uid="{5440F69A-D9D0-43A0-AEFF-B1626AE335E7}">
      <text>
        <r>
          <rPr>
            <b/>
            <sz val="9"/>
            <color indexed="81"/>
            <rFont val="돋움"/>
            <family val="3"/>
            <charset val="129"/>
          </rPr>
          <t>과제당 평균 샘플수 220개*원단3과제/12개월</t>
        </r>
      </text>
    </comment>
    <comment ref="U1235" authorId="1" shapeId="0" xr:uid="{A2856045-6574-4584-B0E8-B4290465E2FB}">
      <text>
        <r>
          <rPr>
            <b/>
            <sz val="9"/>
            <color indexed="81"/>
            <rFont val="돋움"/>
            <family val="3"/>
            <charset val="129"/>
          </rPr>
          <t>과제당 평균 샘플수 220개*원단3과제/12개월</t>
        </r>
      </text>
    </comment>
    <comment ref="U1236" authorId="1" shapeId="0" xr:uid="{DCA0684A-B4A7-48B4-95A3-CB9A9CB2B1FA}">
      <text>
        <r>
          <rPr>
            <b/>
            <sz val="9"/>
            <color indexed="81"/>
            <rFont val="돋움"/>
            <family val="3"/>
            <charset val="129"/>
          </rPr>
          <t>과제당 평균 샘플수 220개*원단3과제/12개월</t>
        </r>
      </text>
    </comment>
    <comment ref="U1237" authorId="1" shapeId="0" xr:uid="{DD0B60B3-AFBD-4A7B-BF0D-3CA4D1FD3E8D}">
      <text>
        <r>
          <rPr>
            <b/>
            <sz val="9"/>
            <color indexed="81"/>
            <rFont val="돋움"/>
            <family val="3"/>
            <charset val="129"/>
          </rPr>
          <t>과제당 평균 샘플수 220개*원단3과제/12개월</t>
        </r>
      </text>
    </comment>
    <comment ref="U1238" authorId="1" shapeId="0" xr:uid="{91EC9672-B2EA-4B86-8B5E-626306CF44E2}">
      <text>
        <r>
          <rPr>
            <b/>
            <sz val="9"/>
            <color indexed="81"/>
            <rFont val="돋움"/>
            <family val="3"/>
            <charset val="129"/>
          </rPr>
          <t>과제당 평균 샘플수 220개*원단3과제/12개월</t>
        </r>
      </text>
    </comment>
    <comment ref="U1239" authorId="1" shapeId="0" xr:uid="{3C2E2C65-5E7B-44AA-849D-DCE73EC8D782}">
      <text>
        <r>
          <rPr>
            <b/>
            <sz val="9"/>
            <color indexed="81"/>
            <rFont val="돋움"/>
            <family val="3"/>
            <charset val="129"/>
          </rPr>
          <t>과제당 평균 샘플수 220개*원단3과제/12개월</t>
        </r>
      </text>
    </comment>
    <comment ref="U1240" authorId="1" shapeId="0" xr:uid="{5D549C75-853B-400A-9D8F-F148D41876C9}">
      <text>
        <r>
          <rPr>
            <sz val="11"/>
            <color theme="1"/>
            <rFont val="맑은 고딕"/>
            <family val="2"/>
            <charset val="129"/>
            <scheme val="minor"/>
          </rPr>
          <t>과제당 평균 샘플수 220개*12과제/12개월</t>
        </r>
      </text>
    </comment>
    <comment ref="U1241" authorId="1" shapeId="0" xr:uid="{BA63EE37-CFCE-454E-8030-A932303CA2E3}">
      <text>
        <r>
          <rPr>
            <sz val="11"/>
            <color theme="1"/>
            <rFont val="맑은 고딕"/>
            <family val="2"/>
            <charset val="129"/>
            <scheme val="minor"/>
          </rPr>
          <t>과제당 평균 샘플수 220개*12과제/12개월</t>
        </r>
      </text>
    </comment>
    <comment ref="U1242" authorId="1" shapeId="0" xr:uid="{B22AB7A1-A5BA-439D-99EA-4B7E2145CF96}">
      <text>
        <r>
          <rPr>
            <sz val="11"/>
            <color theme="1"/>
            <rFont val="맑은 고딕"/>
            <family val="2"/>
            <charset val="129"/>
            <scheme val="minor"/>
          </rPr>
          <t>과제당 평균 샘플수 220개*12과제/12개월</t>
        </r>
      </text>
    </comment>
    <comment ref="U1243" authorId="1" shapeId="0" xr:uid="{BD04BDE3-1D8F-4103-B448-35606DABDE22}">
      <text>
        <r>
          <rPr>
            <sz val="11"/>
            <color theme="1"/>
            <rFont val="맑은 고딕"/>
            <family val="2"/>
            <charset val="129"/>
            <scheme val="minor"/>
          </rPr>
          <t>과제당 평균 샘플수 220개*CCS4과제/12개월</t>
        </r>
      </text>
    </comment>
    <comment ref="U1244" authorId="1" shapeId="0" xr:uid="{42C0BA9C-9F21-4371-A62C-57828F72DF50}">
      <text>
        <r>
          <rPr>
            <sz val="11"/>
            <color theme="1"/>
            <rFont val="맑은 고딕"/>
            <family val="2"/>
            <charset val="129"/>
            <scheme val="minor"/>
          </rPr>
          <t>과제당 평균 샘플수 220개*CCS4과제/12개월</t>
        </r>
      </text>
    </comment>
    <comment ref="U1245" authorId="1" shapeId="0" xr:uid="{0A8186A3-9F15-4F7B-A613-D522FD6B2F91}">
      <text>
        <r>
          <rPr>
            <sz val="11"/>
            <color theme="1"/>
            <rFont val="맑은 고딕"/>
            <family val="2"/>
            <charset val="129"/>
            <scheme val="minor"/>
          </rPr>
          <t>과제당 평균 샘플수 220개*CCS4과제/12개월</t>
        </r>
      </text>
    </comment>
    <comment ref="U1246" authorId="1" shapeId="0" xr:uid="{77B20D4E-1157-4480-AE52-C540C96959A9}">
      <text>
        <r>
          <rPr>
            <sz val="11"/>
            <color theme="1"/>
            <rFont val="맑은 고딕"/>
            <family val="2"/>
            <charset val="129"/>
            <scheme val="minor"/>
          </rPr>
          <t>과제당 평균 샘플수 220개*CCS4과제/12개월</t>
        </r>
      </text>
    </comment>
    <comment ref="U1247" authorId="1" shapeId="0" xr:uid="{0E18ACE3-32EB-49B0-A17E-3170B554C4D2}">
      <text>
        <r>
          <rPr>
            <sz val="11"/>
            <color theme="1"/>
            <rFont val="맑은 고딕"/>
            <family val="2"/>
            <charset val="129"/>
            <scheme val="minor"/>
          </rPr>
          <t>과제당 평균 샘플수 220개*12과제*전체의 20%/12개월</t>
        </r>
      </text>
    </comment>
    <comment ref="X1247" authorId="1" shapeId="0" xr:uid="{523E90C2-F246-4711-8B0F-3170DFC55DA8}">
      <text>
        <r>
          <rPr>
            <b/>
            <sz val="9"/>
            <color indexed="81"/>
            <rFont val="돋움"/>
            <family val="3"/>
            <charset val="129"/>
          </rPr>
          <t>2인자*3수준=9배</t>
        </r>
      </text>
    </comment>
    <comment ref="U1248" authorId="1" shapeId="0" xr:uid="{ECE058D4-F405-4ECC-BC76-14346C205069}">
      <text>
        <r>
          <rPr>
            <sz val="11"/>
            <color theme="1"/>
            <rFont val="맑은 고딕"/>
            <family val="2"/>
            <charset val="129"/>
            <scheme val="minor"/>
          </rPr>
          <t>과제당 평균 샘플수 220개*12과제*전체의 20%/12개월</t>
        </r>
      </text>
    </comment>
    <comment ref="X1248" authorId="1" shapeId="0" xr:uid="{D6B8D901-D428-4DF9-A43E-63028F15EA98}">
      <text>
        <r>
          <rPr>
            <b/>
            <sz val="9"/>
            <color indexed="81"/>
            <rFont val="돋움"/>
            <family val="3"/>
            <charset val="129"/>
          </rPr>
          <t>2인자*3수준=9배</t>
        </r>
      </text>
    </comment>
    <comment ref="U1249" authorId="1" shapeId="0" xr:uid="{B910B257-CB30-44F5-840E-9B74D2601C96}">
      <text>
        <r>
          <rPr>
            <sz val="11"/>
            <color theme="1"/>
            <rFont val="맑은 고딕"/>
            <family val="2"/>
            <charset val="129"/>
            <scheme val="minor"/>
          </rPr>
          <t>과제당 평균 샘플수 220개*12과제*전체의 20%/12개월</t>
        </r>
      </text>
    </comment>
    <comment ref="X1249" authorId="1" shapeId="0" xr:uid="{072113D8-62D2-46F4-95B7-0825091A9D6D}">
      <text>
        <r>
          <rPr>
            <b/>
            <sz val="9"/>
            <color indexed="81"/>
            <rFont val="돋움"/>
            <family val="3"/>
            <charset val="129"/>
          </rPr>
          <t>2인자*3수준=9배</t>
        </r>
      </text>
    </comment>
    <comment ref="U1250" authorId="1" shapeId="0" xr:uid="{21A0A230-AA1A-4B37-99FD-EB93A8564046}">
      <text>
        <r>
          <rPr>
            <sz val="11"/>
            <color theme="1"/>
            <rFont val="맑은 고딕"/>
            <family val="2"/>
            <charset val="129"/>
            <scheme val="minor"/>
          </rPr>
          <t>과제당 평균 샘플수 220개*12과제*전체의 20%/12개월</t>
        </r>
      </text>
    </comment>
    <comment ref="X1250" authorId="1" shapeId="0" xr:uid="{DA7F06FC-B074-4E8C-AB78-54FBFB89E937}">
      <text>
        <r>
          <rPr>
            <b/>
            <sz val="9"/>
            <color indexed="81"/>
            <rFont val="돋움"/>
            <family val="3"/>
            <charset val="129"/>
          </rPr>
          <t>2인자*3수준=9배</t>
        </r>
      </text>
    </comment>
    <comment ref="U1251" authorId="1" shapeId="0" xr:uid="{8D29406A-E3B5-4D9A-9C0D-9462D535EF06}">
      <text>
        <r>
          <rPr>
            <sz val="11"/>
            <color theme="1"/>
            <rFont val="맑은 고딕"/>
            <family val="2"/>
            <charset val="129"/>
            <scheme val="minor"/>
          </rPr>
          <t>과제당 평균 샘플수 220개*12과제*전체의 5%/12개월</t>
        </r>
      </text>
    </comment>
    <comment ref="U1252" authorId="1" shapeId="0" xr:uid="{4ADD843A-7527-457C-995C-58432FD260D6}">
      <text>
        <r>
          <rPr>
            <sz val="11"/>
            <color theme="1"/>
            <rFont val="맑은 고딕"/>
            <family val="2"/>
            <charset val="129"/>
            <scheme val="minor"/>
          </rPr>
          <t>과제당 평균 샘플수 220개*12과제*전체의 5%/12개월</t>
        </r>
      </text>
    </comment>
    <comment ref="U1253" authorId="1" shapeId="0" xr:uid="{F59DBB90-3733-4235-9871-0EEC1753E1A6}">
      <text>
        <r>
          <rPr>
            <sz val="11"/>
            <color theme="1"/>
            <rFont val="맑은 고딕"/>
            <family val="2"/>
            <charset val="129"/>
            <scheme val="minor"/>
          </rPr>
          <t>과제당 평균 샘플수 220개*12과제*전체의 5%/12개월</t>
        </r>
      </text>
    </comment>
    <comment ref="U1254" authorId="1" shapeId="0" xr:uid="{626B2040-C885-4733-9099-2314663CB02B}">
      <text>
        <r>
          <rPr>
            <sz val="11"/>
            <color theme="1"/>
            <rFont val="맑은 고딕"/>
            <family val="2"/>
            <charset val="129"/>
            <scheme val="minor"/>
          </rPr>
          <t>과제당 평균 샘플수 220개*12과제*전체의 5%/12개월</t>
        </r>
      </text>
    </comment>
    <comment ref="U1255" authorId="1" shapeId="0" xr:uid="{660551CE-9A1B-47BD-A000-4FA61362527F}">
      <text>
        <r>
          <rPr>
            <sz val="11"/>
            <color theme="1"/>
            <rFont val="맑은 고딕"/>
            <family val="2"/>
            <charset val="129"/>
            <scheme val="minor"/>
          </rPr>
          <t>과제당 평균 샘플수 220개*12과제*전체의 20%/12개월</t>
        </r>
      </text>
    </comment>
    <comment ref="X1255" authorId="1" shapeId="0" xr:uid="{74B02835-72A7-42A5-9339-0F9C4DEC8EBB}">
      <text>
        <r>
          <rPr>
            <sz val="11"/>
            <color theme="1"/>
            <rFont val="맑은 고딕"/>
            <family val="2"/>
            <charset val="129"/>
            <scheme val="minor"/>
          </rPr>
          <t>과제당 평균 샘플수 220개*12과제*전체샘플측정/12개월</t>
        </r>
      </text>
    </comment>
    <comment ref="U1256" authorId="1" shapeId="0" xr:uid="{461600ED-B759-4AF4-B9CA-93B769D716A9}">
      <text>
        <r>
          <rPr>
            <sz val="11"/>
            <color theme="1"/>
            <rFont val="맑은 고딕"/>
            <family val="2"/>
            <charset val="129"/>
            <scheme val="minor"/>
          </rPr>
          <t>과제당 평균 샘플수 220개*12과제*전체의 20%/12개월</t>
        </r>
      </text>
    </comment>
    <comment ref="X1256" authorId="1" shapeId="0" xr:uid="{9B357ABE-17E3-4B80-8613-1A84601BAD54}">
      <text>
        <r>
          <rPr>
            <sz val="11"/>
            <color theme="1"/>
            <rFont val="맑은 고딕"/>
            <family val="2"/>
            <charset val="129"/>
            <scheme val="minor"/>
          </rPr>
          <t>과제당 평균 샘플수 220개*12과제*전체샘플측정/12개월</t>
        </r>
      </text>
    </comment>
    <comment ref="U1257" authorId="1" shapeId="0" xr:uid="{05636E8E-45D0-4ED1-B318-07F4CB4F481A}">
      <text>
        <r>
          <rPr>
            <sz val="11"/>
            <color theme="1"/>
            <rFont val="맑은 고딕"/>
            <family val="2"/>
            <charset val="129"/>
            <scheme val="minor"/>
          </rPr>
          <t>과제당 평균 샘플수 220개*12과제*전체의 20%/12개월</t>
        </r>
      </text>
    </comment>
    <comment ref="X1257" authorId="1" shapeId="0" xr:uid="{CE5CF31A-2476-4993-9327-58BD9BC07EBE}">
      <text>
        <r>
          <rPr>
            <sz val="11"/>
            <color theme="1"/>
            <rFont val="맑은 고딕"/>
            <family val="2"/>
            <charset val="129"/>
            <scheme val="minor"/>
          </rPr>
          <t>과제당 평균 샘플수 220개*12과제*전체샘플측정/12개월</t>
        </r>
      </text>
    </comment>
    <comment ref="U1258" authorId="1" shapeId="0" xr:uid="{29522BF0-C442-4783-9D0A-924FC8145DDB}">
      <text>
        <r>
          <rPr>
            <sz val="11"/>
            <color theme="1"/>
            <rFont val="맑은 고딕"/>
            <family val="2"/>
            <charset val="129"/>
            <scheme val="minor"/>
          </rPr>
          <t>과제당 평균 샘플수 220개*12과제*전체의 20%/12개월</t>
        </r>
      </text>
    </comment>
    <comment ref="X1258" authorId="1" shapeId="0" xr:uid="{26EF96EB-894C-44A2-ACD4-A4CCBDE7D630}">
      <text>
        <r>
          <rPr>
            <sz val="11"/>
            <color theme="1"/>
            <rFont val="맑은 고딕"/>
            <family val="2"/>
            <charset val="129"/>
            <scheme val="minor"/>
          </rPr>
          <t>과제당 평균 샘플수 220개*12과제*전체샘플측정/12개월</t>
        </r>
      </text>
    </comment>
    <comment ref="U1259" authorId="1" shapeId="0" xr:uid="{7E97F77D-A666-4A73-BF3B-D39F64580DCF}">
      <text>
        <r>
          <rPr>
            <sz val="11"/>
            <color theme="1"/>
            <rFont val="맑은 고딕"/>
            <family val="2"/>
            <charset val="129"/>
            <scheme val="minor"/>
          </rPr>
          <t>과제당 평균 샘플수 220개*12과제*전체의 20%/12개월</t>
        </r>
      </text>
    </comment>
    <comment ref="X1259" authorId="1" shapeId="0" xr:uid="{07DC4688-54D3-4708-8D07-1BE4A78D254E}">
      <text>
        <r>
          <rPr>
            <sz val="11"/>
            <color theme="1"/>
            <rFont val="맑은 고딕"/>
            <family val="2"/>
            <charset val="129"/>
            <scheme val="minor"/>
          </rPr>
          <t>과제당 평균 샘플수 220개*12과제*전체샘플측정/12개월</t>
        </r>
      </text>
    </comment>
    <comment ref="U1260" authorId="1" shapeId="0" xr:uid="{26BBAC29-749F-4025-B08A-7836B2A95FC9}">
      <text>
        <r>
          <rPr>
            <sz val="11"/>
            <color theme="1"/>
            <rFont val="맑은 고딕"/>
            <family val="2"/>
            <charset val="129"/>
            <scheme val="minor"/>
          </rPr>
          <t>과제당 평균 샘플수 220개*12과제*전체의 20%/12개월</t>
        </r>
      </text>
    </comment>
    <comment ref="U1261" authorId="1" shapeId="0" xr:uid="{AA15D097-C408-4A9A-9514-B32954D51F5D}">
      <text>
        <r>
          <rPr>
            <sz val="11"/>
            <color theme="1"/>
            <rFont val="맑은 고딕"/>
            <family val="2"/>
            <charset val="129"/>
            <scheme val="minor"/>
          </rPr>
          <t>과제당 평균 샘플수 220개*12과제*전체의 20%/12개월</t>
        </r>
      </text>
    </comment>
    <comment ref="U1262" authorId="1" shapeId="0" xr:uid="{F954D539-2386-44F1-A032-FE0A21F21254}">
      <text>
        <r>
          <rPr>
            <sz val="11"/>
            <color theme="1"/>
            <rFont val="맑은 고딕"/>
            <family val="2"/>
            <charset val="129"/>
            <scheme val="minor"/>
          </rPr>
          <t>과제당 평균 샘플수 220개*12과제*전체의 20%/12개월</t>
        </r>
      </text>
    </comment>
    <comment ref="U1263" authorId="1" shapeId="0" xr:uid="{A54CC353-6EB1-4457-A16A-7A2F11709A4B}">
      <text>
        <r>
          <rPr>
            <sz val="11"/>
            <color theme="1"/>
            <rFont val="맑은 고딕"/>
            <family val="2"/>
            <charset val="129"/>
            <scheme val="minor"/>
          </rPr>
          <t>과제당 평균 샘플수 220개*12과제*전체의 20%/12개월</t>
        </r>
      </text>
    </comment>
    <comment ref="U1264" authorId="1" shapeId="0" xr:uid="{DCF1B8EE-BDEA-4840-8124-6922E90C2EA6}">
      <text>
        <r>
          <rPr>
            <sz val="11"/>
            <color theme="1"/>
            <rFont val="맑은 고딕"/>
            <family val="2"/>
            <charset val="129"/>
            <scheme val="minor"/>
          </rPr>
          <t>과제당 평균 샘플수 220개*12과제*전체의 20%/12개월</t>
        </r>
      </text>
    </comment>
    <comment ref="U1265" authorId="1" shapeId="0" xr:uid="{8BF463BE-F611-463E-A9EF-56D15D11521C}">
      <text>
        <r>
          <rPr>
            <sz val="11"/>
            <color theme="1"/>
            <rFont val="맑은 고딕"/>
            <family val="2"/>
            <charset val="129"/>
            <scheme val="minor"/>
          </rPr>
          <t>과제당 평균 샘플수 220개*12과제*전체의 20%/12개월</t>
        </r>
      </text>
    </comment>
    <comment ref="U1266" authorId="1" shapeId="0" xr:uid="{DC756690-E8A8-4C6C-917F-B7C7AA432D95}">
      <text>
        <r>
          <rPr>
            <sz val="11"/>
            <color theme="1"/>
            <rFont val="맑은 고딕"/>
            <family val="2"/>
            <charset val="129"/>
            <scheme val="minor"/>
          </rPr>
          <t>과제당 평균 샘플수 220개*12과제*전체의 20%/12개월</t>
        </r>
      </text>
    </comment>
    <comment ref="U1267" authorId="1" shapeId="0" xr:uid="{1686FB28-DD45-410F-A7A5-1BF99DDC4E4B}">
      <text>
        <r>
          <rPr>
            <sz val="11"/>
            <color theme="1"/>
            <rFont val="맑은 고딕"/>
            <family val="2"/>
            <charset val="129"/>
            <scheme val="minor"/>
          </rPr>
          <t>과제당 평균 샘플수 220개*M-SRS7과제*전체의 10%/12개월</t>
        </r>
      </text>
    </comment>
    <comment ref="X1267" authorId="1" shapeId="0" xr:uid="{91FFDB2B-86A0-4673-A067-A3C3338B894A}">
      <text>
        <r>
          <rPr>
            <sz val="11"/>
            <color theme="1"/>
            <rFont val="맑은 고딕"/>
            <family val="2"/>
            <charset val="129"/>
            <scheme val="minor"/>
          </rPr>
          <t>과제당 평균 샘플수 220개*M-SRS7과제*전체샘플/12개월</t>
        </r>
      </text>
    </comment>
    <comment ref="U1268" authorId="1" shapeId="0" xr:uid="{068E4407-E8D5-4B83-8023-7E153E55DEBC}">
      <text>
        <r>
          <rPr>
            <sz val="11"/>
            <color theme="1"/>
            <rFont val="맑은 고딕"/>
            <family val="2"/>
            <charset val="129"/>
            <scheme val="minor"/>
          </rPr>
          <t>과제당 평균 샘플수 220개*M-SRS7과제*전체의 10%/12개월</t>
        </r>
      </text>
    </comment>
    <comment ref="X1268" authorId="1" shapeId="0" xr:uid="{5040A103-CB1F-43E6-AD3D-5382A8C678F1}">
      <text>
        <r>
          <rPr>
            <sz val="11"/>
            <color theme="1"/>
            <rFont val="맑은 고딕"/>
            <family val="2"/>
            <charset val="129"/>
            <scheme val="minor"/>
          </rPr>
          <t>과제당 평균 샘플수 220개*M-SRS7과제*전체샘플/12개월</t>
        </r>
      </text>
    </comment>
    <comment ref="U1269" authorId="1" shapeId="0" xr:uid="{F069E886-52E8-4531-9D36-470B224C020B}">
      <text>
        <r>
          <rPr>
            <sz val="11"/>
            <color theme="1"/>
            <rFont val="맑은 고딕"/>
            <family val="2"/>
            <charset val="129"/>
            <scheme val="minor"/>
          </rPr>
          <t>과제당 평균 샘플수 220개*M-SRS7과제*전체의 10%/12개월</t>
        </r>
      </text>
    </comment>
    <comment ref="X1269" authorId="1" shapeId="0" xr:uid="{20479CF2-F729-4CE9-9603-BEA9FBD0224B}">
      <text>
        <r>
          <rPr>
            <sz val="11"/>
            <color theme="1"/>
            <rFont val="맑은 고딕"/>
            <family val="2"/>
            <charset val="129"/>
            <scheme val="minor"/>
          </rPr>
          <t>과제당 평균 샘플수 220개*M-SRS7과제*전체샘플/12개월</t>
        </r>
      </text>
    </comment>
    <comment ref="U1270" authorId="1" shapeId="0" xr:uid="{C0AF2D23-0F44-4666-8A7E-CA3112B639EE}">
      <text>
        <r>
          <rPr>
            <sz val="11"/>
            <color theme="1"/>
            <rFont val="맑은 고딕"/>
            <family val="2"/>
            <charset val="129"/>
            <scheme val="minor"/>
          </rPr>
          <t>과제당 평균 샘플수 220개*12과제*전체의 10%/12개월</t>
        </r>
      </text>
    </comment>
    <comment ref="U1271" authorId="1" shapeId="0" xr:uid="{B0A15620-B260-49F8-B440-07643B531FC0}">
      <text>
        <r>
          <rPr>
            <sz val="11"/>
            <color theme="1"/>
            <rFont val="맑은 고딕"/>
            <family val="2"/>
            <charset val="129"/>
            <scheme val="minor"/>
          </rPr>
          <t>과제당 평균 샘플수 220개*12과제*전체의 10%/12개월</t>
        </r>
      </text>
    </comment>
    <comment ref="U1272" authorId="1" shapeId="0" xr:uid="{1025F6A2-6615-4A6C-BDBD-9A0452B6424B}">
      <text>
        <r>
          <rPr>
            <sz val="11"/>
            <color theme="1"/>
            <rFont val="맑은 고딕"/>
            <family val="2"/>
            <charset val="129"/>
            <scheme val="minor"/>
          </rPr>
          <t>과제당 평균 샘플수 220개*12과제*전체의 10%/12개월</t>
        </r>
      </text>
    </comment>
    <comment ref="U1273" authorId="1" shapeId="0" xr:uid="{1519C428-9655-4B3A-87D9-64C010DC0F76}">
      <text>
        <r>
          <rPr>
            <sz val="11"/>
            <color theme="1"/>
            <rFont val="맑은 고딕"/>
            <family val="2"/>
            <charset val="129"/>
            <scheme val="minor"/>
          </rPr>
          <t>과제당 평균 샘플수 220개*12과제*전체의 10%/12개월</t>
        </r>
      </text>
    </comment>
    <comment ref="U1274" authorId="1" shapeId="0" xr:uid="{8128EF4E-C172-4DC6-B43F-A5E95992C2A4}">
      <text>
        <r>
          <rPr>
            <b/>
            <sz val="9"/>
            <color indexed="81"/>
            <rFont val="돋움"/>
            <family val="3"/>
            <charset val="129"/>
          </rPr>
          <t>과제당 평균 샘플수 220개*원단3과제/12개월</t>
        </r>
      </text>
    </comment>
    <comment ref="U1275" authorId="1" shapeId="0" xr:uid="{404D8E74-C628-4ED5-9C34-F045A94C145E}">
      <text>
        <r>
          <rPr>
            <b/>
            <sz val="9"/>
            <color indexed="81"/>
            <rFont val="돋움"/>
            <family val="3"/>
            <charset val="129"/>
          </rPr>
          <t>과제당 평균 샘플수 220개*원단3과제/12개월</t>
        </r>
      </text>
    </comment>
    <comment ref="U1276" authorId="1" shapeId="0" xr:uid="{32AB0EE7-B903-472C-88F8-A4525D032980}">
      <text>
        <r>
          <rPr>
            <b/>
            <sz val="9"/>
            <color indexed="81"/>
            <rFont val="돋움"/>
            <family val="3"/>
            <charset val="129"/>
          </rPr>
          <t>과제당 평균 샘플수 220개*원단3과제/12개월</t>
        </r>
      </text>
    </comment>
    <comment ref="U1277" authorId="1" shapeId="0" xr:uid="{27C3DD35-6C29-43D8-8055-8156543CD3F1}">
      <text>
        <r>
          <rPr>
            <sz val="11"/>
            <color theme="1"/>
            <rFont val="맑은 고딕"/>
            <family val="2"/>
            <charset val="129"/>
            <scheme val="minor"/>
          </rPr>
          <t>과제당 평균 샘플수 220개*12과제*전체의 10%/12개월</t>
        </r>
      </text>
    </comment>
    <comment ref="U1278" authorId="1" shapeId="0" xr:uid="{BEFA19CC-DA05-46C0-99DF-F4ED5492AE9D}">
      <text>
        <r>
          <rPr>
            <sz val="11"/>
            <color theme="1"/>
            <rFont val="맑은 고딕"/>
            <family val="2"/>
            <charset val="129"/>
            <scheme val="minor"/>
          </rPr>
          <t>과제당 평균 샘플수 220개*12과제*전체의 10%/12개월</t>
        </r>
      </text>
    </comment>
    <comment ref="U1279" authorId="1" shapeId="0" xr:uid="{93C11CF4-D8EB-4533-A146-BDDA2A33B23C}">
      <text>
        <r>
          <rPr>
            <sz val="11"/>
            <color theme="1"/>
            <rFont val="맑은 고딕"/>
            <family val="2"/>
            <charset val="129"/>
            <scheme val="minor"/>
          </rPr>
          <t>과제당 평균 샘플수 220개*12과제*전체의 10%/12개월</t>
        </r>
      </text>
    </comment>
    <comment ref="U1280" authorId="1" shapeId="0" xr:uid="{FF52C7F1-2273-4E66-A4BD-66F0A1C9C021}">
      <text>
        <r>
          <rPr>
            <b/>
            <sz val="9"/>
            <color indexed="81"/>
            <rFont val="돋움"/>
            <family val="3"/>
            <charset val="129"/>
          </rPr>
          <t>과제당 평균 샘플수 220개*원단3과제*10%/12개월</t>
        </r>
      </text>
    </comment>
    <comment ref="U1281" authorId="1" shapeId="0" xr:uid="{489D5AFD-9554-4B27-B003-DE564A22EDA8}">
      <text>
        <r>
          <rPr>
            <b/>
            <sz val="9"/>
            <color indexed="81"/>
            <rFont val="돋움"/>
            <family val="3"/>
            <charset val="129"/>
          </rPr>
          <t>과제당 평균 샘플수 220개*원단3과제*10%/12개월</t>
        </r>
      </text>
    </comment>
    <comment ref="U1282" authorId="1" shapeId="0" xr:uid="{4E18F2DB-9B4E-485E-8232-7D1CCD6C84E3}">
      <text>
        <r>
          <rPr>
            <b/>
            <sz val="9"/>
            <color indexed="81"/>
            <rFont val="돋움"/>
            <family val="3"/>
            <charset val="129"/>
          </rPr>
          <t>과제당 평균 샘플수 220개*원단3과제*10%/12개월</t>
        </r>
      </text>
    </comment>
    <comment ref="U1283" authorId="1" shapeId="0" xr:uid="{8A151FFC-B490-472A-AF6B-C5026FE4CF68}">
      <text>
        <r>
          <rPr>
            <b/>
            <sz val="9"/>
            <color indexed="81"/>
            <rFont val="돋움"/>
            <family val="3"/>
            <charset val="129"/>
          </rPr>
          <t>과제당 평균 샘플수 220개*원단3과제*10%/12개월</t>
        </r>
      </text>
    </comment>
    <comment ref="U1284" authorId="1" shapeId="0" xr:uid="{FC8F98B0-DE06-4794-B09E-22C8B48082AC}">
      <text>
        <r>
          <rPr>
            <sz val="11"/>
            <color theme="1"/>
            <rFont val="맑은 고딕"/>
            <family val="2"/>
            <charset val="129"/>
            <scheme val="minor"/>
          </rPr>
          <t>과제당 평균 샘플수 220개*12과제*전체의 5%/12개월</t>
        </r>
      </text>
    </comment>
    <comment ref="U1285" authorId="1" shapeId="0" xr:uid="{A4193906-90D3-43EC-94E5-AD735E867C9D}">
      <text>
        <r>
          <rPr>
            <sz val="11"/>
            <color theme="1"/>
            <rFont val="맑은 고딕"/>
            <family val="2"/>
            <charset val="129"/>
            <scheme val="minor"/>
          </rPr>
          <t>과제당 평균 샘플수 220개*12과제*전체의 5%/12개월</t>
        </r>
      </text>
    </comment>
    <comment ref="U1286" authorId="1" shapeId="0" xr:uid="{F5583BB2-23E2-46BE-AF53-86A681219ECD}">
      <text>
        <r>
          <rPr>
            <sz val="11"/>
            <color theme="1"/>
            <rFont val="맑은 고딕"/>
            <family val="2"/>
            <charset val="129"/>
            <scheme val="minor"/>
          </rPr>
          <t>과제당 평균 샘플수 220개*12과제*전체의 5%/12개월</t>
        </r>
      </text>
    </comment>
    <comment ref="U1287" authorId="1" shapeId="0" xr:uid="{08D648A4-6319-4D39-A40A-1060BE7DA0BA}">
      <text>
        <r>
          <rPr>
            <sz val="11"/>
            <color theme="1"/>
            <rFont val="맑은 고딕"/>
            <family val="2"/>
            <charset val="129"/>
            <scheme val="minor"/>
          </rPr>
          <t>과제당 평균 샘플수 220개*12과제*전체의 5%/12개월</t>
        </r>
      </text>
    </comment>
    <comment ref="U1288" authorId="1" shapeId="0" xr:uid="{58529945-FF19-4FF2-A710-44EC761E8627}">
      <text>
        <r>
          <rPr>
            <sz val="11"/>
            <color theme="1"/>
            <rFont val="맑은 고딕"/>
            <family val="2"/>
            <charset val="129"/>
            <scheme val="minor"/>
          </rPr>
          <t>과제당 평균 샘플수 220개*12과제*전체의 5%/12개월</t>
        </r>
      </text>
    </comment>
    <comment ref="U1289" authorId="1" shapeId="0" xr:uid="{BE024CED-F00D-452E-8B2E-65E2C1E125DB}">
      <text>
        <r>
          <rPr>
            <sz val="11"/>
            <color theme="1"/>
            <rFont val="맑은 고딕"/>
            <family val="2"/>
            <charset val="129"/>
            <scheme val="minor"/>
          </rPr>
          <t>과제당 평균 샘플수 220개*12과제*전체의 5%/12개월</t>
        </r>
      </text>
    </comment>
    <comment ref="U1290" authorId="1" shapeId="0" xr:uid="{668C9AF1-1F87-4A28-9636-930EE5AE64A6}">
      <text>
        <r>
          <rPr>
            <sz val="11"/>
            <color theme="1"/>
            <rFont val="맑은 고딕"/>
            <family val="2"/>
            <charset val="129"/>
            <scheme val="minor"/>
          </rPr>
          <t>과제당 평균 샘플수 220개*12과제*전체의 5%/12개월</t>
        </r>
      </text>
    </comment>
    <comment ref="U1291" authorId="1" shapeId="0" xr:uid="{6D9EA754-1601-4771-8176-628F0D8C7244}">
      <text>
        <r>
          <rPr>
            <sz val="11"/>
            <color theme="1"/>
            <rFont val="맑은 고딕"/>
            <family val="2"/>
            <charset val="129"/>
            <scheme val="minor"/>
          </rPr>
          <t>과제당 평균 샘플수 220개*12과제*전체의 5%/12개월</t>
        </r>
      </text>
    </comment>
    <comment ref="U1292" authorId="1" shapeId="0" xr:uid="{E73796D7-9631-4794-97CC-C7D696C7089C}">
      <text>
        <r>
          <rPr>
            <sz val="11"/>
            <color theme="1"/>
            <rFont val="맑은 고딕"/>
            <family val="2"/>
            <charset val="129"/>
            <scheme val="minor"/>
          </rPr>
          <t>과제당 평균 샘플수 220개*12과제*전체의 5%/12개월</t>
        </r>
      </text>
    </comment>
    <comment ref="U1293" authorId="1" shapeId="0" xr:uid="{440D8B1E-DB52-4345-AF4D-7468B737D8F9}">
      <text>
        <r>
          <rPr>
            <sz val="11"/>
            <color theme="1"/>
            <rFont val="맑은 고딕"/>
            <family val="2"/>
            <charset val="129"/>
            <scheme val="minor"/>
          </rPr>
          <t>과제당 평균 샘플수 220개*12과제*전체의 5%/12개월</t>
        </r>
      </text>
    </comment>
    <comment ref="U1294" authorId="1" shapeId="0" xr:uid="{8BA87AEE-6428-494B-A788-6C1F493AB02B}">
      <text>
        <r>
          <rPr>
            <sz val="11"/>
            <color theme="1"/>
            <rFont val="맑은 고딕"/>
            <family val="2"/>
            <charset val="129"/>
            <scheme val="minor"/>
          </rPr>
          <t>과제당 평균 샘플수 220개*12과제*전체의 5%/12개월</t>
        </r>
      </text>
    </comment>
    <comment ref="U1295" authorId="1" shapeId="0" xr:uid="{07ED8662-2F6D-4D8D-BB3A-2EC6C16DCC1C}">
      <text>
        <r>
          <rPr>
            <sz val="11"/>
            <color theme="1"/>
            <rFont val="맑은 고딕"/>
            <family val="2"/>
            <charset val="129"/>
            <scheme val="minor"/>
          </rPr>
          <t>과제당 평균 샘플수 220개*CCS4과제/12개월</t>
        </r>
      </text>
    </comment>
    <comment ref="U1296" authorId="1" shapeId="0" xr:uid="{96D7769F-FA47-40EB-8FB3-2553632F2312}">
      <text>
        <r>
          <rPr>
            <sz val="11"/>
            <color theme="1"/>
            <rFont val="맑은 고딕"/>
            <family val="2"/>
            <charset val="129"/>
            <scheme val="minor"/>
          </rPr>
          <t>과제당 평균 샘플수 220개*CCS4과제/12개월</t>
        </r>
      </text>
    </comment>
    <comment ref="U1297" authorId="1" shapeId="0" xr:uid="{8E2BCFD5-1D58-4746-A3EE-953BF6309AB6}">
      <text>
        <r>
          <rPr>
            <sz val="11"/>
            <color theme="1"/>
            <rFont val="맑은 고딕"/>
            <family val="2"/>
            <charset val="129"/>
            <scheme val="minor"/>
          </rPr>
          <t>과제당 평균 샘플수 220개*CCS4과제/12개월</t>
        </r>
      </text>
    </comment>
    <comment ref="U1298" authorId="1" shapeId="0" xr:uid="{3F7256B8-C524-4A41-B962-22AD3ECEADE6}">
      <text>
        <r>
          <rPr>
            <sz val="11"/>
            <color theme="1"/>
            <rFont val="맑은 고딕"/>
            <family val="2"/>
            <charset val="129"/>
            <scheme val="minor"/>
          </rPr>
          <t>과제당 평균 샘플수 220개*CCS4과제/12개월</t>
        </r>
      </text>
    </comment>
    <comment ref="U1299" authorId="1" shapeId="0" xr:uid="{2BF24355-E8C6-4A35-B791-ABB5D2B98B1D}">
      <text>
        <r>
          <rPr>
            <sz val="11"/>
            <color theme="1"/>
            <rFont val="맑은 고딕"/>
            <family val="2"/>
            <charset val="129"/>
            <scheme val="minor"/>
          </rPr>
          <t>과제당 평균 샘플수 220개*(CCS4+M2)과제*50%/12개월</t>
        </r>
      </text>
    </comment>
    <comment ref="U1300" authorId="1" shapeId="0" xr:uid="{869BD72E-C589-4382-BC2D-1AAB88857D71}">
      <text>
        <r>
          <rPr>
            <sz val="11"/>
            <color theme="1"/>
            <rFont val="맑은 고딕"/>
            <family val="2"/>
            <charset val="129"/>
            <scheme val="minor"/>
          </rPr>
          <t>과제당 평균 샘플수 220개*(CCS4+M2)과제*50%/12개월</t>
        </r>
      </text>
    </comment>
    <comment ref="U1301" authorId="1" shapeId="0" xr:uid="{2661106C-2F90-49E4-B43B-6D7A1BBC7DD9}">
      <text>
        <r>
          <rPr>
            <sz val="11"/>
            <color theme="1"/>
            <rFont val="맑은 고딕"/>
            <family val="2"/>
            <charset val="129"/>
            <scheme val="minor"/>
          </rPr>
          <t>과제당 평균 샘플수 220개*(CCS4+M2)과제*50%/12개월</t>
        </r>
      </text>
    </comment>
    <comment ref="U1302" authorId="1" shapeId="0" xr:uid="{35DBDDAC-6FA0-4A36-A794-1692B6D63546}">
      <text>
        <r>
          <rPr>
            <sz val="11"/>
            <color theme="1"/>
            <rFont val="맑은 고딕"/>
            <family val="2"/>
            <charset val="129"/>
            <scheme val="minor"/>
          </rPr>
          <t>과제당 평균 샘플수 220개*(CCS4+M2)과제*50%/12개월</t>
        </r>
      </text>
    </comment>
    <comment ref="U1303" authorId="1" shapeId="0" xr:uid="{6AEC2A47-DF3B-4444-849E-3D82ACF3CAAA}">
      <text>
        <r>
          <rPr>
            <sz val="11"/>
            <color theme="1"/>
            <rFont val="맑은 고딕"/>
            <family val="2"/>
            <charset val="129"/>
            <scheme val="minor"/>
          </rPr>
          <t>과제당 평균 샘플수 220개*(CCS4+M2)과제*50%/12개월</t>
        </r>
      </text>
    </comment>
    <comment ref="U1304" authorId="1" shapeId="0" xr:uid="{D0CCC4F1-8D88-49F7-A470-4787935392E6}">
      <text>
        <r>
          <rPr>
            <sz val="11"/>
            <color theme="1"/>
            <rFont val="맑은 고딕"/>
            <family val="2"/>
            <charset val="129"/>
            <scheme val="minor"/>
          </rPr>
          <t>과제당 평균 샘플수 220개*(CCS4+M2)과제*50%/12개월</t>
        </r>
      </text>
    </comment>
    <comment ref="U1305" authorId="1" shapeId="0" xr:uid="{2F25E74D-0F72-4D9A-B643-5E802F05EBDE}">
      <text>
        <r>
          <rPr>
            <sz val="11"/>
            <color theme="1"/>
            <rFont val="맑은 고딕"/>
            <family val="2"/>
            <charset val="129"/>
            <scheme val="minor"/>
          </rPr>
          <t>과제당 평균 샘플수 220개*(CCS4+M2)과제*50%/12개월</t>
        </r>
      </text>
    </comment>
    <comment ref="U1306" authorId="1" shapeId="0" xr:uid="{E55353C4-F60D-4C92-92BC-6ABE643894AE}">
      <text>
        <r>
          <rPr>
            <sz val="11"/>
            <color theme="1"/>
            <rFont val="맑은 고딕"/>
            <family val="2"/>
            <charset val="129"/>
            <scheme val="minor"/>
          </rPr>
          <t>과제당 평균 샘플수 220개*(CCS4+M2)과제*50%/12개월</t>
        </r>
      </text>
    </comment>
    <comment ref="U1307" authorId="1" shapeId="0" xr:uid="{B58C974A-B1C1-4568-AA1C-CDB99C1DB616}">
      <text>
        <r>
          <rPr>
            <sz val="11"/>
            <color theme="1"/>
            <rFont val="맑은 고딕"/>
            <family val="2"/>
            <charset val="129"/>
            <scheme val="minor"/>
          </rPr>
          <t>과제당 평균 샘플수 220개*(CCS4+M2)과제*50%/12개월</t>
        </r>
      </text>
    </comment>
    <comment ref="U1308" authorId="1" shapeId="0" xr:uid="{2CA392A7-F3DD-4817-85B9-CC729FAF68D0}">
      <text>
        <r>
          <rPr>
            <sz val="11"/>
            <color theme="1"/>
            <rFont val="맑은 고딕"/>
            <family val="2"/>
            <charset val="129"/>
            <scheme val="minor"/>
          </rPr>
          <t>과제당 평균 샘플수 220개*(CCS4+M2)과제*50%/12개월</t>
        </r>
      </text>
    </comment>
    <comment ref="U1309" authorId="1" shapeId="0" xr:uid="{7A8622DA-E57D-4230-87BF-537B84C729A5}">
      <text>
        <r>
          <rPr>
            <sz val="11"/>
            <color theme="1"/>
            <rFont val="맑은 고딕"/>
            <family val="2"/>
            <charset val="129"/>
            <scheme val="minor"/>
          </rPr>
          <t>과제당 평균 샘플수 220개*(CCS4+M2)과제*50%/12개월</t>
        </r>
      </text>
    </comment>
    <comment ref="X1309" authorId="1" shapeId="0" xr:uid="{B8A8676D-6035-4D21-8796-6C760ACBA367}">
      <text>
        <r>
          <rPr>
            <sz val="11"/>
            <color theme="1"/>
            <rFont val="맑은 고딕"/>
            <family val="2"/>
            <charset val="129"/>
            <scheme val="minor"/>
          </rPr>
          <t>과제당 평균 샘플수 220개*(CCS4+M2)과제*50%/12개월
기존 수량*장비24시간/사람8시간*효율80%</t>
        </r>
      </text>
    </comment>
    <comment ref="U1310" authorId="1" shapeId="0" xr:uid="{4373E32E-CA40-4BA3-A853-45A58E351988}">
      <text>
        <r>
          <rPr>
            <sz val="11"/>
            <color theme="1"/>
            <rFont val="맑은 고딕"/>
            <family val="2"/>
            <charset val="129"/>
            <scheme val="minor"/>
          </rPr>
          <t>과제당 평균 샘플수 220개*(CCS4+M2)과제*50%/12개월</t>
        </r>
      </text>
    </comment>
    <comment ref="X1310" authorId="1" shapeId="0" xr:uid="{044D9C1D-AE60-404E-9407-7C3902C57109}">
      <text>
        <r>
          <rPr>
            <sz val="11"/>
            <color theme="1"/>
            <rFont val="맑은 고딕"/>
            <family val="2"/>
            <charset val="129"/>
            <scheme val="minor"/>
          </rPr>
          <t>과제당 평균 샘플수 220개*(CCS4+M2)과제*50%/12개월
기존 수량*장비24시간/사람8시간*효율80%</t>
        </r>
      </text>
    </comment>
    <comment ref="Y1310" authorId="1" shapeId="0" xr:uid="{D1CACAC1-C83F-4400-98DD-526942BB30A9}">
      <text>
        <r>
          <rPr>
            <b/>
            <sz val="9"/>
            <color indexed="81"/>
            <rFont val="Tahoma"/>
            <family val="2"/>
          </rPr>
          <t>G1+G2+G3</t>
        </r>
        <r>
          <rPr>
            <b/>
            <sz val="9"/>
            <color indexed="81"/>
            <rFont val="돋움"/>
            <family val="3"/>
            <charset val="129"/>
          </rPr>
          <t>초반</t>
        </r>
        <r>
          <rPr>
            <b/>
            <sz val="9"/>
            <color indexed="81"/>
            <rFont val="Tahoma"/>
            <family val="2"/>
          </rPr>
          <t xml:space="preserve"> 10</t>
        </r>
        <r>
          <rPr>
            <b/>
            <sz val="9"/>
            <color indexed="81"/>
            <rFont val="돋움"/>
            <family val="3"/>
            <charset val="129"/>
          </rPr>
          <t>개월간</t>
        </r>
        <r>
          <rPr>
            <b/>
            <sz val="9"/>
            <color indexed="81"/>
            <rFont val="Tahoma"/>
            <family val="2"/>
          </rPr>
          <t xml:space="preserve"> </t>
        </r>
        <r>
          <rPr>
            <b/>
            <sz val="9"/>
            <color indexed="81"/>
            <rFont val="돋움"/>
            <family val="3"/>
            <charset val="129"/>
          </rPr>
          <t>하루</t>
        </r>
        <r>
          <rPr>
            <b/>
            <sz val="9"/>
            <color indexed="81"/>
            <rFont val="Tahoma"/>
            <family val="2"/>
          </rPr>
          <t xml:space="preserve"> 4</t>
        </r>
        <r>
          <rPr>
            <b/>
            <sz val="9"/>
            <color indexed="81"/>
            <rFont val="돋움"/>
            <family val="3"/>
            <charset val="129"/>
          </rPr>
          <t>종</t>
        </r>
        <r>
          <rPr>
            <b/>
            <sz val="9"/>
            <color indexed="81"/>
            <rFont val="Tahoma"/>
            <family val="2"/>
          </rPr>
          <t>*5</t>
        </r>
        <r>
          <rPr>
            <b/>
            <sz val="9"/>
            <color indexed="81"/>
            <rFont val="돋움"/>
            <family val="3"/>
            <charset val="129"/>
          </rPr>
          <t>일</t>
        </r>
        <r>
          <rPr>
            <b/>
            <sz val="9"/>
            <color indexed="81"/>
            <rFont val="Tahoma"/>
            <family val="2"/>
          </rPr>
          <t>*10</t>
        </r>
        <r>
          <rPr>
            <b/>
            <sz val="9"/>
            <color indexed="81"/>
            <rFont val="돋움"/>
            <family val="3"/>
            <charset val="129"/>
          </rPr>
          <t>개월</t>
        </r>
        <r>
          <rPr>
            <b/>
            <sz val="9"/>
            <color indexed="81"/>
            <rFont val="Tahoma"/>
            <family val="2"/>
          </rPr>
          <t>*</t>
        </r>
        <r>
          <rPr>
            <b/>
            <sz val="9"/>
            <color indexed="81"/>
            <rFont val="돋움"/>
            <family val="3"/>
            <charset val="129"/>
          </rPr>
          <t>팀당</t>
        </r>
        <r>
          <rPr>
            <b/>
            <sz val="9"/>
            <color indexed="81"/>
            <rFont val="Tahoma"/>
            <family val="2"/>
          </rPr>
          <t>3</t>
        </r>
        <r>
          <rPr>
            <b/>
            <sz val="9"/>
            <color indexed="81"/>
            <rFont val="돋움"/>
            <family val="3"/>
            <charset val="129"/>
          </rPr>
          <t>과제로</t>
        </r>
        <r>
          <rPr>
            <b/>
            <sz val="9"/>
            <color indexed="81"/>
            <rFont val="Tahoma"/>
            <family val="2"/>
          </rPr>
          <t xml:space="preserve"> </t>
        </r>
        <r>
          <rPr>
            <b/>
            <sz val="9"/>
            <color indexed="81"/>
            <rFont val="돋움"/>
            <family val="3"/>
            <charset val="129"/>
          </rPr>
          <t>산정함</t>
        </r>
        <r>
          <rPr>
            <b/>
            <sz val="9"/>
            <color indexed="81"/>
            <rFont val="Tahoma"/>
            <family val="2"/>
          </rPr>
          <t xml:space="preserve">. </t>
        </r>
        <r>
          <rPr>
            <b/>
            <sz val="9"/>
            <color indexed="81"/>
            <rFont val="돋움"/>
            <family val="3"/>
            <charset val="129"/>
          </rPr>
          <t>두께</t>
        </r>
        <r>
          <rPr>
            <b/>
            <sz val="9"/>
            <color indexed="81"/>
            <rFont val="Tahoma"/>
            <family val="2"/>
          </rPr>
          <t xml:space="preserve"> </t>
        </r>
        <r>
          <rPr>
            <b/>
            <sz val="9"/>
            <color indexed="81"/>
            <rFont val="돋움"/>
            <family val="3"/>
            <charset val="129"/>
          </rPr>
          <t>측정까지포함</t>
        </r>
      </text>
    </comment>
    <comment ref="U1311" authorId="1" shapeId="0" xr:uid="{52B99C9C-BF86-41D8-A3DF-BAEBCA0390D8}">
      <text>
        <r>
          <rPr>
            <sz val="11"/>
            <color theme="1"/>
            <rFont val="맑은 고딕"/>
            <family val="2"/>
            <charset val="129"/>
            <scheme val="minor"/>
          </rPr>
          <t>과제당 평균 샘플수 220개*(CCS4+M2)과제*50%/12개월</t>
        </r>
      </text>
    </comment>
    <comment ref="X1311" authorId="1" shapeId="0" xr:uid="{67B5CCE5-5ABC-402D-8A2F-FBB50E61A108}">
      <text>
        <r>
          <rPr>
            <sz val="11"/>
            <color theme="1"/>
            <rFont val="맑은 고딕"/>
            <family val="2"/>
            <charset val="129"/>
            <scheme val="minor"/>
          </rPr>
          <t>과제당 평균 샘플수 220개*(CCS4+M2)과제*50%/12개월
기존 수량*장비24시간/사람8시간*효율80%</t>
        </r>
      </text>
    </comment>
    <comment ref="U1312" authorId="1" shapeId="0" xr:uid="{36EDF510-1192-457F-BBBE-D8067B1F4E8E}">
      <text>
        <r>
          <rPr>
            <sz val="11"/>
            <color theme="1"/>
            <rFont val="맑은 고딕"/>
            <family val="2"/>
            <charset val="129"/>
            <scheme val="minor"/>
          </rPr>
          <t>과제당 평균 샘플수 220개*M-SRS7과제*200%(T,B)/12개월</t>
        </r>
      </text>
    </comment>
    <comment ref="X1312" authorId="1" shapeId="0" xr:uid="{D2F97CD6-1CFF-4022-AC33-27D1371A139E}">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Y1312" authorId="1" shapeId="0" xr:uid="{C4DA74D3-C769-490B-9177-949FCFA8AD0B}">
      <text>
        <r>
          <rPr>
            <b/>
            <sz val="9"/>
            <color indexed="81"/>
            <rFont val="돋움"/>
            <family val="3"/>
            <charset val="129"/>
          </rPr>
          <t>과제당 한달에 240개 샘플*12개월*샘플당실험전체1시간*팀내 4과제</t>
        </r>
      </text>
    </comment>
    <comment ref="U1313" authorId="1" shapeId="0" xr:uid="{2BE2FA1D-5B48-4385-BB6E-9F289CF60D80}">
      <text>
        <r>
          <rPr>
            <sz val="11"/>
            <color theme="1"/>
            <rFont val="맑은 고딕"/>
            <family val="2"/>
            <charset val="129"/>
            <scheme val="minor"/>
          </rPr>
          <t>과제당 평균 샘플수 220개*M-SRS7과제*200%(T,B)/12개월</t>
        </r>
      </text>
    </comment>
    <comment ref="X1313" authorId="1" shapeId="0" xr:uid="{2BF1DF6F-6A89-4170-942B-ADC81BCB5167}">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4" authorId="1" shapeId="0" xr:uid="{28C7BD3B-465F-4D6C-8241-19065A1F800D}">
      <text>
        <r>
          <rPr>
            <sz val="11"/>
            <color theme="1"/>
            <rFont val="맑은 고딕"/>
            <family val="2"/>
            <charset val="129"/>
            <scheme val="minor"/>
          </rPr>
          <t>과제당 평균 샘플수 220개*M-SRS7과제*200%(T,B)/12개월</t>
        </r>
      </text>
    </comment>
    <comment ref="X1314" authorId="1" shapeId="0" xr:uid="{B37D8520-02CB-462C-AA85-C17E367390B8}">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5" authorId="1" shapeId="0" xr:uid="{F87FF787-52C1-492A-A3A0-D666F32DE030}">
      <text>
        <r>
          <rPr>
            <sz val="11"/>
            <color theme="1"/>
            <rFont val="맑은 고딕"/>
            <family val="2"/>
            <charset val="129"/>
            <scheme val="minor"/>
          </rPr>
          <t>과제당 평균 샘플수 220개*M-SRS7과제*200%(T,B)/12개월</t>
        </r>
      </text>
    </comment>
    <comment ref="X1315" authorId="1" shapeId="0" xr:uid="{7DA60941-4303-4101-9485-1496CB568624}">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6" authorId="1" shapeId="0" xr:uid="{3C08DA79-5118-4C9C-AAF8-F24FCAD12AEA}">
      <text>
        <r>
          <rPr>
            <sz val="11"/>
            <color theme="1"/>
            <rFont val="맑은 고딕"/>
            <family val="2"/>
            <charset val="129"/>
            <scheme val="minor"/>
          </rPr>
          <t>과제당 평균 샘플수 220개*M-SRS7과제*200%(T,B)/12개월</t>
        </r>
      </text>
    </comment>
    <comment ref="X1316" authorId="1" shapeId="0" xr:uid="{DB34F76D-CB78-4543-881E-899CA982590B}">
      <text>
        <r>
          <rPr>
            <b/>
            <sz val="9"/>
            <color indexed="81"/>
            <rFont val="Tahoma"/>
            <family val="2"/>
          </rPr>
          <t>2</t>
        </r>
        <r>
          <rPr>
            <b/>
            <sz val="9"/>
            <color indexed="81"/>
            <rFont val="돋움"/>
            <family val="3"/>
            <charset val="129"/>
          </rPr>
          <t>인자</t>
        </r>
        <r>
          <rPr>
            <b/>
            <sz val="9"/>
            <color indexed="81"/>
            <rFont val="Tahoma"/>
            <family val="2"/>
          </rPr>
          <t>*3</t>
        </r>
        <r>
          <rPr>
            <b/>
            <sz val="9"/>
            <color indexed="81"/>
            <rFont val="돋움"/>
            <family val="3"/>
            <charset val="129"/>
          </rPr>
          <t>수준</t>
        </r>
        <r>
          <rPr>
            <b/>
            <sz val="9"/>
            <color indexed="81"/>
            <rFont val="Tahoma"/>
            <family val="2"/>
          </rPr>
          <t>=9</t>
        </r>
        <r>
          <rPr>
            <b/>
            <sz val="9"/>
            <color indexed="81"/>
            <rFont val="돋움"/>
            <family val="3"/>
            <charset val="129"/>
          </rPr>
          <t>배</t>
        </r>
      </text>
    </comment>
    <comment ref="U1317" authorId="1" shapeId="0" xr:uid="{DA36AFFF-EF10-437E-8126-032817DE3B34}">
      <text>
        <r>
          <rPr>
            <sz val="11"/>
            <color theme="1"/>
            <rFont val="맑은 고딕"/>
            <family val="2"/>
            <charset val="129"/>
            <scheme val="minor"/>
          </rPr>
          <t>과제당 평균 샘플수 220개*M-SRS7과제*200%(T,B)/12개월</t>
        </r>
      </text>
    </comment>
    <comment ref="U1318" authorId="1" shapeId="0" xr:uid="{E1AF6FB2-D1B4-486B-9375-31BD6BD16DE8}">
      <text>
        <r>
          <rPr>
            <sz val="11"/>
            <color theme="1"/>
            <rFont val="맑은 고딕"/>
            <family val="2"/>
            <charset val="129"/>
            <scheme val="minor"/>
          </rPr>
          <t>과제당 평균 샘플수 220개*M-SRS7과제*200%(T,B)/12개월</t>
        </r>
      </text>
    </comment>
    <comment ref="U1319" authorId="1" shapeId="0" xr:uid="{ED5827C6-AE58-4A6C-A492-22BD1C486946}">
      <text>
        <r>
          <rPr>
            <sz val="11"/>
            <color theme="1"/>
            <rFont val="맑은 고딕"/>
            <family val="2"/>
            <charset val="129"/>
            <scheme val="minor"/>
          </rPr>
          <t>과제당 평균 샘플수 220개*M-SRS7과제*200%(T,B)/12개월</t>
        </r>
      </text>
    </comment>
    <comment ref="U1320" authorId="1" shapeId="0" xr:uid="{6F102F17-A0E5-44BB-9B1D-E30778708F6D}">
      <text>
        <r>
          <rPr>
            <sz val="11"/>
            <color theme="1"/>
            <rFont val="맑은 고딕"/>
            <family val="2"/>
            <charset val="129"/>
            <scheme val="minor"/>
          </rPr>
          <t>과제당 평균 샘플수 220개*M-SRS7과제*200%(T,B)/12개월</t>
        </r>
      </text>
    </comment>
    <comment ref="U1321" authorId="1" shapeId="0" xr:uid="{F4B8D1D4-C13A-4BA4-A50A-C6B755A63874}">
      <text>
        <r>
          <rPr>
            <sz val="11"/>
            <color theme="1"/>
            <rFont val="맑은 고딕"/>
            <family val="2"/>
            <charset val="129"/>
            <scheme val="minor"/>
          </rPr>
          <t>과제당 평균 샘플수 220개*M-SRS7과제*200%(T,B)/12개월</t>
        </r>
      </text>
    </comment>
    <comment ref="U1322" authorId="1" shapeId="0" xr:uid="{E290B42D-8DD9-4B10-8A2E-1C8DDF568463}">
      <text>
        <r>
          <rPr>
            <sz val="11"/>
            <color theme="1"/>
            <rFont val="맑은 고딕"/>
            <family val="2"/>
            <charset val="129"/>
            <scheme val="minor"/>
          </rPr>
          <t>과제당 평균 샘플수 220개*12과제*전체의 5%/12개월</t>
        </r>
      </text>
    </comment>
    <comment ref="U1323" authorId="1" shapeId="0" xr:uid="{B7C9FC00-866C-4B05-9308-6F6F2454CB2A}">
      <text>
        <r>
          <rPr>
            <sz val="11"/>
            <color theme="1"/>
            <rFont val="맑은 고딕"/>
            <family val="2"/>
            <charset val="129"/>
            <scheme val="minor"/>
          </rPr>
          <t>과제당 평균 샘플수 220개*12과제*전체의 5%/12개월</t>
        </r>
      </text>
    </comment>
    <comment ref="U1324" authorId="1" shapeId="0" xr:uid="{B0386F8B-516F-4D3B-9EBC-930CAC42F207}">
      <text>
        <r>
          <rPr>
            <sz val="11"/>
            <color theme="1"/>
            <rFont val="맑은 고딕"/>
            <family val="2"/>
            <charset val="129"/>
            <scheme val="minor"/>
          </rPr>
          <t>과제당 평균 샘플수 220개*12과제*전체의 5%/12개월</t>
        </r>
      </text>
    </comment>
    <comment ref="U1325" authorId="1" shapeId="0" xr:uid="{39BD4F7E-F270-4CC2-ACD9-616E0C2A7E24}">
      <text>
        <r>
          <rPr>
            <sz val="11"/>
            <color theme="1"/>
            <rFont val="맑은 고딕"/>
            <family val="2"/>
            <charset val="129"/>
            <scheme val="minor"/>
          </rPr>
          <t>과제당 평균 샘플수 220개*12과제*전체의 5%/12개월</t>
        </r>
      </text>
    </comment>
    <comment ref="U1326" authorId="1" shapeId="0" xr:uid="{C671191C-71EE-4670-A6F1-5C831DDC3B53}">
      <text>
        <r>
          <rPr>
            <sz val="11"/>
            <color theme="1"/>
            <rFont val="맑은 고딕"/>
            <family val="2"/>
            <charset val="129"/>
            <scheme val="minor"/>
          </rPr>
          <t>과제당 평균 샘플수 220개*12과제*전체의 5%/12개월</t>
        </r>
      </text>
    </comment>
    <comment ref="U1327" authorId="1" shapeId="0" xr:uid="{7EEC86A3-0D51-4CA1-97B6-F90AD35C8169}">
      <text>
        <r>
          <rPr>
            <sz val="11"/>
            <color theme="1"/>
            <rFont val="맑은 고딕"/>
            <family val="2"/>
            <charset val="129"/>
            <scheme val="minor"/>
          </rPr>
          <t>과제당 평균 샘플수 220개*12과제*전체의 5%/12개월</t>
        </r>
      </text>
    </comment>
    <comment ref="F1328" authorId="0" shapeId="0" xr:uid="{59AC1339-ED5A-46BF-9EC0-D9391F4CF562}">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U1328" authorId="1" shapeId="0" xr:uid="{29CDBBF0-A845-4F6A-86D2-005FABD97D6D}">
      <text>
        <r>
          <rPr>
            <sz val="11"/>
            <color theme="1"/>
            <rFont val="맑은 고딕"/>
            <family val="2"/>
            <charset val="129"/>
            <scheme val="minor"/>
          </rPr>
          <t>과제당 평균 샘플수 220개*12과제*전체의 5%/12개월</t>
        </r>
      </text>
    </comment>
    <comment ref="F1329" authorId="0" shapeId="0" xr:uid="{CC4DFFE0-3D00-4D8C-8EC3-1501BF9DCA9E}">
      <text>
        <r>
          <rPr>
            <sz val="9"/>
            <color indexed="81"/>
            <rFont val="Arial Narrow"/>
            <family val="2"/>
          </rPr>
          <t>['260820_</t>
        </r>
        <r>
          <rPr>
            <sz val="9"/>
            <color indexed="81"/>
            <rFont val="LG스마트체 Regular"/>
            <family val="3"/>
            <charset val="129"/>
          </rPr>
          <t>장은수</t>
        </r>
        <r>
          <rPr>
            <sz val="9"/>
            <color indexed="81"/>
            <rFont val="Arial Narrow"/>
            <family val="2"/>
          </rPr>
          <t xml:space="preserve">]
Level 4,5 </t>
        </r>
        <r>
          <rPr>
            <sz val="9"/>
            <color indexed="81"/>
            <rFont val="LG스마트체 Regular"/>
            <family val="3"/>
            <charset val="129"/>
          </rPr>
          <t xml:space="preserve">기준
</t>
        </r>
        <r>
          <rPr>
            <b/>
            <sz val="9"/>
            <color indexed="81"/>
            <rFont val="Arial Narrow"/>
            <family val="2"/>
          </rPr>
          <t>"</t>
        </r>
        <r>
          <rPr>
            <b/>
            <sz val="9"/>
            <color indexed="81"/>
            <rFont val="LG스마트체 Regular"/>
            <family val="3"/>
            <charset val="129"/>
          </rPr>
          <t>정리</t>
        </r>
        <r>
          <rPr>
            <b/>
            <sz val="9"/>
            <color indexed="81"/>
            <rFont val="Arial Narrow"/>
            <family val="2"/>
          </rPr>
          <t>_</t>
        </r>
        <r>
          <rPr>
            <b/>
            <sz val="9"/>
            <color indexed="81"/>
            <rFont val="LG스마트체 Regular"/>
            <family val="3"/>
            <charset val="129"/>
          </rPr>
          <t>세부공정</t>
        </r>
        <r>
          <rPr>
            <b/>
            <sz val="9"/>
            <color indexed="81"/>
            <rFont val="Arial Narrow"/>
            <family val="2"/>
          </rPr>
          <t>_</t>
        </r>
        <r>
          <rPr>
            <b/>
            <sz val="9"/>
            <color indexed="81"/>
            <rFont val="LG스마트체 Regular"/>
            <family val="3"/>
            <charset val="129"/>
          </rPr>
          <t>분석</t>
        </r>
        <r>
          <rPr>
            <b/>
            <sz val="9"/>
            <color indexed="81"/>
            <rFont val="Arial Narrow"/>
            <family val="2"/>
          </rPr>
          <t xml:space="preserve"> sheet"</t>
        </r>
        <r>
          <rPr>
            <sz val="9"/>
            <color indexed="81"/>
            <rFont val="LG스마트체 Regular"/>
            <family val="3"/>
            <charset val="129"/>
          </rPr>
          <t>의</t>
        </r>
        <r>
          <rPr>
            <sz val="9"/>
            <color indexed="81"/>
            <rFont val="Arial Narrow"/>
            <family val="2"/>
          </rPr>
          <t xml:space="preserve"> XRD </t>
        </r>
        <r>
          <rPr>
            <sz val="9"/>
            <color indexed="81"/>
            <rFont val="LG스마트체 Regular"/>
            <family val="3"/>
            <charset val="129"/>
          </rPr>
          <t>분류</t>
        </r>
        <r>
          <rPr>
            <sz val="9"/>
            <color indexed="81"/>
            <rFont val="Arial Narrow"/>
            <family val="2"/>
          </rPr>
          <t xml:space="preserve"> </t>
        </r>
        <r>
          <rPr>
            <sz val="9"/>
            <color indexed="81"/>
            <rFont val="LG스마트체 Regular"/>
            <family val="3"/>
            <charset val="129"/>
          </rPr>
          <t>기준</t>
        </r>
        <r>
          <rPr>
            <sz val="9"/>
            <color indexed="81"/>
            <rFont val="Arial Narrow"/>
            <family val="2"/>
          </rPr>
          <t xml:space="preserve"> </t>
        </r>
        <r>
          <rPr>
            <sz val="9"/>
            <color indexed="81"/>
            <rFont val="LG스마트체 Regular"/>
            <family val="3"/>
            <charset val="129"/>
          </rPr>
          <t xml:space="preserve">적용
</t>
        </r>
        <r>
          <rPr>
            <sz val="8"/>
            <color indexed="81"/>
            <rFont val="Arial Narrow"/>
            <family val="2"/>
          </rPr>
          <t>(</t>
        </r>
        <r>
          <rPr>
            <sz val="8"/>
            <color indexed="81"/>
            <rFont val="LG스마트체 Regular"/>
            <family val="3"/>
            <charset val="129"/>
          </rPr>
          <t>샘플소분</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샘플링</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XRD </t>
        </r>
        <r>
          <rPr>
            <sz val="8"/>
            <color indexed="81"/>
            <rFont val="LG스마트체 Regular"/>
            <family val="3"/>
            <charset val="129"/>
          </rPr>
          <t>측정</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Data </t>
        </r>
        <r>
          <rPr>
            <sz val="8"/>
            <color indexed="81"/>
            <rFont val="LG스마트체 Regular"/>
            <family val="3"/>
            <charset val="129"/>
          </rPr>
          <t>변환</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세척</t>
        </r>
        <r>
          <rPr>
            <sz val="8"/>
            <color indexed="81"/>
            <rFont val="Arial Narrow"/>
            <family val="2"/>
          </rPr>
          <t xml:space="preserve"> </t>
        </r>
        <r>
          <rPr>
            <sz val="8"/>
            <color indexed="81"/>
            <rFont val="LG스마트체 Regular"/>
            <family val="3"/>
            <charset val="129"/>
          </rPr>
          <t>및</t>
        </r>
        <r>
          <rPr>
            <sz val="8"/>
            <color indexed="81"/>
            <rFont val="Arial Narrow"/>
            <family val="2"/>
          </rPr>
          <t xml:space="preserve"> </t>
        </r>
        <r>
          <rPr>
            <sz val="8"/>
            <color indexed="81"/>
            <rFont val="LG스마트체 Regular"/>
            <family val="3"/>
            <charset val="129"/>
          </rPr>
          <t>정리</t>
        </r>
        <r>
          <rPr>
            <sz val="8"/>
            <color indexed="81"/>
            <rFont val="Arial Narrow"/>
            <family val="2"/>
          </rPr>
          <t xml:space="preserve"> </t>
        </r>
        <r>
          <rPr>
            <sz val="8"/>
            <color indexed="81"/>
            <rFont val="LG스마트체 Regular"/>
            <family val="3"/>
            <charset val="129"/>
          </rPr>
          <t>→</t>
        </r>
        <r>
          <rPr>
            <sz val="8"/>
            <color indexed="81"/>
            <rFont val="Arial Narrow"/>
            <family val="2"/>
          </rPr>
          <t xml:space="preserve"> </t>
        </r>
        <r>
          <rPr>
            <sz val="8"/>
            <color indexed="81"/>
            <rFont val="LG스마트체 Regular"/>
            <family val="3"/>
            <charset val="129"/>
          </rPr>
          <t>그래프</t>
        </r>
        <r>
          <rPr>
            <sz val="8"/>
            <color indexed="81"/>
            <rFont val="Arial Narrow"/>
            <family val="2"/>
          </rPr>
          <t xml:space="preserve"> </t>
        </r>
        <r>
          <rPr>
            <sz val="8"/>
            <color indexed="81"/>
            <rFont val="LG스마트체 Regular"/>
            <family val="3"/>
            <charset val="129"/>
          </rPr>
          <t>생성</t>
        </r>
        <r>
          <rPr>
            <sz val="8"/>
            <color indexed="81"/>
            <rFont val="Arial Narrow"/>
            <family val="2"/>
          </rPr>
          <t>)</t>
        </r>
      </text>
    </comment>
    <comment ref="U1329" authorId="1" shapeId="0" xr:uid="{4A088EE2-BD1F-42BE-A133-ADE9FECD528E}">
      <text>
        <r>
          <rPr>
            <sz val="11"/>
            <color theme="1"/>
            <rFont val="맑은 고딕"/>
            <family val="2"/>
            <charset val="129"/>
            <scheme val="minor"/>
          </rPr>
          <t>과제당 평균 샘플수 220개*12과제*전체의 5%/12개월</t>
        </r>
      </text>
    </comment>
    <comment ref="U1330" authorId="1" shapeId="0" xr:uid="{C0C5A00C-7B21-442D-A765-BB195C62CAD4}">
      <text>
        <r>
          <rPr>
            <sz val="11"/>
            <color theme="1"/>
            <rFont val="맑은 고딕"/>
            <family val="2"/>
            <charset val="129"/>
            <scheme val="minor"/>
          </rPr>
          <t>과제당 평균 샘플수 220개*12과제*전체의 5%/12개월</t>
        </r>
      </text>
    </comment>
    <comment ref="U1331" authorId="1" shapeId="0" xr:uid="{C616DAF9-B4E5-4106-B61A-3A84BF937C54}">
      <text>
        <r>
          <rPr>
            <sz val="11"/>
            <color theme="1"/>
            <rFont val="맑은 고딕"/>
            <family val="2"/>
            <charset val="129"/>
            <scheme val="minor"/>
          </rPr>
          <t>과제당 평균 샘플수 220개*12과제*전체의 5%/12개월</t>
        </r>
      </text>
    </comment>
    <comment ref="U1332" authorId="1" shapeId="0" xr:uid="{ACB87E48-080D-4ECA-949E-788073BDC5DF}">
      <text>
        <r>
          <rPr>
            <sz val="11"/>
            <color theme="1"/>
            <rFont val="맑은 고딕"/>
            <family val="2"/>
            <charset val="129"/>
            <scheme val="minor"/>
          </rPr>
          <t>과제당 평균 샘플수 220개*12과제*전체의 5%/12개월</t>
        </r>
      </text>
    </comment>
    <comment ref="U1333" authorId="1" shapeId="0" xr:uid="{C2AAED24-61B5-4B7C-8F04-167B31B7A141}">
      <text>
        <r>
          <rPr>
            <sz val="11"/>
            <color theme="1"/>
            <rFont val="맑은 고딕"/>
            <family val="2"/>
            <charset val="129"/>
            <scheme val="minor"/>
          </rPr>
          <t>과제당 평균 샘플수 220개*12과제*전체의 5%/12개월</t>
        </r>
      </text>
    </comment>
    <comment ref="U1334" authorId="1" shapeId="0" xr:uid="{A5D017A6-CA13-40E9-9213-063B6284A824}">
      <text>
        <r>
          <rPr>
            <sz val="11"/>
            <color theme="1"/>
            <rFont val="맑은 고딕"/>
            <family val="2"/>
            <charset val="129"/>
            <scheme val="minor"/>
          </rPr>
          <t>과제당 평균 샘플수 220개*12과제*전체의 5%/12개월</t>
        </r>
      </text>
    </comment>
    <comment ref="U1335" authorId="1" shapeId="0" xr:uid="{465FC2D3-A835-4E03-8C0C-CF97C88EC7D2}">
      <text>
        <r>
          <rPr>
            <sz val="11"/>
            <color theme="1"/>
            <rFont val="맑은 고딕"/>
            <family val="2"/>
            <charset val="129"/>
            <scheme val="minor"/>
          </rPr>
          <t>과제당 평균 샘플수 220개*12과제*전체의 5%/12개월</t>
        </r>
      </text>
    </comment>
    <comment ref="U1336" authorId="1" shapeId="0" xr:uid="{8B78ABD7-0111-42DF-B70B-527A8AD55D0A}">
      <text>
        <r>
          <rPr>
            <sz val="11"/>
            <color theme="1"/>
            <rFont val="맑은 고딕"/>
            <family val="2"/>
            <charset val="129"/>
            <scheme val="minor"/>
          </rPr>
          <t>과제당 평균 샘플수 220개*(CCS4+M2)과제*50%/12개월</t>
        </r>
      </text>
    </comment>
    <comment ref="U1337" authorId="1" shapeId="0" xr:uid="{740E53D2-CB42-4401-B8F8-613A6040440E}">
      <text>
        <r>
          <rPr>
            <sz val="11"/>
            <color theme="1"/>
            <rFont val="맑은 고딕"/>
            <family val="2"/>
            <charset val="129"/>
            <scheme val="minor"/>
          </rPr>
          <t>과제당 평균 샘플수 220개*(CCS4+M2)과제*50%/12개월</t>
        </r>
      </text>
    </comment>
    <comment ref="U1338" authorId="1" shapeId="0" xr:uid="{50329AD5-CFC9-47DC-8B49-5B3CF889431F}">
      <text>
        <r>
          <rPr>
            <sz val="11"/>
            <color theme="1"/>
            <rFont val="맑은 고딕"/>
            <family val="2"/>
            <charset val="129"/>
            <scheme val="minor"/>
          </rPr>
          <t>과제당 평균 샘플수 220개*12과제*전체의 5%/12개월</t>
        </r>
      </text>
    </comment>
    <comment ref="U1339" authorId="1" shapeId="0" xr:uid="{982F811E-49F4-4B91-8D17-1C4C663CB49D}">
      <text>
        <r>
          <rPr>
            <sz val="11"/>
            <color theme="1"/>
            <rFont val="맑은 고딕"/>
            <family val="2"/>
            <charset val="129"/>
            <scheme val="minor"/>
          </rPr>
          <t>과제당 평균 샘플수 220개*12과제*전체의 5%/12개월</t>
        </r>
      </text>
    </comment>
    <comment ref="U1340" authorId="1" shapeId="0" xr:uid="{815B3525-8DA4-4817-9227-A41FB68A87E1}">
      <text>
        <r>
          <rPr>
            <sz val="11"/>
            <color theme="1"/>
            <rFont val="맑은 고딕"/>
            <family val="2"/>
            <charset val="129"/>
            <scheme val="minor"/>
          </rPr>
          <t>과제당 평균 샘플수 220개*12과제*전체의 10%/12개월</t>
        </r>
      </text>
    </comment>
    <comment ref="U1341" authorId="1" shapeId="0" xr:uid="{30A61050-0FA3-4902-8D70-9772999E7085}">
      <text>
        <r>
          <rPr>
            <sz val="11"/>
            <color theme="1"/>
            <rFont val="맑은 고딕"/>
            <family val="2"/>
            <charset val="129"/>
            <scheme val="minor"/>
          </rPr>
          <t>과제당 평균 샘플수 220개*12과제*전체의 10%/12개월</t>
        </r>
      </text>
    </comment>
    <comment ref="U1342" authorId="1" shapeId="0" xr:uid="{AC0D8592-AD59-498B-84C9-B176C76DBF5E}">
      <text>
        <r>
          <rPr>
            <sz val="11"/>
            <color theme="1"/>
            <rFont val="맑은 고딕"/>
            <family val="2"/>
            <charset val="129"/>
            <scheme val="minor"/>
          </rPr>
          <t>과제당 평균 샘플수 220개*12과제*전체의 10%/12개월</t>
        </r>
      </text>
    </comment>
    <comment ref="U1343" authorId="1" shapeId="0" xr:uid="{83274F4B-E096-4DB0-A3C8-AFA7D149622C}">
      <text>
        <r>
          <rPr>
            <sz val="11"/>
            <color theme="1"/>
            <rFont val="맑은 고딕"/>
            <family val="2"/>
            <charset val="129"/>
            <scheme val="minor"/>
          </rPr>
          <t>과제당 평균 샘플수 220개*12과제*전체의 10%/12개월</t>
        </r>
      </text>
    </comment>
    <comment ref="U1344" authorId="1" shapeId="0" xr:uid="{60A2AB06-940F-4508-BC2D-A3C58B282829}">
      <text>
        <r>
          <rPr>
            <sz val="11"/>
            <color theme="1"/>
            <rFont val="맑은 고딕"/>
            <family val="2"/>
            <charset val="129"/>
            <scheme val="minor"/>
          </rPr>
          <t>과제당 평균 샘플수 220개*12과제*전체의 10%/12개월</t>
        </r>
      </text>
    </comment>
    <comment ref="U1345" authorId="1" shapeId="0" xr:uid="{AD666385-EC8D-4292-9FF2-49F545EFF955}">
      <text>
        <r>
          <rPr>
            <sz val="11"/>
            <color theme="1"/>
            <rFont val="맑은 고딕"/>
            <family val="2"/>
            <charset val="129"/>
            <scheme val="minor"/>
          </rPr>
          <t>과제당 평균 샘플수 220개*12과제*전체의 10%/12개월</t>
        </r>
      </text>
    </comment>
    <comment ref="U1346" authorId="1" shapeId="0" xr:uid="{997A2AA0-631B-4549-875B-89A794E7513A}">
      <text>
        <r>
          <rPr>
            <sz val="11"/>
            <color theme="1"/>
            <rFont val="맑은 고딕"/>
            <family val="2"/>
            <charset val="129"/>
            <scheme val="minor"/>
          </rPr>
          <t>과제당 평균 샘플수 220개*12과제*전체의 10%/12개월</t>
        </r>
      </text>
    </comment>
    <comment ref="U1347" authorId="1" shapeId="0" xr:uid="{5223A791-FD4D-4801-B35B-DE5A81DA6FC6}">
      <text>
        <r>
          <rPr>
            <sz val="11"/>
            <color theme="1"/>
            <rFont val="맑은 고딕"/>
            <family val="2"/>
            <charset val="129"/>
            <scheme val="minor"/>
          </rPr>
          <t>과제당 평균 샘플수 220개*12과제*전체의 10%/12개월</t>
        </r>
      </text>
    </comment>
    <comment ref="U1348" authorId="1" shapeId="0" xr:uid="{BDD172A4-186A-401A-B6CC-CA5731C0C0CF}">
      <text>
        <r>
          <rPr>
            <sz val="11"/>
            <color theme="1"/>
            <rFont val="맑은 고딕"/>
            <family val="2"/>
            <charset val="129"/>
            <scheme val="minor"/>
          </rPr>
          <t>과제당 평균 샘플수 220개*12과제*전체의 10%/12개월</t>
        </r>
      </text>
    </comment>
    <comment ref="U1349" authorId="1" shapeId="0" xr:uid="{FFB37A33-381E-400C-A704-F31FC8098623}">
      <text>
        <r>
          <rPr>
            <sz val="11"/>
            <color theme="1"/>
            <rFont val="맑은 고딕"/>
            <family val="2"/>
            <charset val="129"/>
            <scheme val="minor"/>
          </rPr>
          <t>과제당 평균 샘플수 220개*12과제*전체의 10%/12개월</t>
        </r>
      </text>
    </comment>
    <comment ref="U1350" authorId="1" shapeId="0" xr:uid="{C88BDE53-5CD3-441A-A51F-92E1BE9EB6D7}">
      <text>
        <r>
          <rPr>
            <sz val="11"/>
            <color theme="1"/>
            <rFont val="맑은 고딕"/>
            <family val="2"/>
            <charset val="129"/>
            <scheme val="minor"/>
          </rPr>
          <t>과제당 평균 샘플수 220개*12과제*전체의 10%/12개월</t>
        </r>
      </text>
    </comment>
    <comment ref="U1351" authorId="1" shapeId="0" xr:uid="{C1F3AFD8-09E2-4DF8-9234-DD4FD74A3377}">
      <text>
        <r>
          <rPr>
            <sz val="11"/>
            <color theme="1"/>
            <rFont val="맑은 고딕"/>
            <family val="2"/>
            <charset val="129"/>
            <scheme val="minor"/>
          </rPr>
          <t>과제당 평균 샘플수 220개*12과제*전체의 10%/12개월</t>
        </r>
      </text>
    </comment>
    <comment ref="U1352" authorId="1" shapeId="0" xr:uid="{F98850FB-396B-4AAE-95A6-42EC72A621EB}">
      <text>
        <r>
          <rPr>
            <sz val="11"/>
            <color theme="1"/>
            <rFont val="맑은 고딕"/>
            <family val="2"/>
            <charset val="129"/>
            <scheme val="minor"/>
          </rPr>
          <t>과제당 평균 샘플수 220개*12과제*전체의 10%/12개월</t>
        </r>
      </text>
    </comment>
    <comment ref="U1353" authorId="1" shapeId="0" xr:uid="{0837DECD-D05D-4053-BE70-A80CE30EE48F}">
      <text>
        <r>
          <rPr>
            <sz val="11"/>
            <color theme="1"/>
            <rFont val="맑은 고딕"/>
            <family val="2"/>
            <charset val="129"/>
            <scheme val="minor"/>
          </rPr>
          <t>과제당 평균 샘플수 220개*12과제*전체의 10%/12개월</t>
        </r>
      </text>
    </comment>
    <comment ref="U1354" authorId="1" shapeId="0" xr:uid="{AE27A48D-EBE8-4D7A-800D-D4CB41585EE0}">
      <text>
        <r>
          <rPr>
            <sz val="11"/>
            <color theme="1"/>
            <rFont val="맑은 고딕"/>
            <family val="2"/>
            <charset val="129"/>
            <scheme val="minor"/>
          </rPr>
          <t>과제당 평균 샘플수 220개*12과제*전체의 10%/12개월</t>
        </r>
      </text>
    </comment>
    <comment ref="U1355" authorId="1" shapeId="0" xr:uid="{71AD4CD9-2A70-4FDE-B1AF-4ABD41BD013B}">
      <text>
        <r>
          <rPr>
            <sz val="11"/>
            <color theme="1"/>
            <rFont val="맑은 고딕"/>
            <family val="2"/>
            <charset val="129"/>
            <scheme val="minor"/>
          </rPr>
          <t>과제당 평균 샘플수 220개*12과제*전체의 10%/12개월</t>
        </r>
      </text>
    </comment>
    <comment ref="U1356" authorId="1" shapeId="0" xr:uid="{CB26113D-9D54-48D6-B8E0-DBD793449FCC}">
      <text>
        <r>
          <rPr>
            <sz val="11"/>
            <color theme="1"/>
            <rFont val="맑은 고딕"/>
            <family val="2"/>
            <charset val="129"/>
            <scheme val="minor"/>
          </rPr>
          <t>과제당 평균 샘플수 220개*12과제*전체의 10%/12개월</t>
        </r>
      </text>
    </comment>
    <comment ref="U1357" authorId="1" shapeId="0" xr:uid="{E9D0D829-AA1C-4B58-83D9-F40FF4CFFAC8}">
      <text>
        <r>
          <rPr>
            <sz val="11"/>
            <color theme="1"/>
            <rFont val="맑은 고딕"/>
            <family val="2"/>
            <charset val="129"/>
            <scheme val="minor"/>
          </rPr>
          <t>과제당 평균 샘플수 220개*12과제*전체의 10%/12개월</t>
        </r>
      </text>
    </comment>
    <comment ref="U1358" authorId="1" shapeId="0" xr:uid="{536803E2-1A99-4ADF-9F2E-73F85C7C7E34}">
      <text>
        <r>
          <rPr>
            <sz val="11"/>
            <color theme="1"/>
            <rFont val="맑은 고딕"/>
            <family val="2"/>
            <charset val="129"/>
            <scheme val="minor"/>
          </rPr>
          <t>과제당 평균 샘플수 220개*12과제*전체의 10%/12개월</t>
        </r>
      </text>
    </comment>
    <comment ref="U1359" authorId="1" shapeId="0" xr:uid="{3AC5BE42-9C4F-420F-BCE1-904038702469}">
      <text>
        <r>
          <rPr>
            <sz val="11"/>
            <color theme="1"/>
            <rFont val="맑은 고딕"/>
            <family val="2"/>
            <charset val="129"/>
            <scheme val="minor"/>
          </rPr>
          <t>과제당 평균 샘플수 220개*12과제*전체의 10%/12개월</t>
        </r>
      </text>
    </comment>
    <comment ref="U1360" authorId="1" shapeId="0" xr:uid="{52278E30-7742-40D3-A576-718001A4A09A}">
      <text>
        <r>
          <rPr>
            <sz val="11"/>
            <color theme="1"/>
            <rFont val="맑은 고딕"/>
            <family val="2"/>
            <charset val="129"/>
            <scheme val="minor"/>
          </rPr>
          <t>과제당 평균 샘플수 220개*12과제*전체의 10%/12개월</t>
        </r>
      </text>
    </comment>
    <comment ref="U1361" authorId="1" shapeId="0" xr:uid="{83171F14-89DF-4DB3-99D1-A3BB8125FB91}">
      <text>
        <r>
          <rPr>
            <sz val="11"/>
            <color theme="1"/>
            <rFont val="맑은 고딕"/>
            <family val="2"/>
            <charset val="129"/>
            <scheme val="minor"/>
          </rPr>
          <t>과제당 평균 샘플수 220개*12과제*전체의 10%/12개월</t>
        </r>
      </text>
    </comment>
    <comment ref="U1362" authorId="1" shapeId="0" xr:uid="{2EABB4D7-C42D-45D0-AD5F-E34F6D238554}">
      <text>
        <r>
          <rPr>
            <sz val="11"/>
            <color theme="1"/>
            <rFont val="맑은 고딕"/>
            <family val="2"/>
            <charset val="129"/>
            <scheme val="minor"/>
          </rPr>
          <t>과제당 평균 샘플수 220개*12과제*전체의 10%/12개월</t>
        </r>
      </text>
    </comment>
    <comment ref="U1363" authorId="1" shapeId="0" xr:uid="{F2D1987D-A86B-4A3F-B6F6-D88DF1B6A445}">
      <text>
        <r>
          <rPr>
            <sz val="11"/>
            <color theme="1"/>
            <rFont val="맑은 고딕"/>
            <family val="2"/>
            <charset val="129"/>
            <scheme val="minor"/>
          </rPr>
          <t>과제당 평균 샘플수 220개*12과제*전체의 10%/12개월</t>
        </r>
      </text>
    </comment>
    <comment ref="U1364" authorId="1" shapeId="0" xr:uid="{C42B1E4E-D32B-4244-8827-B22EF644E9BD}">
      <text>
        <r>
          <rPr>
            <sz val="11"/>
            <color theme="1"/>
            <rFont val="맑은 고딕"/>
            <family val="2"/>
            <charset val="129"/>
            <scheme val="minor"/>
          </rPr>
          <t>과제당 평균 샘플수 220개*12과제*전체의 10%/12개월</t>
        </r>
      </text>
    </comment>
    <comment ref="U1366" authorId="1" shapeId="0" xr:uid="{71237A82-3DB1-4318-BBEE-E9F4493B9B63}">
      <text>
        <r>
          <rPr>
            <sz val="11"/>
            <color theme="1"/>
            <rFont val="맑은 고딕"/>
            <family val="2"/>
            <charset val="129"/>
            <scheme val="minor"/>
          </rPr>
          <t>과제당 평균 샘플수 220개*(CCS4+M2)과제*5%/12개월</t>
        </r>
      </text>
    </comment>
    <comment ref="AG1366" authorId="1" shapeId="0" xr:uid="{63F00F97-57A9-462F-A81C-FEBC8E6BC680}">
      <text>
        <r>
          <rPr>
            <b/>
            <sz val="9"/>
            <color indexed="81"/>
            <rFont val="Tahoma"/>
            <family val="2"/>
          </rPr>
          <t>5</t>
        </r>
        <r>
          <rPr>
            <b/>
            <sz val="9"/>
            <color indexed="81"/>
            <rFont val="돋움"/>
            <family val="3"/>
            <charset val="129"/>
          </rPr>
          <t>일</t>
        </r>
        <r>
          <rPr>
            <b/>
            <sz val="9"/>
            <color indexed="81"/>
            <rFont val="Tahoma"/>
            <family val="2"/>
          </rPr>
          <t>*2</t>
        </r>
        <r>
          <rPr>
            <b/>
            <sz val="9"/>
            <color indexed="81"/>
            <rFont val="돋움"/>
            <family val="3"/>
            <charset val="129"/>
          </rPr>
          <t>명</t>
        </r>
        <r>
          <rPr>
            <b/>
            <sz val="9"/>
            <color indexed="81"/>
            <rFont val="Tahoma"/>
            <family val="2"/>
          </rPr>
          <t>*0.3</t>
        </r>
        <r>
          <rPr>
            <b/>
            <sz val="9"/>
            <color indexed="81"/>
            <rFont val="돋움"/>
            <family val="3"/>
            <charset val="129"/>
          </rPr>
          <t>회</t>
        </r>
        <r>
          <rPr>
            <b/>
            <sz val="9"/>
            <color indexed="81"/>
            <rFont val="Tahoma"/>
            <family val="2"/>
          </rPr>
          <t>/</t>
        </r>
        <r>
          <rPr>
            <b/>
            <sz val="9"/>
            <color indexed="81"/>
            <rFont val="돋움"/>
            <family val="3"/>
            <charset val="129"/>
          </rPr>
          <t xml:space="preserve">월
</t>
        </r>
        <r>
          <rPr>
            <b/>
            <sz val="9"/>
            <color indexed="81"/>
            <rFont val="Tahoma"/>
            <family val="2"/>
          </rPr>
          <t>1</t>
        </r>
        <r>
          <rPr>
            <b/>
            <sz val="9"/>
            <color indexed="81"/>
            <rFont val="돋움"/>
            <family val="3"/>
            <charset val="129"/>
          </rPr>
          <t>년</t>
        </r>
        <r>
          <rPr>
            <b/>
            <sz val="9"/>
            <color indexed="81"/>
            <rFont val="Tahoma"/>
            <family val="2"/>
          </rPr>
          <t xml:space="preserve"> 4</t>
        </r>
        <r>
          <rPr>
            <b/>
            <sz val="9"/>
            <color indexed="81"/>
            <rFont val="돋움"/>
            <family val="3"/>
            <charset val="129"/>
          </rPr>
          <t>회</t>
        </r>
        <r>
          <rPr>
            <b/>
            <sz val="9"/>
            <color indexed="81"/>
            <rFont val="Tahoma"/>
            <family val="2"/>
          </rPr>
          <t xml:space="preserve"> </t>
        </r>
        <r>
          <rPr>
            <b/>
            <sz val="9"/>
            <color indexed="81"/>
            <rFont val="돋움"/>
            <family val="3"/>
            <charset val="129"/>
          </rPr>
          <t>출장</t>
        </r>
      </text>
    </comment>
    <comment ref="U1367" authorId="1" shapeId="0" xr:uid="{C67AFC0C-1DB0-434B-A147-84AB6702DA34}">
      <text>
        <r>
          <rPr>
            <sz val="11"/>
            <color theme="1"/>
            <rFont val="맑은 고딕"/>
            <family val="2"/>
            <charset val="129"/>
            <scheme val="minor"/>
          </rPr>
          <t>과제당 평균 샘플수 220개*CCS4과제/12개월</t>
        </r>
      </text>
    </comment>
    <comment ref="U1368" authorId="1" shapeId="0" xr:uid="{C162239C-3161-4B9A-93D9-9701107E57BC}">
      <text>
        <r>
          <rPr>
            <sz val="11"/>
            <color theme="1"/>
            <rFont val="맑은 고딕"/>
            <family val="2"/>
            <charset val="129"/>
            <scheme val="minor"/>
          </rPr>
          <t>과제당 평균 샘플수 220개*CCS4과제/12개월</t>
        </r>
      </text>
    </comment>
    <comment ref="U1369" authorId="1" shapeId="0" xr:uid="{BEF7A44D-0924-46C9-95FB-C21D3BACFC75}">
      <text>
        <r>
          <rPr>
            <sz val="11"/>
            <color theme="1"/>
            <rFont val="맑은 고딕"/>
            <family val="2"/>
            <charset val="129"/>
            <scheme val="minor"/>
          </rPr>
          <t>과제당 평균 샘플수 220개*CCS4과제/12개월</t>
        </r>
      </text>
    </comment>
    <comment ref="U1370" authorId="1" shapeId="0" xr:uid="{CA8DF33A-AE15-4C9F-A2F2-AB0F22448AB3}">
      <text>
        <r>
          <rPr>
            <sz val="11"/>
            <color theme="1"/>
            <rFont val="맑은 고딕"/>
            <family val="2"/>
            <charset val="129"/>
            <scheme val="minor"/>
          </rPr>
          <t>과제당 평균 샘플수 220개*CCS4과제/12개월</t>
        </r>
      </text>
    </comment>
    <comment ref="U1371" authorId="1" shapeId="0" xr:uid="{D979EE4C-FF38-4133-94D6-1F81F3A35859}">
      <text>
        <r>
          <rPr>
            <sz val="11"/>
            <color theme="1"/>
            <rFont val="맑은 고딕"/>
            <family val="2"/>
            <charset val="129"/>
            <scheme val="minor"/>
          </rPr>
          <t>과제당 평균 샘플수 220개*CCS4과제/12개월</t>
        </r>
      </text>
    </comment>
    <comment ref="U1372" authorId="1" shapeId="0" xr:uid="{C8B8FAF5-CCBB-4694-BAE9-0B336E5BB3A7}">
      <text>
        <r>
          <rPr>
            <sz val="11"/>
            <color theme="1"/>
            <rFont val="맑은 고딕"/>
            <family val="2"/>
            <charset val="129"/>
            <scheme val="minor"/>
          </rPr>
          <t>과제당 평균 샘플수 220개*CCS4과제/12개월</t>
        </r>
      </text>
    </comment>
    <comment ref="U1373" authorId="1" shapeId="0" xr:uid="{797EEB1F-9ABF-4B93-BA1E-0A78C1F25054}">
      <text>
        <r>
          <rPr>
            <sz val="11"/>
            <color theme="1"/>
            <rFont val="맑은 고딕"/>
            <family val="2"/>
            <charset val="129"/>
            <scheme val="minor"/>
          </rPr>
          <t>과제당 평균 샘플수 220개*CCS4과제/12개월</t>
        </r>
      </text>
    </comment>
    <comment ref="U1374" authorId="1" shapeId="0" xr:uid="{F235E379-877A-4B82-9A17-C2B7C8269E50}">
      <text>
        <r>
          <rPr>
            <sz val="11"/>
            <color theme="1"/>
            <rFont val="맑은 고딕"/>
            <family val="2"/>
            <charset val="129"/>
            <scheme val="minor"/>
          </rPr>
          <t>과제당 평균 샘플수 220개*CCS4과제/12개월</t>
        </r>
      </text>
    </comment>
    <comment ref="U1375" authorId="1" shapeId="0" xr:uid="{413ADB7E-D841-4E73-BB30-71A3CD7BFD56}">
      <text>
        <r>
          <rPr>
            <sz val="11"/>
            <color theme="1"/>
            <rFont val="맑은 고딕"/>
            <family val="2"/>
            <charset val="129"/>
            <scheme val="minor"/>
          </rPr>
          <t>과제당 평균 샘플수 220개*CCS4과제/12개월</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<sst xmlns="http://schemas.openxmlformats.org/spreadsheetml/2006/main" count="34860" uniqueCount="3298">
  <si>
    <r>
      <rPr>
        <b/>
        <sz val="11"/>
        <color theme="1"/>
        <rFont val="LG스마트체 Regular"/>
        <family val="3"/>
        <charset val="129"/>
      </rPr>
      <t>팀</t>
    </r>
    <r>
      <rPr>
        <b/>
        <sz val="11"/>
        <color theme="1"/>
        <rFont val="Arial Narrow"/>
        <family val="2"/>
      </rPr>
      <t xml:space="preserve"> </t>
    </r>
    <r>
      <rPr>
        <b/>
        <sz val="11"/>
        <color theme="1"/>
        <rFont val="LG스마트체 Regular"/>
        <family val="3"/>
        <charset val="129"/>
      </rPr>
      <t>명</t>
    </r>
    <phoneticPr fontId="1" type="noConversion"/>
  </si>
  <si>
    <r>
      <rPr>
        <b/>
        <sz val="11"/>
        <color theme="1"/>
        <rFont val="LG스마트체 Regular"/>
        <family val="3"/>
        <charset val="129"/>
      </rPr>
      <t>현업팀</t>
    </r>
    <r>
      <rPr>
        <b/>
        <sz val="11"/>
        <color theme="1"/>
        <rFont val="Arial Narrow"/>
        <family val="2"/>
      </rPr>
      <t xml:space="preserve"> </t>
    </r>
    <r>
      <rPr>
        <b/>
        <sz val="11"/>
        <color theme="1"/>
        <rFont val="LG스마트체 Regular"/>
        <family val="3"/>
        <charset val="129"/>
      </rPr>
      <t>담당자</t>
    </r>
    <phoneticPr fontId="1" type="noConversion"/>
  </si>
  <si>
    <r>
      <rPr>
        <b/>
        <sz val="11"/>
        <color theme="1"/>
        <rFont val="LG스마트체 Regular"/>
        <family val="3"/>
        <charset val="129"/>
      </rPr>
      <t>소재개발</t>
    </r>
    <r>
      <rPr>
        <b/>
        <sz val="11"/>
        <color theme="1"/>
        <rFont val="Arial Narrow"/>
        <family val="2"/>
      </rPr>
      <t xml:space="preserve"> AX</t>
    </r>
    <r>
      <rPr>
        <b/>
        <sz val="11"/>
        <color theme="1"/>
        <rFont val="LG스마트체 Regular"/>
        <family val="3"/>
        <charset val="129"/>
      </rPr>
      <t>팀</t>
    </r>
    <r>
      <rPr>
        <b/>
        <sz val="11"/>
        <color theme="1"/>
        <rFont val="Arial Narrow"/>
        <family val="2"/>
      </rPr>
      <t xml:space="preserve"> </t>
    </r>
    <r>
      <rPr>
        <b/>
        <sz val="11"/>
        <color theme="1"/>
        <rFont val="LG스마트체 Regular"/>
        <family val="3"/>
        <charset val="129"/>
      </rPr>
      <t>담당자</t>
    </r>
    <phoneticPr fontId="1" type="noConversion"/>
  </si>
  <si>
    <r>
      <rPr>
        <sz val="11"/>
        <color theme="1"/>
        <rFont val="LG스마트체 Regular"/>
        <family val="3"/>
        <charset val="129"/>
      </rPr>
      <t>리사이클팀</t>
    </r>
    <phoneticPr fontId="1" type="noConversion"/>
  </si>
  <si>
    <r>
      <rPr>
        <sz val="11"/>
        <color theme="1"/>
        <rFont val="LG스마트체 Regular"/>
        <family val="3"/>
        <charset val="129"/>
      </rPr>
      <t>노태종</t>
    </r>
    <r>
      <rPr>
        <sz val="11"/>
        <color theme="1"/>
        <rFont val="Arial Narrow"/>
        <family val="2"/>
      </rPr>
      <t xml:space="preserve"> </t>
    </r>
    <r>
      <rPr>
        <sz val="11"/>
        <color theme="1"/>
        <rFont val="LG스마트체 Regular"/>
        <family val="3"/>
        <charset val="129"/>
      </rPr>
      <t>선임</t>
    </r>
    <phoneticPr fontId="1" type="noConversion"/>
  </si>
  <si>
    <t>010-3858-7060</t>
    <phoneticPr fontId="1" type="noConversion"/>
  </si>
  <si>
    <r>
      <rPr>
        <sz val="11"/>
        <color theme="1"/>
        <rFont val="LG스마트체 Regular"/>
        <family val="3"/>
        <charset val="129"/>
      </rPr>
      <t>박세호</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</si>
  <si>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양극재</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</si>
  <si>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최재윤</t>
    </r>
    <r>
      <rPr>
        <sz val="11"/>
        <color theme="1"/>
        <rFont val="Arial Narrow"/>
        <family val="2"/>
      </rPr>
      <t xml:space="preserve"> </t>
    </r>
    <r>
      <rPr>
        <sz val="11"/>
        <color theme="1"/>
        <rFont val="LG스마트체 Regular"/>
        <family val="3"/>
        <charset val="129"/>
      </rPr>
      <t>사원</t>
    </r>
    <phoneticPr fontId="1" type="noConversion"/>
  </si>
  <si>
    <t>010-2717-2841</t>
    <phoneticPr fontId="1" type="noConversion"/>
  </si>
  <si>
    <r>
      <rPr>
        <sz val="11"/>
        <color theme="1"/>
        <rFont val="LG스마트체 Regular"/>
        <family val="3"/>
        <charset val="129"/>
      </rPr>
      <t>양극재</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</si>
  <si>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오수연</t>
    </r>
    <r>
      <rPr>
        <sz val="11"/>
        <color theme="1"/>
        <rFont val="Arial Narrow"/>
        <family val="2"/>
      </rPr>
      <t xml:space="preserve"> </t>
    </r>
    <r>
      <rPr>
        <sz val="11"/>
        <color theme="1"/>
        <rFont val="LG스마트체 Regular"/>
        <family val="3"/>
        <charset val="129"/>
      </rPr>
      <t>선임</t>
    </r>
    <phoneticPr fontId="1" type="noConversion"/>
  </si>
  <si>
    <t>010-7751-6959</t>
    <phoneticPr fontId="1" type="noConversion"/>
  </si>
  <si>
    <r>
      <rPr>
        <sz val="11"/>
        <color theme="1"/>
        <rFont val="LG스마트체 Regular"/>
        <family val="3"/>
        <charset val="129"/>
      </rPr>
      <t>김진구</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</si>
  <si>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양극재</t>
    </r>
    <r>
      <rPr>
        <sz val="11"/>
        <color theme="1"/>
        <rFont val="Arial Narrow"/>
        <family val="2"/>
      </rPr>
      <t xml:space="preserve"> 3</t>
    </r>
    <r>
      <rPr>
        <sz val="11"/>
        <color theme="1"/>
        <rFont val="LG스마트체 Regular"/>
        <family val="3"/>
        <charset val="129"/>
      </rPr>
      <t>팀</t>
    </r>
    <phoneticPr fontId="1" type="noConversion"/>
  </si>
  <si>
    <r>
      <rPr>
        <sz val="11"/>
        <color theme="1"/>
        <rFont val="LG스마트체 Regular"/>
        <family val="3"/>
        <charset val="129"/>
      </rPr>
      <t>권승혁</t>
    </r>
    <r>
      <rPr>
        <sz val="11"/>
        <color theme="1"/>
        <rFont val="Arial Narrow"/>
        <family val="2"/>
      </rPr>
      <t xml:space="preserve"> </t>
    </r>
    <r>
      <rPr>
        <sz val="11"/>
        <color theme="1"/>
        <rFont val="LG스마트체 Regular"/>
        <family val="3"/>
        <charset val="129"/>
      </rPr>
      <t>책임</t>
    </r>
    <phoneticPr fontId="1" type="noConversion"/>
  </si>
  <si>
    <t>010-5558-9852</t>
    <phoneticPr fontId="1" type="noConversion"/>
  </si>
  <si>
    <r>
      <rPr>
        <sz val="11"/>
        <color theme="1"/>
        <rFont val="LG스마트체 Regular"/>
        <family val="3"/>
        <charset val="129"/>
      </rPr>
      <t>전구체</t>
    </r>
    <r>
      <rPr>
        <sz val="11"/>
        <color theme="1"/>
        <rFont val="Arial Narrow"/>
        <family val="2"/>
      </rPr>
      <t xml:space="preserve"> </t>
    </r>
    <r>
      <rPr>
        <sz val="11"/>
        <color theme="1"/>
        <rFont val="LG스마트체 Regular"/>
        <family val="3"/>
        <charset val="129"/>
      </rPr>
      <t>팀</t>
    </r>
    <phoneticPr fontId="1" type="noConversion"/>
  </si>
  <si>
    <r>
      <rPr>
        <sz val="11"/>
        <color theme="1"/>
        <rFont val="LG스마트체 Regular"/>
        <family val="3"/>
        <charset val="129"/>
      </rPr>
      <t>정해인</t>
    </r>
    <r>
      <rPr>
        <sz val="11"/>
        <color theme="1"/>
        <rFont val="Arial Narrow"/>
        <family val="2"/>
      </rPr>
      <t xml:space="preserve"> </t>
    </r>
    <r>
      <rPr>
        <sz val="11"/>
        <color theme="1"/>
        <rFont val="LG스마트체 Regular"/>
        <family val="3"/>
        <charset val="129"/>
      </rPr>
      <t>선임</t>
    </r>
    <phoneticPr fontId="1" type="noConversion"/>
  </si>
  <si>
    <t>010-5656-7857</t>
    <phoneticPr fontId="1" type="noConversion"/>
  </si>
  <si>
    <r>
      <rPr>
        <sz val="11"/>
        <color theme="1"/>
        <rFont val="LG스마트체 Regular"/>
        <family val="3"/>
        <charset val="129"/>
      </rPr>
      <t>임한민</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</si>
  <si>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양극재</t>
    </r>
    <r>
      <rPr>
        <sz val="11"/>
        <color theme="1"/>
        <rFont val="Arial Narrow"/>
        <family val="2"/>
      </rPr>
      <t xml:space="preserve"> </t>
    </r>
    <r>
      <rPr>
        <sz val="11"/>
        <color theme="1"/>
        <rFont val="LG스마트체 Regular"/>
        <family val="3"/>
        <charset val="129"/>
      </rPr>
      <t>선행팀</t>
    </r>
    <phoneticPr fontId="1" type="noConversion"/>
  </si>
  <si>
    <r>
      <rPr>
        <sz val="11"/>
        <color theme="1"/>
        <rFont val="LG스마트체 Regular"/>
        <family val="3"/>
        <charset val="129"/>
      </rPr>
      <t>신승순</t>
    </r>
    <r>
      <rPr>
        <sz val="11"/>
        <color theme="1"/>
        <rFont val="Arial Narrow"/>
        <family val="2"/>
      </rPr>
      <t xml:space="preserve"> </t>
    </r>
    <r>
      <rPr>
        <sz val="11"/>
        <color theme="1"/>
        <rFont val="LG스마트체 Regular"/>
        <family val="3"/>
        <charset val="129"/>
      </rPr>
      <t>선임</t>
    </r>
    <phoneticPr fontId="1" type="noConversion"/>
  </si>
  <si>
    <t>010-8456-5611</t>
    <phoneticPr fontId="1" type="noConversion"/>
  </si>
  <si>
    <r>
      <rPr>
        <sz val="11"/>
        <color theme="1"/>
        <rFont val="LG스마트체 Regular"/>
        <family val="3"/>
        <charset val="129"/>
      </rPr>
      <t>음극재</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</si>
  <si>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신선영</t>
    </r>
    <r>
      <rPr>
        <sz val="11"/>
        <color theme="1"/>
        <rFont val="Arial Narrow"/>
        <family val="2"/>
      </rPr>
      <t xml:space="preserve"> </t>
    </r>
    <r>
      <rPr>
        <sz val="11"/>
        <color theme="1"/>
        <rFont val="LG스마트체 Regular"/>
        <family val="3"/>
        <charset val="129"/>
      </rPr>
      <t>책임</t>
    </r>
    <phoneticPr fontId="1" type="noConversion"/>
  </si>
  <si>
    <t>010-7164-6404</t>
    <phoneticPr fontId="1" type="noConversion"/>
  </si>
  <si>
    <r>
      <rPr>
        <sz val="11"/>
        <color theme="1"/>
        <rFont val="LG스마트체 Regular"/>
        <family val="3"/>
        <charset val="129"/>
      </rPr>
      <t>임가현</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</si>
  <si>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음극재</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</si>
  <si>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이수민</t>
    </r>
    <r>
      <rPr>
        <sz val="11"/>
        <color theme="1"/>
        <rFont val="Arial Narrow"/>
        <family val="2"/>
      </rPr>
      <t xml:space="preserve"> </t>
    </r>
    <r>
      <rPr>
        <sz val="11"/>
        <color theme="1"/>
        <rFont val="LG스마트체 Regular"/>
        <family val="3"/>
        <charset val="129"/>
      </rPr>
      <t>책임</t>
    </r>
    <phoneticPr fontId="1" type="noConversion"/>
  </si>
  <si>
    <t>010-4377-5582</t>
    <phoneticPr fontId="1" type="noConversion"/>
  </si>
  <si>
    <r>
      <rPr>
        <sz val="11"/>
        <color theme="1"/>
        <rFont val="LG스마트체 Regular"/>
        <family val="3"/>
        <charset val="129"/>
      </rPr>
      <t>전해질</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</si>
  <si>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안성모</t>
    </r>
    <r>
      <rPr>
        <sz val="11"/>
        <color theme="1"/>
        <rFont val="Arial Narrow"/>
        <family val="2"/>
      </rPr>
      <t xml:space="preserve"> </t>
    </r>
    <r>
      <rPr>
        <sz val="11"/>
        <color theme="1"/>
        <rFont val="LG스마트체 Regular"/>
        <family val="3"/>
        <charset val="129"/>
      </rPr>
      <t>책임</t>
    </r>
    <phoneticPr fontId="1" type="noConversion"/>
  </si>
  <si>
    <t>010-2365-6960</t>
    <phoneticPr fontId="1" type="noConversion"/>
  </si>
  <si>
    <r>
      <rPr>
        <sz val="11"/>
        <color theme="1"/>
        <rFont val="LG스마트체 Regular"/>
        <family val="3"/>
        <charset val="129"/>
      </rPr>
      <t>안경호</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</si>
  <si>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전해질</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</si>
  <si>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문성진</t>
    </r>
    <r>
      <rPr>
        <sz val="11"/>
        <color theme="1"/>
        <rFont val="Arial Narrow"/>
        <family val="2"/>
      </rPr>
      <t xml:space="preserve"> </t>
    </r>
    <r>
      <rPr>
        <sz val="11"/>
        <color theme="1"/>
        <rFont val="LG스마트체 Regular"/>
        <family val="3"/>
        <charset val="129"/>
      </rPr>
      <t>선임</t>
    </r>
    <phoneticPr fontId="1" type="noConversion"/>
  </si>
  <si>
    <t>010-4516-9882</t>
    <phoneticPr fontId="1" type="noConversion"/>
  </si>
  <si>
    <r>
      <rPr>
        <sz val="11"/>
        <color theme="1"/>
        <rFont val="LG스마트체 Regular"/>
        <family val="3"/>
        <charset val="129"/>
      </rPr>
      <t>분리막</t>
    </r>
    <r>
      <rPr>
        <sz val="11"/>
        <color theme="1"/>
        <rFont val="Arial Narrow"/>
        <family val="2"/>
      </rPr>
      <t xml:space="preserve"> 1</t>
    </r>
    <r>
      <rPr>
        <sz val="11"/>
        <color theme="1"/>
        <rFont val="LG스마트체 Regular"/>
        <family val="3"/>
        <charset val="129"/>
      </rPr>
      <t>팀</t>
    </r>
    <phoneticPr fontId="1" type="noConversion"/>
  </si>
  <si>
    <r>
      <rPr>
        <sz val="11"/>
        <color theme="1"/>
        <rFont val="LG스마트체 Regular"/>
        <family val="3"/>
        <charset val="129"/>
      </rPr>
      <t>이용희</t>
    </r>
    <r>
      <rPr>
        <sz val="11"/>
        <color theme="1"/>
        <rFont val="Arial Narrow"/>
        <family val="2"/>
      </rPr>
      <t xml:space="preserve"> </t>
    </r>
    <r>
      <rPr>
        <sz val="11"/>
        <color theme="1"/>
        <rFont val="LG스마트체 Regular"/>
        <family val="3"/>
        <charset val="129"/>
      </rPr>
      <t>책임</t>
    </r>
    <phoneticPr fontId="1" type="noConversion"/>
  </si>
  <si>
    <t>010-2017-4435</t>
    <phoneticPr fontId="1" type="noConversion"/>
  </si>
  <si>
    <r>
      <rPr>
        <sz val="11"/>
        <color theme="1"/>
        <rFont val="LG스마트체 Regular"/>
        <family val="3"/>
        <charset val="129"/>
      </rPr>
      <t>방기력</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</si>
  <si>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분리막</t>
    </r>
    <r>
      <rPr>
        <sz val="11"/>
        <color theme="1"/>
        <rFont val="Arial Narrow"/>
        <family val="2"/>
      </rPr>
      <t xml:space="preserve"> 2</t>
    </r>
    <r>
      <rPr>
        <sz val="11"/>
        <color theme="1"/>
        <rFont val="LG스마트체 Regular"/>
        <family val="3"/>
        <charset val="129"/>
      </rPr>
      <t>팀</t>
    </r>
    <phoneticPr fontId="1" type="noConversion"/>
  </si>
  <si>
    <r>
      <rPr>
        <sz val="11"/>
        <color theme="1"/>
        <rFont val="LG스마트체 Regular"/>
        <family val="3"/>
        <charset val="129"/>
      </rPr>
      <t>이지수</t>
    </r>
    <r>
      <rPr>
        <sz val="11"/>
        <color theme="1"/>
        <rFont val="Arial Narrow"/>
        <family val="2"/>
      </rPr>
      <t xml:space="preserve"> </t>
    </r>
    <r>
      <rPr>
        <sz val="11"/>
        <color theme="1"/>
        <rFont val="LG스마트체 Regular"/>
        <family val="3"/>
        <charset val="129"/>
      </rPr>
      <t>책임</t>
    </r>
    <phoneticPr fontId="1" type="noConversion"/>
  </si>
  <si>
    <t>010-7499-5790</t>
    <phoneticPr fontId="1" type="noConversion"/>
  </si>
  <si>
    <r>
      <rPr>
        <sz val="11"/>
        <color theme="1"/>
        <rFont val="LG스마트체 Regular"/>
        <family val="3"/>
        <charset val="129"/>
      </rPr>
      <t>파우치형부품팀</t>
    </r>
    <phoneticPr fontId="1" type="noConversion"/>
  </si>
  <si>
    <r>
      <rPr>
        <sz val="11"/>
        <color theme="1"/>
        <rFont val="LG스마트체 Regular"/>
        <family val="3"/>
        <charset val="129"/>
      </rPr>
      <t>김히나</t>
    </r>
    <r>
      <rPr>
        <sz val="11"/>
        <color theme="1"/>
        <rFont val="Arial Narrow"/>
        <family val="2"/>
      </rPr>
      <t xml:space="preserve"> </t>
    </r>
    <r>
      <rPr>
        <sz val="11"/>
        <color theme="1"/>
        <rFont val="LG스마트체 Regular"/>
        <family val="3"/>
        <charset val="129"/>
      </rPr>
      <t>책임</t>
    </r>
    <phoneticPr fontId="1" type="noConversion"/>
  </si>
  <si>
    <t>010-3683-9089</t>
    <phoneticPr fontId="1" type="noConversion"/>
  </si>
  <si>
    <r>
      <rPr>
        <sz val="11"/>
        <color theme="1"/>
        <rFont val="LG스마트체 Regular"/>
        <family val="3"/>
        <charset val="129"/>
      </rPr>
      <t>맹한솔</t>
    </r>
    <r>
      <rPr>
        <sz val="11"/>
        <color theme="1"/>
        <rFont val="Arial Narrow"/>
        <family val="2"/>
      </rPr>
      <t xml:space="preserve"> </t>
    </r>
    <r>
      <rPr>
        <sz val="11"/>
        <color theme="1"/>
        <rFont val="LG스마트체 Regular"/>
        <family val="3"/>
        <charset val="129"/>
      </rPr>
      <t>님</t>
    </r>
    <phoneticPr fontId="1" type="noConversion"/>
  </si>
  <si>
    <r>
      <rPr>
        <sz val="11"/>
        <color theme="1"/>
        <rFont val="LG스마트체 Regular"/>
        <family val="3"/>
        <charset val="129"/>
      </rPr>
      <t>요소소재팀</t>
    </r>
    <phoneticPr fontId="1" type="noConversion"/>
  </si>
  <si>
    <r>
      <rPr>
        <sz val="11"/>
        <color theme="1"/>
        <rFont val="LG스마트체 Regular"/>
        <family val="3"/>
        <charset val="129"/>
      </rPr>
      <t>미정</t>
    </r>
    <phoneticPr fontId="1" type="noConversion"/>
  </si>
  <si>
    <t>-</t>
    <phoneticPr fontId="1" type="noConversion"/>
  </si>
  <si>
    <r>
      <rPr>
        <sz val="11"/>
        <color theme="1"/>
        <rFont val="LG스마트체 Regular"/>
        <family val="3"/>
        <charset val="129"/>
      </rPr>
      <t>임현민</t>
    </r>
    <r>
      <rPr>
        <sz val="11"/>
        <color theme="1"/>
        <rFont val="Arial Narrow"/>
        <family val="2"/>
      </rPr>
      <t xml:space="preserve"> </t>
    </r>
    <r>
      <rPr>
        <sz val="11"/>
        <color theme="1"/>
        <rFont val="LG스마트체 Regular"/>
        <family val="3"/>
        <charset val="129"/>
      </rPr>
      <t>님</t>
    </r>
    <r>
      <rPr>
        <sz val="11"/>
        <color theme="1"/>
        <rFont val="Arial Narrow"/>
        <family val="2"/>
      </rPr>
      <t xml:space="preserve"> + α</t>
    </r>
    <phoneticPr fontId="1" type="noConversion"/>
  </si>
  <si>
    <t>Upated Date</t>
    <phoneticPr fontId="1" type="noConversion"/>
  </si>
  <si>
    <t>260805</t>
    <phoneticPr fontId="1" type="noConversion"/>
  </si>
  <si>
    <r>
      <t>1</t>
    </r>
    <r>
      <rPr>
        <b/>
        <sz val="11"/>
        <color theme="1"/>
        <rFont val="LG스마트체 Regular"/>
        <family val="3"/>
        <charset val="129"/>
      </rPr>
      <t>차</t>
    </r>
    <r>
      <rPr>
        <b/>
        <sz val="11"/>
        <color theme="1"/>
        <rFont val="Arial Narrow"/>
        <family val="2"/>
      </rPr>
      <t xml:space="preserve"> </t>
    </r>
    <r>
      <rPr>
        <b/>
        <sz val="11"/>
        <color theme="1"/>
        <rFont val="LG스마트체 Regular"/>
        <family val="3"/>
        <charset val="129"/>
      </rPr>
      <t>조사</t>
    </r>
    <r>
      <rPr>
        <b/>
        <sz val="11"/>
        <color theme="1"/>
        <rFont val="Arial Narrow"/>
        <family val="2"/>
      </rPr>
      <t xml:space="preserve"> </t>
    </r>
    <r>
      <rPr>
        <b/>
        <sz val="11"/>
        <color theme="1"/>
        <rFont val="LG스마트체 Regular"/>
        <family val="3"/>
        <charset val="129"/>
      </rPr>
      <t>자료</t>
    </r>
    <r>
      <rPr>
        <b/>
        <sz val="11"/>
        <color theme="1"/>
        <rFont val="Arial Narrow"/>
        <family val="2"/>
      </rPr>
      <t xml:space="preserve"> </t>
    </r>
    <r>
      <rPr>
        <b/>
        <sz val="11"/>
        <color theme="1"/>
        <rFont val="LG스마트체 Regular"/>
        <family val="3"/>
        <charset val="129"/>
      </rPr>
      <t>공유</t>
    </r>
    <r>
      <rPr>
        <b/>
        <sz val="11"/>
        <color theme="1"/>
        <rFont val="Arial Narrow"/>
        <family val="2"/>
      </rPr>
      <t xml:space="preserve"> </t>
    </r>
    <r>
      <rPr>
        <b/>
        <sz val="11"/>
        <color theme="1"/>
        <rFont val="LG스마트체 Regular"/>
        <family val="3"/>
        <charset val="129"/>
      </rPr>
      <t>및</t>
    </r>
    <r>
      <rPr>
        <b/>
        <sz val="11"/>
        <color theme="1"/>
        <rFont val="Arial Narrow"/>
        <family val="2"/>
      </rPr>
      <t xml:space="preserve"> </t>
    </r>
    <r>
      <rPr>
        <b/>
        <sz val="11"/>
        <color theme="1"/>
        <rFont val="LG스마트체 Regular"/>
        <family val="3"/>
        <charset val="129"/>
      </rPr>
      <t>보완</t>
    </r>
    <r>
      <rPr>
        <b/>
        <sz val="11"/>
        <color theme="1"/>
        <rFont val="Arial Narrow"/>
        <family val="2"/>
      </rPr>
      <t xml:space="preserve"> </t>
    </r>
    <r>
      <rPr>
        <b/>
        <sz val="11"/>
        <color theme="1"/>
        <rFont val="LG스마트체 Regular"/>
        <family val="3"/>
        <charset val="129"/>
      </rPr>
      <t>사항</t>
    </r>
    <r>
      <rPr>
        <b/>
        <sz val="11"/>
        <color theme="1"/>
        <rFont val="Arial Narrow"/>
        <family val="2"/>
      </rPr>
      <t xml:space="preserve"> </t>
    </r>
    <r>
      <rPr>
        <b/>
        <sz val="11"/>
        <color theme="1"/>
        <rFont val="LG스마트체 Regular"/>
        <family val="3"/>
        <charset val="129"/>
      </rPr>
      <t>공유</t>
    </r>
    <r>
      <rPr>
        <b/>
        <sz val="11"/>
        <color theme="1"/>
        <rFont val="Arial Narrow"/>
        <family val="2"/>
      </rPr>
      <t xml:space="preserve"> </t>
    </r>
    <r>
      <rPr>
        <b/>
        <sz val="11"/>
        <color theme="1"/>
        <rFont val="LG스마트체 Regular"/>
        <family val="3"/>
        <charset val="129"/>
      </rPr>
      <t>일자</t>
    </r>
    <phoneticPr fontId="1" type="noConversion"/>
  </si>
  <si>
    <r>
      <rPr>
        <b/>
        <sz val="11"/>
        <color theme="1"/>
        <rFont val="LG스마트체 Regular"/>
        <family val="3"/>
        <charset val="129"/>
      </rPr>
      <t>비고</t>
    </r>
    <phoneticPr fontId="1" type="noConversion"/>
  </si>
  <si>
    <t xml:space="preserve"> Status ('260805)</t>
    <phoneticPr fontId="1" type="noConversion"/>
  </si>
  <si>
    <r>
      <rPr>
        <b/>
        <sz val="11"/>
        <color theme="1"/>
        <rFont val="LG스마트체 Regular"/>
        <family val="3"/>
        <charset val="129"/>
      </rPr>
      <t>검토</t>
    </r>
    <r>
      <rPr>
        <b/>
        <sz val="11"/>
        <color theme="1"/>
        <rFont val="Arial Narrow"/>
        <family val="2"/>
      </rPr>
      <t xml:space="preserve"> </t>
    </r>
    <r>
      <rPr>
        <b/>
        <sz val="11"/>
        <color theme="1"/>
        <rFont val="LG스마트체 Regular"/>
        <family val="3"/>
        <charset val="129"/>
      </rPr>
      <t>요청</t>
    </r>
    <r>
      <rPr>
        <b/>
        <sz val="11"/>
        <color theme="1"/>
        <rFont val="Arial Narrow"/>
        <family val="2"/>
      </rPr>
      <t xml:space="preserve"> </t>
    </r>
    <r>
      <rPr>
        <b/>
        <sz val="11"/>
        <color theme="1"/>
        <rFont val="LG스마트체 Regular"/>
        <family val="3"/>
        <charset val="129"/>
      </rPr>
      <t>사항</t>
    </r>
    <phoneticPr fontId="1" type="noConversion"/>
  </si>
  <si>
    <t>TBD</t>
    <phoneticPr fontId="1" type="noConversion"/>
  </si>
  <si>
    <r>
      <rPr>
        <sz val="11"/>
        <color theme="1"/>
        <rFont val="LG스마트체 Regular"/>
        <family val="3"/>
        <charset val="129"/>
      </rPr>
      <t>미회신</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</si>
  <si>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t>
    </r>
    <phoneticPr fontId="1" type="noConversion"/>
  </si>
  <si>
    <t>7/29_09:00 ~ 09:30</t>
    <phoneticPr fontId="1" type="noConversion"/>
  </si>
  <si>
    <r>
      <rPr>
        <sz val="11"/>
        <color theme="1"/>
        <rFont val="LG스마트체 Regular"/>
        <family val="3"/>
        <charset val="129"/>
      </rPr>
      <t>담당자</t>
    </r>
    <r>
      <rPr>
        <sz val="11"/>
        <color theme="1"/>
        <rFont val="Arial Narrow"/>
        <family val="2"/>
      </rPr>
      <t xml:space="preserve"> </t>
    </r>
    <r>
      <rPr>
        <sz val="11"/>
        <color theme="1"/>
        <rFont val="LG스마트체 Regular"/>
        <family val="3"/>
        <charset val="129"/>
      </rPr>
      <t>변경</t>
    </r>
    <r>
      <rPr>
        <sz val="11"/>
        <color theme="1"/>
        <rFont val="Arial Narrow"/>
        <family val="2"/>
      </rPr>
      <t xml:space="preserve"> ('26.07.30)</t>
    </r>
    <phoneticPr fontId="1" type="noConversion"/>
  </si>
  <si>
    <r>
      <t xml:space="preserve">8/3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메일</t>
    </r>
    <r>
      <rPr>
        <sz val="11"/>
        <color theme="1"/>
        <rFont val="Arial Narrow"/>
        <family val="2"/>
      </rPr>
      <t xml:space="preserve"> </t>
    </r>
    <r>
      <rPr>
        <sz val="11"/>
        <color theme="1"/>
        <rFont val="LG스마트체 Regular"/>
        <family val="3"/>
        <charset val="129"/>
      </rPr>
      <t>회신</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</si>
  <si>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 xml:space="preserve">기입필요
</t>
    </r>
    <r>
      <rPr>
        <sz val="11"/>
        <color theme="1"/>
        <rFont val="Arial Narrow"/>
        <family val="2"/>
      </rPr>
      <t xml:space="preserve">level 2,3 </t>
    </r>
    <r>
      <rPr>
        <sz val="11"/>
        <color theme="1"/>
        <rFont val="LG스마트체 Regular"/>
        <family val="3"/>
        <charset val="129"/>
      </rPr>
      <t>점검</t>
    </r>
    <r>
      <rPr>
        <sz val="11"/>
        <color theme="1"/>
        <rFont val="Arial Narrow"/>
        <family val="2"/>
      </rPr>
      <t xml:space="preserve"> (</t>
    </r>
    <r>
      <rPr>
        <sz val="11"/>
        <color theme="1"/>
        <rFont val="LG스마트체 Regular"/>
        <family val="3"/>
        <charset val="129"/>
      </rPr>
      <t>세분화</t>
    </r>
    <r>
      <rPr>
        <sz val="11"/>
        <color theme="1"/>
        <rFont val="Arial Narrow"/>
        <family val="2"/>
      </rPr>
      <t xml:space="preserve"> </t>
    </r>
    <r>
      <rPr>
        <sz val="11"/>
        <color theme="1"/>
        <rFont val="LG스마트체 Regular"/>
        <family val="3"/>
        <charset val="129"/>
      </rPr>
      <t>필요</t>
    </r>
    <r>
      <rPr>
        <sz val="11"/>
        <color theme="1"/>
        <rFont val="Arial Narrow"/>
        <family val="2"/>
      </rPr>
      <t xml:space="preserve">), 
</t>
    </r>
    <r>
      <rPr>
        <sz val="11"/>
        <color theme="1"/>
        <rFont val="LG스마트체 Regular"/>
        <family val="3"/>
        <charset val="129"/>
      </rPr>
      <t>진구님</t>
    </r>
    <r>
      <rPr>
        <sz val="11"/>
        <color theme="1"/>
        <rFont val="Arial Narrow"/>
        <family val="2"/>
      </rPr>
      <t xml:space="preserve"> </t>
    </r>
    <r>
      <rPr>
        <sz val="11"/>
        <color theme="1"/>
        <rFont val="LG스마트체 Regular"/>
        <family val="3"/>
        <charset val="129"/>
      </rPr>
      <t>수정</t>
    </r>
    <r>
      <rPr>
        <sz val="11"/>
        <color theme="1"/>
        <rFont val="Arial Narrow"/>
        <family val="2"/>
      </rPr>
      <t xml:space="preserve"> </t>
    </r>
    <r>
      <rPr>
        <sz val="11"/>
        <color theme="1"/>
        <rFont val="LG스마트체 Regular"/>
        <family val="3"/>
        <charset val="129"/>
      </rPr>
      <t>버전</t>
    </r>
    <r>
      <rPr>
        <sz val="11"/>
        <color theme="1"/>
        <rFont val="Arial Narrow"/>
        <family val="2"/>
      </rPr>
      <t xml:space="preserve"> </t>
    </r>
    <r>
      <rPr>
        <sz val="11"/>
        <color theme="1"/>
        <rFont val="LG스마트체 Regular"/>
        <family val="3"/>
        <charset val="129"/>
      </rPr>
      <t>미반영</t>
    </r>
    <phoneticPr fontId="1" type="noConversion"/>
  </si>
  <si>
    <r>
      <t>7/29_</t>
    </r>
    <r>
      <rPr>
        <sz val="11"/>
        <color theme="1"/>
        <rFont val="LG스마트체 Regular"/>
        <family val="3"/>
        <charset val="129"/>
      </rPr>
      <t>미정</t>
    </r>
    <phoneticPr fontId="1" type="noConversion"/>
  </si>
  <si>
    <r>
      <t xml:space="preserve">8/3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팀즈</t>
    </r>
    <r>
      <rPr>
        <sz val="11"/>
        <color theme="1"/>
        <rFont val="Arial Narrow"/>
        <family val="2"/>
      </rPr>
      <t xml:space="preserve"> </t>
    </r>
    <r>
      <rPr>
        <sz val="11"/>
        <color theme="1"/>
        <rFont val="LG스마트체 Regular"/>
        <family val="3"/>
        <charset val="129"/>
      </rPr>
      <t>회신</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</si>
  <si>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 xml:space="preserve">기입필요
</t>
    </r>
    <r>
      <rPr>
        <sz val="11"/>
        <color theme="1"/>
        <rFont val="Arial Narrow"/>
        <family val="2"/>
      </rPr>
      <t xml:space="preserve">H  </t>
    </r>
    <r>
      <rPr>
        <sz val="11"/>
        <color theme="1"/>
        <rFont val="LG스마트체 Regular"/>
        <family val="3"/>
        <charset val="129"/>
      </rPr>
      <t>열</t>
    </r>
    <r>
      <rPr>
        <sz val="11"/>
        <color theme="1"/>
        <rFont val="Arial Narrow"/>
        <family val="2"/>
      </rPr>
      <t xml:space="preserve"> ~ P </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미</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업데이트</t>
    </r>
    <r>
      <rPr>
        <sz val="11"/>
        <color theme="1"/>
        <rFont val="Arial Narrow"/>
        <family val="2"/>
      </rPr>
      <t xml:space="preserve"> </t>
    </r>
    <r>
      <rPr>
        <sz val="11"/>
        <color theme="1"/>
        <rFont val="LG스마트체 Regular"/>
        <family val="3"/>
        <charset val="129"/>
      </rPr>
      <t>필요</t>
    </r>
    <r>
      <rPr>
        <sz val="11"/>
        <color theme="1"/>
        <rFont val="Arial Narrow"/>
        <family val="2"/>
      </rPr>
      <t>)</t>
    </r>
    <phoneticPr fontId="1" type="noConversion"/>
  </si>
  <si>
    <r>
      <t xml:space="preserve">8/5 </t>
    </r>
    <r>
      <rPr>
        <sz val="11"/>
        <color theme="1"/>
        <rFont val="LG스마트체 Regular"/>
        <family val="3"/>
        <charset val="129"/>
      </rPr>
      <t>회신</t>
    </r>
    <r>
      <rPr>
        <sz val="11"/>
        <color theme="1"/>
        <rFont val="Arial Narrow"/>
        <family val="2"/>
      </rPr>
      <t xml:space="preserve"> (</t>
    </r>
    <r>
      <rPr>
        <sz val="11"/>
        <color theme="1"/>
        <rFont val="LG스마트체 Regular"/>
        <family val="3"/>
        <charset val="129"/>
      </rPr>
      <t>메일</t>
    </r>
    <r>
      <rPr>
        <sz val="11"/>
        <color theme="1"/>
        <rFont val="Arial Narrow"/>
        <family val="2"/>
      </rPr>
      <t xml:space="preserve"> </t>
    </r>
    <r>
      <rPr>
        <sz val="11"/>
        <color theme="1"/>
        <rFont val="LG스마트체 Regular"/>
        <family val="3"/>
        <charset val="129"/>
      </rPr>
      <t>회신</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</si>
  <si>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Manhour(MH) </t>
    </r>
    <r>
      <rPr>
        <sz val="11"/>
        <color theme="1"/>
        <rFont val="LG스마트체 Regular"/>
        <family val="3"/>
        <charset val="129"/>
      </rPr>
      <t>와</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수치가</t>
    </r>
    <r>
      <rPr>
        <sz val="11"/>
        <color theme="1"/>
        <rFont val="Arial Narrow"/>
        <family val="2"/>
      </rPr>
      <t xml:space="preserve"> </t>
    </r>
    <r>
      <rPr>
        <sz val="11"/>
        <color theme="1"/>
        <rFont val="LG스마트체 Regular"/>
        <family val="3"/>
        <charset val="129"/>
      </rPr>
      <t>상이함
기대</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수준</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(U~W</t>
    </r>
    <r>
      <rPr>
        <sz val="11"/>
        <color theme="1"/>
        <rFont val="LG스마트체 Regular"/>
        <family val="3"/>
        <charset val="129"/>
      </rPr>
      <t>열</t>
    </r>
    <r>
      <rPr>
        <sz val="11"/>
        <color theme="1"/>
        <rFont val="Arial Narrow"/>
        <family val="2"/>
      </rPr>
      <t>)
I</t>
    </r>
    <r>
      <rPr>
        <sz val="11"/>
        <color theme="1"/>
        <rFont val="LG스마트체 Regular"/>
        <family val="3"/>
        <charset val="129"/>
      </rPr>
      <t>열</t>
    </r>
    <r>
      <rPr>
        <sz val="11"/>
        <color theme="1"/>
        <rFont val="Arial Narrow"/>
        <family val="2"/>
      </rPr>
      <t xml:space="preserve"> ~ M</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미작성</t>
    </r>
    <phoneticPr fontId="1" type="noConversion"/>
  </si>
  <si>
    <r>
      <t xml:space="preserve">8/5 </t>
    </r>
    <r>
      <rPr>
        <sz val="11"/>
        <color theme="1"/>
        <rFont val="LG스마트체 Regular"/>
        <family val="3"/>
        <charset val="129"/>
      </rPr>
      <t>팀즈에</t>
    </r>
    <r>
      <rPr>
        <sz val="11"/>
        <color theme="1"/>
        <rFont val="Arial Narrow"/>
        <family val="2"/>
      </rPr>
      <t xml:space="preserve"> </t>
    </r>
    <r>
      <rPr>
        <sz val="11"/>
        <color theme="1"/>
        <rFont val="LG스마트체 Regular"/>
        <family val="3"/>
        <charset val="129"/>
      </rPr>
      <t>업로드</t>
    </r>
    <r>
      <rPr>
        <sz val="11"/>
        <color theme="1"/>
        <rFont val="Arial Narrow"/>
        <family val="2"/>
      </rPr>
      <t xml:space="preserve"> (</t>
    </r>
    <r>
      <rPr>
        <sz val="11"/>
        <color theme="1"/>
        <rFont val="LG스마트체 Regular"/>
        <family val="3"/>
        <charset val="129"/>
      </rPr>
      <t>임현민</t>
    </r>
    <r>
      <rPr>
        <sz val="11"/>
        <color theme="1"/>
        <rFont val="Arial Narrow"/>
        <family val="2"/>
      </rPr>
      <t xml:space="preserve"> </t>
    </r>
    <r>
      <rPr>
        <sz val="11"/>
        <color theme="1"/>
        <rFont val="LG스마트체 Regular"/>
        <family val="3"/>
        <charset val="129"/>
      </rPr>
      <t>님</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</si>
  <si>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t>
    </r>
    <r>
      <rPr>
        <sz val="11"/>
        <color theme="1"/>
        <rFont val="LG스마트체 Regular"/>
        <family val="3"/>
        <charset val="129"/>
      </rPr>
      <t>와</t>
    </r>
    <r>
      <rPr>
        <sz val="11"/>
        <color theme="1"/>
        <rFont val="Arial Narrow"/>
        <family val="2"/>
      </rPr>
      <t xml:space="preserve"> </t>
    </r>
    <r>
      <rPr>
        <sz val="11"/>
        <color theme="1"/>
        <rFont val="LG스마트체 Regular"/>
        <family val="3"/>
        <charset val="129"/>
      </rPr>
      <t>각</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점검</t>
    </r>
    <r>
      <rPr>
        <sz val="11"/>
        <color theme="1"/>
        <rFont val="Arial Narrow"/>
        <family val="2"/>
      </rPr>
      <t xml:space="preserve"> 
(Q, </t>
    </r>
    <r>
      <rPr>
        <sz val="11"/>
        <color theme="1"/>
        <rFont val="LG스마트체 Regular"/>
        <family val="3"/>
        <charset val="129"/>
      </rPr>
      <t>과제별</t>
    </r>
    <r>
      <rPr>
        <sz val="11"/>
        <color theme="1"/>
        <rFont val="Arial Narrow"/>
        <family val="2"/>
      </rPr>
      <t xml:space="preserve"> </t>
    </r>
    <r>
      <rPr>
        <sz val="11"/>
        <color theme="1"/>
        <rFont val="LG스마트체 Regular"/>
        <family val="3"/>
        <charset val="129"/>
      </rPr>
      <t>동일한</t>
    </r>
    <r>
      <rPr>
        <sz val="11"/>
        <color theme="1"/>
        <rFont val="Arial Narrow"/>
        <family val="2"/>
      </rPr>
      <t xml:space="preserve"> MH </t>
    </r>
    <r>
      <rPr>
        <sz val="11"/>
        <color theme="1"/>
        <rFont val="LG스마트체 Regular"/>
        <family val="3"/>
        <charset val="129"/>
      </rPr>
      <t>이고</t>
    </r>
    <r>
      <rPr>
        <sz val="11"/>
        <color theme="1"/>
        <rFont val="Arial Narrow"/>
        <family val="2"/>
      </rPr>
      <t xml:space="preserve"> (Z~AS)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합한</t>
    </r>
    <r>
      <rPr>
        <sz val="11"/>
        <color theme="1"/>
        <rFont val="Arial Narrow"/>
        <family val="2"/>
      </rPr>
      <t xml:space="preserve"> </t>
    </r>
    <r>
      <rPr>
        <sz val="11"/>
        <color theme="1"/>
        <rFont val="LG스마트체 Regular"/>
        <family val="3"/>
        <charset val="129"/>
      </rPr>
      <t>값이</t>
    </r>
    <r>
      <rPr>
        <sz val="11"/>
        <color theme="1"/>
        <rFont val="Arial Narrow"/>
        <family val="2"/>
      </rPr>
      <t xml:space="preserve"> </t>
    </r>
    <r>
      <rPr>
        <sz val="11"/>
        <color theme="1"/>
        <rFont val="LG스마트체 Regular"/>
        <family val="3"/>
        <charset val="129"/>
      </rPr>
      <t>현행</t>
    </r>
    <r>
      <rPr>
        <sz val="11"/>
        <color theme="1"/>
        <rFont val="Arial Narrow"/>
        <family val="2"/>
      </rPr>
      <t xml:space="preserve"> </t>
    </r>
    <r>
      <rPr>
        <sz val="11"/>
        <color theme="1"/>
        <rFont val="LG스마트체 Regular"/>
        <family val="3"/>
        <charset val="129"/>
      </rPr>
      <t>기준</t>
    </r>
    <r>
      <rPr>
        <sz val="11"/>
        <color theme="1"/>
        <rFont val="Arial Narrow"/>
        <family val="2"/>
      </rPr>
      <t xml:space="preserve"> MH(Q~T)</t>
    </r>
    <r>
      <rPr>
        <sz val="11"/>
        <color theme="1"/>
        <rFont val="LG스마트체 Regular"/>
        <family val="3"/>
        <charset val="129"/>
      </rPr>
      <t>인가</t>
    </r>
    <r>
      <rPr>
        <sz val="11"/>
        <color theme="1"/>
        <rFont val="Arial Narrow"/>
        <family val="2"/>
      </rPr>
      <t xml:space="preserve">?)
</t>
    </r>
    <r>
      <rPr>
        <sz val="11"/>
        <color theme="1"/>
        <rFont val="LG스마트체 Regular"/>
        <family val="3"/>
        <charset val="129"/>
      </rPr>
      <t>기대</t>
    </r>
    <r>
      <rPr>
        <sz val="11"/>
        <color theme="1"/>
        <rFont val="Arial Narrow"/>
        <family val="2"/>
      </rPr>
      <t xml:space="preserve"> </t>
    </r>
    <r>
      <rPr>
        <sz val="11"/>
        <color theme="1"/>
        <rFont val="LG스마트체 Regular"/>
        <family val="3"/>
        <charset val="129"/>
      </rPr>
      <t>실험</t>
    </r>
    <r>
      <rPr>
        <sz val="11"/>
        <color theme="1"/>
        <rFont val="Arial Narrow"/>
        <family val="2"/>
      </rPr>
      <t xml:space="preserve"> </t>
    </r>
    <r>
      <rPr>
        <sz val="11"/>
        <color theme="1"/>
        <rFont val="LG스마트체 Regular"/>
        <family val="3"/>
        <charset val="129"/>
      </rPr>
      <t>수준</t>
    </r>
    <r>
      <rPr>
        <sz val="11"/>
        <color theme="1"/>
        <rFont val="Arial Narrow"/>
        <family val="2"/>
      </rPr>
      <t xml:space="preserve"> </t>
    </r>
    <r>
      <rPr>
        <sz val="11"/>
        <color theme="1"/>
        <rFont val="LG스마트체 Regular"/>
        <family val="3"/>
        <charset val="129"/>
      </rPr>
      <t>미작성</t>
    </r>
    <r>
      <rPr>
        <sz val="11"/>
        <color theme="1"/>
        <rFont val="Arial Narrow"/>
        <family val="2"/>
      </rPr>
      <t xml:space="preserve"> (U~W</t>
    </r>
    <r>
      <rPr>
        <sz val="11"/>
        <color theme="1"/>
        <rFont val="LG스마트체 Regular"/>
        <family val="3"/>
        <charset val="129"/>
      </rPr>
      <t>열</t>
    </r>
    <r>
      <rPr>
        <sz val="11"/>
        <color theme="1"/>
        <rFont val="Arial Narrow"/>
        <family val="2"/>
      </rPr>
      <t>)</t>
    </r>
    <phoneticPr fontId="1" type="noConversion"/>
  </si>
  <si>
    <t>7/29_09:30 ~ 10:00</t>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</si>
  <si>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과제별</t>
    </r>
    <r>
      <rPr>
        <sz val="11"/>
        <color theme="1"/>
        <rFont val="Arial Narrow"/>
        <family val="2"/>
      </rPr>
      <t xml:space="preserve"> MH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누락</t>
    </r>
    <r>
      <rPr>
        <sz val="11"/>
        <color theme="1"/>
        <rFont val="Arial Narrow"/>
        <family val="2"/>
      </rPr>
      <t>) (</t>
    </r>
    <r>
      <rPr>
        <sz val="11"/>
        <color theme="1"/>
        <rFont val="LG스마트체 Regular"/>
        <family val="3"/>
        <charset val="129"/>
      </rPr>
      <t>기존</t>
    </r>
    <r>
      <rPr>
        <sz val="11"/>
        <color theme="1"/>
        <rFont val="Arial Narrow"/>
        <family val="2"/>
      </rPr>
      <t xml:space="preserve"> </t>
    </r>
    <r>
      <rPr>
        <sz val="11"/>
        <color theme="1"/>
        <rFont val="LG스마트체 Regular"/>
        <family val="3"/>
        <charset val="129"/>
      </rPr>
      <t>양식의</t>
    </r>
    <r>
      <rPr>
        <sz val="11"/>
        <color theme="1"/>
        <rFont val="Arial Narrow"/>
        <family val="2"/>
      </rPr>
      <t xml:space="preserve"> Z ~ AS</t>
    </r>
    <r>
      <rPr>
        <sz val="11"/>
        <color theme="1"/>
        <rFont val="LG스마트체 Regular"/>
        <family val="3"/>
        <charset val="129"/>
      </rPr>
      <t>열</t>
    </r>
    <r>
      <rPr>
        <sz val="11"/>
        <color theme="1"/>
        <rFont val="Arial Narrow"/>
        <family val="2"/>
      </rPr>
      <t>)</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</si>
  <si>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 xml:space="preserve">기입필요
</t>
    </r>
    <r>
      <rPr>
        <sz val="11"/>
        <color theme="1"/>
        <rFont val="Arial Narrow"/>
        <family val="2"/>
      </rPr>
      <t>K</t>
    </r>
    <r>
      <rPr>
        <sz val="11"/>
        <color theme="1"/>
        <rFont val="LG스마트체 Regular"/>
        <family val="3"/>
        <charset val="129"/>
      </rPr>
      <t>열</t>
    </r>
    <r>
      <rPr>
        <sz val="11"/>
        <color theme="1"/>
        <rFont val="Arial Narrow"/>
        <family val="2"/>
      </rPr>
      <t xml:space="preserve"> ~ O</t>
    </r>
    <r>
      <rPr>
        <sz val="11"/>
        <color theme="1"/>
        <rFont val="LG스마트체 Regular"/>
        <family val="3"/>
        <charset val="129"/>
      </rPr>
      <t>열</t>
    </r>
    <r>
      <rPr>
        <sz val="11"/>
        <color theme="1"/>
        <rFont val="Arial Narrow"/>
        <family val="2"/>
      </rPr>
      <t xml:space="preserve"> </t>
    </r>
    <r>
      <rPr>
        <sz val="11"/>
        <color theme="1"/>
        <rFont val="LG스마트체 Regular"/>
        <family val="3"/>
        <charset val="129"/>
      </rPr>
      <t>정보</t>
    </r>
    <r>
      <rPr>
        <sz val="11"/>
        <color theme="1"/>
        <rFont val="Arial Narrow"/>
        <family val="2"/>
      </rPr>
      <t xml:space="preserve"> </t>
    </r>
    <r>
      <rPr>
        <sz val="11"/>
        <color theme="1"/>
        <rFont val="LG스마트체 Regular"/>
        <family val="3"/>
        <charset val="129"/>
      </rPr>
      <t>미흡</t>
    </r>
    <r>
      <rPr>
        <sz val="11"/>
        <color theme="1"/>
        <rFont val="Arial Narrow"/>
        <family val="2"/>
      </rPr>
      <t xml:space="preserve"> (</t>
    </r>
    <r>
      <rPr>
        <sz val="11"/>
        <color theme="1"/>
        <rFont val="LG스마트체 Regular"/>
        <family val="3"/>
        <charset val="129"/>
      </rPr>
      <t>추가</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r>
      <rPr>
        <sz val="11"/>
        <color theme="1"/>
        <rFont val="LG스마트체 Regular"/>
        <family val="3"/>
        <charset val="129"/>
      </rPr>
      <t>필요</t>
    </r>
    <r>
      <rPr>
        <sz val="11"/>
        <color theme="1"/>
        <rFont val="Arial Narrow"/>
        <family val="2"/>
      </rPr>
      <t xml:space="preserve">)
</t>
    </r>
    <r>
      <rPr>
        <sz val="11"/>
        <color theme="1"/>
        <rFont val="LG스마트체 Regular"/>
        <family val="3"/>
        <charset val="129"/>
      </rPr>
      <t>과제별</t>
    </r>
    <r>
      <rPr>
        <sz val="11"/>
        <color theme="1"/>
        <rFont val="Arial Narrow"/>
        <family val="2"/>
      </rPr>
      <t xml:space="preserve"> MH </t>
    </r>
    <r>
      <rPr>
        <sz val="11"/>
        <color theme="1"/>
        <rFont val="LG스마트체 Regular"/>
        <family val="3"/>
        <charset val="129"/>
      </rPr>
      <t>미작성</t>
    </r>
    <r>
      <rPr>
        <sz val="11"/>
        <color theme="1"/>
        <rFont val="Arial Narrow"/>
        <family val="2"/>
      </rPr>
      <t xml:space="preserve"> (</t>
    </r>
    <r>
      <rPr>
        <sz val="11"/>
        <color theme="1"/>
        <rFont val="LG스마트체 Regular"/>
        <family val="3"/>
        <charset val="129"/>
      </rPr>
      <t>양식</t>
    </r>
    <r>
      <rPr>
        <sz val="11"/>
        <color theme="1"/>
        <rFont val="Arial Narrow"/>
        <family val="2"/>
      </rPr>
      <t xml:space="preserve"> </t>
    </r>
    <r>
      <rPr>
        <sz val="11"/>
        <color theme="1"/>
        <rFont val="LG스마트체 Regular"/>
        <family val="3"/>
        <charset val="129"/>
      </rPr>
      <t>누락</t>
    </r>
    <r>
      <rPr>
        <sz val="11"/>
        <color theme="1"/>
        <rFont val="Arial Narrow"/>
        <family val="2"/>
      </rPr>
      <t>) (</t>
    </r>
    <r>
      <rPr>
        <sz val="11"/>
        <color theme="1"/>
        <rFont val="LG스마트체 Regular"/>
        <family val="3"/>
        <charset val="129"/>
      </rPr>
      <t>기존</t>
    </r>
    <r>
      <rPr>
        <sz val="11"/>
        <color theme="1"/>
        <rFont val="Arial Narrow"/>
        <family val="2"/>
      </rPr>
      <t xml:space="preserve"> </t>
    </r>
    <r>
      <rPr>
        <sz val="11"/>
        <color theme="1"/>
        <rFont val="LG스마트체 Regular"/>
        <family val="3"/>
        <charset val="129"/>
      </rPr>
      <t>양식의</t>
    </r>
    <r>
      <rPr>
        <sz val="11"/>
        <color theme="1"/>
        <rFont val="Arial Narrow"/>
        <family val="2"/>
      </rPr>
      <t xml:space="preserve"> Z ~ AS</t>
    </r>
    <r>
      <rPr>
        <sz val="11"/>
        <color theme="1"/>
        <rFont val="LG스마트체 Regular"/>
        <family val="3"/>
        <charset val="129"/>
      </rPr>
      <t>열</t>
    </r>
    <r>
      <rPr>
        <sz val="11"/>
        <color theme="1"/>
        <rFont val="Arial Narrow"/>
        <family val="2"/>
      </rPr>
      <t>)</t>
    </r>
    <phoneticPr fontId="1" type="noConversion"/>
  </si>
  <si>
    <r>
      <t>7/31_</t>
    </r>
    <r>
      <rPr>
        <sz val="11"/>
        <color theme="1"/>
        <rFont val="LG스마트체 Regular"/>
        <family val="3"/>
        <charset val="129"/>
      </rPr>
      <t>미정</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</si>
  <si>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t>
    </r>
  </si>
  <si>
    <t>7/29_10:00 ~ 10:30</t>
    <phoneticPr fontId="1" type="noConversion"/>
  </si>
  <si>
    <r>
      <t>8</t>
    </r>
    <r>
      <rPr>
        <sz val="11"/>
        <color theme="1"/>
        <rFont val="LG스마트체 Regular"/>
        <family val="3"/>
        <charset val="129"/>
      </rPr>
      <t>월</t>
    </r>
    <r>
      <rPr>
        <sz val="11"/>
        <color theme="1"/>
        <rFont val="Arial Narrow"/>
        <family val="2"/>
      </rPr>
      <t xml:space="preserve"> 1</t>
    </r>
    <r>
      <rPr>
        <sz val="11"/>
        <color theme="1"/>
        <rFont val="LG스마트체 Regular"/>
        <family val="3"/>
        <charset val="129"/>
      </rPr>
      <t>주차</t>
    </r>
    <r>
      <rPr>
        <sz val="11"/>
        <color theme="1"/>
        <rFont val="Arial Narrow"/>
        <family val="2"/>
      </rPr>
      <t xml:space="preserve"> </t>
    </r>
    <r>
      <rPr>
        <sz val="11"/>
        <color theme="1"/>
        <rFont val="LG스마트체 Regular"/>
        <family val="3"/>
        <charset val="129"/>
      </rPr>
      <t>진행</t>
    </r>
    <phoneticPr fontId="1" type="noConversion"/>
  </si>
  <si>
    <r>
      <t>1</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작성</t>
    </r>
    <r>
      <rPr>
        <sz val="11"/>
        <color theme="1"/>
        <rFont val="Arial Narrow"/>
        <family val="2"/>
      </rPr>
      <t xml:space="preserve"> </t>
    </r>
    <phoneticPr fontId="1" type="noConversion"/>
  </si>
  <si>
    <r>
      <t>(</t>
    </r>
    <r>
      <rPr>
        <sz val="11"/>
        <color theme="1"/>
        <rFont val="LG스마트체 Regular"/>
        <family val="3"/>
        <charset val="129"/>
      </rPr>
      <t>공통</t>
    </r>
    <r>
      <rPr>
        <sz val="11"/>
        <color theme="1"/>
        <rFont val="Arial Narrow"/>
        <family val="2"/>
      </rPr>
      <t>) Level 2,3,4</t>
    </r>
    <r>
      <rPr>
        <sz val="11"/>
        <color theme="1"/>
        <rFont val="LG스마트체 Regular"/>
        <family val="3"/>
        <charset val="129"/>
      </rPr>
      <t>는</t>
    </r>
    <r>
      <rPr>
        <sz val="11"/>
        <color theme="1"/>
        <rFont val="Arial Narrow"/>
        <family val="2"/>
      </rPr>
      <t xml:space="preserve"> </t>
    </r>
    <r>
      <rPr>
        <sz val="11"/>
        <color theme="1"/>
        <rFont val="LG스마트체 Regular"/>
        <family val="3"/>
        <charset val="129"/>
      </rPr>
      <t>모두</t>
    </r>
    <r>
      <rPr>
        <sz val="11"/>
        <color theme="1"/>
        <rFont val="Arial Narrow"/>
        <family val="2"/>
      </rPr>
      <t xml:space="preserve"> </t>
    </r>
    <r>
      <rPr>
        <sz val="11"/>
        <color theme="1"/>
        <rFont val="LG스마트체 Regular"/>
        <family val="3"/>
        <charset val="129"/>
      </rPr>
      <t>기입필요
현업팀</t>
    </r>
    <r>
      <rPr>
        <sz val="11"/>
        <color theme="1"/>
        <rFont val="Arial Narrow"/>
        <family val="2"/>
      </rPr>
      <t xml:space="preserve"> </t>
    </r>
    <r>
      <rPr>
        <sz val="11"/>
        <color theme="1"/>
        <rFont val="LG스마트체 Regular"/>
        <family val="3"/>
        <charset val="129"/>
      </rPr>
      <t>점검</t>
    </r>
    <r>
      <rPr>
        <sz val="11"/>
        <color theme="1"/>
        <rFont val="Arial Narrow"/>
        <family val="2"/>
      </rPr>
      <t xml:space="preserve"> </t>
    </r>
    <r>
      <rPr>
        <sz val="11"/>
        <color theme="1"/>
        <rFont val="LG스마트체 Regular"/>
        <family val="3"/>
        <charset val="129"/>
      </rPr>
      <t>및</t>
    </r>
    <r>
      <rPr>
        <sz val="11"/>
        <color theme="1"/>
        <rFont val="Arial Narrow"/>
        <family val="2"/>
      </rPr>
      <t xml:space="preserve"> 2</t>
    </r>
    <r>
      <rPr>
        <sz val="11"/>
        <color theme="1"/>
        <rFont val="LG스마트체 Regular"/>
        <family val="3"/>
        <charset val="129"/>
      </rPr>
      <t>차</t>
    </r>
    <r>
      <rPr>
        <sz val="11"/>
        <color theme="1"/>
        <rFont val="Arial Narrow"/>
        <family val="2"/>
      </rPr>
      <t xml:space="preserve"> </t>
    </r>
    <r>
      <rPr>
        <sz val="11"/>
        <color theme="1"/>
        <rFont val="LG스마트체 Regular"/>
        <family val="3"/>
        <charset val="129"/>
      </rPr>
      <t>작성요청</t>
    </r>
    <r>
      <rPr>
        <sz val="11"/>
        <color theme="1"/>
        <rFont val="Arial Narrow"/>
        <family val="2"/>
      </rPr>
      <t xml:space="preserve"> </t>
    </r>
    <r>
      <rPr>
        <sz val="11"/>
        <color theme="1"/>
        <rFont val="LG스마트체 Regular"/>
        <family val="3"/>
        <charset val="129"/>
      </rPr>
      <t>필요</t>
    </r>
    <phoneticPr fontId="1" type="noConversion"/>
  </si>
  <si>
    <r>
      <t>8</t>
    </r>
    <r>
      <rPr>
        <sz val="11"/>
        <color theme="1"/>
        <rFont val="LG스마트체 Regular"/>
        <family val="3"/>
        <charset val="129"/>
      </rPr>
      <t>월</t>
    </r>
    <r>
      <rPr>
        <sz val="11"/>
        <color theme="1"/>
        <rFont val="Arial Narrow"/>
        <family val="2"/>
      </rPr>
      <t xml:space="preserve"> 2</t>
    </r>
    <r>
      <rPr>
        <sz val="11"/>
        <color theme="1"/>
        <rFont val="LG스마트체 Regular"/>
        <family val="3"/>
        <charset val="129"/>
      </rPr>
      <t>주차</t>
    </r>
    <r>
      <rPr>
        <sz val="11"/>
        <color theme="1"/>
        <rFont val="Arial Narrow"/>
        <family val="2"/>
      </rPr>
      <t xml:space="preserve"> </t>
    </r>
    <r>
      <rPr>
        <sz val="11"/>
        <color theme="1"/>
        <rFont val="LG스마트체 Regular"/>
        <family val="3"/>
        <charset val="129"/>
      </rPr>
      <t>이후</t>
    </r>
    <r>
      <rPr>
        <sz val="11"/>
        <color theme="1"/>
        <rFont val="Arial Narrow"/>
        <family val="2"/>
      </rPr>
      <t xml:space="preserve"> </t>
    </r>
    <r>
      <rPr>
        <sz val="11"/>
        <color theme="1"/>
        <rFont val="LG스마트체 Regular"/>
        <family val="3"/>
        <charset val="129"/>
      </rPr>
      <t>진행</t>
    </r>
    <phoneticPr fontId="1" type="noConversion"/>
  </si>
  <si>
    <r>
      <rPr>
        <sz val="11"/>
        <color theme="1"/>
        <rFont val="LG스마트체 Regular"/>
        <family val="3"/>
        <charset val="129"/>
      </rPr>
      <t>담당자</t>
    </r>
    <r>
      <rPr>
        <sz val="11"/>
        <color theme="1"/>
        <rFont val="Arial Narrow"/>
        <family val="2"/>
      </rPr>
      <t xml:space="preserve"> </t>
    </r>
    <r>
      <rPr>
        <sz val="11"/>
        <color theme="1"/>
        <rFont val="LG스마트체 Regular"/>
        <family val="3"/>
        <charset val="129"/>
      </rPr>
      <t>지정</t>
    </r>
    <r>
      <rPr>
        <sz val="11"/>
        <color theme="1"/>
        <rFont val="Arial Narrow"/>
        <family val="2"/>
      </rPr>
      <t xml:space="preserve"> </t>
    </r>
    <r>
      <rPr>
        <sz val="11"/>
        <color theme="1"/>
        <rFont val="LG스마트체 Regular"/>
        <family val="3"/>
        <charset val="129"/>
      </rPr>
      <t>요청</t>
    </r>
    <r>
      <rPr>
        <sz val="11"/>
        <color theme="1"/>
        <rFont val="Arial Narrow"/>
        <family val="2"/>
      </rPr>
      <t xml:space="preserve"> / </t>
    </r>
    <r>
      <rPr>
        <sz val="11"/>
        <color theme="1"/>
        <rFont val="LG스마트체 Regular"/>
        <family val="3"/>
        <charset val="129"/>
      </rPr>
      <t>신규</t>
    </r>
    <r>
      <rPr>
        <sz val="11"/>
        <color theme="1"/>
        <rFont val="Arial Narrow"/>
        <family val="2"/>
      </rPr>
      <t xml:space="preserve"> </t>
    </r>
    <r>
      <rPr>
        <sz val="11"/>
        <color theme="1"/>
        <rFont val="LG스마트체 Regular"/>
        <family val="3"/>
        <charset val="129"/>
      </rPr>
      <t>정의</t>
    </r>
    <r>
      <rPr>
        <sz val="11"/>
        <color theme="1"/>
        <rFont val="Arial Narrow"/>
        <family val="2"/>
      </rPr>
      <t xml:space="preserve"> </t>
    </r>
    <r>
      <rPr>
        <sz val="11"/>
        <color theme="1"/>
        <rFont val="LG스마트체 Regular"/>
        <family val="3"/>
        <charset val="129"/>
      </rPr>
      <t>필요</t>
    </r>
    <phoneticPr fontId="1" type="noConversion"/>
  </si>
  <si>
    <t>음극재 1팀</t>
  </si>
  <si>
    <t>음극재 2팀</t>
  </si>
  <si>
    <t>전해질 1팀</t>
  </si>
  <si>
    <t>전해질 2팀</t>
  </si>
  <si>
    <t>분리막 1팀</t>
  </si>
  <si>
    <t>분리막 2팀</t>
  </si>
  <si>
    <t>요소소재팀</t>
  </si>
  <si>
    <t>O</t>
  </si>
  <si>
    <t>O</t>
    <phoneticPr fontId="1" type="noConversion"/>
  </si>
  <si>
    <t>Pellet Density 측정 (음극재 MDS 는 미반영 되어 있음)</t>
    <phoneticPr fontId="1" type="noConversion"/>
  </si>
  <si>
    <t>XRD 분석</t>
  </si>
  <si>
    <t>Binder Coverage</t>
  </si>
  <si>
    <t>전극 두께/무게/기공률</t>
  </si>
  <si>
    <t>Karl Fischer</t>
  </si>
  <si>
    <t>Powder 분체 저항 측정_분체저항 측정기 (음극재 MDS는 미반영 되어 있음)</t>
    <phoneticPr fontId="1" type="noConversion"/>
  </si>
  <si>
    <t>고형분 측정</t>
  </si>
  <si>
    <t>Dry 열수축 테스트</t>
  </si>
  <si>
    <t>Wet 열수축 테스트</t>
  </si>
  <si>
    <t>ER</t>
  </si>
  <si>
    <t>기공구조분석</t>
  </si>
  <si>
    <t>MI</t>
  </si>
  <si>
    <t>Heat Gurley</t>
  </si>
  <si>
    <t>Dry 전극-분리막 접착력</t>
  </si>
  <si>
    <t>Wet 전극-분리막 접착력</t>
  </si>
  <si>
    <t>Peel strength</t>
  </si>
  <si>
    <t>CLSM</t>
  </si>
  <si>
    <t>절연파괴전압 측정</t>
    <phoneticPr fontId="1" type="noConversion"/>
  </si>
  <si>
    <t>ICP-OES</t>
  </si>
  <si>
    <t>BET 분석_Porosimetry</t>
  </si>
  <si>
    <t>DSC 분석</t>
  </si>
  <si>
    <t>DSC</t>
  </si>
  <si>
    <t>NMR 분석</t>
  </si>
  <si>
    <t>Cycle Gas volume change</t>
  </si>
  <si>
    <t>Storage Gas volume change</t>
  </si>
  <si>
    <t>In-situ Cycle Swelling</t>
  </si>
  <si>
    <t>전해질 이온 전도도 측정</t>
  </si>
  <si>
    <t>전해질 밀도 측정</t>
  </si>
  <si>
    <t>음극재 1팀</t>
    <phoneticPr fontId="1" type="noConversion"/>
  </si>
  <si>
    <t>분리막 1팀</t>
    <phoneticPr fontId="1" type="noConversion"/>
  </si>
  <si>
    <t>요소소재팀</t>
    <phoneticPr fontId="1" type="noConversion"/>
  </si>
  <si>
    <t>비고</t>
    <phoneticPr fontId="1" type="noConversion"/>
  </si>
  <si>
    <t>EIS</t>
  </si>
  <si>
    <t>※ 수행 과제별 M/M 산출 필요 시, 과제별 분류</t>
    <phoneticPr fontId="1" type="noConversion"/>
  </si>
  <si>
    <t>↓ Level 2 분류 업데이트 후 Level 분류 쉬트에 내용 기입</t>
    <phoneticPr fontId="1" type="noConversion"/>
  </si>
  <si>
    <t>↓ 해당 실험의 목적을 기재</t>
    <phoneticPr fontId="1" type="noConversion"/>
  </si>
  <si>
    <t>↓ 각 실험 &amp; 실험의 목적별 프로토콜 기입</t>
    <phoneticPr fontId="1" type="noConversion"/>
  </si>
  <si>
    <r>
      <rPr>
        <b/>
        <sz val="12"/>
        <color rgb="FFFF0000"/>
        <rFont val="LG스마트체 Regular"/>
        <family val="3"/>
        <charset val="129"/>
      </rPr>
      <t>↓</t>
    </r>
    <r>
      <rPr>
        <b/>
        <sz val="12"/>
        <color rgb="FFFF0000"/>
        <rFont val="Arial Narrow"/>
        <family val="2"/>
      </rPr>
      <t xml:space="preserve">'260902_Data mapping </t>
    </r>
    <r>
      <rPr>
        <b/>
        <sz val="12"/>
        <color rgb="FFFF0000"/>
        <rFont val="LG스마트체 Regular"/>
        <family val="3"/>
        <charset val="129"/>
      </rPr>
      <t>요청</t>
    </r>
    <phoneticPr fontId="1" type="noConversion"/>
  </si>
  <si>
    <t>Manpower (현재 수행 실험 기준)</t>
    <phoneticPr fontId="1" type="noConversion"/>
  </si>
  <si>
    <t>LEVEL 0</t>
    <phoneticPr fontId="1" type="noConversion"/>
  </si>
  <si>
    <t>LEVEL 1</t>
    <phoneticPr fontId="1" type="noConversion"/>
  </si>
  <si>
    <t>LEVEL 2</t>
    <phoneticPr fontId="1" type="noConversion"/>
  </si>
  <si>
    <t>LEVEL3</t>
    <phoneticPr fontId="1" type="noConversion"/>
  </si>
  <si>
    <t>LEVEL4</t>
    <phoneticPr fontId="1" type="noConversion"/>
  </si>
  <si>
    <t>LEVEL5</t>
    <phoneticPr fontId="1" type="noConversion"/>
  </si>
  <si>
    <t>DOE</t>
    <phoneticPr fontId="1" type="noConversion"/>
  </si>
  <si>
    <t>설비제어값</t>
    <phoneticPr fontId="1" type="noConversion"/>
  </si>
  <si>
    <t>DATA List (for gathering)</t>
    <phoneticPr fontId="1" type="noConversion"/>
  </si>
  <si>
    <t>각 단계별 의사 결정 시점</t>
    <phoneticPr fontId="1" type="noConversion"/>
  </si>
  <si>
    <t>Manpower (자동화 구현 시, 기대실험 기준 )</t>
    <phoneticPr fontId="1" type="noConversion"/>
  </si>
  <si>
    <t>단위 실험 산출 기준</t>
    <phoneticPr fontId="1" type="noConversion"/>
  </si>
  <si>
    <t>Manpower (핵심과제기준)</t>
    <phoneticPr fontId="1" type="noConversion"/>
  </si>
  <si>
    <t>Manpower (주요과제기준)</t>
    <phoneticPr fontId="1" type="noConversion"/>
  </si>
  <si>
    <t>Manpower (기반과제기준)</t>
    <phoneticPr fontId="1" type="noConversion"/>
  </si>
  <si>
    <t>Manpower (시드과제기준)</t>
    <phoneticPr fontId="1" type="noConversion"/>
  </si>
  <si>
    <t>분류</t>
    <phoneticPr fontId="1" type="noConversion"/>
  </si>
  <si>
    <t>팀명</t>
    <phoneticPr fontId="1" type="noConversion"/>
  </si>
  <si>
    <t>실험 분류</t>
    <phoneticPr fontId="1" type="noConversion"/>
  </si>
  <si>
    <t>공정</t>
    <phoneticPr fontId="1" type="noConversion"/>
  </si>
  <si>
    <t>실험/분석법 상세</t>
    <phoneticPr fontId="1" type="noConversion"/>
  </si>
  <si>
    <t>실험 목적</t>
    <phoneticPr fontId="1" type="noConversion"/>
  </si>
  <si>
    <t>Process step or SOP</t>
    <phoneticPr fontId="1" type="noConversion"/>
  </si>
  <si>
    <t>상세 설명 (필요시 기입)</t>
    <phoneticPr fontId="1" type="noConversion"/>
  </si>
  <si>
    <t>주요 설비</t>
    <phoneticPr fontId="1" type="noConversion"/>
  </si>
  <si>
    <r>
      <t xml:space="preserve">x 값 List 
</t>
    </r>
    <r>
      <rPr>
        <b/>
        <sz val="8"/>
        <color rgb="FF006600"/>
        <rFont val="LG스마트체 Regular"/>
        <family val="3"/>
        <charset val="129"/>
      </rPr>
      <t xml:space="preserve">(실험인자, 영향인자, 변수) </t>
    </r>
    <phoneticPr fontId="1" type="noConversion"/>
  </si>
  <si>
    <r>
      <t xml:space="preserve">y 값 List
</t>
    </r>
    <r>
      <rPr>
        <b/>
        <sz val="8"/>
        <color rgb="FF006600"/>
        <rFont val="LG스마트체 Regular"/>
        <family val="3"/>
        <charset val="129"/>
      </rPr>
      <t>(결과값 or 목표)</t>
    </r>
    <phoneticPr fontId="1" type="noConversion"/>
  </si>
  <si>
    <t>항목/SV</t>
    <phoneticPr fontId="1" type="noConversion"/>
  </si>
  <si>
    <r>
      <t xml:space="preserve">Data (Input)
</t>
    </r>
    <r>
      <rPr>
        <b/>
        <sz val="8"/>
        <color rgb="FF006600"/>
        <rFont val="LG스마트체 Regular"/>
        <family val="3"/>
        <charset val="129"/>
      </rPr>
      <t>단위 실험에서 입력해야 하는 data 존재 시 기입</t>
    </r>
    <phoneticPr fontId="1" type="noConversion"/>
  </si>
  <si>
    <r>
      <t xml:space="preserve">Data (취합 data list)
</t>
    </r>
    <r>
      <rPr>
        <b/>
        <sz val="9"/>
        <color rgb="FF006600"/>
        <rFont val="LG스마트체 Regular"/>
        <family val="3"/>
        <charset val="129"/>
      </rPr>
      <t xml:space="preserve">ex, MDS data list 등 </t>
    </r>
    <phoneticPr fontId="1" type="noConversion"/>
  </si>
  <si>
    <t>유/무 (O/X)</t>
    <phoneticPr fontId="1" type="noConversion"/>
  </si>
  <si>
    <t>의사 결정자 
(휴먼/기계)</t>
    <phoneticPr fontId="1" type="noConversion"/>
  </si>
  <si>
    <r>
      <t xml:space="preserve">수행 주체 
</t>
    </r>
    <r>
      <rPr>
        <u/>
        <sz val="9"/>
        <color theme="1"/>
        <rFont val="LG스마트체 Regular"/>
        <family val="3"/>
        <charset val="129"/>
      </rPr>
      <t>(연구원/도급/외주)</t>
    </r>
    <phoneticPr fontId="1" type="noConversion"/>
  </si>
  <si>
    <t>수행 인원 
[명/회]</t>
    <phoneticPr fontId="1" type="noConversion"/>
  </si>
  <si>
    <t>소요 시간 
[시간/회]</t>
    <phoneticPr fontId="1" type="noConversion"/>
  </si>
  <si>
    <t>수행 빈도수 [회/월]</t>
    <phoneticPr fontId="1" type="noConversion"/>
  </si>
  <si>
    <t>Total 
[hrs]</t>
    <phoneticPr fontId="1" type="noConversion"/>
  </si>
  <si>
    <t>[variable/회]</t>
    <phoneticPr fontId="1" type="noConversion"/>
  </si>
  <si>
    <t>수행 인원 [명/회]</t>
    <phoneticPr fontId="1" type="noConversion"/>
  </si>
  <si>
    <t>소요 시간 [시간/회]</t>
    <phoneticPr fontId="1" type="noConversion"/>
  </si>
  <si>
    <t>양극재기술</t>
    <phoneticPr fontId="6" type="noConversion"/>
  </si>
  <si>
    <t>양극재1팀</t>
    <phoneticPr fontId="1" type="noConversion"/>
  </si>
  <si>
    <t>활물질 분석</t>
  </si>
  <si>
    <t>PSD 분석</t>
    <phoneticPr fontId="1" type="noConversion"/>
  </si>
  <si>
    <t>입도 분석</t>
    <phoneticPr fontId="1" type="noConversion"/>
  </si>
  <si>
    <t>샘플링</t>
    <phoneticPr fontId="1" type="noConversion"/>
  </si>
  <si>
    <t>장비 세팅
분산제 투입 (10방울) 및 measure background 클릭</t>
    <phoneticPr fontId="1" type="noConversion"/>
  </si>
  <si>
    <t>Malvern mastersize, 스포이드, spatula</t>
    <phoneticPr fontId="1" type="noConversion"/>
  </si>
  <si>
    <t>입자 크기</t>
    <phoneticPr fontId="1" type="noConversion"/>
  </si>
  <si>
    <t>분포량</t>
    <phoneticPr fontId="1" type="noConversion"/>
  </si>
  <si>
    <t>소재 type (NCM 2.2)
초음파 처리 조건 (1500rpm 70%)
입자 검출 범위</t>
    <phoneticPr fontId="1" type="noConversion"/>
  </si>
  <si>
    <t>소재 type</t>
    <phoneticPr fontId="1" type="noConversion"/>
  </si>
  <si>
    <t>연구원</t>
    <phoneticPr fontId="1" type="noConversion"/>
  </si>
  <si>
    <t>1소재, 3회</t>
    <phoneticPr fontId="1" type="noConversion"/>
  </si>
  <si>
    <t>외부 초음파</t>
    <phoneticPr fontId="1" type="noConversion"/>
  </si>
  <si>
    <t>파우더 전처리
파우더 투입 후 초음파 처리 (소듐 양극재의 경우 파우더와 분산제 미리 혼합하여 선분산액 제조 필요)</t>
    <phoneticPr fontId="1" type="noConversion"/>
  </si>
  <si>
    <t>양극재1팀</t>
  </si>
  <si>
    <t>입도 측정</t>
    <phoneticPr fontId="1" type="noConversion"/>
  </si>
  <si>
    <t>측정 (3회)</t>
    <phoneticPr fontId="1" type="noConversion"/>
  </si>
  <si>
    <t>장비 세척</t>
  </si>
  <si>
    <t>측정 장비를 세척한다.</t>
  </si>
  <si>
    <t>Data 정리</t>
    <phoneticPr fontId="1" type="noConversion"/>
  </si>
  <si>
    <t>Data 추출 (vol. /Num. 기준 각각) 및 정리/그래프 그리기, 
(측정 및 클리닝에 사용되는 폐수 주기적으로 별도 폐기 필요)</t>
    <phoneticPr fontId="1" type="noConversion"/>
  </si>
  <si>
    <t>1소재, 1회</t>
  </si>
  <si>
    <t>평균 이용</t>
    <phoneticPr fontId="1" type="noConversion"/>
  </si>
  <si>
    <t>BET 측정</t>
    <phoneticPr fontId="1" type="noConversion"/>
  </si>
  <si>
    <t>업체 데이터 사용중</t>
    <phoneticPr fontId="1" type="noConversion"/>
  </si>
  <si>
    <t>외주</t>
    <phoneticPr fontId="1" type="noConversion"/>
  </si>
  <si>
    <t>업체에서 측정한 데이터 사용</t>
    <phoneticPr fontId="1" type="noConversion"/>
  </si>
  <si>
    <t>Tap 밀도 분석 (수직식)</t>
    <phoneticPr fontId="1" type="noConversion"/>
  </si>
  <si>
    <t>Tap 밀도 분석</t>
    <phoneticPr fontId="1" type="noConversion"/>
  </si>
  <si>
    <t>Pellet density 분석</t>
    <phoneticPr fontId="1" type="noConversion"/>
  </si>
  <si>
    <t>압연밀도 (이차입자: 2ton, 단결정: 9ton) 측정</t>
    <phoneticPr fontId="1" type="noConversion"/>
  </si>
  <si>
    <t>장비 세팅</t>
    <phoneticPr fontId="1" type="noConversion"/>
  </si>
  <si>
    <r>
      <t xml:space="preserve">장비세팅
장비에 빈 몰드 로딩 뒤 원점 측정. </t>
    </r>
    <r>
      <rPr>
        <b/>
        <u/>
        <sz val="9"/>
        <rFont val="LG스마트체 Regular"/>
        <family val="3"/>
        <charset val="129"/>
      </rPr>
      <t>(같은 몰드 사용한 연속측정 시 본 step 생략)</t>
    </r>
    <phoneticPr fontId="1" type="noConversion"/>
  </si>
  <si>
    <t>2ton PD: 분체저항측정기 (HPRM-AM2)
9ton PD: Hantech Auto Lab Press</t>
    <phoneticPr fontId="1" type="noConversion"/>
  </si>
  <si>
    <t>압력</t>
    <phoneticPr fontId="1" type="noConversion"/>
  </si>
  <si>
    <t>pallet 밀도 혹은 두께</t>
    <phoneticPr fontId="1" type="noConversion"/>
  </si>
  <si>
    <t>유지시간 3s
초기 시료 무게 3g
원점 (22.2~22.4)</t>
    <phoneticPr fontId="1" type="noConversion"/>
  </si>
  <si>
    <t>시료 초기 무게, 설정 압력</t>
    <phoneticPr fontId="1" type="noConversion"/>
  </si>
  <si>
    <t>1소재, 1회</t>
    <phoneticPr fontId="1" type="noConversion"/>
  </si>
  <si>
    <t>무게 측정</t>
    <phoneticPr fontId="1" type="noConversion"/>
  </si>
  <si>
    <t>계량
몰드 회수 후 파우더 계량 (2ton: 5.0g, 9ton: 3.0g)</t>
    <phoneticPr fontId="1" type="noConversion"/>
  </si>
  <si>
    <t>몰드 뚜껑 부분 열고 파우더 투입. 파우더 넘침 방지 위해 테이블을 몰드 바닥면으로 쳐서 다지기 (절반 정도 넣고 시행, 총 2회)</t>
    <phoneticPr fontId="1" type="noConversion"/>
  </si>
  <si>
    <t>몰드 조립</t>
    <phoneticPr fontId="1" type="noConversion"/>
  </si>
  <si>
    <t>몰드 조립
몰드 천천히 닫기 (좌, 우로 돌려가며 몰드 내 trap된 공기 빼주면서 시행</t>
    <phoneticPr fontId="1" type="noConversion"/>
  </si>
  <si>
    <t>몰드 결착</t>
    <phoneticPr fontId="1" type="noConversion"/>
  </si>
  <si>
    <t>측정장비에 몰드 결착
장비에 몰드 탑재</t>
    <phoneticPr fontId="1" type="noConversion"/>
  </si>
  <si>
    <t>PD측정</t>
    <phoneticPr fontId="1" type="noConversion"/>
  </si>
  <si>
    <t>측정 시작
측정 및 압연밀도 기록</t>
    <phoneticPr fontId="1" type="noConversion"/>
  </si>
  <si>
    <t>장비 세척</t>
    <phoneticPr fontId="1" type="noConversion"/>
  </si>
  <si>
    <t>세정
파우더 폐기 및 몰드 세척 (물, 아세톤), 건조</t>
    <phoneticPr fontId="1" type="noConversion"/>
  </si>
  <si>
    <t>Data 추출 및 정리</t>
    <phoneticPr fontId="1" type="noConversion"/>
  </si>
  <si>
    <t>ICP 분석_x000D_</t>
  </si>
  <si>
    <t xml:space="preserve">특정 원소 함량 분석 </t>
    <phoneticPr fontId="1" type="noConversion"/>
  </si>
  <si>
    <t>분석 담당 의뢰중</t>
    <phoneticPr fontId="1" type="noConversion"/>
  </si>
  <si>
    <t>무기분석팀 의뢰</t>
    <phoneticPr fontId="1" type="noConversion"/>
  </si>
  <si>
    <t>XRD 분석</t>
    <phoneticPr fontId="1" type="noConversion"/>
  </si>
  <si>
    <t>결정구조/상(phase) 분석</t>
    <phoneticPr fontId="1" type="noConversion"/>
  </si>
  <si>
    <t>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t>
    <phoneticPr fontId="1" type="noConversion"/>
  </si>
  <si>
    <t>샘플 홀더, XRD (분석 담당 내 오픈 장비 사용 중 : Bruker사 D8 Endeavor 사용 중)</t>
    <phoneticPr fontId="1" type="noConversion"/>
  </si>
  <si>
    <t>2 theta</t>
    <phoneticPr fontId="1" type="noConversion"/>
  </si>
  <si>
    <t>peak intensity</t>
    <phoneticPr fontId="1" type="noConversion"/>
  </si>
  <si>
    <t>scan 조건 (각도 범위)
step size, step 당 머무르는 시간, 전압, 전류</t>
    <phoneticPr fontId="1" type="noConversion"/>
  </si>
  <si>
    <t>XRD 측정</t>
    <phoneticPr fontId="1" type="noConversion"/>
  </si>
  <si>
    <t>XRD (분석 담당 내 오픈 장비 사용 중 : Bruker사 D8 Endeavor 사용 중)</t>
    <phoneticPr fontId="1" type="noConversion"/>
  </si>
  <si>
    <t>Data 변환 및 fitting</t>
    <phoneticPr fontId="1" type="noConversion"/>
  </si>
  <si>
    <t>분석실 이동 + XRD 측정 컴퓨터에 있는 Eva/ topas 프로그램을 이용하여 data 변환 및 추출</t>
    <phoneticPr fontId="1" type="noConversion"/>
  </si>
  <si>
    <t>세척 및 정리</t>
    <phoneticPr fontId="1" type="noConversion"/>
  </si>
  <si>
    <t>사용한 샘플홀더 세척 및 정리</t>
    <phoneticPr fontId="1" type="noConversion"/>
  </si>
  <si>
    <t>그래프 생성</t>
    <phoneticPr fontId="1" type="noConversion"/>
  </si>
  <si>
    <t>추출한 data로 그래프 생성</t>
    <phoneticPr fontId="1" type="noConversion"/>
  </si>
  <si>
    <t>SEM 분석_x000D_</t>
  </si>
  <si>
    <t>소재 이미지 분석</t>
    <phoneticPr fontId="1" type="noConversion"/>
  </si>
  <si>
    <t>샘플홀더에 카본테이브 부착 후, 소량의 powder (혹은 전극) 부착</t>
    <phoneticPr fontId="1" type="noConversion"/>
  </si>
  <si>
    <t>SEM 홀더, 카본테이프</t>
    <phoneticPr fontId="1" type="noConversion"/>
  </si>
  <si>
    <t>작동거리 (WD) 10 정도
가속전압 5kV</t>
    <phoneticPr fontId="1" type="noConversion"/>
  </si>
  <si>
    <t>샘플 홀더 장비로 투입</t>
    <phoneticPr fontId="1" type="noConversion"/>
  </si>
  <si>
    <t>분석실로 이동+샘플 홀더 장비로 투입</t>
    <phoneticPr fontId="1" type="noConversion"/>
  </si>
  <si>
    <t>이미지 생성</t>
    <phoneticPr fontId="1" type="noConversion"/>
  </si>
  <si>
    <t>원하는 샘플 SEM 이미지 (입자의 형태를 잘 확인할 수 있는) 확인 후 배율별로 각각 캡쳐  (배율별, SE/BSE 모드 각각 촬영)</t>
    <phoneticPr fontId="1" type="noConversion"/>
  </si>
  <si>
    <t>SEM (분석 담당 내 오픈 장비 사용 중 : Hitachi사 S4800 또는 JEOL IT710HR 등)</t>
    <phoneticPr fontId="1" type="noConversion"/>
  </si>
  <si>
    <t>EDS 분석_x000D_</t>
  </si>
  <si>
    <t>EDS 분석</t>
    <phoneticPr fontId="1" type="noConversion"/>
  </si>
  <si>
    <t>가속전압 15kV</t>
    <phoneticPr fontId="1" type="noConversion"/>
  </si>
  <si>
    <t>구성 원소 정성, 정량 분석 / 원소 분포</t>
    <phoneticPr fontId="1" type="noConversion"/>
  </si>
  <si>
    <t>Data 저장_x000D_</t>
  </si>
  <si>
    <t>Data 저장 후 추출</t>
    <phoneticPr fontId="1" type="noConversion"/>
  </si>
  <si>
    <t>샘플 홀더 자동 배출_x000D_</t>
  </si>
  <si>
    <t>샘플 홀더 배출</t>
    <phoneticPr fontId="1" type="noConversion"/>
  </si>
  <si>
    <t>샘플 홀더 클리닝_x000D_</t>
  </si>
  <si>
    <t>샘플 홀더 클리닝</t>
    <phoneticPr fontId="1" type="noConversion"/>
  </si>
  <si>
    <t>진밀도 측정</t>
    <phoneticPr fontId="1" type="noConversion"/>
  </si>
  <si>
    <t>소재 진밀도 측정</t>
    <phoneticPr fontId="1" type="noConversion"/>
  </si>
  <si>
    <t>샘플링 및 측정 자동화</t>
    <phoneticPr fontId="1" type="noConversion"/>
  </si>
  <si>
    <t>외주 분석 진행했으나, 장비 도입으로 직접 측정 가능한 상황_x000D_</t>
  </si>
  <si>
    <t>ICP 활용하여 계산</t>
    <phoneticPr fontId="1" type="noConversion"/>
  </si>
  <si>
    <t>입자 진밀도</t>
    <phoneticPr fontId="1" type="noConversion"/>
  </si>
  <si>
    <t>업체 데이터 사용 원칙이나 간혹 필요시 직접 측정. 거의 측정하지 않음</t>
    <phoneticPr fontId="1" type="noConversion"/>
  </si>
  <si>
    <t>선분산/슬러리 제작</t>
    <phoneticPr fontId="1" type="noConversion"/>
  </si>
  <si>
    <t>Slurry 제작</t>
    <phoneticPr fontId="6" type="noConversion"/>
  </si>
  <si>
    <t>전극코팅을 위한 활물질/도전재/바인더/NMP혼합된 슬러리 제조</t>
    <phoneticPr fontId="6" type="noConversion"/>
  </si>
  <si>
    <t>도전재+바인더 premixing 계량 (slurry 제작 전 믹서 사용하여 미리 대량 제조). 손실 방지위해 mixing통 (Nalgene bottle)에 직접 계량</t>
    <phoneticPr fontId="1" type="noConversion"/>
  </si>
  <si>
    <t>정밀저울</t>
    <phoneticPr fontId="1" type="noConversion"/>
  </si>
  <si>
    <t>1명 기준으로 작성했으나, 2명이 진행 시 slurry 제조 전체 소요시간 절반으로 단축 가능</t>
    <phoneticPr fontId="1" type="noConversion"/>
  </si>
  <si>
    <t>활물질 계량 (유선지 대신 Al foil 이용) 뒤 mixing통에 혼합 (슬러리 조성은 평가 양극재마다 상이)</t>
    <phoneticPr fontId="1" type="noConversion"/>
  </si>
  <si>
    <t>고형분 맞추기</t>
    <phoneticPr fontId="1" type="noConversion"/>
  </si>
  <si>
    <t>고형분 양 고려하여 NMP 추가 투입</t>
    <phoneticPr fontId="1" type="noConversion"/>
  </si>
  <si>
    <t>1차 믹싱</t>
    <phoneticPr fontId="1" type="noConversion"/>
  </si>
  <si>
    <t>슬러리 1차 혼합 (thinky mixer) (믹싱 rpm 및 시간은 평가 양극재마다 상이)</t>
    <phoneticPr fontId="1" type="noConversion"/>
  </si>
  <si>
    <t>Thinky mixer</t>
    <phoneticPr fontId="1" type="noConversion"/>
  </si>
  <si>
    <t>1350 rpm 10min
1500 rpm 3min</t>
    <phoneticPr fontId="1" type="noConversion"/>
  </si>
  <si>
    <t>뭉친부분 풀어주기</t>
    <phoneticPr fontId="1" type="noConversion"/>
  </si>
  <si>
    <t>Nalgene bottle 개봉 뒤 spatula로 휘저으며 뭉친 부분 풀어주기</t>
    <phoneticPr fontId="1" type="noConversion"/>
  </si>
  <si>
    <t>spatula</t>
    <phoneticPr fontId="1" type="noConversion"/>
  </si>
  <si>
    <t>2차 믹싱</t>
    <phoneticPr fontId="1" type="noConversion"/>
  </si>
  <si>
    <t>슬러리 2차 혼합 (thinky mixer)</t>
    <phoneticPr fontId="1" type="noConversion"/>
  </si>
  <si>
    <t>장비 세척 및 정리</t>
    <phoneticPr fontId="1" type="noConversion"/>
  </si>
  <si>
    <t>믹싱 완료 후 장비 세척 및 정리</t>
    <phoneticPr fontId="1" type="noConversion"/>
  </si>
  <si>
    <t>전극 제작 실험</t>
    <phoneticPr fontId="1" type="noConversion"/>
  </si>
  <si>
    <t>양극 활물질 평가를 위한 전극 코팅</t>
    <phoneticPr fontId="1" type="noConversion"/>
  </si>
  <si>
    <t>소재준비 (이송)</t>
    <phoneticPr fontId="1" type="noConversion"/>
  </si>
  <si>
    <t>양극 슬러리 준비, Al foil 재단 및 coater 바닥에 밀착 (acetone 사용)</t>
    <phoneticPr fontId="1" type="noConversion"/>
  </si>
  <si>
    <t>작두, 전극 coater</t>
    <phoneticPr fontId="1" type="noConversion"/>
  </si>
  <si>
    <t>코팅</t>
    <phoneticPr fontId="1" type="noConversion"/>
  </si>
  <si>
    <t>슬러리를 Al foil 위에 도포한 후, 목표 전극무게 수준이 되도록 doctor blade gap 조절하여 코팅</t>
    <phoneticPr fontId="1" type="noConversion"/>
  </si>
  <si>
    <t>전극 건조</t>
    <phoneticPr fontId="1" type="noConversion"/>
  </si>
  <si>
    <t>건조</t>
    <phoneticPr fontId="1" type="noConversion"/>
  </si>
  <si>
    <t>코팅된 Al foil이 들뜨거나 기울어져 슬러리 로딩 불균일이 발생하지 않도록 건조과정 동안 고정 필요</t>
    <phoneticPr fontId="1" type="noConversion"/>
  </si>
  <si>
    <t>사용한 코터 세척 및 정리</t>
    <phoneticPr fontId="1" type="noConversion"/>
  </si>
  <si>
    <t>고온 챔버</t>
    <phoneticPr fontId="1" type="noConversion"/>
  </si>
  <si>
    <t>도급 의뢰</t>
    <phoneticPr fontId="1" type="noConversion"/>
  </si>
  <si>
    <t>전극 압연</t>
    <phoneticPr fontId="1" type="noConversion"/>
  </si>
  <si>
    <t>target porosity에 맞게 압연</t>
    <phoneticPr fontId="1" type="noConversion"/>
  </si>
  <si>
    <t>압연</t>
    <phoneticPr fontId="1" type="noConversion"/>
  </si>
  <si>
    <t>2cm 폭으로 전극 cutting 뒤 target porosity에 맞게 압연기 gap 조절하여 압연 2회 진행 (lab설비 기준)</t>
    <phoneticPr fontId="1" type="noConversion"/>
  </si>
  <si>
    <t>roll press, 작두</t>
    <phoneticPr fontId="1" type="noConversion"/>
  </si>
  <si>
    <t>사용한 압연기 세척 및 정리</t>
    <phoneticPr fontId="1" type="noConversion"/>
  </si>
  <si>
    <t>전극 타발</t>
    <phoneticPr fontId="1" type="noConversion"/>
  </si>
  <si>
    <t>코인셀 제작용 양극 타발</t>
    <phoneticPr fontId="1" type="noConversion"/>
  </si>
  <si>
    <t>양극 타발</t>
    <phoneticPr fontId="1" type="noConversion"/>
  </si>
  <si>
    <t>1.4875 cm2 크기로 양극 타발</t>
    <phoneticPr fontId="1" type="noConversion"/>
  </si>
  <si>
    <t>코인셀 전극 타발기</t>
    <phoneticPr fontId="1" type="noConversion"/>
  </si>
  <si>
    <t>전극 porosity 측정</t>
    <phoneticPr fontId="1" type="noConversion"/>
  </si>
  <si>
    <t>두께 및 무게 측정</t>
    <phoneticPr fontId="1" type="noConversion"/>
  </si>
  <si>
    <t>타발한 양극 무게 측정 및 두께측정기를 이용해 두께 측정 및 균일성 확인하여 target porosity 범위내에 들어오는지 확인</t>
    <phoneticPr fontId="1" type="noConversion"/>
  </si>
  <si>
    <t>두께측정기 (flat형)</t>
    <phoneticPr fontId="1" type="noConversion"/>
  </si>
  <si>
    <t>코인셀 제작_x000D_</t>
  </si>
  <si>
    <t>코인셀 제작</t>
    <phoneticPr fontId="1" type="noConversion"/>
  </si>
  <si>
    <t>분리막 타발</t>
    <phoneticPr fontId="1" type="noConversion"/>
  </si>
  <si>
    <t>분리막 타발기 이용</t>
    <phoneticPr fontId="1" type="noConversion"/>
  </si>
  <si>
    <t>분리막 타발기</t>
    <phoneticPr fontId="1" type="noConversion"/>
  </si>
  <si>
    <t>부품 준비 (코인셀용 부품)_x000D_</t>
  </si>
  <si>
    <t>제작할 코인셀 개수에 맞춰 코인셀용 부품 준비</t>
    <phoneticPr fontId="1" type="noConversion"/>
  </si>
  <si>
    <t>Li metal 타발</t>
    <phoneticPr fontId="1" type="noConversion"/>
  </si>
  <si>
    <t xml:space="preserve">글러브박스 내에서 Li metal foil 소분 뒤 지름 16mm 크기로 제작할 코인셀 개수에 맞춰 타발 </t>
    <phoneticPr fontId="1" type="noConversion"/>
  </si>
  <si>
    <t>글러브박스, Li metal 타발기</t>
    <phoneticPr fontId="1" type="noConversion"/>
  </si>
  <si>
    <t>코인셀 조립</t>
    <phoneticPr fontId="1" type="noConversion"/>
  </si>
  <si>
    <t>바텀-전극-주액-분리막-가스켓-리튬-스페이서-스프링-탑 순서로 적층 → 프레스</t>
    <phoneticPr fontId="1" type="noConversion"/>
  </si>
  <si>
    <t>글러브박스, 반자동 crimper</t>
    <phoneticPr fontId="1" type="noConversion"/>
  </si>
  <si>
    <t>코인셀 조립 후 OCV측정</t>
    <phoneticPr fontId="1" type="noConversion"/>
  </si>
  <si>
    <t>OCV측정하여 불량 셀 선별 뒤 폐기</t>
    <phoneticPr fontId="1" type="noConversion"/>
  </si>
  <si>
    <t>모노셀 제작</t>
    <phoneticPr fontId="1" type="noConversion"/>
  </si>
  <si>
    <t>모노셀 용 전극 타발</t>
    <phoneticPr fontId="1" type="noConversion"/>
  </si>
  <si>
    <t>양극전용 / 음극전용 타발기를 사용하여 전극 타발</t>
    <phoneticPr fontId="1" type="noConversion"/>
  </si>
  <si>
    <t>모노셀 전극 타발기</t>
    <phoneticPr fontId="1" type="noConversion"/>
  </si>
  <si>
    <t>양/음극 tap 닦기</t>
    <phoneticPr fontId="1" type="noConversion"/>
  </si>
  <si>
    <t>tap 부분의 활물질 층 NMP 이용하여 제거</t>
    <phoneticPr fontId="1" type="noConversion"/>
  </si>
  <si>
    <t>타발한 양극 무게 측정 및 target N/P ratio에 맞는 전극 선별</t>
    <phoneticPr fontId="1" type="noConversion"/>
  </si>
  <si>
    <t>정밀저울, roll press</t>
    <phoneticPr fontId="1" type="noConversion"/>
  </si>
  <si>
    <t>NP 108 (106~110)</t>
    <phoneticPr fontId="1" type="noConversion"/>
  </si>
  <si>
    <t>N/P ratio벗어난 전극 이용해 target porosity에 맞게 압연기 gap 조절 (압연 2회 진행 기준)</t>
    <phoneticPr fontId="1" type="noConversion"/>
  </si>
  <si>
    <t>타발한 양극 압연 2회씩 진행</t>
    <phoneticPr fontId="1" type="noConversion"/>
  </si>
  <si>
    <t>두께측정기</t>
    <phoneticPr fontId="1" type="noConversion"/>
  </si>
  <si>
    <t>모노셀 제작</t>
  </si>
  <si>
    <t>Al foil로 감싼 후 드라이룸 내의 챔버에서 130℃ 진공상태에서 12h 건조</t>
    <phoneticPr fontId="1" type="noConversion"/>
  </si>
  <si>
    <t>진공챔버</t>
    <phoneticPr fontId="1" type="noConversion"/>
  </si>
  <si>
    <t>실링 후, 모노셀 수작업실 전달</t>
    <phoneticPr fontId="1" type="noConversion"/>
  </si>
  <si>
    <t>실링 후, 모노셀 수작업실 (전지동)에 전달</t>
  </si>
  <si>
    <t>도급</t>
    <phoneticPr fontId="1" type="noConversion"/>
  </si>
  <si>
    <t>도급으로 진행. 수행시간은 연구원이 실링 및 도급 맡기러 갈때 소요되는 작업 및 이동시간 반영</t>
    <phoneticPr fontId="1" type="noConversion"/>
  </si>
  <si>
    <t>수령</t>
    <phoneticPr fontId="1" type="noConversion"/>
  </si>
  <si>
    <t>모노셀 수작업실(전지동)에서 모노셀 수령</t>
  </si>
  <si>
    <t>모노셀 건조</t>
    <phoneticPr fontId="1" type="noConversion"/>
  </si>
  <si>
    <t>55℃ 진공 챔버에서 하루 이상 건조</t>
    <phoneticPr fontId="1" type="noConversion"/>
  </si>
  <si>
    <t>전극 분석/평가 실험</t>
    <phoneticPr fontId="1" type="noConversion"/>
  </si>
  <si>
    <t>이온밀링</t>
    <phoneticPr fontId="1" type="noConversion"/>
  </si>
  <si>
    <t>샘플의 단면 분석</t>
    <phoneticPr fontId="1" type="noConversion"/>
  </si>
  <si>
    <t>홀더에 carbon tape 부착 뒤 전극 loading</t>
    <phoneticPr fontId="1" type="noConversion"/>
  </si>
  <si>
    <t>Hitachi ArBlade 5000 ion milling system, 광학현미경</t>
    <phoneticPr fontId="1" type="noConversion"/>
  </si>
  <si>
    <t>이온밀링 홀더에 샘플 결착 후 광학현미경으로 보며 샘플 위치 정밀 조정</t>
    <phoneticPr fontId="1" type="noConversion"/>
  </si>
  <si>
    <t>이온밀링 챔버 오픈 및 결착</t>
    <phoneticPr fontId="1" type="noConversion"/>
  </si>
  <si>
    <t xml:space="preserve">이온밀링
</t>
    <phoneticPr fontId="1" type="noConversion"/>
  </si>
  <si>
    <t>이온밀링 챔버 vacuum 뒤 이온밀링 시행</t>
    <phoneticPr fontId="1" type="noConversion"/>
  </si>
  <si>
    <t>방전 전류 370 정도
밀링 시간 전극 3장 2시간</t>
    <phoneticPr fontId="1" type="noConversion"/>
  </si>
  <si>
    <t>이온밀링 샘플당 1시간 진행 
Q) 이온밀링 실험 시, 단일 실험당 연구원이 직접 수행 하는 실험이 5시간 소요?
→ 수정 完</t>
    <phoneticPr fontId="1" type="noConversion"/>
  </si>
  <si>
    <t>코인셀 평가</t>
    <phoneticPr fontId="1" type="noConversion"/>
  </si>
  <si>
    <t>코인셀 용량/효율 평가 (dQ/dV 포함)</t>
    <phoneticPr fontId="1" type="noConversion"/>
  </si>
  <si>
    <t>충방전 평가 진행 (0.1C 충/방 1회 측정)</t>
    <phoneticPr fontId="1" type="noConversion"/>
  </si>
  <si>
    <t>비어있는 충방전 채널에 코인셀 체결 및 충방전 평가 진행 (0.1C 충/방 1회 측정)</t>
    <phoneticPr fontId="1" type="noConversion"/>
  </si>
  <si>
    <t>충방전 조건</t>
    <phoneticPr fontId="1" type="noConversion"/>
  </si>
  <si>
    <t>충방전 용량</t>
    <phoneticPr fontId="1" type="noConversion"/>
  </si>
  <si>
    <t>LMR:2.0~4.65V 활성화
2.5~4.55V / 4.4V 충방</t>
    <phoneticPr fontId="1" type="noConversion"/>
  </si>
  <si>
    <t>전극 활물질 용량
충방전 pattern</t>
    <phoneticPr fontId="1" type="noConversion"/>
  </si>
  <si>
    <t>Data 정리 및 용량/효율 계산, 그래프 생성</t>
    <phoneticPr fontId="1" type="noConversion"/>
  </si>
  <si>
    <t>코인셀 rate capability 평가</t>
    <phoneticPr fontId="1" type="noConversion"/>
  </si>
  <si>
    <t>Rate별 평가</t>
    <phoneticPr fontId="1" type="noConversion"/>
  </si>
  <si>
    <t>(용량 측정 후 이어서 진행) 충전 0.5C 고정, 방전 0.1C/0.2C/0.5C/1C/2C/5C 각각 1회씩 진행</t>
    <phoneticPr fontId="1" type="noConversion"/>
  </si>
  <si>
    <t>Toyo 혹은 PNE, 상온챔버</t>
    <phoneticPr fontId="1" type="noConversion"/>
  </si>
  <si>
    <t>C-rate, 전압대</t>
    <phoneticPr fontId="1" type="noConversion"/>
  </si>
  <si>
    <t>용량 및 용량 유지율</t>
    <phoneticPr fontId="1" type="noConversion"/>
  </si>
  <si>
    <t>LFP: 1C, 4C</t>
    <phoneticPr fontId="1" type="noConversion"/>
  </si>
  <si>
    <t>Data 정리, 그래프 생성</t>
    <phoneticPr fontId="1" type="noConversion"/>
  </si>
  <si>
    <t>가혹 조건 (온도: 45~60도, 상한전압: 4.5~4.6V)에서 퇴화 정도 분석</t>
    <phoneticPr fontId="1" type="noConversion"/>
  </si>
  <si>
    <t>가속화 평가</t>
    <phoneticPr fontId="1" type="noConversion"/>
  </si>
  <si>
    <t>(Gen3 Ni68양극재 기준) 전해액 120uL 주액, 60도 챔버, 상한전압 4.6V, 충방 0.2C/0.5C formation, 이후 충방 0.5C/1C에서 사이클 진행 (소재에 따라 조건 가변적)</t>
    <phoneticPr fontId="1" type="noConversion"/>
  </si>
  <si>
    <t>PNE, 고온챔버</t>
    <phoneticPr fontId="1" type="noConversion"/>
  </si>
  <si>
    <t>C-rate, 전압대, cycle 횟수</t>
    <phoneticPr fontId="1" type="noConversion"/>
  </si>
  <si>
    <t>용량 및 수명 유지율</t>
    <phoneticPr fontId="1" type="noConversion"/>
  </si>
  <si>
    <t>data 정리, 그래프 생성</t>
    <phoneticPr fontId="1" type="noConversion"/>
  </si>
  <si>
    <t>저온출력 평가</t>
    <phoneticPr fontId="1" type="noConversion"/>
  </si>
  <si>
    <t>활성화 및 SOC 설정</t>
    <phoneticPr fontId="1" type="noConversion"/>
  </si>
  <si>
    <t>상온 충방 0.1C/0.1C 1cyc → 0.1C충전 → DOD 80% 까지 0.1C 방전</t>
    <phoneticPr fontId="1" type="noConversion"/>
  </si>
  <si>
    <t>PNE, 저온챔버</t>
    <phoneticPr fontId="1" type="noConversion"/>
  </si>
  <si>
    <t>챔버 온도 설정</t>
    <phoneticPr fontId="1" type="noConversion"/>
  </si>
  <si>
    <t>챔버온도 -10도로 설정 뒤 soaking 5시간</t>
    <phoneticPr fontId="1" type="noConversion"/>
  </si>
  <si>
    <t>1C~5C 방전 pulse 진행 (cutoff 전압 1.5V)</t>
    <phoneticPr fontId="1" type="noConversion"/>
  </si>
  <si>
    <t>data 정리, 그래프 생성 및 2V 전압 도달 시간 계산</t>
    <phoneticPr fontId="1" type="noConversion"/>
  </si>
  <si>
    <t>모노셀 주액_x000D_</t>
  </si>
  <si>
    <t>전해액 주액</t>
    <phoneticPr fontId="1" type="noConversion"/>
  </si>
  <si>
    <t>건조된 모노셀에 전해액 주액</t>
    <phoneticPr fontId="1" type="noConversion"/>
  </si>
  <si>
    <t>피펫, 모노셀 degas 장비</t>
    <phoneticPr fontId="1" type="noConversion"/>
  </si>
  <si>
    <t xml:space="preserve">전해액 wetting </t>
    <phoneticPr fontId="1" type="noConversion"/>
  </si>
  <si>
    <t>진공챔버에서 30초씩 2번 vacuum 시행</t>
    <phoneticPr fontId="1" type="noConversion"/>
  </si>
  <si>
    <t>모노셀 실링</t>
    <phoneticPr fontId="1" type="noConversion"/>
  </si>
  <si>
    <t>degas 장비에서 모노셀 실링(진공압착), 수기로 cell number 기입</t>
    <phoneticPr fontId="1" type="noConversion"/>
  </si>
  <si>
    <t>모노셀 degas 장비</t>
    <phoneticPr fontId="1" type="noConversion"/>
  </si>
  <si>
    <t>모노셀 lamination</t>
    <phoneticPr fontId="1" type="noConversion"/>
  </si>
  <si>
    <t>lamination</t>
    <phoneticPr fontId="1" type="noConversion"/>
  </si>
  <si>
    <t>lamination 1회 진행 (60~130도, 5~300초)</t>
    <phoneticPr fontId="1" type="noConversion"/>
  </si>
  <si>
    <t>모노셀 formation</t>
    <phoneticPr fontId="1" type="noConversion"/>
  </si>
  <si>
    <t>모노셀의 활성화 공정</t>
    <phoneticPr fontId="1" type="noConversion"/>
  </si>
  <si>
    <t>12시간 상온 wetting 후, 3hr 충전 후 24시간 대기, 활성화 공정 진행</t>
    <phoneticPr fontId="1" type="noConversion"/>
  </si>
  <si>
    <t>PNE충방전기 (5V, 1A) , PC, 항온 챔버</t>
    <phoneticPr fontId="1" type="noConversion"/>
  </si>
  <si>
    <t>모노셀은 대부분 상온 SOC 30 까지 0.1C로 진해_x000D_</t>
  </si>
  <si>
    <t>모노셀 degas &amp; resealing</t>
    <phoneticPr fontId="1" type="noConversion"/>
  </si>
  <si>
    <t>활성화 완료된 모노셀, degas 장비로 이동</t>
    <phoneticPr fontId="1" type="noConversion"/>
  </si>
  <si>
    <t>활성화 완료된 모노셀에 포스트잇 부착 +degas 장비(드라이룸)으로 이동</t>
    <phoneticPr fontId="1" type="noConversion"/>
  </si>
  <si>
    <t>연구원</t>
  </si>
  <si>
    <t>모노셀 resealing</t>
    <phoneticPr fontId="1" type="noConversion"/>
  </si>
  <si>
    <t>모노셀 부분 6cm로 맞추어 cutting</t>
    <phoneticPr fontId="1" type="noConversion"/>
  </si>
  <si>
    <t>작두</t>
    <phoneticPr fontId="1" type="noConversion"/>
  </si>
  <si>
    <t>모노셀 부분 6-7cm로 맞추어 cutting</t>
    <phoneticPr fontId="1" type="noConversion"/>
  </si>
  <si>
    <t>degas 장비에서 모노셀 re-실링(진공압착)</t>
    <phoneticPr fontId="1" type="noConversion"/>
  </si>
  <si>
    <t>degas 장비</t>
    <phoneticPr fontId="1" type="noConversion"/>
  </si>
  <si>
    <t>zig 체결</t>
    <phoneticPr fontId="1" type="noConversion"/>
  </si>
  <si>
    <t>지그 체결 (우레탄폼 cutting 포함)</t>
    <phoneticPr fontId="1" type="noConversion"/>
  </si>
  <si>
    <t>모노셀용 jig, 실리콘 패드 또는 우레탄폼, 토크렌치</t>
    <phoneticPr fontId="1" type="noConversion"/>
  </si>
  <si>
    <t>용량 및 저항 분석</t>
    <phoneticPr fontId="1" type="noConversion"/>
  </si>
  <si>
    <t>비어있는 충방전 채널에 모노셀 체결</t>
    <phoneticPr fontId="1" type="noConversion"/>
  </si>
  <si>
    <t>충방전기 챔버로 이동 후, 지그에 모노셀 체결 및 충방전 패턴 설정 등 측정 준비</t>
    <phoneticPr fontId="1" type="noConversion"/>
  </si>
  <si>
    <t xml:space="preserve">항온챔버, </t>
    <phoneticPr fontId="1" type="noConversion"/>
  </si>
  <si>
    <t>모노셀 평가</t>
    <phoneticPr fontId="1" type="noConversion"/>
  </si>
  <si>
    <t>모노셀 용량 및 HPPC 평가</t>
    <phoneticPr fontId="1" type="noConversion"/>
  </si>
  <si>
    <t>모노셀 용량 및 HPPC 평가 진행</t>
    <phoneticPr fontId="1" type="noConversion"/>
  </si>
  <si>
    <t>SOC</t>
    <phoneticPr fontId="1" type="noConversion"/>
  </si>
  <si>
    <t>저항</t>
    <phoneticPr fontId="1" type="noConversion"/>
  </si>
  <si>
    <t>data 추출 및 정리</t>
    <phoneticPr fontId="1" type="noConversion"/>
  </si>
  <si>
    <t xml:space="preserve">초가 HPPC 측정 raw data </t>
    <phoneticPr fontId="1" type="noConversion"/>
  </si>
  <si>
    <t>초기 용량, 저항, OCV 정보 등</t>
    <phoneticPr fontId="1" type="noConversion"/>
  </si>
  <si>
    <t>추가 평가를 위한 셀 선별 _x000D_</t>
  </si>
  <si>
    <t>저항 유사한 순으로 셀 선별</t>
    <phoneticPr fontId="1" type="noConversion"/>
  </si>
  <si>
    <t>비어있는 충방전 채널에 모노셀 체결 (상온수명/고온수명/고온저장 각각)</t>
    <phoneticPr fontId="1" type="noConversion"/>
  </si>
  <si>
    <t>선별된 셀을 각각 상온/고온 충방전 챔버에 체결 및 충방전 패턴 설정/저장 설정, 고온 저장용 셀은 충전 후 별도 챔버에 보관 (HPPC 후 초기)</t>
    <phoneticPr fontId="1" type="noConversion"/>
  </si>
  <si>
    <t>PNE, 상온챔버</t>
    <phoneticPr fontId="1" type="noConversion"/>
  </si>
  <si>
    <t xml:space="preserve">cycle 및 storage RPT 측정을 위한 cell 이동 체결/충방전 패턴 설정 </t>
    <phoneticPr fontId="1" type="noConversion"/>
  </si>
  <si>
    <t>셀 분석 실험</t>
    <phoneticPr fontId="1" type="noConversion"/>
  </si>
  <si>
    <t>가스평가용 모노셀 제작</t>
    <phoneticPr fontId="1" type="noConversion"/>
  </si>
  <si>
    <t>모노셀 분해</t>
    <phoneticPr fontId="1" type="noConversion"/>
  </si>
  <si>
    <t>HPPC측정 완료된 모노셀에서 양극+분리막 분리</t>
    <phoneticPr fontId="1" type="noConversion"/>
  </si>
  <si>
    <t>양극+분리막 세척</t>
    <phoneticPr fontId="1" type="noConversion"/>
  </si>
  <si>
    <t>DMC로 세척 및 면봉 이용해 이물 제거</t>
    <phoneticPr fontId="1" type="noConversion"/>
  </si>
  <si>
    <t>모노셀 파우치 제작</t>
    <phoneticPr fontId="1" type="noConversion"/>
  </si>
  <si>
    <t>양극+분리막 2개씩 포개어 모노셀 파우치에 삽입</t>
    <phoneticPr fontId="1" type="noConversion"/>
  </si>
  <si>
    <t>60도 진공오븐에서 1시간 건조</t>
    <phoneticPr fontId="1" type="noConversion"/>
  </si>
  <si>
    <t>진공오븐</t>
    <phoneticPr fontId="1" type="noConversion"/>
  </si>
  <si>
    <t>전해액 400uL 주액</t>
    <phoneticPr fontId="1" type="noConversion"/>
  </si>
  <si>
    <t>degas 장비에서 진공압착</t>
    <phoneticPr fontId="1" type="noConversion"/>
  </si>
  <si>
    <t>실링된 부분 맞추어 cutting</t>
    <phoneticPr fontId="1" type="noConversion"/>
  </si>
  <si>
    <t>수명 평가</t>
    <phoneticPr fontId="1" type="noConversion"/>
  </si>
  <si>
    <t>(In-situ cycle) 45도 챔버에서 평가. 매 100cyc Cycle RPT, DCIR 측정</t>
    <phoneticPr fontId="1" type="noConversion"/>
  </si>
  <si>
    <t>용량 및 수명 유지율, 저항</t>
    <phoneticPr fontId="1" type="noConversion"/>
  </si>
  <si>
    <t>CCCV, 0.33C, 45도
200 cycle</t>
    <phoneticPr fontId="1" type="noConversion"/>
  </si>
  <si>
    <t>고온 내구성 평가</t>
    <phoneticPr fontId="1" type="noConversion"/>
  </si>
  <si>
    <t>(Storage RPT) HPPC후 충전된 모노셀 60도 챔버에서 보관 뒤 1주/2주/4주/8주/12주 차에 꺼내 상온에서 storage RPT, DCIR 측정</t>
    <phoneticPr fontId="1" type="noConversion"/>
  </si>
  <si>
    <t>고온 노출 시간</t>
    <phoneticPr fontId="1" type="noConversion"/>
  </si>
  <si>
    <t>용량 유지율, 저항</t>
    <phoneticPr fontId="1" type="noConversion"/>
  </si>
  <si>
    <t>SOC 100, 60도</t>
    <phoneticPr fontId="1" type="noConversion"/>
  </si>
  <si>
    <t>셀 평가 및 Data 정리_x000D_</t>
  </si>
  <si>
    <t>모노셀 가스발생 평가</t>
    <phoneticPr fontId="1" type="noConversion"/>
  </si>
  <si>
    <t>양극의 가스발생량 평가</t>
    <phoneticPr fontId="1" type="noConversion"/>
  </si>
  <si>
    <t>0주차 무게 측정 (공기중/수중 무게 각각 측정). 60도 챔버에서 보관 뒤 1주/2주/4주/8주/12주 차에 꺼내 동일하게 측정 뒤 부피변화 계산</t>
    <phoneticPr fontId="1" type="noConversion"/>
  </si>
  <si>
    <t>부피측정장비</t>
    <phoneticPr fontId="1" type="noConversion"/>
  </si>
  <si>
    <t>날짜 (n주 차)</t>
    <phoneticPr fontId="1" type="noConversion"/>
  </si>
  <si>
    <t>가스 발생량 (mL 혹은 mL/.g)</t>
    <phoneticPr fontId="1" type="noConversion"/>
  </si>
  <si>
    <t>기기 내 수위 일정하게 유지</t>
    <phoneticPr fontId="1" type="noConversion"/>
  </si>
  <si>
    <t>양극재2팀</t>
    <phoneticPr fontId="1" type="noConversion"/>
  </si>
  <si>
    <t>크기 분포 (부피, 개수)</t>
    <phoneticPr fontId="1" type="noConversion"/>
  </si>
  <si>
    <t>양극재2팀</t>
  </si>
  <si>
    <t>표면적 및 기공구조 분석</t>
    <phoneticPr fontId="1" type="noConversion"/>
  </si>
  <si>
    <t>pellet 두께</t>
    <phoneticPr fontId="1" type="noConversion"/>
  </si>
  <si>
    <t>투입 원소</t>
    <phoneticPr fontId="1" type="noConversion"/>
  </si>
  <si>
    <t>검출 원소</t>
    <phoneticPr fontId="1" type="noConversion"/>
  </si>
  <si>
    <t>소성 조건</t>
    <phoneticPr fontId="1" type="noConversion"/>
  </si>
  <si>
    <t>결정 인자</t>
    <phoneticPr fontId="1" type="noConversion"/>
  </si>
  <si>
    <t xml:space="preserve">XRD raw data </t>
    <phoneticPr fontId="1" type="noConversion"/>
  </si>
  <si>
    <t>그래프 peak강도, 위치</t>
    <phoneticPr fontId="1" type="noConversion"/>
  </si>
  <si>
    <t>코팅 물질, 도핑 물질</t>
    <phoneticPr fontId="1" type="noConversion"/>
  </si>
  <si>
    <t xml:space="preserve">변환된 raw data </t>
    <phoneticPr fontId="1" type="noConversion"/>
  </si>
  <si>
    <t xml:space="preserve">origin 그래프 등 </t>
    <phoneticPr fontId="1" type="noConversion"/>
  </si>
  <si>
    <t>소재 형태 및 성분 분석</t>
    <phoneticPr fontId="1" type="noConversion"/>
  </si>
  <si>
    <t>입자 형태</t>
    <phoneticPr fontId="1" type="noConversion"/>
  </si>
  <si>
    <t>1차입자 크기</t>
    <phoneticPr fontId="1" type="noConversion"/>
  </si>
  <si>
    <t>표면 부산물</t>
    <phoneticPr fontId="1" type="noConversion"/>
  </si>
  <si>
    <t>rpm</t>
    <phoneticPr fontId="1" type="noConversion"/>
  </si>
  <si>
    <t>점도</t>
    <phoneticPr fontId="1" type="noConversion"/>
  </si>
  <si>
    <t>두께</t>
    <phoneticPr fontId="1" type="noConversion"/>
  </si>
  <si>
    <t>porosity</t>
    <phoneticPr fontId="1" type="noConversion"/>
  </si>
  <si>
    <t>외주 (Ubett)</t>
    <phoneticPr fontId="1" type="noConversion"/>
  </si>
  <si>
    <t>양극 활물질 Ubett에 제공하여 슬러리 제작 및 모노셀 제작까지 외주 진행</t>
    <phoneticPr fontId="1" type="noConversion"/>
  </si>
  <si>
    <t>이온밀링 샘플당 1시간 진행 
Q) 이온밀링 실험 시, 단일 실험당 연구원이 직접 수행 하는 실험이 5시간 소요? 
→ 샘플링부터 장비 세팅 및 시작까지 1시간 소요로 수정</t>
    <phoneticPr fontId="1" type="noConversion"/>
  </si>
  <si>
    <t>전압, C-rate, 온도</t>
    <phoneticPr fontId="1" type="noConversion"/>
  </si>
  <si>
    <t>용량/효율</t>
    <phoneticPr fontId="1" type="noConversion"/>
  </si>
  <si>
    <t>rate capability</t>
    <phoneticPr fontId="1" type="noConversion"/>
  </si>
  <si>
    <t>소재에 따라 조건 가변적</t>
    <phoneticPr fontId="1" type="noConversion"/>
  </si>
  <si>
    <t>용량 유지율 / 저항 증가율</t>
    <phoneticPr fontId="1" type="noConversion"/>
  </si>
  <si>
    <t>저온 출력</t>
    <phoneticPr fontId="1" type="noConversion"/>
  </si>
  <si>
    <t>초기저항</t>
    <phoneticPr fontId="1" type="noConversion"/>
  </si>
  <si>
    <t>온도, 부피</t>
    <phoneticPr fontId="1" type="noConversion"/>
  </si>
  <si>
    <t>무게</t>
    <phoneticPr fontId="1" type="noConversion"/>
  </si>
  <si>
    <t>양극재3팀</t>
    <phoneticPr fontId="1" type="noConversion"/>
  </si>
  <si>
    <t>1소재, 5회</t>
    <phoneticPr fontId="1" type="noConversion"/>
  </si>
  <si>
    <t>평균 사용</t>
    <phoneticPr fontId="1" type="noConversion"/>
  </si>
  <si>
    <t>유지시간 3s
시료 무게: 5.0g (2ton), 3.0g (9ton)
원점 (22.2~22.4)</t>
    <phoneticPr fontId="1" type="noConversion"/>
  </si>
  <si>
    <t>1소재, 1회 or 2회</t>
    <phoneticPr fontId="1" type="noConversion"/>
  </si>
  <si>
    <t>Co coating품의 경우 표면 LCO픽 확인 위해 2회 측정</t>
    <phoneticPr fontId="1" type="noConversion"/>
  </si>
  <si>
    <r>
      <t xml:space="preserve">Q, 슬러리제작시에 단일 실험의 수행 시간이 총 15분 정도 소요? (232행 ~ 238행 까지)
</t>
    </r>
    <r>
      <rPr>
        <sz val="9"/>
        <color theme="1"/>
        <rFont val="LG스마트체 Regular"/>
        <family val="3"/>
        <charset val="129"/>
      </rPr>
      <t>→ 전과정 통합하여 작성하였습니다</t>
    </r>
    <phoneticPr fontId="1" type="noConversion"/>
  </si>
  <si>
    <t>Q, 자동 세척?  /  연구원이 수행하는 작업이면 인원수 표기 필요 
→ 수정 完</t>
    <phoneticPr fontId="1" type="noConversion"/>
  </si>
  <si>
    <t>이온밀링 샘플당 1시간 진행.
Q) 이온밀링 실험 시, 단일 실험당 연구원이 직접 수행 하는 실험이 5시간 소요?
→ 3분으로 수정 完</t>
    <phoneticPr fontId="1" type="noConversion"/>
  </si>
  <si>
    <t>양극재3팀</t>
  </si>
  <si>
    <t>양극재기술</t>
  </si>
  <si>
    <t>양극재선행</t>
    <phoneticPr fontId="1" type="noConversion"/>
  </si>
  <si>
    <t>시료 준비</t>
  </si>
  <si>
    <t xml:space="preserve">분산액 제조 (Powder + 분산제 + DI Water)
powder 드라이품에서 소분, 분산제 (triton-X,1% sol) 준비, 3차 증류수  받기 -&gt; 분산액 제조 (powder ~0.04g + 분산제 0.1ml, DI water 10g) </t>
  </si>
  <si>
    <t>장비 세팅</t>
  </si>
  <si>
    <t xml:space="preserve">고형분 장비를 켠 후 DI water를 통해 background를 측정한다. </t>
  </si>
  <si>
    <t>전처리</t>
  </si>
  <si>
    <t>분산액이 담긴 vial에 대해 외부 초음파 처리  1min</t>
  </si>
  <si>
    <t>샘플 loading 및 측정</t>
  </si>
  <si>
    <t xml:space="preserve">장비에 분산액 투입 및 측정 시작 </t>
  </si>
  <si>
    <t>입도 분석기 (Malvern Panalytical-mastersizer3000, hydro-EV (수동분산) or MV (자동 분산)선택 필요)</t>
    <phoneticPr fontId="1" type="noConversion"/>
  </si>
  <si>
    <t>data 추출 및 정리</t>
  </si>
  <si>
    <t xml:space="preserve"> data 추출 (vol. /Num. 기준 각각) 및 정리/그래프 그리기, 
(측정 및 클리닝에 사용되는 폐수 주기적으로 별도 폐기 필요)</t>
  </si>
  <si>
    <t>비표면적 분석</t>
    <phoneticPr fontId="1" type="noConversion"/>
  </si>
  <si>
    <t>샘플 소분 및 샘플링</t>
  </si>
  <si>
    <t xml:space="preserve">비어있는 BET 초자의 무게 측정 -&gt; 초자에 샘플 투입 (powder 0.2~2g/밀도가 낮은 샘플은 g수를 더 낮춰서 투입) -&gt; 초자 neck부분에 묻어있는 시료는 면봉으로 닦아주기, 전처리 장비에 초자 연결 </t>
  </si>
  <si>
    <t>Microtac사 Belsorp</t>
    <phoneticPr fontId="1" type="noConversion"/>
  </si>
  <si>
    <t>활물질 무게</t>
    <phoneticPr fontId="1" type="noConversion"/>
  </si>
  <si>
    <t>전처리_x000D_</t>
  </si>
  <si>
    <t xml:space="preserve">130℃ 진공상태에서 5시간동안 전처리 진행 (pore V.이 큰 원료의 경우, 전처리 시간 증가) --&gt; 상온으로 식히기 </t>
    <phoneticPr fontId="1" type="noConversion"/>
  </si>
  <si>
    <t>무게 측정_x000D_</t>
  </si>
  <si>
    <t xml:space="preserve">전처리 진행한 샘플이 담긴 BET 초자의 무게 측정-&gt; 샘플 무게 계산 </t>
  </si>
  <si>
    <t>측정 준비</t>
  </si>
  <si>
    <t xml:space="preserve">BET 장비에 초자 장착 -&gt;  가스보관실에서 액체 질소 소분 후 장비 용기에 덜어주기, 측정 패턴/파일명 등 설정 </t>
  </si>
  <si>
    <t>측정</t>
  </si>
  <si>
    <t>측정 시작 (장비에 따라 2개 소재 동시 분석 가능)</t>
  </si>
  <si>
    <t xml:space="preserve">Data 정리 </t>
  </si>
  <si>
    <t>data 추출 및 정리 (그래프 그리기, pore 크기별 비율 계산 등)</t>
  </si>
  <si>
    <t>세척 및 정리_x000D_</t>
  </si>
  <si>
    <t xml:space="preserve">사용한 초자 세척 및 정리  </t>
  </si>
  <si>
    <t>pH 측정</t>
    <phoneticPr fontId="1" type="noConversion"/>
  </si>
  <si>
    <t>PH분석</t>
    <phoneticPr fontId="1" type="noConversion"/>
  </si>
  <si>
    <t>측정장비 셋팅</t>
    <phoneticPr fontId="1" type="noConversion"/>
  </si>
  <si>
    <t>증류수 100ml에 활물질 5g을 넣고 stirring 5분</t>
    <phoneticPr fontId="1" type="noConversion"/>
  </si>
  <si>
    <t>stirring plate, pH titrator</t>
    <phoneticPr fontId="1" type="noConversion"/>
  </si>
  <si>
    <t>활물질 전처리</t>
    <phoneticPr fontId="1" type="noConversion"/>
  </si>
  <si>
    <t>활물질 입도에 맞는 filter paper를 사용하여 filtering 진행</t>
    <phoneticPr fontId="1" type="noConversion"/>
  </si>
  <si>
    <t>측정 및 계산</t>
    <phoneticPr fontId="1" type="noConversion"/>
  </si>
  <si>
    <t>여과된 증류수로 pH 적정 후 변곡점을 활용하여 잔류리튬 계산</t>
    <phoneticPr fontId="1" type="noConversion"/>
  </si>
  <si>
    <t>압연밀도 분석</t>
    <phoneticPr fontId="1" type="noConversion"/>
  </si>
  <si>
    <r>
      <t xml:space="preserve">장비에 빈 몰드 로딩 뒤 원점 측정. </t>
    </r>
    <r>
      <rPr>
        <b/>
        <u/>
        <sz val="9"/>
        <color theme="1"/>
        <rFont val="LG스마트체 Regular"/>
        <family val="3"/>
        <charset val="129"/>
      </rPr>
      <t>(같은 몰드 사용한 연속측정 시 본 step 생략)</t>
    </r>
    <phoneticPr fontId="1" type="noConversion"/>
  </si>
  <si>
    <t>carver press</t>
    <phoneticPr fontId="1" type="noConversion"/>
  </si>
  <si>
    <t>press 전/후 몰드 높이 차이</t>
    <phoneticPr fontId="1" type="noConversion"/>
  </si>
  <si>
    <t>계량</t>
    <phoneticPr fontId="1" type="noConversion"/>
  </si>
  <si>
    <t>몰드 회수 후 파우더 계량 (3g)</t>
    <phoneticPr fontId="1" type="noConversion"/>
  </si>
  <si>
    <t>활물질 질량</t>
    <phoneticPr fontId="1" type="noConversion"/>
  </si>
  <si>
    <t>측정 전 전처리</t>
    <phoneticPr fontId="1" type="noConversion"/>
  </si>
  <si>
    <t>몰드 천천히 닫기 (좌, 우로 돌려가며 몰드 내 trap된 공기 빼주면서 시행</t>
    <phoneticPr fontId="1" type="noConversion"/>
  </si>
  <si>
    <t>측정장비에 몰드 결착</t>
    <phoneticPr fontId="1" type="noConversion"/>
  </si>
  <si>
    <t>장비에 몰드 탑재</t>
    <phoneticPr fontId="1" type="noConversion"/>
  </si>
  <si>
    <t>측정시작</t>
    <phoneticPr fontId="1" type="noConversion"/>
  </si>
  <si>
    <t>측정 및 압연밀도 기록</t>
    <phoneticPr fontId="1" type="noConversion"/>
  </si>
  <si>
    <t>세정</t>
    <phoneticPr fontId="1" type="noConversion"/>
  </si>
  <si>
    <t>파우더 폐기 및 몰드 세척 (물, 아세톤), 건조</t>
    <phoneticPr fontId="1" type="noConversion"/>
  </si>
  <si>
    <t>입자깨짐 측정</t>
    <phoneticPr fontId="1" type="noConversion"/>
  </si>
  <si>
    <t>압연후 활물질 입도 변화 분석</t>
    <phoneticPr fontId="1" type="noConversion"/>
  </si>
  <si>
    <t>Pellet 만들기</t>
    <phoneticPr fontId="1" type="noConversion"/>
  </si>
  <si>
    <t>Pellet density 측정과 동일 protocol로 press 진행</t>
    <phoneticPr fontId="1" type="noConversion"/>
  </si>
  <si>
    <t>press된 샘플을 몰드에서 분해 후 유발로 입자 뭉침을 풀어줌</t>
    <phoneticPr fontId="1" type="noConversion"/>
  </si>
  <si>
    <t>측정</t>
    <phoneticPr fontId="1" type="noConversion"/>
  </si>
  <si>
    <t>PSD와 동일 프로토콜로 delta PSD 측정</t>
    <phoneticPr fontId="1" type="noConversion"/>
  </si>
  <si>
    <t>Data 비교 및 결과정리</t>
    <phoneticPr fontId="1" type="noConversion"/>
  </si>
  <si>
    <t>press 전/후 D50 변화량, 1um 이하 미분량을 계산하여 입자깨짐 결과로 정리</t>
    <phoneticPr fontId="1" type="noConversion"/>
  </si>
  <si>
    <t>XRD 분석_x000D_</t>
  </si>
  <si>
    <t>결정구조/상(phase) 분석</t>
  </si>
  <si>
    <t>샘플 소분</t>
  </si>
  <si>
    <t>시료 소분 후 분석실 이동</t>
  </si>
  <si>
    <t>XRD</t>
    <phoneticPr fontId="1" type="noConversion"/>
  </si>
  <si>
    <t>샘플링</t>
  </si>
  <si>
    <t>샘플 홀더에 powder 평평하게 샘플링</t>
    <phoneticPr fontId="1" type="noConversion"/>
  </si>
  <si>
    <t xml:space="preserve">홀더 주변 클리닝 (에틸알콜 등), </t>
    <phoneticPr fontId="1" type="noConversion"/>
  </si>
  <si>
    <t xml:space="preserve">홀더에 샘플명/이름/날짜 수기로 기입, </t>
    <phoneticPr fontId="1" type="noConversion"/>
  </si>
  <si>
    <t xml:space="preserve">샘플 홀더  장비에 투입 후 측정 패턴 및 저장 setting </t>
    <phoneticPr fontId="1" type="noConversion"/>
  </si>
  <si>
    <t>XRD 측정</t>
  </si>
  <si>
    <t xml:space="preserve"> XRD 측정</t>
  </si>
  <si>
    <t>Q) 분석 담당에 전량 의뢰?  / 직접 측정하는 경우 분할하여 직접 수행 시 인원 및 수행 빈도수 표기 필요
→ 분석을위한 Step 정의되어있으며, 해당 스텝은 분석장비만 작동 (完)</t>
    <phoneticPr fontId="1" type="noConversion"/>
  </si>
  <si>
    <t>Data 변환 및 fitting</t>
  </si>
  <si>
    <t>① Topaz 프로그램 활용하여 Rietveld refinement진행, 필요 데이터 계산 및 추출 (strain, crystal density, lattice parameter, cation mixing, X-size)
② EVA 프로그램 활용하여 (003), (104) peak FWHM 계산 및 추출, raw data는 xy형식 파일로 저장하여 추출 / 결정립 fitting
③xy파일로 raw data불러와 origin 또는 MDS이용해 그래프 생성</t>
  </si>
  <si>
    <t>세척 및 정리</t>
  </si>
  <si>
    <t>사용한 샘플홀더 세척 및 정리</t>
  </si>
  <si>
    <t>소재 이미지 분석</t>
  </si>
  <si>
    <t>샘플홀더에 카본테이브 부착 후, 소량의 powder (혹은 전극) 부착</t>
  </si>
  <si>
    <t>샘플 홀더 장비로 투입</t>
  </si>
  <si>
    <t>이미지 생성</t>
  </si>
  <si>
    <t>원하는 샘플 SEM 이미지 (입자의 형태를 잘 확인할 수 있는) 확인 후 배율별로 각각 캡쳐</t>
  </si>
  <si>
    <t>EDS 분석</t>
  </si>
  <si>
    <t>Data 저장 후 추출</t>
  </si>
  <si>
    <t>샘플 홀더 배출</t>
  </si>
  <si>
    <t>샘플 홀더 클리닝</t>
  </si>
  <si>
    <t>슬러리 제작</t>
    <phoneticPr fontId="1" type="noConversion"/>
  </si>
  <si>
    <t>코인셀용 양극 슬러리 제조</t>
    <phoneticPr fontId="1" type="noConversion"/>
  </si>
  <si>
    <t>1차 재료 계량</t>
  </si>
  <si>
    <t>도전재+바인더 premixing 계량 (slurry 제작 전 믹서 사용하여 미리 대량 제조). 손실 방지위해 mixing통 (Nalgene bottle)에 직접 계량</t>
  </si>
  <si>
    <t>정밀저울, Thinky mixer</t>
  </si>
  <si>
    <t>2차 계량</t>
  </si>
  <si>
    <t>유산지에 활물질 계량 뒤 mixing통에 혼합</t>
  </si>
  <si>
    <t>Q, 슬러리제작시에 단일 실험의 수행 시간이 총 26분 정도 소요? (343행 ~ 349행 까지)</t>
    <phoneticPr fontId="1" type="noConversion"/>
  </si>
  <si>
    <t>고형분 맞추기</t>
  </si>
  <si>
    <t>고형분 양 고려하여 NMP 추가 투입</t>
  </si>
  <si>
    <t>1차 믹싱</t>
  </si>
  <si>
    <t>슬러리 1차 혼합 (thinky mixer, 1200rpm, 3min)</t>
  </si>
  <si>
    <t>뭉친부분 풀어주기</t>
  </si>
  <si>
    <t>Nalgene bottle 개봉 뒤 spatula로 휘저으며 뭉친 부분 풀어주기</t>
  </si>
  <si>
    <t>2차 믹싱</t>
  </si>
  <si>
    <t>슬러리 2차 혼합 (thinky mixer, 1200rpm, 3min)</t>
  </si>
  <si>
    <t>장비 세척 및 정리</t>
  </si>
  <si>
    <t>믹싱 완료 후 장비 세척 및 정리</t>
  </si>
  <si>
    <t>양극 전극 제작</t>
  </si>
  <si>
    <t>소재준비 (이송)</t>
  </si>
  <si>
    <t>양극 슬러리 준비</t>
  </si>
  <si>
    <t>작두, 전극 coater</t>
  </si>
  <si>
    <t>코팅</t>
  </si>
  <si>
    <t>슬러리를 Al foil 위에 도포한 후, 목표 전극무게 (~420mg/25cm2) 수준이 되도록 doctor blade gap 조절하여 코팅</t>
  </si>
  <si>
    <t>O (사용 or 재제작 결정)</t>
  </si>
  <si>
    <t>휴먼</t>
  </si>
  <si>
    <t>건조</t>
  </si>
  <si>
    <t>코팅된 Al foil이 들뜨거나 기울어져 슬러리 로딩 불균일이 발생하지 않도록 건조과정 동안 고정 필요</t>
  </si>
  <si>
    <t>고온 챔버</t>
  </si>
  <si>
    <t>사용한 코터 세척 및 정리</t>
  </si>
  <si>
    <t>전극 압연</t>
  </si>
  <si>
    <t>압연</t>
  </si>
  <si>
    <t>2cm 폭으로 전극 cutting 뒤 target porosity에 맞게 압연기 gap 조절하여 압연 2회 진행 (lab설비 기준)</t>
  </si>
  <si>
    <t>사용한 압연기 세척 및 정리</t>
  </si>
  <si>
    <t>1소재, 6회</t>
    <phoneticPr fontId="1" type="noConversion"/>
  </si>
  <si>
    <t>셀 제작_코인셀</t>
  </si>
  <si>
    <t>소재준비</t>
    <phoneticPr fontId="1" type="noConversion"/>
  </si>
  <si>
    <t>코인셀용 양/음극 타발</t>
  </si>
  <si>
    <t>코인셀용 1.4875 cm2 크기로 양극 타발 (1소재당 코인셀 4~5개 제조)</t>
    <phoneticPr fontId="1" type="noConversion"/>
  </si>
  <si>
    <t>코인셀 전극 타발기</t>
  </si>
  <si>
    <t>무게 측정/기록</t>
  </si>
  <si>
    <t xml:space="preserve">타발된 전극 무게 측정 (target 무게에 젤 적합한 전극 사용), Al foil 무게 측정 </t>
    <phoneticPr fontId="1" type="noConversion"/>
  </si>
  <si>
    <t>두께 측정/기록</t>
  </si>
  <si>
    <t xml:space="preserve">타발된 전극 두께 측정 (target 두께에 젤 적합한 전극 사용), Al Al 두께 측정 </t>
    <phoneticPr fontId="1" type="noConversion"/>
  </si>
  <si>
    <t>두계측정기 (flat형)</t>
  </si>
  <si>
    <t>Li metal 타발</t>
  </si>
  <si>
    <t>글러브박스 내에 있는 Li metal  소분 -&gt; 드라이룸으로 이동 후 타발</t>
    <phoneticPr fontId="1" type="noConversion"/>
  </si>
  <si>
    <t>글러브박스, Li metal 타발기</t>
  </si>
  <si>
    <t>분리막 타발</t>
  </si>
  <si>
    <t>분리막타발</t>
  </si>
  <si>
    <t>분리막 타발기</t>
  </si>
  <si>
    <t>부품 준비</t>
  </si>
  <si>
    <t>제작할 코인셀 개수에 맞춰 코인셀용 부품 준비</t>
  </si>
  <si>
    <t>코인셀 조립_x000D_</t>
  </si>
  <si>
    <t xml:space="preserve">코인셀 조립 및 클램핑, 에틸알콜로 누액된 전해액 닦기 등 </t>
  </si>
  <si>
    <t>글러브박스, 반자동 crimper</t>
  </si>
  <si>
    <t>코인셀 조립 후 OCV 측정_x000D_</t>
  </si>
  <si>
    <t>OCV 측정</t>
  </si>
  <si>
    <t>비어있는 충방전 채널에 코인셀 체결</t>
  </si>
  <si>
    <t>코인셀 체결</t>
    <phoneticPr fontId="1" type="noConversion"/>
  </si>
  <si>
    <t>PNE</t>
    <phoneticPr fontId="1" type="noConversion"/>
  </si>
  <si>
    <t>1소재, 2회</t>
    <phoneticPr fontId="1" type="noConversion"/>
  </si>
  <si>
    <t xml:space="preserve"> 충방전 평가 진행</t>
  </si>
  <si>
    <t>충방전 평가 진행 (0.1C 충/방 1회 측정) (전압 범위 및 온도는 평가 양극재에 따라 상이)</t>
  </si>
  <si>
    <t>current</t>
    <phoneticPr fontId="1" type="noConversion"/>
  </si>
  <si>
    <t>초기 충전, 방전 용량, 효율</t>
    <phoneticPr fontId="1" type="noConversion"/>
  </si>
  <si>
    <t>Data 정리 및 용량/효율 계산_x000D_</t>
  </si>
  <si>
    <t>data추출 및 정리</t>
  </si>
  <si>
    <t>voltage range</t>
    <phoneticPr fontId="1" type="noConversion"/>
  </si>
  <si>
    <t>그래프 생성 _x000D_</t>
  </si>
  <si>
    <t>오리진 프로그램으로 그래프 생성</t>
  </si>
  <si>
    <t>코인셀 rate capability 평가_x000D_</t>
  </si>
  <si>
    <t>비어있는 충방전 채널에 코인셀 체결_x000D_</t>
  </si>
  <si>
    <t xml:space="preserve">전극 로딩 반영, C-rate에 해당하는 current값 확인, 충방전기 챔버로 이동 후 , 코인셀 체결, 충방전 패턴 설정 및 저장 </t>
  </si>
  <si>
    <t>Rate 별 평가</t>
  </si>
  <si>
    <t>0.33C. 0.5C. 1.0C Rate로 방전하여 rate capability 측정</t>
    <phoneticPr fontId="1" type="noConversion"/>
  </si>
  <si>
    <t>Data 정리_x000D_</t>
  </si>
  <si>
    <t>그래프 생성_x000D_</t>
  </si>
  <si>
    <t>코인셀 사이클 평가</t>
    <phoneticPr fontId="1" type="noConversion"/>
  </si>
  <si>
    <t>코인셀로 수명 평가</t>
    <phoneticPr fontId="1" type="noConversion"/>
  </si>
  <si>
    <t>C-rate 및 온도 확인하여 수명 평가 진행 (50cycle) 평가 조건은 양극재마다 상이</t>
  </si>
  <si>
    <t>PNE</t>
  </si>
  <si>
    <t>cycle 횟수</t>
    <phoneticPr fontId="1" type="noConversion"/>
  </si>
  <si>
    <t>data 정리, 그래프 생성</t>
  </si>
  <si>
    <t>셀 제작_모노셀</t>
    <phoneticPr fontId="1" type="noConversion"/>
  </si>
  <si>
    <t xml:space="preserve">모노셀 제작은 외주 의뢰 </t>
    <phoneticPr fontId="1" type="noConversion"/>
  </si>
  <si>
    <t>작업사양서 작성 후 도급 의뢰 (원재료는 파우더로만)</t>
    <phoneticPr fontId="1" type="noConversion"/>
  </si>
  <si>
    <t>1소재, 10회</t>
    <phoneticPr fontId="1" type="noConversion"/>
  </si>
  <si>
    <t>건조된 모노셀에 전해액 180uL 주액</t>
    <phoneticPr fontId="1" type="noConversion"/>
  </si>
  <si>
    <t xml:space="preserve">전해액 wetting </t>
  </si>
  <si>
    <t>degas 장비에서 모노셀 진공압착 뒤 lamination 1회 진행 (130도, 5초)</t>
    <phoneticPr fontId="1" type="noConversion"/>
  </si>
  <si>
    <t>주액된 모노셀의 활성화 공정_x000D_</t>
    <phoneticPr fontId="1" type="noConversion"/>
  </si>
  <si>
    <t>10시간 상온 wetting 후 활성화 진행</t>
    <phoneticPr fontId="1" type="noConversion"/>
  </si>
  <si>
    <t>모노셀은 대부분 상온 SOC 30 까지 0.1C로 진핼
Q) Wetting 시, 연구원이 수행 실험인가? / 설비만 가동시에는 수행 인원은 0 명으로 표기 
 → 수정 (完)</t>
    <phoneticPr fontId="1" type="noConversion"/>
  </si>
  <si>
    <t>활성화 완료된 모노셀 degassing뒤 실링된 부분 맞추어 cutting</t>
    <phoneticPr fontId="1" type="noConversion"/>
  </si>
  <si>
    <t>모노셀 용량 및 HPPC 평가 진행</t>
  </si>
  <si>
    <t>모노셀 선별</t>
    <phoneticPr fontId="1" type="noConversion"/>
  </si>
  <si>
    <t>저항 유사한 순으로 셀 선별</t>
  </si>
  <si>
    <t>양극재선행</t>
  </si>
  <si>
    <t>사이클 평가</t>
    <phoneticPr fontId="1" type="noConversion"/>
  </si>
  <si>
    <t>셀 평가 (고온수명)</t>
    <phoneticPr fontId="1" type="noConversion"/>
  </si>
  <si>
    <t>(In-situ cycle) 45도 챔버에서 평가. 매 100cyc Cycle RPT 측정</t>
    <phoneticPr fontId="1" type="noConversion"/>
  </si>
  <si>
    <t>PNE, 고온챔버</t>
  </si>
  <si>
    <t>Q) Wetting 시, 연구원이 수행 실험인가? / 설비만 가동시에는 수행 인원은 0 명으로 표기 
 → 수정 (完)</t>
    <phoneticPr fontId="1" type="noConversion"/>
  </si>
  <si>
    <t>고온저장 성능 평가</t>
    <phoneticPr fontId="1" type="noConversion"/>
  </si>
  <si>
    <t>셀 평가 (고온저장)</t>
    <phoneticPr fontId="1" type="noConversion"/>
  </si>
  <si>
    <t>(Storage RPT) HPPC후 충전된 모노셀 60도 챔버에서 보관 뒤 1주/2주/4주/8주/12주 차에 꺼내 상온에서 storage RPT 측정</t>
    <phoneticPr fontId="1" type="noConversion"/>
  </si>
  <si>
    <t>샘플 분리</t>
    <phoneticPr fontId="1" type="noConversion"/>
  </si>
  <si>
    <t>모노셀 분해하여 양극+분리막 분리</t>
    <phoneticPr fontId="1" type="noConversion"/>
  </si>
  <si>
    <t>샘플 이물 제거</t>
    <phoneticPr fontId="1" type="noConversion"/>
  </si>
  <si>
    <t>파우치를 이용해 샘플 제조</t>
    <phoneticPr fontId="1" type="noConversion"/>
  </si>
  <si>
    <t>Q) 해당 공정/작업 수행 시, 연구원이 직접 수행하는 실험인가? / 설비만 가동시에는 수행 인원은 0 명으로 표기 
→ 수정 (完)</t>
    <phoneticPr fontId="1" type="noConversion"/>
  </si>
  <si>
    <t>진공압착</t>
    <phoneticPr fontId="1" type="noConversion"/>
  </si>
  <si>
    <t>샘플 제조 완료</t>
    <phoneticPr fontId="1" type="noConversion"/>
  </si>
  <si>
    <t>60도 보관중인 양극의 가스발생량 확인</t>
    <phoneticPr fontId="1" type="noConversion"/>
  </si>
  <si>
    <t>샘플 무게 측정</t>
    <phoneticPr fontId="1" type="noConversion"/>
  </si>
  <si>
    <t>셀 실험_전고체</t>
    <phoneticPr fontId="1" type="noConversion"/>
  </si>
  <si>
    <t>셀 제작_전고체</t>
    <phoneticPr fontId="1" type="noConversion"/>
  </si>
  <si>
    <t>전고체전지용 지그하프셀 제작</t>
    <phoneticPr fontId="1" type="noConversion"/>
  </si>
  <si>
    <t>지그하프셀 제작</t>
    <phoneticPr fontId="1" type="noConversion"/>
  </si>
  <si>
    <t>샘플 1차 믹싱</t>
    <phoneticPr fontId="1" type="noConversion"/>
  </si>
  <si>
    <t>양극 활물질과 고체전해질 믹싱</t>
    <phoneticPr fontId="1" type="noConversion"/>
  </si>
  <si>
    <t>voltex</t>
    <phoneticPr fontId="1" type="noConversion"/>
  </si>
  <si>
    <t>2차 계량 및 믹싱</t>
    <phoneticPr fontId="1" type="noConversion"/>
  </si>
  <si>
    <t>위 혼합물에 도전재 투입하여 도전재까지 믹싱 (이 단계까지 완료된 샘플을 복합 양극으로 명명)</t>
    <phoneticPr fontId="1" type="noConversion"/>
  </si>
  <si>
    <t>샘플 1차 압연</t>
    <phoneticPr fontId="1" type="noConversion"/>
  </si>
  <si>
    <t>지그하프셀용 지그 몰드에 복합 양극 넣고 press</t>
    <phoneticPr fontId="1" type="noConversion"/>
  </si>
  <si>
    <t>샘플 전해질 추가 후 압연</t>
    <phoneticPr fontId="1" type="noConversion"/>
  </si>
  <si>
    <t>분리막용 전해질 투입하여 press</t>
    <phoneticPr fontId="1" type="noConversion"/>
  </si>
  <si>
    <t>최종 샘플 지그 체결</t>
    <phoneticPr fontId="1" type="noConversion"/>
  </si>
  <si>
    <t>Li metal, sus 투입 후 지그 체결</t>
    <phoneticPr fontId="1" type="noConversion"/>
  </si>
  <si>
    <t>지그하프셀 평가</t>
    <phoneticPr fontId="1" type="noConversion"/>
  </si>
  <si>
    <t>용량/효율 평가 (dQ/dV 포함)</t>
    <phoneticPr fontId="1" type="noConversion"/>
  </si>
  <si>
    <t>지그하프셀 체결</t>
    <phoneticPr fontId="1" type="noConversion"/>
  </si>
  <si>
    <t>충방전 평가 진행 (0.1C 충/방 1회 측정) (전압 범위 및 온도는 평가 목적에 따라 상이)</t>
    <phoneticPr fontId="1" type="noConversion"/>
  </si>
  <si>
    <t>지그 체결 작업은 연구원이 수행 할 것이므로 지그 체결 작업과 충방전 실험은 분리하여 작성필요
 → 연구원이 수행하는 작업은 인원수 표기 하고, 설비만 가동시에는 수행 인원은 0 명으로 표기
  &gt;&gt; 수정완료</t>
    <phoneticPr fontId="1" type="noConversion"/>
  </si>
  <si>
    <t>충전, 방전 용량 데이터 추출하여 정리</t>
    <phoneticPr fontId="1" type="noConversion"/>
  </si>
  <si>
    <t>rate capability 평가</t>
  </si>
  <si>
    <t>초기 용량 측정 후 Rate 측정</t>
    <phoneticPr fontId="1" type="noConversion"/>
  </si>
  <si>
    <t>Q) 해당 공정/작업 수행 시, 연구원이 직접 수행하는 실험인가?
   → 설비만 가동시에는 수행 인원은 0 명으로 표기 / 연구원 수행 작업이 있는 경우에는 분리 표기
&gt;&gt; 수정완료</t>
    <phoneticPr fontId="1" type="noConversion"/>
  </si>
  <si>
    <t>전구체</t>
    <phoneticPr fontId="1" type="noConversion"/>
  </si>
  <si>
    <t>전구체</t>
  </si>
  <si>
    <t>Hantech Auto Lab Press</t>
    <phoneticPr fontId="1" type="noConversion"/>
  </si>
  <si>
    <t>압연밀도 (이차입자: 6ton, 단결정: 12ton) 측정</t>
    <phoneticPr fontId="1" type="noConversion"/>
  </si>
  <si>
    <t>몰드 회수 후 파우더 계량 (2ton: 5.0g, 9ton: 3.0g)</t>
    <phoneticPr fontId="1" type="noConversion"/>
  </si>
  <si>
    <t>press 힘</t>
    <phoneticPr fontId="1" type="noConversion"/>
  </si>
  <si>
    <t>밀도</t>
    <phoneticPr fontId="1" type="noConversion"/>
  </si>
  <si>
    <t>O (재측정 or 데이터 확정 결정)</t>
    <phoneticPr fontId="1" type="noConversion"/>
  </si>
  <si>
    <t>휴먼</t>
    <phoneticPr fontId="1" type="noConversion"/>
  </si>
  <si>
    <t xml:space="preserve">홀더에 샘플명/이름/날짜 수기로 기입,  </t>
    <phoneticPr fontId="1" type="noConversion"/>
  </si>
  <si>
    <r>
      <t xml:space="preserve">Q) 분석 담당에 전량 의뢰? </t>
    </r>
    <r>
      <rPr>
        <sz val="9"/>
        <color theme="1"/>
        <rFont val="LG스마트체 Regular"/>
        <family val="3"/>
        <charset val="129"/>
      </rPr>
      <t xml:space="preserve"> 분석을위한 Step 정의되어있음 해당 스텝은 분석장비만 작동</t>
    </r>
    <r>
      <rPr>
        <sz val="9"/>
        <color rgb="FFFF0000"/>
        <rFont val="LG스마트체 Regular"/>
        <family val="3"/>
        <charset val="129"/>
      </rPr>
      <t xml:space="preserve">
→ 직접 측정하는 경우 분할하여 직접 수행 시 인원 및 수행 빈도수 표기 필요</t>
    </r>
    <phoneticPr fontId="1" type="noConversion"/>
  </si>
  <si>
    <t>코인셀 용 양극슬러리 제조</t>
    <phoneticPr fontId="1" type="noConversion"/>
  </si>
  <si>
    <t>양극 전극 제작</t>
    <phoneticPr fontId="1" type="noConversion"/>
  </si>
  <si>
    <t>O (사용 or 재제작 결정)</t>
    <phoneticPr fontId="1" type="noConversion"/>
  </si>
  <si>
    <t>코인셀용 양/음극 타발 (1소재당 코인셀 4~5개 제조)</t>
  </si>
  <si>
    <t>1소재, 9회</t>
    <phoneticPr fontId="1" type="noConversion"/>
  </si>
  <si>
    <t xml:space="preserve">타발된 전극 무게 측정 (target 무게에 젤 적합한 전극 사용), Cu foil 무게 측정 </t>
  </si>
  <si>
    <t xml:space="preserve">타발된 전극 두께 측정 (target 두께에 젤 적합한 전극 사용), Cu foil 두께 측정 </t>
  </si>
  <si>
    <t xml:space="preserve">글러브박스 내에 있는 Li metal  소분 -&gt; 드라이룸으로 이동 후 타발+Ni mesh 부착 </t>
  </si>
  <si>
    <t>코인셀 평가</t>
  </si>
  <si>
    <t>코인셀 체결</t>
  </si>
  <si>
    <t>current</t>
  </si>
  <si>
    <t>voltage range</t>
  </si>
  <si>
    <t>0.33C. 0.5C. 1.0C Rate로 방전하여 rate capability 측정</t>
  </si>
  <si>
    <t>코인셀 가속화 평가</t>
    <phoneticPr fontId="1" type="noConversion"/>
  </si>
  <si>
    <t>가속 충방전 진행</t>
    <phoneticPr fontId="1" type="noConversion"/>
  </si>
  <si>
    <t>(Ni70 대 양극재 기준) 전해액 120uL 주액, 60도 챔버, 상한전압 4.6V, 충방 0.2C/0.5C formation, 이후 충방 0.5C/1C에서 사이클 진행 (소재에 따라 조건 가변적)</t>
  </si>
  <si>
    <r>
      <t xml:space="preserve">Q) 해당 실험동안 연구원 참여율 고려하여 수행인원 표기 필요
 - 짧은 test의 경우 인원이 옆에 있을 수 있는데, 이 경우에는 수행인원 표기 필요?
</t>
    </r>
    <r>
      <rPr>
        <sz val="9"/>
        <color theme="1"/>
        <rFont val="LG스마트체 Regular"/>
        <family val="3"/>
        <charset val="129"/>
      </rPr>
      <t>&gt;&gt; 개인가능</t>
    </r>
    <phoneticPr fontId="1" type="noConversion"/>
  </si>
  <si>
    <t>Data 추출 및 정리</t>
  </si>
  <si>
    <t>cycle 횟수</t>
  </si>
  <si>
    <r>
      <t xml:space="preserve">Q) Data 정리 및 그래프 생성에 시간이 300 시간 소요? 
Q) Data 정리 및 그래프 생성이 자동 수행? </t>
    </r>
    <r>
      <rPr>
        <sz val="9"/>
        <color theme="1"/>
        <rFont val="LG스마트체 Regular"/>
        <family val="3"/>
        <charset val="129"/>
      </rPr>
      <t>&gt;&gt; 수정완료</t>
    </r>
    <phoneticPr fontId="1" type="noConversion"/>
  </si>
  <si>
    <t>코인셀 저온출력 평가</t>
  </si>
  <si>
    <t>저온출력 평가 진행</t>
  </si>
  <si>
    <t>상온 충방 0.1C/0.1C 1cyc → 0.1C충전 → DOD 80% 까지 0.1C 방전</t>
  </si>
  <si>
    <t>챔버 온도 조정 및 Soaking 진행</t>
  </si>
  <si>
    <t>챔버온도 -10도로 설정 뒤 soaking 5시간</t>
  </si>
  <si>
    <t>추가 출력 평가 진행</t>
  </si>
  <si>
    <t>1C~5C 방전 pulse 진행 (cutoff 전압 1.5V)</t>
  </si>
  <si>
    <t>data 정리, 그래프 생성 및 2V 전압 도달 시간 계산</t>
  </si>
  <si>
    <t>모노셀 제작용 양극/음극 타발</t>
    <phoneticPr fontId="1" type="noConversion"/>
  </si>
  <si>
    <t>1소재, 16회</t>
    <phoneticPr fontId="1" type="noConversion"/>
  </si>
  <si>
    <t>양/음극 tap 닦기</t>
  </si>
  <si>
    <t>샘플 질량 측정</t>
    <phoneticPr fontId="1" type="noConversion"/>
  </si>
  <si>
    <t>타발한 양극 무게 측정</t>
    <phoneticPr fontId="1" type="noConversion"/>
  </si>
  <si>
    <t>샘플 선별</t>
    <phoneticPr fontId="1" type="noConversion"/>
  </si>
  <si>
    <t>target N/P ratio에 맞는 전극 선별</t>
    <phoneticPr fontId="1" type="noConversion"/>
  </si>
  <si>
    <t>압연진행</t>
    <phoneticPr fontId="1" type="noConversion"/>
  </si>
  <si>
    <t>최종 압연진행</t>
    <phoneticPr fontId="1" type="noConversion"/>
  </si>
  <si>
    <t>target porosity에 맞게 압연 되었는지 측정</t>
    <phoneticPr fontId="1" type="noConversion"/>
  </si>
  <si>
    <t>샘플 전달</t>
    <phoneticPr fontId="1" type="noConversion"/>
  </si>
  <si>
    <t>실링 후, 모노셀 수작업실 (전지동)에 전달</t>
    <phoneticPr fontId="1" type="noConversion"/>
  </si>
  <si>
    <t>샘플 수령</t>
    <phoneticPr fontId="1" type="noConversion"/>
  </si>
  <si>
    <t>도급 / 외주</t>
    <phoneticPr fontId="1" type="noConversion"/>
  </si>
  <si>
    <r>
      <t xml:space="preserve">Q) 해당 공정/작업 수행 시, 연구원이 직접 수행하는 실험인가?
   → 설비만 가동시에는 수행 인원은 0 명으로 표기
   → 연구원이 참여하는 작업은 분할하여 별도 표기 </t>
    </r>
    <r>
      <rPr>
        <sz val="9"/>
        <color theme="1"/>
        <rFont val="LG스마트체 Regular"/>
        <family val="3"/>
        <charset val="129"/>
      </rPr>
      <t>&gt;&gt;수정완료</t>
    </r>
    <phoneticPr fontId="1" type="noConversion"/>
  </si>
  <si>
    <t>1소재, 4회</t>
    <phoneticPr fontId="1" type="noConversion"/>
  </si>
  <si>
    <t>셀 제작_가스평가</t>
    <phoneticPr fontId="1" type="noConversion"/>
  </si>
  <si>
    <t>전극 분석 실험</t>
    <phoneticPr fontId="1" type="noConversion"/>
  </si>
  <si>
    <t>단면분석용 전극샘플 제작</t>
    <phoneticPr fontId="1" type="noConversion"/>
  </si>
  <si>
    <t>샘플 전처리</t>
    <phoneticPr fontId="1" type="noConversion"/>
  </si>
  <si>
    <t>샘플 위치 조정</t>
    <phoneticPr fontId="1" type="noConversion"/>
  </si>
  <si>
    <t>샘플 결착 및 장비 셋업</t>
    <phoneticPr fontId="1" type="noConversion"/>
  </si>
  <si>
    <t>이온밀링 진행</t>
    <phoneticPr fontId="1" type="noConversion"/>
  </si>
  <si>
    <r>
      <rPr>
        <sz val="9"/>
        <color theme="1"/>
        <rFont val="LG스마트체 Regular"/>
        <family val="3"/>
        <charset val="129"/>
      </rPr>
      <t xml:space="preserve">이온밀링 샘플당 1시간 진행
</t>
    </r>
    <r>
      <rPr>
        <sz val="9"/>
        <color rgb="FFFF0000"/>
        <rFont val="LG스마트체 Regular"/>
        <family val="3"/>
        <charset val="129"/>
      </rPr>
      <t xml:space="preserve">Q) 이온밀링 1시간 수행 단계는 확인 불가 (항목상에 미반영?) </t>
    </r>
    <r>
      <rPr>
        <sz val="9"/>
        <color theme="1"/>
        <rFont val="LG스마트체 Regular"/>
        <family val="3"/>
        <charset val="129"/>
      </rPr>
      <t>&gt;&gt; 이온밀링 샘플단계 구분완료</t>
    </r>
    <phoneticPr fontId="1" type="noConversion"/>
  </si>
  <si>
    <t>활물질 비표면적 분석</t>
    <phoneticPr fontId="1" type="noConversion"/>
  </si>
  <si>
    <t>시료 무게</t>
    <phoneticPr fontId="1" type="noConversion"/>
  </si>
  <si>
    <t>비표면적</t>
    <phoneticPr fontId="1" type="noConversion"/>
  </si>
  <si>
    <t>업체 data</t>
    <phoneticPr fontId="1" type="noConversion"/>
  </si>
  <si>
    <t>Pore 구조(분포) 분석_x000D_</t>
  </si>
  <si>
    <t>활물질 Pore구조 분석</t>
    <phoneticPr fontId="1" type="noConversion"/>
  </si>
  <si>
    <t>활물질 Tap 밀도 분석</t>
    <phoneticPr fontId="1" type="noConversion"/>
  </si>
  <si>
    <t>시료 부피</t>
    <phoneticPr fontId="1" type="noConversion"/>
  </si>
  <si>
    <t>　</t>
  </si>
  <si>
    <t>리사이클</t>
  </si>
  <si>
    <t xml:space="preserve">파우더 및 전극 BET 측정과 Pore 분석 동시 가능 </t>
  </si>
  <si>
    <t>BET 초자, 면봉, 저울</t>
  </si>
  <si>
    <t>X</t>
  </si>
  <si>
    <t xml:space="preserve">300℃ 진공상태에서 2시간동안 전처리 진행 (pore V.이 큰 원료의 경우, 전처리 시간 증가) --&gt; 상온으로 식히기 </t>
  </si>
  <si>
    <t>전처리 장비, 진공펌프</t>
  </si>
  <si>
    <t>무게 측정</t>
  </si>
  <si>
    <t>저울</t>
  </si>
  <si>
    <t>초자 무게,전처리 후 초자무게(측정값)</t>
  </si>
  <si>
    <t>튜브장착 및 액체질소 투입</t>
  </si>
  <si>
    <t>액체질소 소분 통</t>
  </si>
  <si>
    <t>Porosimeter (Belsorp-mini2/micromeritics-ASAP2460), 진공펌프, N2 gas 공급 line &amp; 봄베 등</t>
  </si>
  <si>
    <t>시료무게</t>
  </si>
  <si>
    <t>Data 정리</t>
  </si>
  <si>
    <t>시료 무게, 측정 raw data</t>
  </si>
  <si>
    <t>건조 오븐 (60℃)</t>
  </si>
  <si>
    <t>PSD 분석</t>
  </si>
  <si>
    <t>입도 분석</t>
  </si>
  <si>
    <t xml:space="preserve">양극재 powder 드라이품에서 소분, 분산제 (triton-X,1% sol) 준비, 3차 증류수  받기 -&gt; 분산액 제조 (powder ~0.04g + 분산제 0.1ml, DI water 10g) </t>
  </si>
  <si>
    <t xml:space="preserve">저울, vial </t>
  </si>
  <si>
    <t>장비세팅</t>
  </si>
  <si>
    <t>분산액이 담긴 vial에 대해 외부 초음파 처리  2min</t>
  </si>
  <si>
    <t>외부초음파 설비 (Brason-CPX1800H-E)</t>
  </si>
  <si>
    <t>장비에 분산액 투입 및 측정 시작  (현재 SOP는 기본 3회 측정으로 setting 되어 있음)</t>
  </si>
  <si>
    <t>입도 분석기 (Malvern Panalytical-mastersizer3000, hydro-EV (수동분산) or MV (자동 분산)선택 필요)</t>
  </si>
  <si>
    <t xml:space="preserve"> data 추출 (vol. /Num. 기준 각각) 및 정리/그래프 그리기,
(측정 및 클리닝에 사용되는 폐수 주기적으로 별도 폐기 필요)</t>
  </si>
  <si>
    <t>PD 측정기 (HAN TECH CO.)</t>
  </si>
  <si>
    <t>압연 밀도 분석</t>
  </si>
  <si>
    <t>장비 calibration</t>
  </si>
  <si>
    <t>샘플 loading 되지 않은 몰드를 이용하여 9ton까지 pressing 하며 calibration</t>
  </si>
  <si>
    <t>Pallet density analyzer</t>
  </si>
  <si>
    <t>몰드 내 샘플 투입 및 장비 투입</t>
  </si>
  <si>
    <t>1g의 활물질 파우더를 정량하여 몰드에 넣어준 후 장비에 loading</t>
  </si>
  <si>
    <t>샘플 측정</t>
  </si>
  <si>
    <t>1 ~ 9 ton, 1ton 간격으로 압연 두께 측정 및 데이터 기록</t>
  </si>
  <si>
    <t>클리닝</t>
  </si>
  <si>
    <t xml:space="preserve">드라이룸에서 시료 소분 후 분석실 이동 --&gt; 샘플 홀더에 powder 평평하게 샘플링 (한 소재당 3개의 시료/1회 측정), 홀더 주변 클리닝 (에틸알콜 등), 홀더에 샘플명/이름/날짜 수기로 기입, 샘플 홀더  장비에 투입 후 측정 패턴 및 저장 setting
- 현재 리사이클팀은 powder 위주 분석 중 </t>
  </si>
  <si>
    <t>샘플 홀더, XRD (분석 담당 내 오픈 장비 사용 중 : Bruker사 D8 Endeavor 사용 중)</t>
  </si>
  <si>
    <t>XRD (분석 담당 내 오픈 장비 사용 중 : Bruker사 D8 Endeavor 사용 중)</t>
  </si>
  <si>
    <t>팀 연구원이 샘플의 장비 로딩은 직접 하나 xrd 장비가 측정 수행</t>
  </si>
  <si>
    <t>분석실 이동 + XRD 측정 컴퓨터에 있는 Eva/ topas 프로그램을 이용하여 data 변환 및 추출</t>
  </si>
  <si>
    <t xml:space="preserve">XRD raw data </t>
  </si>
  <si>
    <t>그래프 생성</t>
  </si>
  <si>
    <t>추출한 data로 그래프 생성</t>
  </si>
  <si>
    <t xml:space="preserve">변환된 raw data </t>
  </si>
  <si>
    <t>SEM 분석</t>
  </si>
  <si>
    <t>샘플홀더에 카본테이프 부착 후, 소량의 powder (혹은 전극) 부착</t>
  </si>
  <si>
    <t>샘 홀더, 카본테이프</t>
  </si>
  <si>
    <t>분석실로 이동+샘플 홀더 장비로 투입</t>
  </si>
  <si>
    <t>원하는 샘플 SEM 이미지 (입자의 형태를 잘 확인할 수 있는) 확인 후 배율별로 각각 캡쳐  (배율별, SE/BSE 모드 각각 촬영)</t>
  </si>
  <si>
    <t>SEM (분석 담당 내 오픈 장비 사용 중 : Hitachi사 S4800 또는 JEOL IT710HR 등)</t>
  </si>
  <si>
    <t>Data 저장</t>
  </si>
  <si>
    <t>샘플 홀더 자동 배출</t>
  </si>
  <si>
    <t>SEM 분석(이온밀링)</t>
  </si>
  <si>
    <t>이온밀링</t>
  </si>
  <si>
    <t>일부 연구원들은 라이선스를 받아 직접 측정하기도 하나, quality있는 분석과 결과를 위해 분석담당에 분석 의뢰 중</t>
  </si>
  <si>
    <t>전극 단면 분석 (SEM/EDS)</t>
  </si>
  <si>
    <t xml:space="preserve">26년 기준 시료 ~20개 의뢰 </t>
  </si>
  <si>
    <t>수분 함량 측정</t>
  </si>
  <si>
    <t>양극 활물질 수분 함량 측정</t>
  </si>
  <si>
    <t>전용 바이알에 시료 1g 소분</t>
  </si>
  <si>
    <t>Kral Fischer용 vial</t>
  </si>
  <si>
    <t>시료 샘플링에 대한 기준으로 ManPower 작성하였음.
타팀 장비 예약 사용으로 스팟성으로 측정 중.
자동화 가능하다면 대부분의 시료 측정 의사 높음.</t>
  </si>
  <si>
    <t>빈 바이알과 샘플소분한 바이알 장착</t>
  </si>
  <si>
    <t xml:space="preserve"> Karl Fischer 장비에 위치시킴. (빈 병의 수분 측정 위한 1개 포함)</t>
  </si>
  <si>
    <t>측정 온도 조건 설정</t>
  </si>
  <si>
    <t>원하는 측정 온도 조건 설정</t>
  </si>
  <si>
    <t>Calibration</t>
  </si>
  <si>
    <t>수분함량 측정 시작 후 장비에 연결된 비커 내 용액의 상태 칼리브레이션 시작</t>
  </si>
  <si>
    <t>용액을 교체한지 오래됐거나 수분에 많이 노출이 됐을 경우, 칼리브레이션이 최대 30분 이상 또는 정상 진행 어려움. 이 경우 용액 교체 필수.</t>
  </si>
  <si>
    <t>장비가 설정한 시료의 개수만큼 자동으로 위치 바꿔가며 측정함.</t>
  </si>
  <si>
    <t>data 저장 후 추출</t>
  </si>
  <si>
    <t>Kral Fischer</t>
  </si>
  <si>
    <t>시료 개수, 무게, 블랭크 여부(Reference)로 사용 여부</t>
  </si>
  <si>
    <t>세척및 정리</t>
  </si>
  <si>
    <t>실제 측정에 대한 기준으로 Man Power 작성하였음.
Carlibration 완료 시, 실제 측정 과정 중에는 사람의 관여 없이 기계가 자동으로 측정 진행.</t>
  </si>
  <si>
    <t>잔류 리튬 측정(LI2CO3, LIOH, LBO)</t>
  </si>
  <si>
    <t>pH calibration</t>
  </si>
  <si>
    <t>산성, 중성, 염기성 표준 용액으로 장비 calibraition</t>
  </si>
  <si>
    <t>샘플 준비(정량 소분 및 교반)</t>
  </si>
  <si>
    <t>1 g의 활물질을 정량하고 3차 증류수와 혼합하여 mixing</t>
  </si>
  <si>
    <t>샘플 준비(여과)</t>
  </si>
  <si>
    <t>감압필터를 사용하여 혼합 용액 추출</t>
  </si>
  <si>
    <t>필터링 된 용액을 잔류 리튬 측정장치를 사용하여 측정</t>
  </si>
  <si>
    <t>3차 증류수를 사용하여 장비 세척</t>
  </si>
  <si>
    <t>ICP 분석</t>
  </si>
  <si>
    <t xml:space="preserve">특정 원소 함량 분석 </t>
  </si>
  <si>
    <t>분석 담당 의뢰중</t>
  </si>
  <si>
    <t xml:space="preserve">분석 의뢰 (분석담당), '26년 기준 ~10개 시료 분석 의뢰 </t>
  </si>
  <si>
    <t>분석 담당 연구원</t>
  </si>
  <si>
    <t>IC 분석</t>
  </si>
  <si>
    <t>비금속 함량 분석</t>
  </si>
  <si>
    <t>분석팀 의뢰_미량(약 1g 수준) 시료 분석 의뢰, 분석팀 SOP 활용</t>
  </si>
  <si>
    <t>IC</t>
  </si>
  <si>
    <t>분석 의뢰</t>
  </si>
  <si>
    <t>탄소 성분 분석</t>
  </si>
  <si>
    <t>탄소 함량 분석</t>
  </si>
  <si>
    <t>CS</t>
  </si>
  <si>
    <t>반응 공정 메카니즘 분석</t>
  </si>
  <si>
    <t>TGA 분석</t>
  </si>
  <si>
    <t>TGA 장비</t>
  </si>
  <si>
    <t>XPS</t>
  </si>
  <si>
    <t>코팅 성분 및 doping 원소 분석</t>
  </si>
  <si>
    <t>RAMAN</t>
  </si>
  <si>
    <t>코팅층 결함 분석(탄소코팅)</t>
  </si>
  <si>
    <t>FT-IR 분석</t>
  </si>
  <si>
    <t>코팅층 표면 작용기 분석(탄소 코팅)</t>
  </si>
  <si>
    <t>FT-IR</t>
  </si>
  <si>
    <t>AES</t>
  </si>
  <si>
    <t>코팅 표면 커버리지 분석(탄소 코팅)</t>
  </si>
  <si>
    <t>TEM/EDS/EDP</t>
  </si>
  <si>
    <t>도핑 및 코팅 이미지 분석 및  lattice parameter 분석</t>
  </si>
  <si>
    <t>양극 슬러리 제작</t>
  </si>
  <si>
    <t>슬러리 물성 평가 및 코인셀/모노셀 제작용 양극 슬러리 제작</t>
  </si>
  <si>
    <t>1차 재료 계량</t>
    <phoneticPr fontId="1" type="noConversion"/>
  </si>
  <si>
    <t>2차 계량</t>
    <phoneticPr fontId="1" type="noConversion"/>
  </si>
  <si>
    <t>TK mixer (Primix-HIVIS MIX Model 2P-03), 저울</t>
  </si>
  <si>
    <t>Slurry 유변물성 측정</t>
  </si>
  <si>
    <t>슬러리 점도 및 유변물성 측정</t>
  </si>
  <si>
    <t>슬러리 샘플링</t>
  </si>
  <si>
    <t xml:space="preserve">주사기에 슬러리 11ml 샘플링 (샘플 1종당 4개) 후 1개를 제외하고 3개는 상온 챔버에 보관 </t>
  </si>
  <si>
    <t xml:space="preserve">Calibraton </t>
  </si>
  <si>
    <t>장비 calibration 진행 -&gt; geomerty 장착 후 calibration 추가 진행 (장비 오류 확인 작업),
4회 반복 (0, 1, 2, 7일)</t>
  </si>
  <si>
    <t>Rheometer (TA instrument)</t>
  </si>
  <si>
    <t>슬러리 투입</t>
  </si>
  <si>
    <t xml:space="preserve">주사기로 슬러리 9-11ml 투입 후 측정 조건/저장 setting </t>
  </si>
  <si>
    <t>주사기, 항온 챔버 (25℃)</t>
  </si>
  <si>
    <t>슬러리 유변물성 측정</t>
  </si>
  <si>
    <t>유변 물성 측정 (시퀀스에 따라 측정소요 시간 달라짐)</t>
  </si>
  <si>
    <t>shear rate에 따른 점도값</t>
  </si>
  <si>
    <t>data 추출 및 초기 점도 대비 1, 2, 7일차 점도 변화율 계산/정리 (data 정리는 동일 시료 한번에 정리)</t>
  </si>
  <si>
    <t>0, 1, 2, 7일차 shear rate 2.5 1/s일 때 점도값</t>
  </si>
  <si>
    <t xml:space="preserve">점도 변화율 </t>
  </si>
  <si>
    <t>사용한 장비세척</t>
  </si>
  <si>
    <t>사용한 장비 세척</t>
  </si>
  <si>
    <t>전극 porosity 측정</t>
  </si>
  <si>
    <t>Roll press의 press 두께를 조절하여 압연 두께 제어</t>
  </si>
  <si>
    <t>두께 측정기 + 저울 + 지공률계</t>
  </si>
  <si>
    <t>두께 및 무게 측정</t>
  </si>
  <si>
    <t>코인셀 양극 타발기로 타발 후 두께 및 무게 측정</t>
  </si>
  <si>
    <t>기공률 계산</t>
  </si>
  <si>
    <t>두께 및 무게 측정치를 활용하여 기공률 계산</t>
  </si>
  <si>
    <t>90도 peel-off 측정</t>
  </si>
  <si>
    <t>집전체와 활물질층간 접착력 확인</t>
  </si>
  <si>
    <t>시편 준비</t>
  </si>
  <si>
    <t>슬라이드 글라스/3M tape에 전극을 일정 길이로 부착</t>
  </si>
  <si>
    <t xml:space="preserve"> 장비 로딩</t>
  </si>
  <si>
    <t>UTM 장비에 시편 로딩</t>
  </si>
  <si>
    <t>UTM 장비</t>
  </si>
  <si>
    <t>90도 방향으로 전극을 peel-off 하면서 단락 측정 시작</t>
  </si>
  <si>
    <t>단락 시점 데이터 정리</t>
  </si>
  <si>
    <t>코인셀용 양극 전극 코팅</t>
  </si>
  <si>
    <t>코인셀 조립</t>
  </si>
  <si>
    <t>Coin half cell 제작</t>
  </si>
  <si>
    <t>글러브 박스, 타발기, 클램핑기</t>
  </si>
  <si>
    <t>코인셀 조립 후 OCV 측정</t>
  </si>
  <si>
    <t>셀평가</t>
  </si>
  <si>
    <t>코인셀 rate capability 평가</t>
  </si>
  <si>
    <t xml:space="preserve">전극 로딩을 반영하여, 0.1/0.005C에 해당하는 current 값 확인, 충방전기 챔버로 이동 후 , 코인셀 체결, 충방전 패턴 설정 및 저장 </t>
  </si>
  <si>
    <t xml:space="preserve">24시간 상온 wetting 후, 충방전 평가 진행 </t>
  </si>
  <si>
    <t>Data 정리 및 용량/효율 계산</t>
  </si>
  <si>
    <t>PC, 항온 챔버</t>
  </si>
  <si>
    <t>rate 별 충/방전 평가 진행</t>
  </si>
  <si>
    <t>PNE 충방전기 (5V, 0.1A) or TOYO system(Toscat-3100), PC, 항온챔버</t>
  </si>
  <si>
    <t>셀 제작_모노셀</t>
  </si>
  <si>
    <t>소재 준비</t>
  </si>
  <si>
    <t>모노셀 용 전극 타발</t>
  </si>
  <si>
    <t>양/음극 모노셀 타발</t>
  </si>
  <si>
    <t>모노셀 타발기</t>
  </si>
  <si>
    <t>연구원,도급</t>
  </si>
  <si>
    <t>모노셀 전극 타발은 팀 연구원이 수행</t>
  </si>
  <si>
    <t>tap 부분의 활물질 층 제거</t>
  </si>
  <si>
    <t>연구원, 도급</t>
  </si>
  <si>
    <t>모노셀 탭 세척은 팀 연구원이 전량 수행</t>
  </si>
  <si>
    <t>모노셀 조립</t>
  </si>
  <si>
    <t>실링 후, 모노셀 수작업실 전달</t>
  </si>
  <si>
    <t xml:space="preserve">실링 후, 모노셀 수작업실 (전지동)에 전달 </t>
  </si>
  <si>
    <t>진공 포장기 (SM600-L. or SW600-W)</t>
  </si>
  <si>
    <t xml:space="preserve">자동화가 가능하다면, 수작업실 전달 과정 삭제 가능 </t>
  </si>
  <si>
    <t xml:space="preserve">모노셀 조립 </t>
  </si>
  <si>
    <t xml:space="preserve">도급 </t>
  </si>
  <si>
    <t>모노셀 도급 조립을 위한 전극 전달 후 조립셀을 수령하기 까지 일반적으로 걸리는 시간 및 월단위 도급 의뢰되는 활물질의 종류</t>
  </si>
  <si>
    <t xml:space="preserve">수작업실에서 모노셀 수령 </t>
  </si>
  <si>
    <t>자동화가 가능하다면, 수작업실 수령 과정 삭제 가능, 건조는 필요하므로 공정 시간 감소 필요</t>
  </si>
  <si>
    <t>전해액 주액</t>
  </si>
  <si>
    <t>건조된 모노셀 실링 후, degas 장비로 이동</t>
  </si>
  <si>
    <t>건조된 모노셀 실링/ 전해액, 피펫 등 준비 후 degas 장비로 이동 (드라이룸)</t>
  </si>
  <si>
    <t>건조된 모노셀에 전해액 주액</t>
  </si>
  <si>
    <t>wetting</t>
  </si>
  <si>
    <t>진공챔버에서 10초씩 3번 vacuum 시행</t>
  </si>
  <si>
    <t>실링</t>
  </si>
  <si>
    <t>모노셀 실링</t>
  </si>
  <si>
    <t>degas 장비에서 모노셀 실링(진공압착), 수기로 cell number 기입</t>
  </si>
  <si>
    <t>degas 장비</t>
  </si>
  <si>
    <t>활성화</t>
  </si>
  <si>
    <t>비어있는 충방전 채널에 모노셀 체결</t>
  </si>
  <si>
    <t>충방전기 챔버로 이동 후 , 모노셀 체결</t>
  </si>
  <si>
    <t>항온챔버</t>
  </si>
  <si>
    <t>모노셀은 대부분 상온 SOC 30 까지 0.1C로 진해</t>
  </si>
  <si>
    <t>모노셀의 활성화 공정</t>
  </si>
  <si>
    <t>10시간 상온 wetting 후, SOC 30% 충전 활성화 공정 진행</t>
  </si>
  <si>
    <t>PNE충방전기 (5V, 1A) , PC, 항온 챔버</t>
  </si>
  <si>
    <t>degas</t>
  </si>
  <si>
    <t>활성화 완료된 모노셀, degas 장비로 이동</t>
  </si>
  <si>
    <t>활성화 완료된 모노셀에 포스트잇 부착 +degas 장비(드라이룸)으로 이동</t>
  </si>
  <si>
    <t>모노셀 부분 6-7cm로 맞추어 cutting</t>
  </si>
  <si>
    <t>모노셀 부분 6cm로 맞추어 cutting</t>
  </si>
  <si>
    <t>작두</t>
  </si>
  <si>
    <t>모노셀 resealing</t>
  </si>
  <si>
    <t>degas 장비에서 모노셀 re-실링(진공압착)</t>
  </si>
  <si>
    <t>지그체결</t>
  </si>
  <si>
    <t>zig 체결</t>
  </si>
  <si>
    <t>지그 체결 (우레탄폼 cutting 포함)</t>
  </si>
  <si>
    <t>모노셀용 jig, 실리콘 패드 또는 우레탄폼, 토크렌치</t>
  </si>
  <si>
    <t>충방전기 챔버로 이동 후, 지그에 모노셀 체결 및 충방전 패턴 설정 등 측정 준비</t>
  </si>
  <si>
    <t xml:space="preserve">항온챔버, </t>
  </si>
  <si>
    <t>용량 및 저항 분석</t>
  </si>
  <si>
    <t>모노셀 용량 및 HPPC 평가</t>
  </si>
  <si>
    <t xml:space="preserve">초가 HPPC 측정 raw data </t>
  </si>
  <si>
    <t>초기 용량, 저항, OCV 정보 등</t>
  </si>
  <si>
    <t>추가 평가를 위한 셀 선별</t>
  </si>
  <si>
    <t>모노셀 체결</t>
  </si>
  <si>
    <t>충방전 채널에 모노셀 체결 (저/상/고온수명/고온저장 각각)</t>
  </si>
  <si>
    <t>선별된 셀을 각각 상온/고온 충방전 챔버에 체결 및 충방전 패턴 설정/저장 설정, 고온 저장용 셀은 충전 후 별도 챔버에 보관 (HPPC 후 초기)</t>
  </si>
  <si>
    <t xml:space="preserve">cycle 및 storage RPT 측정을 위한 cell 이동 체결/충방전 패턴 설정 </t>
  </si>
  <si>
    <t>수명 평가</t>
  </si>
  <si>
    <t>셀 평가 (고온수명)</t>
  </si>
  <si>
    <t>선별된 셀을 상온수명 평가 진행 (~300cyc., 100cyc마다 저항 측정)</t>
  </si>
  <si>
    <t>Q) 90일 평가 기준으로 표준화? 
    → C-rate 및 Cyc 횟수 변경값 있는 경우에는 추가 정보 요청</t>
    <phoneticPr fontId="1" type="noConversion"/>
  </si>
  <si>
    <t>고온 내구성 평가</t>
  </si>
  <si>
    <t>셀 평가 (고온저장)</t>
  </si>
  <si>
    <t>선별된 셀을 고온 저장 평가 진행 (60℃챔버 보관 후 1w, 2w, 4w, 8w, 12w  마다 저항 측정)</t>
  </si>
  <si>
    <t>data 추출 및 정리, 그래프 그리기 등 (수명, 저장 수시 정리 필요)</t>
  </si>
  <si>
    <t xml:space="preserve">수명, 저장 측정  raw data </t>
  </si>
  <si>
    <t xml:space="preserve">수명/저장 retention, 저장 증가율 등 </t>
  </si>
  <si>
    <t>소재기술</t>
    <phoneticPr fontId="1" type="noConversion"/>
  </si>
  <si>
    <t>전해질 제조</t>
    <phoneticPr fontId="1" type="noConversion"/>
  </si>
  <si>
    <t>원료 준비/순서에 따른소재 mixing 및 현상 관찰</t>
    <phoneticPr fontId="1" type="noConversion"/>
  </si>
  <si>
    <t xml:space="preserve">원소재 물성을 고려한 조성 선정 및 제조 </t>
    <phoneticPr fontId="1" type="noConversion"/>
  </si>
  <si>
    <t>1. salt 및 첨가제 계량
2. 용매 첨가 후 교반 (salt가 용매에 용해되는 과정에서의 발열 주의)
3. 100% 용해된 전해질 저온 보관
고온에서 경시 우려가 있는 물질 첨가시 전해질 온도 낮춘 후 첨가 필요(소재특성을 고려한 투입순서 및 시점 고려 필요)</t>
    <phoneticPr fontId="1" type="noConversion"/>
  </si>
  <si>
    <t>GB, 저울, 스터러</t>
  </si>
  <si>
    <t>전해액 분석 실험</t>
  </si>
  <si>
    <t>전해질 HF 측정(상온)</t>
    <phoneticPr fontId="1" type="noConversion"/>
  </si>
  <si>
    <t xml:space="preserve">전해질의 불순물 및 구성성분의 분해기인 산성 물질 생성 수준 파악 </t>
    <phoneticPr fontId="1" type="noConversion"/>
  </si>
  <si>
    <t>적정용액 준비</t>
    <phoneticPr fontId="1" type="noConversion"/>
  </si>
  <si>
    <t xml:space="preserve">한 샘플 3회 정도 측정 (상온 수계, 적정용액 NaOH 0.01N)
HF 측정 전 DOS 키를 눌러 tube에 있는 공기를 빼준다. STOP (FILL)을 눌러 vessel을 채워준다.
</t>
    <phoneticPr fontId="1" type="noConversion"/>
  </si>
  <si>
    <t>산 적정기, 온도 조절기</t>
    <phoneticPr fontId="1" type="noConversion"/>
  </si>
  <si>
    <t>HF</t>
  </si>
  <si>
    <t>증류수 준비</t>
    <phoneticPr fontId="1" type="noConversion"/>
  </si>
  <si>
    <t xml:space="preserve">100 mL 비커에 3차 증류수를 60mL 정도 채운다.
</t>
    <phoneticPr fontId="1" type="noConversion"/>
  </si>
  <si>
    <t>교반</t>
    <phoneticPr fontId="1" type="noConversion"/>
  </si>
  <si>
    <t>2개의 probe를 담그고 stirring을 시작한다. (probe가 stirring bar에 닿지 않게 주의)</t>
    <phoneticPr fontId="1" type="noConversion"/>
  </si>
  <si>
    <t>샘플 정량화</t>
    <phoneticPr fontId="1" type="noConversion"/>
  </si>
  <si>
    <t>3 mL syringe에 1.0~1.5 mL의 샘플을 주입한다.</t>
    <phoneticPr fontId="1" type="noConversion"/>
  </si>
  <si>
    <t xml:space="preserve">샘플 + syringe를 저울의 비커에 넣고 zero 해 준다. </t>
    <phoneticPr fontId="1" type="noConversion"/>
  </si>
  <si>
    <t>샘플 투입</t>
    <phoneticPr fontId="1" type="noConversion"/>
  </si>
  <si>
    <t>샘플을 비커에 주입한다. (샘플이 비커 벽에 묻지 않게 주의)</t>
    <phoneticPr fontId="1" type="noConversion"/>
  </si>
  <si>
    <t>측정 및 데이터 확보</t>
    <phoneticPr fontId="1" type="noConversion"/>
  </si>
  <si>
    <t>Start를 누른다.
“Sample size”가 화면에 나오면 빈 syringe를 저울의 비커에 넣고 측정되는 마이너스 값 (샘플의 무게)을 입력 후 Enter 키를 누른다.(데이터 확인)</t>
    <phoneticPr fontId="1" type="noConversion"/>
  </si>
  <si>
    <t xml:space="preserve"> Probe 세척: 아세톤으로 세척 후 3차 증류수로 세척(probe는 반드시 보관 액에 넣어 준다)
 비커 세척: 아세톤으로 세척 후 60oC 오븐 보관</t>
    <phoneticPr fontId="1" type="noConversion"/>
  </si>
  <si>
    <t>전해질 HF 측정(저온)</t>
    <phoneticPr fontId="1" type="noConversion"/>
  </si>
  <si>
    <t>한 샘플 3회 정도 측정 (저온 수계, 4 oC , 적정용액 NaOH 0.1N)
HF 측정 전 DOS 키를 눌러 tube에 있는 공기를 빼준다. STOP (FILL)을 눌러 vessel을 채워준다.</t>
    <phoneticPr fontId="1" type="noConversion"/>
  </si>
  <si>
    <t>산 적정기, 온도 조절기</t>
  </si>
  <si>
    <t xml:space="preserve">250 mL 비커에 3차 증류수를 100mL 정도 채운다. 이때 비커를 얼음 base에서 stirring하여 증류수 온도가 3~4℃가 될 수 있도록 한다. </t>
    <phoneticPr fontId="1" type="noConversion"/>
  </si>
  <si>
    <t>15 - 20 mL의 샘플을 준비한다.</t>
    <phoneticPr fontId="1" type="noConversion"/>
  </si>
  <si>
    <t xml:space="preserve">샘플 + bottle (혹은 syringe)를 저울의 비커에 넣고 zero 해 준다. </t>
    <phoneticPr fontId="1" type="noConversion"/>
  </si>
  <si>
    <t>샘플을 비커에 주입한다. (샘플이 비커 벽에 묻지 않게 주의)
Start를 누른다.</t>
    <phoneticPr fontId="1" type="noConversion"/>
  </si>
  <si>
    <t>“Sample size”가 화면에 나오면 빈 bottle (혹은 syringe)를 저울의 비커에 넣고 측정되는 마이너스 값 (샘플의 무게)을 입력 후 Enter 키를 누른다.
적정이 완료되면 data가 자동으로 프린트 된다.</t>
    <phoneticPr fontId="1" type="noConversion"/>
  </si>
  <si>
    <t>Probe 세척: 아세톤으로 세척 후 3차 증류수로 세척(probe는 반드시 보관 액에 넣어 준다.)
 비커 세척: 아세톤으로 세척 후 60oC 오븐 보관</t>
    <phoneticPr fontId="1" type="noConversion"/>
  </si>
  <si>
    <t xml:space="preserve">수분 함량 측정
</t>
    <phoneticPr fontId="1" type="noConversion"/>
  </si>
  <si>
    <t>다양한 전해질 성분 기인 수분 함량 측정을 통해 추가 반응 가능성 예측</t>
    <phoneticPr fontId="1" type="noConversion"/>
  </si>
  <si>
    <t>한 샘플 3회 정도 측정
 화면에 “ready”가 나와있으면 (or COND 지시 등이 안정되면) 수분 측정 가능. “ready”가 뜨지 않을 경우 담당자에게 문의.
 1mL syringe에 0.7~1.0mL의 샘플을 주입한다.</t>
    <phoneticPr fontId="1" type="noConversion"/>
  </si>
  <si>
    <t>수분측정기</t>
  </si>
  <si>
    <t>수분 함량 측정_x000D_</t>
  </si>
  <si>
    <t>샙플 정량화</t>
    <phoneticPr fontId="1" type="noConversion"/>
  </si>
  <si>
    <t xml:space="preserve"> 샘플 + syringe를 저울의 비커에 넣고 zero 해 준다. </t>
    <phoneticPr fontId="1" type="noConversion"/>
  </si>
  <si>
    <t>적정준비</t>
    <phoneticPr fontId="1" type="noConversion"/>
  </si>
  <si>
    <r>
      <t xml:space="preserve">화면에 “ready”가 나온 것을 (or COND 지시 등이 안정되면) 확인하고 Start 키를 누른다.
(drift 값 5~7 수준 확인, Voltage 45mV수준 확인 </t>
    </r>
    <r>
      <rPr>
        <sz val="9"/>
        <color theme="1"/>
        <rFont val="Wingdings"/>
        <family val="3"/>
        <charset val="2"/>
      </rPr>
      <t></t>
    </r>
    <r>
      <rPr>
        <sz val="9"/>
        <color theme="1"/>
        <rFont val="LG스마트체 Regular"/>
        <family val="3"/>
        <charset val="129"/>
      </rPr>
      <t xml:space="preserve"> Ready 조건). </t>
    </r>
    <phoneticPr fontId="1" type="noConversion"/>
  </si>
  <si>
    <t>샘플투입</t>
    <phoneticPr fontId="1" type="noConversion"/>
  </si>
  <si>
    <t xml:space="preserve"> “Sample size”가 화면에 나오면 샘플을 주입한다. </t>
    <phoneticPr fontId="1" type="noConversion"/>
  </si>
  <si>
    <t>빈 syringe를 저울의 비커에 넣고 측정되는 마이너스 값 (샘플의 무게)을 입력 후 Enter 키를 누른다.  적정이 완료되면 화면에 나타난 값을 읽는다</t>
    <phoneticPr fontId="1" type="noConversion"/>
  </si>
  <si>
    <t>전해질 이온 전도도 측정</t>
    <phoneticPr fontId="1" type="noConversion"/>
  </si>
  <si>
    <t>셀의 저항 성능과 연관되는 이온전달 수준 수치화를 위한 측정</t>
    <phoneticPr fontId="1" type="noConversion"/>
  </si>
  <si>
    <t>온도 setting</t>
    <phoneticPr fontId="1" type="noConversion"/>
  </si>
  <si>
    <t>Ionic conductivity meter와 표준용액을 setup 하고 장비 aging과 표준용액의 온도 
     평형을 위해 10분간 대기한다.</t>
    <phoneticPr fontId="1" type="noConversion"/>
  </si>
  <si>
    <t>전도도 측정기, 온도조절 챔버</t>
  </si>
  <si>
    <t>이온전도도</t>
  </si>
  <si>
    <t>표준소재 투입</t>
    <phoneticPr fontId="1" type="noConversion"/>
  </si>
  <si>
    <t xml:space="preserve">표준용액을 15ml Nalgene Bottle 하단 neck까지(15ml) 채운 후 Probe의 온도선 이상 잠기도록 Probe를 탐침한다. 팔콘 튜브(15ml)사용 시 전해액 4-5ml를 채워준다. </t>
    <phoneticPr fontId="1" type="noConversion"/>
  </si>
  <si>
    <t>표준소재 측정 조건 확보</t>
    <phoneticPr fontId="1" type="noConversion"/>
  </si>
  <si>
    <t>정확한 calibration을 위하여 표준용액의 온도가 25℃ 될 때까지 승온시키며  Display 창에서  아래의 표시가 나타날 수 있도록 승온시간을 충분히 주어준다.&lt;Fig.1&gt; 
(챔버안에 위치시킨 후 20min soaking시키고 이후 1min이상 측정값에 변화가 없을때를 온도평형시점으로 본다.</t>
    <phoneticPr fontId="1" type="noConversion"/>
  </si>
  <si>
    <t>표준소재 측정 및 확인</t>
    <phoneticPr fontId="1" type="noConversion"/>
  </si>
  <si>
    <t>4. 25℃가 되면 Calibration button을 누르고 곧이어 Read button을 눌러서 이온전도도 값이 12.88mS/cm가 나오도록 한다. 이때 사용하는 프로브의 전극셀상수(CC)가 spec과 일치하여 정상상태인지확인한다.</t>
    <phoneticPr fontId="1" type="noConversion"/>
  </si>
  <si>
    <t>표준소재 세정</t>
    <phoneticPr fontId="1" type="noConversion"/>
  </si>
  <si>
    <t xml:space="preserve">Probe는 Acetone을 이용하여 세척하고, blower를 이용하여 잔류 solvent를 모두 제거 후 Acetone의 완전한 기화 및 온도 회복을 위해 3~5분간 방치한다. </t>
    <phoneticPr fontId="1" type="noConversion"/>
  </si>
  <si>
    <t>측정 및 세정</t>
    <phoneticPr fontId="1" type="noConversion"/>
  </si>
  <si>
    <r>
      <t xml:space="preserve">측정을 완료한 후에는 Water를 이용하여 Probe에 남아있는 salt를 완전히 제거하는 것이 바람직함.
※ Data의 편차가 발생하는 경우 표준 전해액을 이용하여 장비 신뢰성을 확인하는 것이 바람직함.
    </t>
    </r>
    <r>
      <rPr>
        <sz val="9"/>
        <color theme="1"/>
        <rFont val="Wingdings"/>
        <family val="3"/>
        <charset val="2"/>
      </rPr>
      <t></t>
    </r>
    <r>
      <rPr>
        <sz val="9"/>
        <color theme="1"/>
        <rFont val="LG스마트체 Regular"/>
        <family val="3"/>
        <charset val="129"/>
      </rPr>
      <t xml:space="preserve"> E2 전해액을(공장 생산품) 표준 전해액으로 선정하여 보관중.</t>
    </r>
    <phoneticPr fontId="1" type="noConversion"/>
  </si>
  <si>
    <t>점도 측정</t>
    <phoneticPr fontId="1" type="noConversion"/>
  </si>
  <si>
    <t>셀 주액특성 및 셀 확산 저항 관련 인자 확인을 위한 물성 측정</t>
    <phoneticPr fontId="1" type="noConversion"/>
  </si>
  <si>
    <t>점도계 세정</t>
    <phoneticPr fontId="1" type="noConversion"/>
  </si>
  <si>
    <t>점도계 호스에 연결된 DMC 담긴 주사기 피스톤 끝까지 눌러준 후 주사기 제거_x000B__x000B__x000B__x000B_
25ml 주사기로 아세톤 20ml 주입_x000B_(주입 시 주사기 입구 호스에 돌려서 체결_x000B_ 10ml 주입 후 1~2ml 흡입, 다시 5ml 주입 후 1~2ml 흡입, 남은 아세톤 전부 주입)_x000B__x000B__x000B_</t>
    <phoneticPr fontId="1" type="noConversion"/>
  </si>
  <si>
    <t>점도계, 온도조절 챔버</t>
  </si>
  <si>
    <t>점도</t>
  </si>
  <si>
    <t>점도계 건조</t>
    <phoneticPr fontId="1" type="noConversion"/>
  </si>
  <si>
    <t xml:space="preserve">
에어호스 연결 후 2분간 에어 주입으로 점도계 내부 건조
</t>
    <phoneticPr fontId="1" type="noConversion"/>
  </si>
  <si>
    <t>샘플 투입 및 측정</t>
    <phoneticPr fontId="1" type="noConversion"/>
  </si>
  <si>
    <t>6ml 주사기로 시료 5ml 담은 후 점도계 호스에 연결해 4ml 천천히 주입
(빠르게 주입 시 점도계 호스에 기포가 생길 경우 에러 발생하니 주의해서 주입)
시료 주입 후 Start 버튼 눌러서 측정 시작</t>
    <phoneticPr fontId="1" type="noConversion"/>
  </si>
  <si>
    <t>재측정</t>
    <phoneticPr fontId="1" type="noConversion"/>
  </si>
  <si>
    <t xml:space="preserve">
측정 완료 시 Lovis Dyn. Viscosity 값 확인 후 남은 시료 끝까지 주입 및 2번부터 다시 반복
</t>
    <phoneticPr fontId="1" type="noConversion"/>
  </si>
  <si>
    <t xml:space="preserve">
모든 시료 측정 완료 시 아세톤으로 두번 세척 및 에어 주입 후 폐액통 비우기
</t>
    <phoneticPr fontId="1" type="noConversion"/>
  </si>
  <si>
    <t>보관액 충전</t>
    <phoneticPr fontId="1" type="noConversion"/>
  </si>
  <si>
    <t>6ml 주사기로 DMC (수분 제거 안 해도 됨) 5ml 담은 후 점도계 호스에 연결해 4ml 천천히 주입
    (주사기는 꼽힌 상태로 그대로 두기)</t>
    <phoneticPr fontId="1" type="noConversion"/>
  </si>
  <si>
    <t>셀 주액량(부피기반) 결정시 필요한 물성 측정</t>
    <phoneticPr fontId="1" type="noConversion"/>
  </si>
  <si>
    <t>샘플 온도 측정</t>
    <phoneticPr fontId="1" type="noConversion"/>
  </si>
  <si>
    <t xml:space="preserve">한샘플 2회 이상 측정
밀도 측정 전 온도 안정화 목적으로 전해액을 상온에서 3시간 이상 방치
전해액 온도 측정
</t>
    <phoneticPr fontId="1" type="noConversion"/>
  </si>
  <si>
    <t>밀도계</t>
  </si>
  <si>
    <t>밀도</t>
  </si>
  <si>
    <t>전해질 밀도 측정</t>
    <phoneticPr fontId="1" type="noConversion"/>
  </si>
  <si>
    <t>시료투입</t>
    <phoneticPr fontId="1" type="noConversion"/>
  </si>
  <si>
    <t>PP Volumetric flask 입구쪽 벽면에 액체가 닿지 않게 전해액을 채운다.
메니스커스 현상을 감안하여 표면 가운데에 해당하는 위치의 눈금을 수평으로 보렴서 시료양을 맞춘다.</t>
    <phoneticPr fontId="1" type="noConversion"/>
  </si>
  <si>
    <t>정확안 Volume으로 넣은 시료의 무게를 부피로 나누어 밀도를 계산한다.
밀도표기시 측정한 온도 기재한다.</t>
    <phoneticPr fontId="1" type="noConversion"/>
  </si>
  <si>
    <t>측정이 완료된 Volumetric flask는 증류수와 아세톤으로 세척하여 챔버에 보관한다.</t>
    <phoneticPr fontId="1" type="noConversion"/>
  </si>
  <si>
    <t>이온종 측정</t>
    <phoneticPr fontId="1" type="noConversion"/>
  </si>
  <si>
    <t>전해질의 이온종 측정을 통해 피막 형성, 산화/환원 반응성, 셀 저항 결정 인자 분석</t>
    <phoneticPr fontId="1" type="noConversion"/>
  </si>
  <si>
    <t>측정 샘플 준비</t>
    <phoneticPr fontId="1" type="noConversion"/>
  </si>
  <si>
    <t>용기 용량에 따른 샘플 준비</t>
    <phoneticPr fontId="1" type="noConversion"/>
  </si>
  <si>
    <t>분석기, 광원 및 범위 선정 및 측정</t>
    <phoneticPr fontId="1" type="noConversion"/>
  </si>
  <si>
    <t>Raman, FTIR</t>
  </si>
  <si>
    <t>코인셀 제조 자동화 (기보유)</t>
  </si>
  <si>
    <t>전해질 소재 간이 평가를 위한 셀 조립</t>
    <phoneticPr fontId="1" type="noConversion"/>
  </si>
  <si>
    <t>코인셀</t>
  </si>
  <si>
    <t>Q) 해당 시간은 코인셀 자동화 설비 가동 준비 시간?
 → 코인셀 자동화 장비 사용 없음 (完)</t>
    <phoneticPr fontId="1" type="noConversion"/>
  </si>
  <si>
    <t>소재 준비</t>
    <phoneticPr fontId="1" type="noConversion"/>
  </si>
  <si>
    <t xml:space="preserve">Ni foam cutting </t>
    <phoneticPr fontId="1" type="noConversion"/>
  </si>
  <si>
    <t xml:space="preserve">2~2.5cm 폭으로 Ni foam cutting </t>
    <phoneticPr fontId="1" type="noConversion"/>
  </si>
  <si>
    <t>GB</t>
  </si>
  <si>
    <t>Ni foam press</t>
    <phoneticPr fontId="1" type="noConversion"/>
  </si>
  <si>
    <t xml:space="preserve">~250㎛ 두께로 press </t>
    <phoneticPr fontId="1" type="noConversion"/>
  </si>
  <si>
    <t xml:space="preserve">Ni foam 타발 </t>
    <phoneticPr fontId="1" type="noConversion"/>
  </si>
  <si>
    <t xml:space="preserve">Ni foam 세척/건조 </t>
    <phoneticPr fontId="1" type="noConversion"/>
  </si>
  <si>
    <t>이물질 제거 등을 위해 에틸알콜+초음파 세척 및 건조 (정리 포함)</t>
    <phoneticPr fontId="1" type="noConversion"/>
  </si>
  <si>
    <t>코인셀용 양/음극 타발</t>
    <phoneticPr fontId="1" type="noConversion"/>
  </si>
  <si>
    <t>코인셀용 양/음극 타발 (1소재당 코인셀 4~5개 제조)</t>
    <phoneticPr fontId="1" type="noConversion"/>
  </si>
  <si>
    <t>무게 측정/기록</t>
    <phoneticPr fontId="1" type="noConversion"/>
  </si>
  <si>
    <t xml:space="preserve">타발된 전극 무게 측정 (target 무게에 젤 적합한 전극 사용), Cu foil 무게 측정 </t>
    <phoneticPr fontId="1" type="noConversion"/>
  </si>
  <si>
    <t>두께 측정/기록</t>
    <phoneticPr fontId="1" type="noConversion"/>
  </si>
  <si>
    <t xml:space="preserve">타발된 전극 두께 측정 (target 두께에 젤 적합한 전극 사용), Cu foil 두께 측정 </t>
    <phoneticPr fontId="1" type="noConversion"/>
  </si>
  <si>
    <t xml:space="preserve">글러브박스 내에 있는 Li metal  소분 -&gt; 드라이룸으로 이동 후 타발+Ni mesh 부착 </t>
    <phoneticPr fontId="1" type="noConversion"/>
  </si>
  <si>
    <t>분리막타발</t>
    <phoneticPr fontId="1" type="noConversion"/>
  </si>
  <si>
    <t>부품 준비</t>
    <phoneticPr fontId="1" type="noConversion"/>
  </si>
  <si>
    <t xml:space="preserve">코인셀 조립 및 클램핑, 에틸알콜로 누액된 전해액 닦기 등 </t>
    <phoneticPr fontId="1" type="noConversion"/>
  </si>
  <si>
    <t>OCV 측정</t>
    <phoneticPr fontId="1" type="noConversion"/>
  </si>
  <si>
    <t>셀평가</t>
    <phoneticPr fontId="1" type="noConversion"/>
  </si>
  <si>
    <t>비가역 용량 및 수명 평가 목적</t>
    <phoneticPr fontId="1" type="noConversion"/>
  </si>
  <si>
    <t>비어있는 충방전 채널에 코인셀 체결</t>
    <phoneticPr fontId="1" type="noConversion"/>
  </si>
  <si>
    <t xml:space="preserve">전극 로딩을 반영하여, 0.1/0.005C에 해당하는 current 값 확인, 충방전기 챔버로 이동 후 , 코인셀 체결, 충방전 패턴 설정 및 저장 </t>
    <phoneticPr fontId="1" type="noConversion"/>
  </si>
  <si>
    <t xml:space="preserve"> 충방전 평가 진행</t>
    <phoneticPr fontId="1" type="noConversion"/>
  </si>
  <si>
    <t xml:space="preserve">30시간 상온 wetting 후, 충방전 평가 진행 </t>
    <phoneticPr fontId="1" type="noConversion"/>
  </si>
  <si>
    <t>data추출 및 정리</t>
    <phoneticPr fontId="1" type="noConversion"/>
  </si>
  <si>
    <t>오리진 프로그램으로 그래프 생성</t>
    <phoneticPr fontId="1" type="noConversion"/>
  </si>
  <si>
    <t xml:space="preserve">전극 로딩 반영, C-rate에 해당하는 current값 확인, 충방전기 챔버로 이동 후 , 코인셀 체결, 충방전 패턴 설정 및 저장 </t>
    <phoneticPr fontId="1" type="noConversion"/>
  </si>
  <si>
    <t>Rate 별 평가</t>
    <phoneticPr fontId="1" type="noConversion"/>
  </si>
  <si>
    <t>rate 별 충/방전 평가 진행</t>
    <phoneticPr fontId="1" type="noConversion"/>
  </si>
  <si>
    <t>양/음극 모노셀 타발</t>
    <phoneticPr fontId="1" type="noConversion"/>
  </si>
  <si>
    <t>실러, 저울</t>
  </si>
  <si>
    <t>파우치 셀</t>
  </si>
  <si>
    <t>tap 부분의 활물질 층 제거</t>
    <phoneticPr fontId="1" type="noConversion"/>
  </si>
  <si>
    <t xml:space="preserve">Al foil로 감싼 후 드라이룸 내의 V/D 챔버로 이동 </t>
    <phoneticPr fontId="1" type="noConversion"/>
  </si>
  <si>
    <t xml:space="preserve"> V/D 챔버에서 130℃ 진공상태에서 8시간동안 전극 건조</t>
    <phoneticPr fontId="1" type="noConversion"/>
  </si>
  <si>
    <t>파우치셀 조립</t>
    <phoneticPr fontId="1" type="noConversion"/>
  </si>
  <si>
    <t xml:space="preserve">실링 후, 모노셀 수작업실 (전지동)에 전달 </t>
    <phoneticPr fontId="1" type="noConversion"/>
  </si>
  <si>
    <t xml:space="preserve">셀 조립 </t>
  </si>
  <si>
    <t xml:space="preserve">모노셀 조립 </t>
    <phoneticPr fontId="1" type="noConversion"/>
  </si>
  <si>
    <t xml:space="preserve">셀 수작업실(전지동)에서 셀 수령 후 건조 오븐에 투입 </t>
  </si>
  <si>
    <t xml:space="preserve">모노셀 수작업실(전지동)에서 모노셀 수령 후 건조 오븐에 투입 </t>
    <phoneticPr fontId="1" type="noConversion"/>
  </si>
  <si>
    <t xml:space="preserve">55~60℃ 챔버에서 1~2일 이상 건조 </t>
    <phoneticPr fontId="1" type="noConversion"/>
  </si>
  <si>
    <t>건조된 셀 실링/ 전해액, 피펫 등 준비 후 degas 장비로 이동 (드라이룸)</t>
  </si>
  <si>
    <t>건조된 모노셀 실링/ 전해액, 피펫 등 준비 후 degas 장비로 이동 (드라이룸)</t>
    <phoneticPr fontId="1" type="noConversion"/>
  </si>
  <si>
    <t>지그활성화 장비, 고온챔버, 프레스</t>
    <phoneticPr fontId="1" type="noConversion"/>
  </si>
  <si>
    <t>건조된 셀에 전해액 주액</t>
  </si>
  <si>
    <t>파우치셀 formation</t>
    <phoneticPr fontId="1" type="noConversion"/>
  </si>
  <si>
    <t>활성화</t>
    <phoneticPr fontId="1" type="noConversion"/>
  </si>
  <si>
    <t>충방전기 챔버로 이동 후 , 셀 체결</t>
  </si>
  <si>
    <t>충방전기 챔버로 이동 후 , 모노셀 체결</t>
    <phoneticPr fontId="1" type="noConversion"/>
  </si>
  <si>
    <t>12시간 이상 상온/고온 wetting 후, 3hr 충전 후 24시간 대기</t>
    <phoneticPr fontId="1" type="noConversion"/>
  </si>
  <si>
    <t>파우치셀 degas &amp; resealing</t>
    <phoneticPr fontId="1" type="noConversion"/>
  </si>
  <si>
    <t>3일동안 45~70도 aging</t>
    <phoneticPr fontId="1" type="noConversion"/>
  </si>
  <si>
    <t>100도 이상에서 5~300초 press</t>
    <phoneticPr fontId="1" type="noConversion"/>
  </si>
  <si>
    <t>평가 준비</t>
    <phoneticPr fontId="1" type="noConversion"/>
  </si>
  <si>
    <t>온도, 전압, 전류 등 변수에 대해 충방전 과정에서 확인되는 용량, 저항, 내구성 수준 확인 및 소재 개발 방향성 도출 목적</t>
    <phoneticPr fontId="1" type="noConversion"/>
  </si>
  <si>
    <t>충방전기 챔버로 이동 후, 지그에 셀 체결 및 충방전 패턴 설정 등 측정 준비</t>
    <phoneticPr fontId="1" type="noConversion"/>
  </si>
  <si>
    <t>충방전기, 챔버, 부력부피 측정기</t>
  </si>
  <si>
    <t>파우치셀 평가</t>
  </si>
  <si>
    <t>저항측정</t>
    <phoneticPr fontId="1" type="noConversion"/>
  </si>
  <si>
    <t>셀 용량 및 (LT)HPPC 평가</t>
  </si>
  <si>
    <t>셀 용량 및 (LT)HPPC 평가 진행</t>
    <phoneticPr fontId="1" type="noConversion"/>
  </si>
  <si>
    <t>저항분석</t>
    <phoneticPr fontId="1" type="noConversion"/>
  </si>
  <si>
    <t>불량선별</t>
    <phoneticPr fontId="1" type="noConversion"/>
  </si>
  <si>
    <t>내구성 조건 확보</t>
    <phoneticPr fontId="1" type="noConversion"/>
  </si>
  <si>
    <t>충방전 채널에 셀 체결 (저/상/고온수명/고온저장 각각)</t>
  </si>
  <si>
    <t>저항변화 측정</t>
    <phoneticPr fontId="1" type="noConversion"/>
  </si>
  <si>
    <t>상온수명</t>
    <phoneticPr fontId="1" type="noConversion"/>
  </si>
  <si>
    <t>셀 평가 (상온수명)</t>
    <phoneticPr fontId="1" type="noConversion"/>
  </si>
  <si>
    <t>선별된 셀을 상온수명 평가 진행 (~600cyc., 100cyc마다 저항 측정)</t>
    <phoneticPr fontId="1" type="noConversion"/>
  </si>
  <si>
    <t>저온수명</t>
    <phoneticPr fontId="1" type="noConversion"/>
  </si>
  <si>
    <t>셀 평가 (저온수명)</t>
  </si>
  <si>
    <t>선별된 셀을 저온수명 평가 진행 (-20도,~600cyc.)</t>
    <phoneticPr fontId="1" type="noConversion"/>
  </si>
  <si>
    <t>수명 저항 변화</t>
    <phoneticPr fontId="1" type="noConversion"/>
  </si>
  <si>
    <t>상온챔버로 옮긴 후 100cyc마다 저항 측정</t>
    <phoneticPr fontId="1" type="noConversion"/>
  </si>
  <si>
    <t>고온수명</t>
    <phoneticPr fontId="1" type="noConversion"/>
  </si>
  <si>
    <t>선별된 셀을 고온수명 평가 진행 (~600cyc.)</t>
    <phoneticPr fontId="1" type="noConversion"/>
  </si>
  <si>
    <t>저장내구성</t>
    <phoneticPr fontId="1" type="noConversion"/>
  </si>
  <si>
    <t>선별된 셀을 고온 저장 평가 진행 (60~75℃챔버 보관 후 1w, 2w, 4w, 6w, 8w 마다 저항 측정)</t>
    <phoneticPr fontId="1" type="noConversion"/>
  </si>
  <si>
    <t>고온내구성 분석</t>
    <phoneticPr fontId="1" type="noConversion"/>
  </si>
  <si>
    <t>data 추출 및 정리, 그래프 그리기 등 (수명, 저장 수시 정리 필요)</t>
    <phoneticPr fontId="1" type="noConversion"/>
  </si>
  <si>
    <t>가스분석 조건 확보</t>
    <phoneticPr fontId="1" type="noConversion"/>
  </si>
  <si>
    <t>분해반응 해석</t>
    <phoneticPr fontId="1" type="noConversion"/>
  </si>
  <si>
    <t>셀 확보</t>
    <phoneticPr fontId="1" type="noConversion"/>
  </si>
  <si>
    <t>SOC, 활성화 조건, 초기, 퇴화 상태</t>
    <phoneticPr fontId="1" type="noConversion"/>
  </si>
  <si>
    <t>충방전기</t>
    <phoneticPr fontId="1" type="noConversion"/>
  </si>
  <si>
    <t>분석</t>
    <phoneticPr fontId="1" type="noConversion"/>
  </si>
  <si>
    <t>분석 및 해석</t>
    <phoneticPr fontId="1" type="noConversion"/>
  </si>
  <si>
    <t>SEI형성 반응, 산화 환원반응에 의한 가스 거동 해석을 통한 부반응 원인 파악</t>
    <phoneticPr fontId="1" type="noConversion"/>
  </si>
  <si>
    <t>분석센터 의뢰</t>
    <phoneticPr fontId="1" type="noConversion"/>
  </si>
  <si>
    <t>분석센터 연구원 수행으로 연구원 0 + 시간산출 불가</t>
  </si>
  <si>
    <t>음양극 안정화 반응 해석 및 수명예측 인자 파악</t>
    <phoneticPr fontId="1" type="noConversion"/>
  </si>
  <si>
    <t>방전상태 및 전해액 추출/희석 및 분석</t>
    <phoneticPr fontId="1" type="noConversion"/>
  </si>
  <si>
    <t>NMR</t>
    <phoneticPr fontId="1" type="noConversion"/>
  </si>
  <si>
    <t>셀평가(EIS)</t>
    <phoneticPr fontId="1" type="noConversion"/>
  </si>
  <si>
    <t>저항 및 균일성 해석</t>
    <phoneticPr fontId="1" type="noConversion"/>
  </si>
  <si>
    <t>셀측정조건 확보</t>
    <phoneticPr fontId="1" type="noConversion"/>
  </si>
  <si>
    <t>전압, SOC, 온도 선정</t>
    <phoneticPr fontId="1" type="noConversion"/>
  </si>
  <si>
    <t>측정 번위 선정 및 측정/해석</t>
    <phoneticPr fontId="1" type="noConversion"/>
  </si>
  <si>
    <t>EIS, 지그, 챔버</t>
    <phoneticPr fontId="1" type="noConversion"/>
  </si>
  <si>
    <t>셀 실험_전기화학셀</t>
    <phoneticPr fontId="1" type="noConversion"/>
  </si>
  <si>
    <t>전해질 CV 및 LSV 측정 (글러브박스 內)</t>
    <phoneticPr fontId="1" type="noConversion"/>
  </si>
  <si>
    <t xml:space="preserve">비이커셀/코인셀 구성 및 측정을 통한 전압에따른 전류 변화 관찰 </t>
    <phoneticPr fontId="1" type="noConversion"/>
  </si>
  <si>
    <t>작업 전극 준비</t>
    <phoneticPr fontId="1" type="noConversion"/>
  </si>
  <si>
    <t xml:space="preserve">Working electrode 준비 : 본 측정에서는 지름이 1.6mm 인 Pt disc 전극 (Bioanalytical Systems, Inc., 상품코드 MF-2013)을 사용한다. ALS사의 polishing kit (상품코드 013223)를 사용 Polishing을 진행하여 working electrode의 표면을 일정하게 유지한다.
1) 유리판을 준비하여 alumina pad 를 올려놓고, pad 위에 alumina powder를 뿌린 뒤 전극을 pad와 수직이 되게 손으로 잡고, 원형을 그리면서 polish 한다.
2) 끝난 뒤에는 증류수로 세척하고, air drying 까지 마치면 사용 준비 완료.
일반적으로 CV 측정을 위하여 Pt electrode를 준비할 때는 8자를 그리면서 시계 방향으로 50회, 반시계 방향으로 50회 연마한다. </t>
    <phoneticPr fontId="1" type="noConversion"/>
  </si>
  <si>
    <t>마모 장비</t>
    <phoneticPr fontId="1" type="noConversion"/>
  </si>
  <si>
    <t>기준 및 상대전극 준비 및 셀 구성</t>
    <phoneticPr fontId="1" type="noConversion"/>
  </si>
  <si>
    <t>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
3전극 시스템 set-up : 준비한 we, ce, re를 glove box 내에서 아래 그림과 같이 setting 한다.</t>
    <phoneticPr fontId="1" type="noConversion"/>
  </si>
  <si>
    <t>Potentiostat, 충방전기, GV, 전기화학 셀</t>
  </si>
  <si>
    <t>전해질 투입 및 측정</t>
    <phoneticPr fontId="1" type="noConversion"/>
  </si>
  <si>
    <t>Ref. 전해액으로 EC/EMC 3/7 (v/v %) LiPF6 1M 전해액을 사용한다. Cycle 별 반응의 변화를 보려고 할 때는 3cycle 이상, 단순 LSV만 보려고 할 때는 1cycle만 돌려도 무방하다. 
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t>
    <phoneticPr fontId="1" type="noConversion"/>
  </si>
  <si>
    <t xml:space="preserve"> Q) 전해질 투입하는 과정에서 연구원 작업은 없는지? 
 → 수정 (完)</t>
    <phoneticPr fontId="1" type="noConversion"/>
  </si>
  <si>
    <t>전해질 2팀</t>
    <phoneticPr fontId="1" type="noConversion"/>
  </si>
  <si>
    <t>원료 준비/순서에 따라 다양한 소재 mixing 및 현상 관찰</t>
    <phoneticPr fontId="1" type="noConversion"/>
  </si>
  <si>
    <t xml:space="preserve">2개의 probe를 담그고 stirring을 시작한다. (probe가 stirring bar에 닿지 않게 주의)
</t>
    <phoneticPr fontId="1" type="noConversion"/>
  </si>
  <si>
    <t xml:space="preserve">3 mL syringe에 1.0~1.5 mL의 샘플을 주입한다.
</t>
    <phoneticPr fontId="1" type="noConversion"/>
  </si>
  <si>
    <t xml:space="preserve">샘플 + syringe를 저울의 비커에 넣고 zero 해 준다. 
</t>
    <phoneticPr fontId="1" type="noConversion"/>
  </si>
  <si>
    <t xml:space="preserve">샘플을 비커에 주입한다. (샘플이 비커 벽에 묻지 않게 주의)
</t>
    <phoneticPr fontId="1" type="noConversion"/>
  </si>
  <si>
    <t xml:space="preserve">한 샘플 3회 정도 측정 (저온 수계, 4 oC , 적정용액 NaOH 0.1N)
HF 측정 전 DOS 키를 눌러 tube에 있는 공기를 빼준다. STOP (FILL)을 눌러 vessel을 채워준다.
</t>
    <phoneticPr fontId="1" type="noConversion"/>
  </si>
  <si>
    <t xml:space="preserve">250 mL 비커에 3차 증류수를 100mL 정도 채운다. 이때 비커를 얼음 base에서 stirring하여 증류수 온도가 3~4℃가 될 수 있도록 한다. 
</t>
    <phoneticPr fontId="1" type="noConversion"/>
  </si>
  <si>
    <t xml:space="preserve">15 - 20 mL의 샘플을 준비한다.
</t>
    <phoneticPr fontId="1" type="noConversion"/>
  </si>
  <si>
    <t xml:space="preserve">샘플 + bottle (혹은 syringe)를 저울의 비커에 넣고 zero 해 준다. 
</t>
    <phoneticPr fontId="1" type="noConversion"/>
  </si>
  <si>
    <t xml:space="preserve">샘플을 비커에 주입한다. (샘플이 비커 벽에 묻지 않게 주의)
Start를 누른다.
</t>
    <phoneticPr fontId="1" type="noConversion"/>
  </si>
  <si>
    <t>원소재 분석 (1,2팀 공통)_x000D_</t>
  </si>
  <si>
    <t>셀의 저항 특성과 연관되는 이온전달 수준 수치화를 위한 측정</t>
    <phoneticPr fontId="1" type="noConversion"/>
  </si>
  <si>
    <t>전해질 점도 측정</t>
    <phoneticPr fontId="1" type="noConversion"/>
  </si>
  <si>
    <t xml:space="preserve">PP Volumetric flask 입구쪽 벽면에 액체가 닿지 않게 전해액을 채운다.
메니스커스 현상을 감안하여 표면 가운데에 해당하는 위치의 눈금을 수평으로 보렴서 시료양을 맞춘다.
</t>
    <phoneticPr fontId="1" type="noConversion"/>
  </si>
  <si>
    <t>Q) 해당 시간은 코인셀 자동화 설비 가동 준비 시간? -
→ 코인셀 자동화 장비 사용 없음 (完)</t>
    <phoneticPr fontId="1" type="noConversion"/>
  </si>
  <si>
    <t>Q) 해당 공정/작업 수행 시, 연구원이 직접 수행하는 실험인가? (or 자동 측정실험?)
   → 설비만 가동시에는 수행 인원은 0 명으로 표기
   → 연구원이 참여하는 작업은 분할하여 별도 표기  ---&gt; 전해질은 전극 무게측정 없음</t>
  </si>
  <si>
    <t>Q) 해당 공정/작업 수행 시, 연구원이 직접 수행하는 실험인가? (or 자동 측정실험?)
   → 설비만 가동시에는 수행 인원은 0 명으로 표기
   → 연구원이 참여하는 작업은 분할하여 별도 표기  ---&gt; 전해질은 전극 두께측정 없음</t>
  </si>
  <si>
    <t>원통형 셀 주액(탭달기, 주액, 웰딩)</t>
  </si>
  <si>
    <t>셀 주액</t>
    <phoneticPr fontId="1" type="noConversion"/>
  </si>
  <si>
    <t>전해질 주액 및 welding</t>
    <phoneticPr fontId="1" type="noConversion"/>
  </si>
  <si>
    <t>주액기, 웰더</t>
  </si>
  <si>
    <t>원통형셀</t>
  </si>
  <si>
    <t>전해질 산화반응성 확인</t>
    <phoneticPr fontId="1" type="noConversion"/>
  </si>
  <si>
    <t>원통형셀 활성화</t>
  </si>
  <si>
    <t>셀제작 및 활성화</t>
    <phoneticPr fontId="1" type="noConversion"/>
  </si>
  <si>
    <t>활성화 충전, 데이터 가공</t>
    <phoneticPr fontId="1" type="noConversion"/>
  </si>
  <si>
    <t>충방전기</t>
  </si>
  <si>
    <t>원통형셀 validation (저장, 수명, RPT 등)_x000D_</t>
  </si>
  <si>
    <t>셀 성능 평가</t>
    <phoneticPr fontId="1" type="noConversion"/>
  </si>
  <si>
    <t>용량, 저항, 수명, 고온저장 특성 평가</t>
    <phoneticPr fontId="1" type="noConversion"/>
  </si>
  <si>
    <t>원통형셀 평가</t>
  </si>
  <si>
    <t xml:space="preserve">Q) 해당 공정/작업 수행 시, 연구원이 직접 수행하는 실험인가?
   → 설비만 가동시에는 수행 인원은 0 명으로 표기
   → 연구원이 참여하는 작업은 분할하여 별도 표기  ---&gt; 다양한 조건 셀 평가를 위해 충방전기 이외에 연구원 활동반영 </t>
  </si>
  <si>
    <t>가스분석 조건 확보</t>
  </si>
  <si>
    <t>분석센터 인원</t>
  </si>
  <si>
    <t xml:space="preserve">음극재 powder 드라이품에서 소분, 분산제 (triton-X,1% sol) 준비, 3차 증류수  받기 -&gt; 분산액 제조 (powder ~0.04g + 분산제 0.1ml, DI water 10g) </t>
    <phoneticPr fontId="1" type="noConversion"/>
  </si>
  <si>
    <t xml:space="preserve">저울, vial </t>
    <phoneticPr fontId="1" type="noConversion"/>
  </si>
  <si>
    <t>분산액이 담긴 vial에 대해 외부 초음파 처리  1min</t>
    <phoneticPr fontId="1" type="noConversion"/>
  </si>
  <si>
    <t>외부초음파 설비 (Brason-CPX1800H-E)</t>
    <phoneticPr fontId="1" type="noConversion"/>
  </si>
  <si>
    <t xml:space="preserve"> Malvern 장비에 분산액 투입 및 측정 시작 (현재 SOP는 기본 3회 측정으로 setting 되어 있음)</t>
    <phoneticPr fontId="1" type="noConversion"/>
  </si>
  <si>
    <t xml:space="preserve"> data 추출 (vol. /Num. 기준 각각) 및 정리/그래프 그리기, 
(측정 및 클리닝에 사용되는 폐수 주기적으로 별도 폐기 필요)</t>
    <phoneticPr fontId="1" type="noConversion"/>
  </si>
  <si>
    <t xml:space="preserve">파우더 및 전극 BET 측정과 Pore 분석 동시 가능 </t>
    <phoneticPr fontId="1" type="noConversion"/>
  </si>
  <si>
    <t xml:space="preserve">비어있는 BET 초자의 무게 측정 -&gt; 초자에 샘플 투입 (powder 0.2~2g/밀도가 낮은 샘플은 g수를 더 낮춰서 투입) -&gt; 초자 neck부분에 묻어있는 시료는 면봉으로 닦아주기, 전처리 장비에 초자 연결 </t>
    <phoneticPr fontId="1" type="noConversion"/>
  </si>
  <si>
    <t>BET 초자, 면봉, 저울</t>
    <phoneticPr fontId="1" type="noConversion"/>
  </si>
  <si>
    <t xml:space="preserve">300℃ 진공상태에서 2시간동안 전처리 진행 (pore V.이 큰 원료의 경우, 전처리 시간 증가) --&gt; 상온으로 식히기 </t>
    <phoneticPr fontId="1" type="noConversion"/>
  </si>
  <si>
    <t>전처리 장비, 진공펌프</t>
    <phoneticPr fontId="1" type="noConversion"/>
  </si>
  <si>
    <t xml:space="preserve">전처리 진행한 샘플이 담긴 BET 초자의 무게 측정-&gt; 샘플 무게 계산 </t>
    <phoneticPr fontId="1" type="noConversion"/>
  </si>
  <si>
    <t>저울</t>
    <phoneticPr fontId="1" type="noConversion"/>
  </si>
  <si>
    <t>초자 무게,전처리 후 초자무게(측정값)</t>
    <phoneticPr fontId="1" type="noConversion"/>
  </si>
  <si>
    <t>튜브장착 및 액체질소 투입</t>
    <phoneticPr fontId="1" type="noConversion"/>
  </si>
  <si>
    <t xml:space="preserve">BET 장비에 초자 장착 -&gt;  가스보관실에서 액체 질소 소분 후 장비 용기에 덜어주기, 측정 패턴/파일명 등 설정 </t>
    <phoneticPr fontId="1" type="noConversion"/>
  </si>
  <si>
    <t>액체질소 소분 통</t>
    <phoneticPr fontId="1" type="noConversion"/>
  </si>
  <si>
    <t>측정 시작 (장비에 따라 2개 소재 동시 분석 가능)</t>
    <phoneticPr fontId="1" type="noConversion"/>
  </si>
  <si>
    <t>Porosimeter (Belsorp-mini2/micromeritics-ASAP2460), 진공펌프, N2 gas 공급 line &amp; 봄베 등</t>
    <phoneticPr fontId="1" type="noConversion"/>
  </si>
  <si>
    <t>시료무게</t>
    <phoneticPr fontId="1" type="noConversion"/>
  </si>
  <si>
    <t>BET</t>
    <phoneticPr fontId="1" type="noConversion"/>
  </si>
  <si>
    <t>data 추출 및 정리 (그래프 그리기, pore 크기별 비율 계산 등)</t>
    <phoneticPr fontId="1" type="noConversion"/>
  </si>
  <si>
    <t>시료 무게, 측정 raw data</t>
    <phoneticPr fontId="1" type="noConversion"/>
  </si>
  <si>
    <t xml:space="preserve">사용한 초자 세척 및 정리  </t>
    <phoneticPr fontId="1" type="noConversion"/>
  </si>
  <si>
    <t>건조 오븐 (60℃)</t>
    <phoneticPr fontId="1" type="noConversion"/>
  </si>
  <si>
    <t>Pore 구조(분포) 분석 (CO2 +N2 흡착 실험)</t>
    <phoneticPr fontId="1" type="noConversion"/>
  </si>
  <si>
    <t>외주 분석 의뢰 중</t>
    <phoneticPr fontId="1" type="noConversion"/>
  </si>
  <si>
    <t xml:space="preserve">참고) 당사 장비는 CO2 흡착 실험은 현재 불가함. 초미세 pore (-0.7nm 이하) 분석은 N2 실험만으로는 정확도가 낮아, CO2 흡착+N2 흡착 실험으로 진행 필요해서 외주 분석 의뢰 중 </t>
    <phoneticPr fontId="1" type="noConversion"/>
  </si>
  <si>
    <t>1 소재 1회</t>
    <phoneticPr fontId="1" type="noConversion"/>
  </si>
  <si>
    <t>당사 장비는 CO2 흡착 실험은 현재 불가하여 외주 분석 진행중</t>
    <phoneticPr fontId="1" type="noConversion"/>
  </si>
  <si>
    <t>메스실린더에 시료 40g 계량 후 투입 및 tap밀도 측정기에 장착</t>
    <phoneticPr fontId="1" type="noConversion"/>
  </si>
  <si>
    <t>저울, 메스실린더(tap밀도 전용)</t>
    <phoneticPr fontId="1" type="noConversion"/>
  </si>
  <si>
    <t>1000회 tapping</t>
    <phoneticPr fontId="1" type="noConversion"/>
  </si>
  <si>
    <t xml:space="preserve">1000회 tapping </t>
    <phoneticPr fontId="1" type="noConversion"/>
  </si>
  <si>
    <t>KYT-4000, SEISHIN</t>
  </si>
  <si>
    <t>부피</t>
    <phoneticPr fontId="1" type="noConversion"/>
  </si>
  <si>
    <t>Tap 밀도 측정</t>
    <phoneticPr fontId="1" type="noConversion"/>
  </si>
  <si>
    <t>메스실린더 부피 확인 및 tap 밀도 계산</t>
    <phoneticPr fontId="1" type="noConversion"/>
  </si>
  <si>
    <t>시료무게, 부피</t>
    <phoneticPr fontId="1" type="noConversion"/>
  </si>
  <si>
    <t>사용한 메스실린더 세척 및 정리</t>
    <phoneticPr fontId="1" type="noConversion"/>
  </si>
  <si>
    <t xml:space="preserve">분석 의뢰 (분석담당), '26년 기준 ~10개 시료 분석 의뢰 </t>
    <phoneticPr fontId="1" type="noConversion"/>
  </si>
  <si>
    <t>분석 담당 연구원</t>
    <phoneticPr fontId="1" type="noConversion"/>
  </si>
  <si>
    <t xml:space="preserve">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 현재 1팀은 powder 위주 분석 중 </t>
    <phoneticPr fontId="1" type="noConversion"/>
  </si>
  <si>
    <t xml:space="preserve"> XRD 측정</t>
    <phoneticPr fontId="1" type="noConversion"/>
  </si>
  <si>
    <t>직접 실험 / 측정에 대해서는 0으로 표기함</t>
    <phoneticPr fontId="1" type="noConversion"/>
  </si>
  <si>
    <t>분석실 이동 + XRD 측정 컴퓨터에 있는 Eva/ topas 프로그램을 이용하여 data 변환 및 추출, Si 결정립 fitting</t>
    <phoneticPr fontId="1" type="noConversion"/>
  </si>
  <si>
    <t>샘 홀더, 카본테이프</t>
    <phoneticPr fontId="1" type="noConversion"/>
  </si>
  <si>
    <t>Si 증착 균일성 분석 _x000D_</t>
  </si>
  <si>
    <t xml:space="preserve">입자간 Si 증착 균일성 비교 </t>
    <phoneticPr fontId="1" type="noConversion"/>
  </si>
  <si>
    <t xml:space="preserve">Powder 분산 후 SEM/EDS 분석을 통해 입자간 Si 증착 균일성 비교 (수백 ~ 수천개 입자에 대한 비교 분석) '26년 기준 ~30개 시료 분석 의뢰 </t>
    <phoneticPr fontId="1" type="noConversion"/>
  </si>
  <si>
    <t>Powder 분산 기술 및 data 처리 등의 전문성 필요 (분석 담당 분석 의뢰중)_x000D_</t>
  </si>
  <si>
    <t>Si 수분 함량 측정</t>
    <phoneticPr fontId="1" type="noConversion"/>
  </si>
  <si>
    <t>전용 바이알에 시료 1g 소분</t>
    <phoneticPr fontId="1" type="noConversion"/>
  </si>
  <si>
    <t>Kral Fischer용 vial</t>
    <phoneticPr fontId="1" type="noConversion"/>
  </si>
  <si>
    <t>시료 샘플링에 대한 기준으로 ManPower 작성하였음.
타팀 장비 예약 사용으로 스팟성으로 측정 중.
자동화 가능하다면 대부분의 시료 측정 의사 높음.</t>
    <phoneticPr fontId="1" type="noConversion"/>
  </si>
  <si>
    <t>바이알 장착</t>
    <phoneticPr fontId="1" type="noConversion"/>
  </si>
  <si>
    <t xml:space="preserve"> Karl Fischer 장비에 위치시킴. (빈 병의 수분 측정 위한 1개 포함)</t>
    <phoneticPr fontId="1" type="noConversion"/>
  </si>
  <si>
    <t>측정 온도 조건 설정</t>
    <phoneticPr fontId="1" type="noConversion"/>
  </si>
  <si>
    <t>원하는 측정 온도 조건 설정</t>
    <phoneticPr fontId="1" type="noConversion"/>
  </si>
  <si>
    <t>Calibration</t>
    <phoneticPr fontId="1" type="noConversion"/>
  </si>
  <si>
    <t>용액을 교체한지 오래됐거나 수분에 많이 노출이 됐을 경우, 칼리브레이션이 최대 30분 이상 또는 정상 진행 어려움. 이 경우 용액 교체 필수.</t>
    <phoneticPr fontId="1" type="noConversion"/>
  </si>
  <si>
    <t>data 저장 후 추출</t>
    <phoneticPr fontId="1" type="noConversion"/>
  </si>
  <si>
    <t>Kral Fischer</t>
    <phoneticPr fontId="1" type="noConversion"/>
  </si>
  <si>
    <t>시료 개수, 무게, 블랭크 여부(Reference)로 사용 여부</t>
    <phoneticPr fontId="1" type="noConversion"/>
  </si>
  <si>
    <t>세척및 정리</t>
    <phoneticPr fontId="1" type="noConversion"/>
  </si>
  <si>
    <t>실제 측정에 대한 기준으로 Man Power 작성하였음.
Carlibration 완료 시, 실제 측정 과정 중에는 사람의 관여 없이 기계가 자동으로 측정 진행.</t>
    <phoneticPr fontId="1" type="noConversion"/>
  </si>
  <si>
    <t>Si 함량 분석_x000D_</t>
  </si>
  <si>
    <t>Si 함량 분석</t>
    <phoneticPr fontId="1" type="noConversion"/>
  </si>
  <si>
    <t xml:space="preserve">분석의뢰 (분석 담당), '26년 기준 ~30개 시료 분석 의뢰 </t>
    <phoneticPr fontId="1" type="noConversion"/>
  </si>
  <si>
    <t>현재 팀 내부에서도 측정은 가능하나, 정확도 있는 측정을 위해 분석담당에 분석 의뢰중
'26년 기준 ~10개 시료 분석 의뢰. 
Si/C 입자 내 Si 함량을 연소법으로 분석하는 전 과정 자동화</t>
    <phoneticPr fontId="1" type="noConversion"/>
  </si>
  <si>
    <t>자동화가 가능하다면 입고된 대부분의 시료에 대해 측정해도 좋을 것</t>
    <phoneticPr fontId="1" type="noConversion"/>
  </si>
  <si>
    <t>드라이룸에서 시료 소분 후, 진밀도 전용기에 분체 투입 후 tapping, cap 장착, 측정 조건 및 횟수 등 설정 (온도 안정화 될때까지 대기)</t>
    <phoneticPr fontId="1" type="noConversion"/>
  </si>
  <si>
    <t>PYCNOMETER (진밀도측정기, Micrometics, AccuPyc1350), He gas 공급 라인 &amp; 봄베</t>
    <phoneticPr fontId="1" type="noConversion"/>
  </si>
  <si>
    <t>진밀도, Volume</t>
  </si>
  <si>
    <t>외주 분석 진행했으나, 장비 도입으로 직접 측정 가능한 상황</t>
    <phoneticPr fontId="1" type="noConversion"/>
  </si>
  <si>
    <t>사용한 초자 세척 및 정리</t>
    <phoneticPr fontId="1" type="noConversion"/>
  </si>
  <si>
    <t>코인셀용 음극 슬러리 제작</t>
    <phoneticPr fontId="1" type="noConversion"/>
  </si>
  <si>
    <t>Si계 활물질 (~3g :드라이룸에서 실험 직전 소분), Super C, 바인더, DI water 준비</t>
    <phoneticPr fontId="1" type="noConversion"/>
  </si>
  <si>
    <t>슬러리 믹싱</t>
    <phoneticPr fontId="1" type="noConversion"/>
  </si>
  <si>
    <t xml:space="preserve">ZrO2 ball 포함/Step별 mixing을 통한 슬러리 제조 </t>
    <phoneticPr fontId="1" type="noConversion"/>
  </si>
  <si>
    <t>Thinky mixer (Thinky corporation ARE-310), 저울</t>
    <phoneticPr fontId="1" type="noConversion"/>
  </si>
  <si>
    <t>믹싱 완료 후 뒷 정리 (시약장에 도전재/바인더 등 원위치)</t>
    <phoneticPr fontId="1" type="noConversion"/>
  </si>
  <si>
    <t>슬러리 물성 평가 및 모노셀 제작용 음극 슬러리 제작</t>
    <phoneticPr fontId="1" type="noConversion"/>
  </si>
  <si>
    <t>공용 소재 준비</t>
    <phoneticPr fontId="6" type="noConversion"/>
  </si>
  <si>
    <t>대전 소형 Pilot에서 CMC 솔루션, 도전재, 바인더 소분해오기</t>
    <phoneticPr fontId="1" type="noConversion"/>
  </si>
  <si>
    <t>1차 슬러리 믹싱</t>
    <phoneticPr fontId="6" type="noConversion"/>
  </si>
  <si>
    <t>PE bottle에 도전재(Super C65), CMC (Daicel2200 1.5%), 물 계량 후 homodisper로 분산</t>
    <phoneticPr fontId="6" type="noConversion"/>
  </si>
  <si>
    <t>homodisper (Primix-homodisper-model 2.5), 저울</t>
    <phoneticPr fontId="1" type="noConversion"/>
  </si>
  <si>
    <t>조성 별 슬러리 제조 및 단계별 mixing 자동화 필요
인조흑연 / Super-C65 / Daicel2200 / BM-L302 = 95.6 : 1 : 1.1 : 2.3 
천연흑연 / Super-C65 / Daicel2200 / BM-L302 = 96.6 : 1 : 1.1 : 1.3 
AM: Daicel2200 : Super-C65 : M37 : SW-CNT = 95.788 : 1.1 (+0.113) : 0.425 : 2.5 : 0.075</t>
    <phoneticPr fontId="6" type="noConversion"/>
  </si>
  <si>
    <t>2차 슬러리 믹싱</t>
    <phoneticPr fontId="1" type="noConversion"/>
  </si>
  <si>
    <t>드라이룸에서 Su 시료 소분, TK 전용 믹서용기에  활물질 (흑연: Si계 혼합)+Super C 분산액, DI water 투입 후 고점도 mixing</t>
    <phoneticPr fontId="1" type="noConversion"/>
  </si>
  <si>
    <t>TK mixer (Primix-HIVIS MIX Model 2P-03), 저울</t>
    <phoneticPr fontId="1" type="noConversion"/>
  </si>
  <si>
    <t xml:space="preserve">자동화가 가능하다면, 슬러리 물성 평가용 +모노셀 제작용 슬러리 대량으로 한번에 제조 가정 </t>
    <phoneticPr fontId="1" type="noConversion"/>
  </si>
  <si>
    <t>3차 슬러리 믹싱</t>
    <phoneticPr fontId="1" type="noConversion"/>
  </si>
  <si>
    <t>SWCNT 추가 투입하여 TK mixer에서 20분 믹싱 --&gt; CMC 추가 투입 후 TK mixer 5min -&gt; homodisper로 옮겨 25분 추가 분산</t>
    <phoneticPr fontId="1" type="noConversion"/>
  </si>
  <si>
    <t>TK mixer, homodisper, 저울</t>
    <phoneticPr fontId="1" type="noConversion"/>
  </si>
  <si>
    <t>4차 슬러리 믹싱</t>
    <phoneticPr fontId="1" type="noConversion"/>
  </si>
  <si>
    <t>바인더 및 물 투입후 10분 추가 분산</t>
    <phoneticPr fontId="1" type="noConversion"/>
  </si>
  <si>
    <t>homodisper, 저울</t>
    <phoneticPr fontId="1" type="noConversion"/>
  </si>
  <si>
    <t>샘플 소분</t>
    <phoneticPr fontId="1" type="noConversion"/>
  </si>
  <si>
    <t xml:space="preserve">PE bottle에 제조한 슬러리 옮겨 담기 (Mesh망 통과), PE bottel에 활물질명 기입 </t>
    <phoneticPr fontId="1" type="noConversion"/>
  </si>
  <si>
    <t>PE bottle, mesh</t>
    <phoneticPr fontId="1" type="noConversion"/>
  </si>
  <si>
    <t>사용한 장비 세척 및 정리</t>
    <phoneticPr fontId="1" type="noConversion"/>
  </si>
  <si>
    <t>Slurry gas 발생량 측정_x000D_</t>
  </si>
  <si>
    <t>슬러리 가스 발생량 측정</t>
    <phoneticPr fontId="1" type="noConversion"/>
  </si>
  <si>
    <t>Al pouch 외관에 샘플명/날짜 등 기입</t>
    <phoneticPr fontId="1" type="noConversion"/>
  </si>
  <si>
    <r>
      <t xml:space="preserve">저울, Al pouch, </t>
    </r>
    <r>
      <rPr>
        <strike/>
        <sz val="9"/>
        <color theme="1"/>
        <rFont val="LG스마트체 Regular"/>
        <family val="3"/>
        <charset val="129"/>
      </rPr>
      <t>진공 실링 장비</t>
    </r>
    <phoneticPr fontId="1" type="noConversion"/>
  </si>
  <si>
    <t>1 소재, 2회</t>
    <phoneticPr fontId="1" type="noConversion"/>
  </si>
  <si>
    <t>슬러리 투입</t>
    <phoneticPr fontId="1" type="noConversion"/>
  </si>
  <si>
    <t>gas 발생 평가용 슬러리 20g을 Al pouch에 투입 (동일 시료 당 2개 - 반복 측정 및 온도 변경 측정)</t>
    <phoneticPr fontId="1" type="noConversion"/>
  </si>
  <si>
    <t>파우치 실링</t>
    <phoneticPr fontId="1" type="noConversion"/>
  </si>
  <si>
    <t>진공 sealing 장비를 이용하여 degas 및 실링, pouch cutting 포함</t>
    <phoneticPr fontId="1" type="noConversion"/>
  </si>
  <si>
    <t>진공 포장기 (SM600-L. or SW600-W)</t>
    <phoneticPr fontId="1" type="noConversion"/>
  </si>
  <si>
    <t>부피 측정</t>
    <phoneticPr fontId="1" type="noConversion"/>
  </si>
  <si>
    <t>Al pouch를 DI water가 있는 메스실린더에 넣고, 초기 부피 측정</t>
    <phoneticPr fontId="1" type="noConversion"/>
  </si>
  <si>
    <t>메스실린더</t>
    <phoneticPr fontId="1" type="noConversion"/>
  </si>
  <si>
    <t>세척 후 보관</t>
    <phoneticPr fontId="1" type="noConversion"/>
  </si>
  <si>
    <t xml:space="preserve">Pouch 외관에 묻은 물기 (수분) 닦아서 제거 -&gt; 40℃ 항온 챔버에 Al pouch 보관 </t>
    <phoneticPr fontId="1" type="noConversion"/>
  </si>
  <si>
    <t>40℃ 항온 챔버</t>
    <phoneticPr fontId="1" type="noConversion"/>
  </si>
  <si>
    <t>시간별 부피 측정</t>
    <phoneticPr fontId="1" type="noConversion"/>
  </si>
  <si>
    <t xml:space="preserve">1일차 : 40℃ 항온 챔버에 Al pouch를 꺼냄 --&gt; 5~10min 정도 상온에서 대기 (온도를 내리기 위한 목적) --&gt;  Al pouch를 DI water가 있는 메스실린더에 넣고, 1일차 부피 측정 -&gt; Pouch 외관에 묻은 물기 (수분) 닦아서 제거 --&gt; 40℃ 항온 챔버에 Al pouch 보관 (위 과정을 1, 2, 7일차까지 반복) 같은 pouch로 3일 추가 측정 </t>
    <phoneticPr fontId="1" type="noConversion"/>
  </si>
  <si>
    <t>0일차 초기 두께 대비 1, 2, 7일차 Al pouch의 부피 증가량 계산 후 data정리 (표 또는 그래프)</t>
    <phoneticPr fontId="1" type="noConversion"/>
  </si>
  <si>
    <t xml:space="preserve">0, 1, 2, 7일차 Al pouch의 부피 </t>
    <phoneticPr fontId="1" type="noConversion"/>
  </si>
  <si>
    <t>0, 1, 2, 7일차의 Al pouch 부피 증가량 (부피 증가량은 슬러리의 gas 발생량)에 대한 표/그래프</t>
    <phoneticPr fontId="1" type="noConversion"/>
  </si>
  <si>
    <t>Al pouch 폐기 (pouch open한 후 폐슬러리 별도 보관함에 투입 과정 포함)</t>
    <phoneticPr fontId="1" type="noConversion"/>
  </si>
  <si>
    <t>슬러리 점도 및 유변물성 측정</t>
    <phoneticPr fontId="1" type="noConversion"/>
  </si>
  <si>
    <t xml:space="preserve">주사기에 슬러리 11ml 샘플링 (샘플 1종당 4개) 후 1개를 제외하고 3개는 상온 챔버에 보관 </t>
    <phoneticPr fontId="1" type="noConversion"/>
  </si>
  <si>
    <t xml:space="preserve">Calibraton </t>
    <phoneticPr fontId="1" type="noConversion"/>
  </si>
  <si>
    <t>장비 calibration 진행 -&gt; geomerty 장착 후 calibration 추가 진행 (장비 오류 확인 작업), 
4회 반복 (0, 1, 2, 7일)</t>
    <phoneticPr fontId="1" type="noConversion"/>
  </si>
  <si>
    <t>Rheometer (TA instrument)</t>
    <phoneticPr fontId="1" type="noConversion"/>
  </si>
  <si>
    <t xml:space="preserve">주사기로 슬러리 9-11ml 투입 후 측정 조건/저장 setting </t>
    <phoneticPr fontId="1" type="noConversion"/>
  </si>
  <si>
    <t>주사기, 항온 챔버 (25℃)</t>
    <phoneticPr fontId="1" type="noConversion"/>
  </si>
  <si>
    <t>슬러리 유변물성 측정</t>
    <phoneticPr fontId="1" type="noConversion"/>
  </si>
  <si>
    <t>유변 물성 측정 (시퀀스에 따라 측정소요 시간 달라짐)</t>
    <phoneticPr fontId="1" type="noConversion"/>
  </si>
  <si>
    <t>data 추출 및 초기 점도 대비 1, 2, 7일차 점도 변화율 계산/정리 (data 정리는 동일 시료 한번에 정리)</t>
    <phoneticPr fontId="1" type="noConversion"/>
  </si>
  <si>
    <t>0, 1, 2, 7일차 shear rate 2.5 1/s일 때 점도값</t>
    <phoneticPr fontId="1" type="noConversion"/>
  </si>
  <si>
    <t>사용한 장비 세척</t>
    <phoneticPr fontId="1" type="noConversion"/>
  </si>
  <si>
    <t>코인셀용 음극 전극 코팅</t>
    <phoneticPr fontId="1" type="noConversion"/>
  </si>
  <si>
    <t xml:space="preserve">코팅 준비 </t>
    <phoneticPr fontId="1" type="noConversion"/>
  </si>
  <si>
    <t>foil frame에 Cu foil을 끼운 후,  coater에 장착,  gap 조절이 필요한 경우, 조절 후 Knife 장착</t>
    <phoneticPr fontId="1" type="noConversion"/>
  </si>
  <si>
    <t>Mathis lab coater (WERNER MATHIS AG-Mathis SV-M)</t>
    <phoneticPr fontId="1" type="noConversion"/>
  </si>
  <si>
    <t xml:space="preserve">코팅 </t>
    <phoneticPr fontId="1" type="noConversion"/>
  </si>
  <si>
    <t xml:space="preserve">슬러리 도포 후 코팅 시작 </t>
    <phoneticPr fontId="1" type="noConversion"/>
  </si>
  <si>
    <t xml:space="preserve">Mathis lab coater </t>
  </si>
  <si>
    <t>전극 cutting 및 건조</t>
    <phoneticPr fontId="1" type="noConversion"/>
  </si>
  <si>
    <t>foil frame에서 코팅 전극 제거 후 건조 챔버에 투입</t>
    <phoneticPr fontId="1" type="noConversion"/>
  </si>
  <si>
    <t>60℃ 항온 챔버</t>
    <phoneticPr fontId="1" type="noConversion"/>
  </si>
  <si>
    <t>전극 1차 건조</t>
    <phoneticPr fontId="1" type="noConversion"/>
  </si>
  <si>
    <t>60도 챔버, 30분 이상 건조</t>
    <phoneticPr fontId="1" type="noConversion"/>
  </si>
  <si>
    <t xml:space="preserve">Knife 세척 등 뒷정리 </t>
    <phoneticPr fontId="1" type="noConversion"/>
  </si>
  <si>
    <t>전극 평가 및 모노셀용 음극 전극 코팅</t>
    <phoneticPr fontId="1" type="noConversion"/>
  </si>
  <si>
    <t>음극 코터 셋팅</t>
    <phoneticPr fontId="1" type="noConversion"/>
  </si>
  <si>
    <t>코팅룸 이동, 코터 On -&gt; 건조하고자 하는 온도 및 코터속도 setting -&gt; 코팅 준비 (슬러리 투입 및 폭에 맞춰 댐 setting) (목표 온도 도달까지 대기 시간 포함)</t>
    <phoneticPr fontId="1" type="noConversion"/>
  </si>
  <si>
    <t>coater</t>
    <phoneticPr fontId="1" type="noConversion"/>
  </si>
  <si>
    <t>음극 전극 코팅</t>
    <phoneticPr fontId="1" type="noConversion"/>
  </si>
  <si>
    <t>슬러리 투입 후 코팅 gap 조절 -&gt; 건조되어 나온 코팅 전극 무게 확인 (무게 로딩이 맞지 않는다면 gap 조절 반복) --&gt; target 로딩에서 필요한 양만큼 전극 코팅 진행</t>
    <phoneticPr fontId="1" type="noConversion"/>
  </si>
  <si>
    <t xml:space="preserve">정밀저울 (메틀러토레도 Balance XPR205V), 전극 핸드타발기 </t>
    <phoneticPr fontId="1" type="noConversion"/>
  </si>
  <si>
    <t>코인셀용 전극 압연</t>
    <phoneticPr fontId="1" type="noConversion"/>
  </si>
  <si>
    <t>target로딩 전극 확인</t>
    <phoneticPr fontId="1" type="noConversion"/>
  </si>
  <si>
    <t>전극 로딩 확인 (코팅 전극과 무지부 (Cu foil) 각각 로딩 확인)</t>
    <phoneticPr fontId="1" type="noConversion"/>
  </si>
  <si>
    <t xml:space="preserve">정밀저울, 전극 핸드타발기 </t>
    <phoneticPr fontId="1" type="noConversion"/>
  </si>
  <si>
    <t>1소재당 2개전극 압연</t>
    <phoneticPr fontId="1" type="noConversion"/>
  </si>
  <si>
    <t>3cm 폭으로 전극 cutting</t>
    <phoneticPr fontId="1" type="noConversion"/>
  </si>
  <si>
    <t>target 밀도로 압연</t>
    <phoneticPr fontId="1" type="noConversion"/>
  </si>
  <si>
    <t>압연 gap 변경하여 target porosity에 맞춰 압연 (재료별로 spring back이 다를 수 있기 때문에 gap 2~3종으로 press)</t>
    <phoneticPr fontId="1" type="noConversion"/>
  </si>
  <si>
    <t>roll-press,  두께측정기 (TESA u-hite gauge)</t>
    <phoneticPr fontId="1" type="noConversion"/>
  </si>
  <si>
    <t>압연 조건 자동기록 요청</t>
    <phoneticPr fontId="1" type="noConversion"/>
  </si>
  <si>
    <t>press기의 roll 클리닝</t>
    <phoneticPr fontId="1" type="noConversion"/>
  </si>
  <si>
    <t>전극 V/D 챔버로 이동</t>
    <phoneticPr fontId="1" type="noConversion"/>
  </si>
  <si>
    <t>Al foil로 감싼 후 드라이룸 내의 V/D 챔버로 이동</t>
    <phoneticPr fontId="1" type="noConversion"/>
  </si>
  <si>
    <t>VD챔버</t>
    <phoneticPr fontId="1" type="noConversion"/>
  </si>
  <si>
    <t>130℃ 진공상태에서 8시간동안 전극 건조</t>
    <phoneticPr fontId="1" type="noConversion"/>
  </si>
  <si>
    <t>VD챔버, 진공폄프</t>
    <phoneticPr fontId="1" type="noConversion"/>
  </si>
  <si>
    <r>
      <t xml:space="preserve">Q) 전체 공정 시간이 12시간? 건조시간 8시간 이외 잔여 시간 설명 요청 - </t>
    </r>
    <r>
      <rPr>
        <sz val="9"/>
        <color rgb="FF0E12EB"/>
        <rFont val="LG스마트체 Regular"/>
        <family val="3"/>
        <charset val="129"/>
      </rPr>
      <t>건조시간은 8시간이나, 챔버의 온도가 40도이하로 떨어질때까지 기다려야함. 높은 온도에서 전극을 꺼내면 산화됨.</t>
    </r>
    <phoneticPr fontId="1" type="noConversion"/>
  </si>
  <si>
    <t>1회당 50개 Ni-form 제조</t>
    <phoneticPr fontId="1" type="noConversion"/>
  </si>
  <si>
    <t>코인셀 만들기전 미리 제작하여 세척/건조 진행해야함</t>
    <phoneticPr fontId="1" type="noConversion"/>
  </si>
  <si>
    <t>수동 롤프레스기</t>
    <phoneticPr fontId="1" type="noConversion"/>
  </si>
  <si>
    <r>
      <t>Ni foam 전용 타발기 (대원프리시전-수동 타발기 15</t>
    </r>
    <r>
      <rPr>
        <sz val="9"/>
        <color theme="1"/>
        <rFont val="Calibri"/>
        <family val="3"/>
        <charset val="161"/>
      </rPr>
      <t>φ</t>
    </r>
    <r>
      <rPr>
        <sz val="9"/>
        <color theme="1"/>
        <rFont val="LG스마트체 Regular"/>
        <family val="3"/>
        <charset val="129"/>
      </rPr>
      <t xml:space="preserve"> cavity)</t>
    </r>
    <phoneticPr fontId="1" type="noConversion"/>
  </si>
  <si>
    <t>외부초음파 설비 (Brason-CPX1800H-E), 비커, 60℃항온챔버</t>
    <phoneticPr fontId="1" type="noConversion"/>
  </si>
  <si>
    <t>코인셀 타발기</t>
    <phoneticPr fontId="1" type="noConversion"/>
  </si>
  <si>
    <t>1 소재 5개</t>
    <phoneticPr fontId="1" type="noConversion"/>
  </si>
  <si>
    <t>모노셀과 달리 코인셀 조립 직전 준비 필요코인셀과 연계된 공정 필요_x000D_</t>
  </si>
  <si>
    <t>정밀저울  (메틀러토레도 Balance XPR205V)</t>
    <phoneticPr fontId="1" type="noConversion"/>
  </si>
  <si>
    <t>두께측정기 (TESA u-hite gauge)</t>
    <phoneticPr fontId="1" type="noConversion"/>
  </si>
  <si>
    <t>자동화가 가능하다면, rate 평가용과 용량/효율 평가용 한번에 조립 가정 (조립 수량 증가)</t>
    <phoneticPr fontId="1" type="noConversion"/>
  </si>
  <si>
    <t>글러브박스, Li-metal 타발기</t>
    <phoneticPr fontId="1" type="noConversion"/>
  </si>
  <si>
    <t xml:space="preserve">2032 웰코스 coin cell 5종 부품 </t>
    <phoneticPr fontId="1" type="noConversion"/>
  </si>
  <si>
    <t>코인셀 클램퍼 (웰코스-수동/또는 자동 클램퍼 : HSMCC/HSACC)</t>
    <phoneticPr fontId="1" type="noConversion"/>
  </si>
  <si>
    <t>Hioki 디지털 포켓 테스터기</t>
    <phoneticPr fontId="1" type="noConversion"/>
  </si>
  <si>
    <t>전극 물성 평가 및 모노셀 제작용 전극 압연</t>
    <phoneticPr fontId="1" type="noConversion"/>
  </si>
  <si>
    <t>전극 로딩 확인, 사용할 전극 선별</t>
    <phoneticPr fontId="1" type="noConversion"/>
  </si>
  <si>
    <t>1 소재 3개</t>
    <phoneticPr fontId="1" type="noConversion"/>
  </si>
  <si>
    <t>1소재당 3개 전극 압연</t>
    <phoneticPr fontId="1" type="noConversion"/>
  </si>
  <si>
    <t>6~7cm 폭으로 전극 cutting</t>
    <phoneticPr fontId="1" type="noConversion"/>
  </si>
  <si>
    <t>압연 gap 변경하여 target porosity에 맞춰 압연 -&gt; 두께에 적합할 때까지 압연 반복(현재 Lab Press 설비로는 여러번 다단 압연 필요)</t>
    <phoneticPr fontId="1" type="noConversion"/>
  </si>
  <si>
    <t>roll-press</t>
    <phoneticPr fontId="1" type="noConversion"/>
  </si>
  <si>
    <r>
      <t xml:space="preserve">압연 조건 자동기록 요청
</t>
    </r>
    <r>
      <rPr>
        <sz val="9"/>
        <color rgb="FFFF0000"/>
        <rFont val="LG스마트체 Regular"/>
        <family val="3"/>
        <charset val="129"/>
      </rPr>
      <t>Q) 자동 기록 항목 List 요청 :</t>
    </r>
    <r>
      <rPr>
        <sz val="9"/>
        <color rgb="FF0E12EB"/>
        <rFont val="LG스마트체 Regular"/>
        <family val="3"/>
        <charset val="129"/>
      </rPr>
      <t xml:space="preserve"> Press조건 (ex. Press한 gap , target 두께를 맞추기 위해 Press 진행 횟수)</t>
    </r>
    <phoneticPr fontId="1" type="noConversion"/>
  </si>
  <si>
    <t xml:space="preserve">전극 V/D 챔버로 이동  </t>
    <phoneticPr fontId="1" type="noConversion"/>
  </si>
  <si>
    <t>VD 챔버, 진공펌프</t>
    <phoneticPr fontId="1" type="noConversion"/>
  </si>
  <si>
    <t xml:space="preserve">자동화가 가능하다면 접착력 전극+모노셀 전극 한번에 건조 가정 </t>
    <phoneticPr fontId="1" type="noConversion"/>
  </si>
  <si>
    <t xml:space="preserve">전극 건조  </t>
    <phoneticPr fontId="1" type="noConversion"/>
  </si>
  <si>
    <t>모노셀 타발기</t>
    <phoneticPr fontId="1" type="noConversion"/>
  </si>
  <si>
    <t>연구원,도급</t>
    <phoneticPr fontId="1" type="noConversion"/>
  </si>
  <si>
    <t>1 소재 10개</t>
    <phoneticPr fontId="1" type="noConversion"/>
  </si>
  <si>
    <t>현재 양극은 도급 의뢰도 가능하나 필요 수량을 모두 cover하지 못함
음극은 대부분 시간상 이유로 연구원이 주로 진행</t>
    <phoneticPr fontId="6" type="noConversion"/>
  </si>
  <si>
    <t>연구원, 도급</t>
    <phoneticPr fontId="1" type="noConversion"/>
  </si>
  <si>
    <t>현재 조립은 도급 의뢰중
단, 도급 의뢰 예약 및 전극 전달, 모노셀 제작 후 셀 찾아와서 건조까지 추가 작업은 연구원이 진행 중
Cell 조립도 자동화가 되면 원하는 날짜에 원하는 수량만큼 제작이 가능할 수 있을 것</t>
    <phoneticPr fontId="6" type="noConversion"/>
  </si>
  <si>
    <t>VD챔버, 진공펌프</t>
    <phoneticPr fontId="1" type="noConversion"/>
  </si>
  <si>
    <t xml:space="preserve">도급 </t>
    <phoneticPr fontId="1" type="noConversion"/>
  </si>
  <si>
    <t xml:space="preserve">수작업실에서 모노셀 수령 </t>
    <phoneticPr fontId="1" type="noConversion"/>
  </si>
  <si>
    <t>자동화가 가능하다면, 수작업실 수령 과정 삭제 가능, 건조는 필요하므로 공정 시간 감소 필요</t>
    <phoneticPr fontId="1" type="noConversion"/>
  </si>
  <si>
    <t>접착력 측정_x000D_</t>
  </si>
  <si>
    <t>전극 접착력 측정</t>
    <phoneticPr fontId="1" type="noConversion"/>
  </si>
  <si>
    <t>전극 접착력 size (2*10cm)로 전극 타발</t>
    <phoneticPr fontId="1" type="noConversion"/>
  </si>
  <si>
    <t>접착력 타발기 (대원정밀-잡착력 전극 타발기)</t>
    <phoneticPr fontId="1" type="noConversion"/>
  </si>
  <si>
    <t>1 소재 4개</t>
    <phoneticPr fontId="1" type="noConversion"/>
  </si>
  <si>
    <t>슬라이드 글라스에 양면테이프 부착</t>
    <phoneticPr fontId="1" type="noConversion"/>
  </si>
  <si>
    <t>슬라이드 글라스 ,양면테이프</t>
    <phoneticPr fontId="1" type="noConversion"/>
  </si>
  <si>
    <t>슬라이드 글라스에 타발한 전극 부착</t>
    <phoneticPr fontId="1" type="noConversion"/>
  </si>
  <si>
    <t>테이프 위에 타발한 전극 부착</t>
    <phoneticPr fontId="1" type="noConversion"/>
  </si>
  <si>
    <t>롤러 작업_x000D_</t>
  </si>
  <si>
    <t>전극 부착된 슬라이드 글라스 롤링 작업 왕복 10회</t>
    <phoneticPr fontId="1" type="noConversion"/>
  </si>
  <si>
    <t>롤러</t>
    <phoneticPr fontId="1" type="noConversion"/>
  </si>
  <si>
    <t>접착력 측정기에 부착_x000D_</t>
  </si>
  <si>
    <t>접착력 측정기에 슬라이드글라스 부착</t>
    <phoneticPr fontId="1" type="noConversion"/>
  </si>
  <si>
    <t xml:space="preserve"> 접착력 측정용 UTM 장비 (LLOYD INSTRUMENTS 
-Material Testing Machine LS-1)</t>
    <phoneticPr fontId="1" type="noConversion"/>
  </si>
  <si>
    <t xml:space="preserve">접착력 측정 </t>
    <phoneticPr fontId="1" type="noConversion"/>
  </si>
  <si>
    <t>전극 접착력 측정 (90도, peel-off),(한 소재당 4~5개 측정)</t>
    <phoneticPr fontId="1" type="noConversion"/>
  </si>
  <si>
    <t xml:space="preserve"> 접착력 측정용 UTM 장비 (LLOYD INSTRUMENTS 
-Material Testing Machine LS-1), PC</t>
    <phoneticPr fontId="1" type="noConversion"/>
  </si>
  <si>
    <t>전극 단면 분석 (SEM)</t>
    <phoneticPr fontId="1" type="noConversion"/>
  </si>
  <si>
    <t xml:space="preserve">전극 단면 분석 </t>
    <phoneticPr fontId="1" type="noConversion"/>
  </si>
  <si>
    <t>이온밀링, 분석 담당 의뢰중</t>
    <phoneticPr fontId="1" type="noConversion"/>
  </si>
  <si>
    <t xml:space="preserve">일부 연구원들은 라이선스를 받아 직접 측정하기도 하나, quality있는 분석과 결과를 위해 분석담당에 분석 의뢰 중, '26년 기준 시료 ~20개 의뢰 </t>
    <phoneticPr fontId="1" type="noConversion"/>
  </si>
  <si>
    <t>항온 챔버</t>
    <phoneticPr fontId="1" type="noConversion"/>
  </si>
  <si>
    <t>충방전 평가 진행</t>
    <phoneticPr fontId="1" type="noConversion"/>
  </si>
  <si>
    <t>충방전기 - TOYO system(Toscat-3100), PC, 항온챔버</t>
    <phoneticPr fontId="1" type="noConversion"/>
  </si>
  <si>
    <r>
      <t xml:space="preserve">Q) Wetting 후 충방전기로 이송 작업 소요 시간 산정은 불필요? 
→ </t>
    </r>
    <r>
      <rPr>
        <sz val="9"/>
        <color rgb="FF0E12EB"/>
        <rFont val="LG스마트체 Regular"/>
        <family val="3"/>
        <charset val="129"/>
      </rPr>
      <t>충방전기에 체결 후, pattern 설정할때 30h간 rest 조건을 넣어둠. 충방전기챔버 안에서 체결된 상태에서 30시간 후 평가 진행.</t>
    </r>
    <phoneticPr fontId="1" type="noConversion"/>
  </si>
  <si>
    <t>data추출 및 용량/효율 정리</t>
    <phoneticPr fontId="1" type="noConversion"/>
  </si>
  <si>
    <t>PC, 항온 챔버</t>
    <phoneticPr fontId="1" type="noConversion"/>
  </si>
  <si>
    <t xml:space="preserve">Rate 별 평가 </t>
    <phoneticPr fontId="1" type="noConversion"/>
  </si>
  <si>
    <t>PNE 충방전기 (5V, 0.1A) or TOYO system(Toscat-3100), PC, 항온챔버</t>
    <phoneticPr fontId="1" type="noConversion"/>
  </si>
  <si>
    <t>건조된 모노셀 실링 후, degas 장비로 이동</t>
    <phoneticPr fontId="1" type="noConversion"/>
  </si>
  <si>
    <t>항온챔버</t>
    <phoneticPr fontId="1" type="noConversion"/>
  </si>
  <si>
    <t>모노셀은 대부분 상온 SOC 30 까지 0.1C로 진행</t>
    <phoneticPr fontId="1" type="noConversion"/>
  </si>
  <si>
    <t>활성화 Data 정리_x000D_</t>
  </si>
  <si>
    <r>
      <t xml:space="preserve">Q) 지그 체결 산정 기준 문의
     - 18분 동안 몇 개의 셀 지그 체결 기준? </t>
    </r>
    <r>
      <rPr>
        <sz val="9"/>
        <color rgb="FF0E12EB"/>
        <rFont val="LG스마트체 Regular"/>
        <family val="3"/>
        <charset val="129"/>
      </rPr>
      <t xml:space="preserve">1소재당 10개 기준 </t>
    </r>
    <r>
      <rPr>
        <sz val="9"/>
        <color rgb="FFFF0000"/>
        <rFont val="LG스마트체 Regular"/>
        <family val="3"/>
        <charset val="129"/>
      </rPr>
      <t xml:space="preserve">
     - 지그 체결 전 로드셀을 이용한 체결 압력 설정은 미포함? </t>
    </r>
    <r>
      <rPr>
        <sz val="9"/>
        <color rgb="FF0E12EB"/>
        <rFont val="LG스마트체 Regular"/>
        <family val="3"/>
        <charset val="129"/>
      </rPr>
      <t>지그체결+토크렌치로 압력까지의 시간</t>
    </r>
    <phoneticPr fontId="1" type="noConversion"/>
  </si>
  <si>
    <t>선별된 셀을 고온수명 평가 진행 (~600cyc., 100cyc마다 저항 측정)</t>
    <phoneticPr fontId="1" type="noConversion"/>
  </si>
  <si>
    <t>선별된 셀을 고온 저장 평가 진행 (60℃챔버 보관 후 1w, 2w, 4w, 6w, 8w 마다 저항 측정)</t>
    <phoneticPr fontId="1" type="noConversion"/>
  </si>
  <si>
    <t xml:space="preserve">수명, 저장 측정  raw data </t>
    <phoneticPr fontId="1" type="noConversion"/>
  </si>
  <si>
    <t>1 소재 9개</t>
    <phoneticPr fontId="1" type="noConversion"/>
  </si>
  <si>
    <t>swelling 평가</t>
    <phoneticPr fontId="1" type="noConversion"/>
  </si>
  <si>
    <t>건조된 셀 실링 후, degas 장비로 이동</t>
    <phoneticPr fontId="1" type="noConversion"/>
  </si>
  <si>
    <t>건조된 2-stacked bicell 실링 후, degas 장비가 있는 드라이룸으로 이동 (전해액, 피펫 등 준비)</t>
    <phoneticPr fontId="1" type="noConversion"/>
  </si>
  <si>
    <t>건조된  2-stacked bicell 에 전해액 주액</t>
    <phoneticPr fontId="1" type="noConversion"/>
  </si>
  <si>
    <t xml:space="preserve">마이크로피펫 </t>
    <phoneticPr fontId="1" type="noConversion"/>
  </si>
  <si>
    <t>진공챔버에서 30초씩 2번 vaccum 시행</t>
    <phoneticPr fontId="1" type="noConversion"/>
  </si>
  <si>
    <t>degas 장비에서 셀 실링(진공압착)</t>
    <phoneticPr fontId="1" type="noConversion"/>
  </si>
  <si>
    <t>degas장비</t>
    <phoneticPr fontId="1" type="noConversion"/>
  </si>
  <si>
    <t>상온 wetting</t>
    <phoneticPr fontId="1" type="noConversion"/>
  </si>
  <si>
    <t xml:space="preserve">degas 공정없이 1일 wetting </t>
    <phoneticPr fontId="1" type="noConversion"/>
  </si>
  <si>
    <t>지그 체결</t>
    <phoneticPr fontId="1" type="noConversion"/>
  </si>
  <si>
    <t>초기 두께 측정용 지그 체결</t>
    <phoneticPr fontId="1" type="noConversion"/>
  </si>
  <si>
    <t>초기 두께 측정용 jig. 토크렌치</t>
    <phoneticPr fontId="1" type="noConversion"/>
  </si>
  <si>
    <t>초기 두께 측정</t>
    <phoneticPr fontId="1" type="noConversion"/>
  </si>
  <si>
    <t xml:space="preserve">초기 두께 측정 및 기록 </t>
    <phoneticPr fontId="1" type="noConversion"/>
  </si>
  <si>
    <t>초기 두께 측정용 jig</t>
    <phoneticPr fontId="1" type="noConversion"/>
  </si>
  <si>
    <t>초기 두께 (3개 평균)</t>
    <phoneticPr fontId="1" type="noConversion"/>
  </si>
  <si>
    <t xml:space="preserve">swelling 평가용 지그 체결 </t>
    <phoneticPr fontId="1" type="noConversion"/>
  </si>
  <si>
    <t>swelling 평가용 jig, 토크렌치, 지그 압력 측정용 로드셀</t>
    <phoneticPr fontId="1" type="noConversion"/>
  </si>
  <si>
    <t xml:space="preserve">비어 있는 채널에 셀 체결 </t>
    <phoneticPr fontId="1" type="noConversion"/>
  </si>
  <si>
    <t xml:space="preserve">비어 있는 채널에 셀 체결 및 data 로거/SPC 케이블 연결, 충방전 패턴 설정 등 </t>
    <phoneticPr fontId="1" type="noConversion"/>
  </si>
  <si>
    <t>데이터로거, SPC케이블, 항온 챔버</t>
    <phoneticPr fontId="1" type="noConversion"/>
  </si>
  <si>
    <t>in-situ swelling 평가</t>
    <phoneticPr fontId="1" type="noConversion"/>
  </si>
  <si>
    <t>0.1C 2 cycle, 1C 300 Cycle 진행하며 in-situ sweling 평가</t>
    <phoneticPr fontId="1" type="noConversion"/>
  </si>
  <si>
    <t xml:space="preserve">PNE충방전기 (5V, 1A) , PC, 항온 챔버, 데이터로거, SPC케이블, </t>
    <phoneticPr fontId="1" type="noConversion"/>
  </si>
  <si>
    <t>data 정리</t>
    <phoneticPr fontId="1" type="noConversion"/>
  </si>
  <si>
    <t xml:space="preserve">수명/두께 변화 raw data </t>
    <phoneticPr fontId="1" type="noConversion"/>
  </si>
  <si>
    <t>외주</t>
  </si>
  <si>
    <t xml:space="preserve">드라이룸에서 시료 소분 후 분석실 이동 --&gt; 샘플 홀더에 압연전극을 평평하게 샘플링,홀더 주변 클리닝 (에틸알콜 등), 홀더에 샘플명/이름/날짜 수기로 기입, 샘플 홀더  장비에 투입 후 측정 패턴 및 저장 setting </t>
    <phoneticPr fontId="1" type="noConversion"/>
  </si>
  <si>
    <t>샘플 홀더, 양면테이프</t>
    <phoneticPr fontId="1" type="noConversion"/>
  </si>
  <si>
    <r>
      <t xml:space="preserve">Q, 분석 담당 의뢰 실험 or 직접 측정 실험?  확인 요청  </t>
    </r>
    <r>
      <rPr>
        <sz val="9"/>
        <color rgb="FF0E12EB"/>
        <rFont val="LG스마트체 Regular"/>
        <family val="3"/>
        <charset val="129"/>
      </rPr>
      <t>직접 실험 / 측정에 대해서는 0으로 표기함</t>
    </r>
    <phoneticPr fontId="1" type="noConversion"/>
  </si>
  <si>
    <t>슬러리 물성 평가 및 코인셀/모노셀 제작용 음극 슬러리 제작</t>
    <phoneticPr fontId="1" type="noConversion"/>
  </si>
  <si>
    <t>TK 전용 믹서용기에  활물질+Super C 분산액, DI water 투입 후 고점도 mixing</t>
    <phoneticPr fontId="1" type="noConversion"/>
  </si>
  <si>
    <t>CMC 추가 투입 후 TK mixer 5min -&gt; homodisper로 옮겨 20분 추가 분산</t>
    <phoneticPr fontId="1" type="noConversion"/>
  </si>
  <si>
    <t>1소재 2회</t>
    <phoneticPr fontId="1" type="noConversion"/>
  </si>
  <si>
    <t>1 소재, 5개</t>
    <phoneticPr fontId="1" type="noConversion"/>
  </si>
  <si>
    <t>1 소재, 3회</t>
    <phoneticPr fontId="1" type="noConversion"/>
  </si>
  <si>
    <t xml:space="preserve">전극 타발 </t>
    <phoneticPr fontId="1" type="noConversion"/>
  </si>
  <si>
    <t>분석담당연구원</t>
    <phoneticPr fontId="1" type="noConversion"/>
  </si>
  <si>
    <t>분석담당연구원</t>
  </si>
  <si>
    <r>
      <t xml:space="preserve">PNE충방전기 (5V, 1A) , PC, 항온 챔버 </t>
    </r>
    <r>
      <rPr>
        <strike/>
        <sz val="9"/>
        <color theme="1"/>
        <rFont val="LG스마트체 Regular"/>
        <family val="3"/>
        <charset val="129"/>
      </rPr>
      <t>PNE solution(PESC 04-0.01~0.1) or TOYO system(Toscat-3000))</t>
    </r>
    <phoneticPr fontId="1" type="noConversion"/>
  </si>
  <si>
    <t>PNE solution(PESC 04-0.01~0.1) or TOYO system(Toscat-3000))</t>
  </si>
  <si>
    <t>고온 챔버, PNE solution(PESC 04-0.01~0.1) or TOYO system(Toscat-3000))</t>
    <phoneticPr fontId="1" type="noConversion"/>
  </si>
  <si>
    <t>스포이드</t>
    <phoneticPr fontId="1" type="noConversion"/>
  </si>
  <si>
    <t>지그</t>
    <phoneticPr fontId="1" type="noConversion"/>
  </si>
  <si>
    <t>분리막 분석 실험</t>
  </si>
  <si>
    <t>분리막 두께 측정_x000D_</t>
  </si>
  <si>
    <t>분리막 두께 확인</t>
    <phoneticPr fontId="1" type="noConversion"/>
  </si>
  <si>
    <t xml:space="preserve">분리막 타발 </t>
    <phoneticPr fontId="6" type="noConversion"/>
  </si>
  <si>
    <t>분리막 5 x 5 cm 타발한다.</t>
    <phoneticPr fontId="1" type="noConversion"/>
  </si>
  <si>
    <t>타발기</t>
    <phoneticPr fontId="1" type="noConversion"/>
  </si>
  <si>
    <t>두께, Packing Density</t>
  </si>
  <si>
    <t>1소재, 3회</t>
  </si>
  <si>
    <t xml:space="preserve">분리막 두께 측정 </t>
    <phoneticPr fontId="6" type="noConversion"/>
  </si>
  <si>
    <t>분리막의 상/하/좌/우/중앙 5 point 두께 측정한다.</t>
    <phoneticPr fontId="1" type="noConversion"/>
  </si>
  <si>
    <t xml:space="preserve">Mitutoyo VL-50S </t>
    <phoneticPr fontId="1" type="noConversion"/>
  </si>
  <si>
    <t>분리막 무게 측정_x000D_</t>
  </si>
  <si>
    <t>분리막 무게 확인</t>
    <phoneticPr fontId="1" type="noConversion"/>
  </si>
  <si>
    <t>로딩(무게), Packing Density</t>
  </si>
  <si>
    <t xml:space="preserve">분리막 무게 측정 </t>
    <phoneticPr fontId="6" type="noConversion"/>
  </si>
  <si>
    <t>분리막의 무게를 측정한다.</t>
    <phoneticPr fontId="1" type="noConversion"/>
  </si>
  <si>
    <t>정밀 저울</t>
    <phoneticPr fontId="1" type="noConversion"/>
  </si>
  <si>
    <t>분리막 통기성 측정_x000D_</t>
  </si>
  <si>
    <t>분리막 통기도 확인</t>
    <phoneticPr fontId="1" type="noConversion"/>
  </si>
  <si>
    <t>통기도</t>
  </si>
  <si>
    <t>분리막 통기도 측정</t>
    <phoneticPr fontId="1" type="noConversion"/>
  </si>
  <si>
    <t>분리막의 통기도 측정한다.</t>
    <phoneticPr fontId="1" type="noConversion"/>
  </si>
  <si>
    <t>통기도 장비</t>
    <phoneticPr fontId="1" type="noConversion"/>
  </si>
  <si>
    <t>Puncture stress_x000D_</t>
  </si>
  <si>
    <t>분리막 강도 측정</t>
    <phoneticPr fontId="1" type="noConversion"/>
  </si>
  <si>
    <t>분리막 타발 후, 장비에 분리막 고정</t>
    <phoneticPr fontId="1" type="noConversion"/>
  </si>
  <si>
    <t>5cm x 5cm 로 타발 된 분리막을 고정한다.</t>
    <phoneticPr fontId="1" type="noConversion"/>
  </si>
  <si>
    <r>
      <t xml:space="preserve">AMETEK UTM </t>
    </r>
    <r>
      <rPr>
        <sz val="10"/>
        <color theme="1"/>
        <rFont val="LG스마트체2.0 Regular"/>
        <family val="3"/>
        <charset val="129"/>
      </rPr>
      <t>장비</t>
    </r>
    <phoneticPr fontId="1" type="noConversion"/>
  </si>
  <si>
    <t>Puncture</t>
  </si>
  <si>
    <t>Needle의 위치를 분리막에 맞닿게 위치 조절</t>
    <phoneticPr fontId="1" type="noConversion"/>
  </si>
  <si>
    <t xml:space="preserve">Needle의 위치를 분리막에 맞닿게 위치 조절한다. </t>
    <phoneticPr fontId="1" type="noConversion"/>
  </si>
  <si>
    <t>천공 강도 측정 프로그램을 실행</t>
    <phoneticPr fontId="1" type="noConversion"/>
  </si>
  <si>
    <t>Nexygen 실행 후 천공 테스트 선택 -&gt; 파일명 설정의 순서로 진행 후 샘플명 입력 후 시작한다.</t>
    <phoneticPr fontId="1" type="noConversion"/>
  </si>
  <si>
    <t>Data 분석 및 추출</t>
    <phoneticPr fontId="1" type="noConversion"/>
  </si>
  <si>
    <t>데이터를 취득한다.</t>
    <phoneticPr fontId="1" type="noConversion"/>
  </si>
  <si>
    <t>Tensile strength (인장강도)_x000D_</t>
  </si>
  <si>
    <t>분리막 인장강도 측정</t>
  </si>
  <si>
    <t>분리막을 15 mm x 200 mm로 MD/TD 방향 구분하여 6ea 샘플 준비한다</t>
    <phoneticPr fontId="1" type="noConversion"/>
  </si>
  <si>
    <r>
      <t xml:space="preserve">AMETEK UTM </t>
    </r>
    <r>
      <rPr>
        <sz val="10"/>
        <color theme="1"/>
        <rFont val="LG스마트체 Regular"/>
        <family val="2"/>
        <charset val="129"/>
      </rPr>
      <t>장비</t>
    </r>
    <phoneticPr fontId="1" type="noConversion"/>
  </si>
  <si>
    <t>Tensile strength</t>
  </si>
  <si>
    <t>1소재, 2회</t>
  </si>
  <si>
    <t>장비에 분리막 고정</t>
    <phoneticPr fontId="1" type="noConversion"/>
  </si>
  <si>
    <t>타발된 분리막을 인장 강도 Jig에 100 mm로 고정한다.</t>
    <phoneticPr fontId="1" type="noConversion"/>
  </si>
  <si>
    <t>인장 강도 측정 프로그램 실행</t>
    <phoneticPr fontId="1" type="noConversion"/>
  </si>
  <si>
    <t>인장 강도 테스트 선택 -&gt; 파일명 설정의 순서로 진행 후 샘플명 입력 후 시작한다.</t>
    <phoneticPr fontId="1" type="noConversion"/>
  </si>
  <si>
    <t>Dry 열수축 테스트</t>
    <phoneticPr fontId="1" type="noConversion"/>
  </si>
  <si>
    <t>분리막 dry 상태 열물성 측정</t>
  </si>
  <si>
    <t>분리막 타발하여 준비</t>
    <phoneticPr fontId="1" type="noConversion"/>
  </si>
  <si>
    <t>분리막을 5 x 5 cm 타발한다.</t>
    <phoneticPr fontId="1" type="noConversion"/>
  </si>
  <si>
    <t>heating oven</t>
    <phoneticPr fontId="1" type="noConversion"/>
  </si>
  <si>
    <t>Dry 열수축</t>
  </si>
  <si>
    <t>오븐내에 분리막 가열 진행</t>
    <phoneticPr fontId="1" type="noConversion"/>
  </si>
  <si>
    <t>오븐에 A4 11장 x 11장 스택 사이에 분리막을 넣은 후 30분간 가열</t>
    <phoneticPr fontId="1" type="noConversion"/>
  </si>
  <si>
    <t>수축된 분리막 길이 측정</t>
    <phoneticPr fontId="1" type="noConversion"/>
  </si>
  <si>
    <t>분리막 길이 변화를 MD/TD 방향으로 측정한다.</t>
    <phoneticPr fontId="1" type="noConversion"/>
  </si>
  <si>
    <t>Wet 열수축 테스트</t>
    <phoneticPr fontId="1" type="noConversion"/>
  </si>
  <si>
    <t>분리막 wet 상태 열물성 측정</t>
  </si>
  <si>
    <t>분리막을 5x5cm 로 타발한다.</t>
    <phoneticPr fontId="1" type="noConversion"/>
  </si>
  <si>
    <t>heating oven</t>
  </si>
  <si>
    <t>Wet 열수축</t>
  </si>
  <si>
    <t>Al pouch에 분리막을 넣고, 전해액 넣은 후 밀봉</t>
    <phoneticPr fontId="1" type="noConversion"/>
  </si>
  <si>
    <t>Al pouch에 분리막을 넣은 후, 전해액을 1g 넣고 밀봉한다</t>
    <phoneticPr fontId="1" type="noConversion"/>
  </si>
  <si>
    <t xml:space="preserve">30분간 분리막을 가열 </t>
    <phoneticPr fontId="1" type="noConversion"/>
  </si>
  <si>
    <t>오븐에 30분 간 방치한다.</t>
    <phoneticPr fontId="1" type="noConversion"/>
  </si>
  <si>
    <t>내압축성 분석</t>
    <phoneticPr fontId="1" type="noConversion"/>
  </si>
  <si>
    <t>분리막 내압축도 측정</t>
  </si>
  <si>
    <t>분리막 Pressed 물성 (두께,PD,Porosity)</t>
  </si>
  <si>
    <t>내압축전 두께/통기도 측정</t>
    <phoneticPr fontId="1" type="noConversion"/>
  </si>
  <si>
    <t>내압축 진행하기 전 두께/통기도를 측정한다.</t>
    <phoneticPr fontId="1" type="noConversion"/>
  </si>
  <si>
    <t>Mitutoyo VL-50S/통기도 장비</t>
    <phoneticPr fontId="1" type="noConversion"/>
  </si>
  <si>
    <t>heat press 진행</t>
    <phoneticPr fontId="1" type="noConversion"/>
  </si>
  <si>
    <t>설정한 온도/압력/시간 동안 분리막 샘플을 hot press로 누른다</t>
    <phoneticPr fontId="1" type="noConversion"/>
  </si>
  <si>
    <t>hot press</t>
    <phoneticPr fontId="1" type="noConversion"/>
  </si>
  <si>
    <t>압축 후 두께/통기도 측정</t>
    <phoneticPr fontId="1" type="noConversion"/>
  </si>
  <si>
    <t>압축 후 두께/통기도 변화를 확인한다.</t>
    <phoneticPr fontId="1" type="noConversion"/>
  </si>
  <si>
    <t>TMA 분석</t>
    <phoneticPr fontId="1" type="noConversion"/>
  </si>
  <si>
    <t>분리막 열물성 측정</t>
    <phoneticPr fontId="1" type="noConversion"/>
  </si>
  <si>
    <r>
      <t xml:space="preserve">0.5 mm x 10 mm로 타발된 분리막 시편이 준비되면 DMA850 장비의 전원을 켜고, Idle 상태가 될 때까지 기다린다. TRIOS 프로그램을 실행하여 DMA850 “Connect” </t>
    </r>
    <r>
      <rPr>
        <sz val="9"/>
        <color theme="1"/>
        <rFont val="Wingdings"/>
        <family val="3"/>
        <charset val="2"/>
      </rPr>
      <t></t>
    </r>
    <r>
      <rPr>
        <sz val="9"/>
        <color theme="1"/>
        <rFont val="LG스마트체 Regular"/>
        <family val="3"/>
        <charset val="129"/>
      </rPr>
      <t xml:space="preserve"> “Experiment”에서 샘플명을 입력한다. </t>
    </r>
    <phoneticPr fontId="1" type="noConversion"/>
  </si>
  <si>
    <t>DMA 850</t>
    <phoneticPr fontId="1" type="noConversion"/>
  </si>
  <si>
    <t>열적 물성 데이터 (melt down 온도)</t>
    <phoneticPr fontId="1" type="noConversion"/>
  </si>
  <si>
    <t>장비에 분리막 고정 후 열특성 측정</t>
    <phoneticPr fontId="1" type="noConversion"/>
  </si>
  <si>
    <t xml:space="preserve">커버를 열어 Tension clamp 간 거리(Position)를 10mm로 설정하고 “Lock” 버튼을 눌러 지그 간 거리를 고정시킨 후 지그에 샘플을 고정시킨다. </t>
    <phoneticPr fontId="1" type="noConversion"/>
  </si>
  <si>
    <t xml:space="preserve"> 샘플 고정이 완료되면 장비의 커버를 닫아 잠근 후 “Float” 버튼을 누르고, Measure 버튼을 눌러 측정을 시작한다.</t>
    <phoneticPr fontId="1" type="noConversion"/>
  </si>
  <si>
    <t>분리막 두께</t>
    <phoneticPr fontId="1" type="noConversion"/>
  </si>
  <si>
    <t>ER 분석</t>
    <phoneticPr fontId="1" type="noConversion"/>
  </si>
  <si>
    <t>분리막 단품 저항 측정</t>
    <phoneticPr fontId="1" type="noConversion"/>
  </si>
  <si>
    <r>
      <t>19</t>
    </r>
    <r>
      <rPr>
        <sz val="9"/>
        <color theme="1"/>
        <rFont val="Calibri"/>
        <family val="3"/>
        <charset val="161"/>
      </rPr>
      <t>Φ</t>
    </r>
    <r>
      <rPr>
        <sz val="9"/>
        <color theme="1"/>
        <rFont val="LG스마트체 Regular"/>
        <family val="3"/>
        <charset val="129"/>
      </rPr>
      <t xml:space="preserve">로 분리막을 타발한다. </t>
    </r>
    <phoneticPr fontId="1" type="noConversion"/>
  </si>
  <si>
    <t>Potentiostat VSP-300</t>
    <phoneticPr fontId="1" type="noConversion"/>
  </si>
  <si>
    <t>분리막 단품 저항</t>
    <phoneticPr fontId="1" type="noConversion"/>
  </si>
  <si>
    <t>코인셀을 조립한다.</t>
    <phoneticPr fontId="1" type="noConversion"/>
  </si>
  <si>
    <t>Wetting 진행</t>
    <phoneticPr fontId="1" type="noConversion"/>
  </si>
  <si>
    <t>3시간 이상의 충분한 wetting을 진행한다.</t>
    <phoneticPr fontId="1" type="noConversion"/>
  </si>
  <si>
    <t>EIS 측정</t>
    <phoneticPr fontId="1" type="noConversion"/>
  </si>
  <si>
    <t>EIS 장비를 통해 bulk 저항을 측정하여 ER을 확인한다.</t>
    <phoneticPr fontId="1" type="noConversion"/>
  </si>
  <si>
    <t>표면 이미지 분석</t>
    <phoneticPr fontId="1" type="noConversion"/>
  </si>
  <si>
    <t>샘플홀더에 카본테이브 부착 후, 샘플 부착</t>
    <phoneticPr fontId="1" type="noConversion"/>
  </si>
  <si>
    <t>SEM</t>
    <phoneticPr fontId="1" type="noConversion"/>
  </si>
  <si>
    <t>샘플 이미지</t>
    <phoneticPr fontId="1" type="noConversion"/>
  </si>
  <si>
    <t xml:space="preserve">이미지 생성 </t>
    <phoneticPr fontId="1" type="noConversion"/>
  </si>
  <si>
    <t>원하는 샘플 SEM 이미지 (입자의 형태를 잘 확인할 수 있는) 확인 후 배율별로 각각 캡쳐</t>
    <phoneticPr fontId="1" type="noConversion"/>
  </si>
  <si>
    <t>CLSM 분석</t>
  </si>
  <si>
    <t>표면 거칠기 분석</t>
    <phoneticPr fontId="1" type="noConversion"/>
  </si>
  <si>
    <t>분리막을 타발하여 CLSM 분석 샘플링 진행한다.</t>
  </si>
  <si>
    <t>표면 거칠기 (Sa)</t>
  </si>
  <si>
    <t>CLSM 분석 진행한다.</t>
  </si>
  <si>
    <t>데이터를 취득한다.</t>
  </si>
  <si>
    <t>수분 함량 측정 (분리막)</t>
  </si>
  <si>
    <t>분리막/무기물 수분 함량 분석</t>
  </si>
  <si>
    <t>샘플링전 준비</t>
    <phoneticPr fontId="1" type="noConversion"/>
  </si>
  <si>
    <t>무기물 혹은 분리막 타발 후 시료 무게 측정</t>
    <phoneticPr fontId="1" type="noConversion"/>
  </si>
  <si>
    <t xml:space="preserve">Metrohm사 Oven method </t>
    <phoneticPr fontId="1" type="noConversion"/>
  </si>
  <si>
    <t>측정 시간, 시료 넘버, 기입한 무게, 수분 함량(측정값-블랭크값)</t>
  </si>
  <si>
    <t>1) 무기물
① 측정 저울에 분리막 원단 (5x5cm2 @드라이룸에서 24h 건조)을 올린 후 영점 잡는다. 
② 무기물을 원단 위에 올려 [무기물]의 무게를 측정한다. 
③ 분리막 원단으로 분리막을 감싼 후 시료를 Vial에 넣고 클램핑한다.
④ Blank 시료 준비한다. (Ref. : 분리막 원단)
2) 분리막 (비교)
① 분리막 무게 측정한 후 Vial에 분리막 넣고 클램핑한다. 
② Blank 시료 준비한다 (Ref. : Blank vial)</t>
    <phoneticPr fontId="1" type="noConversion"/>
  </si>
  <si>
    <t>장비 측정 진행</t>
    <phoneticPr fontId="1" type="noConversion"/>
  </si>
  <si>
    <r>
      <t>N2밸브 Open</t>
    </r>
    <r>
      <rPr>
        <sz val="9"/>
        <color theme="1"/>
        <rFont val="Wingdings"/>
        <family val="3"/>
        <charset val="2"/>
      </rPr>
      <t></t>
    </r>
    <r>
      <rPr>
        <sz val="9"/>
        <color theme="1"/>
        <rFont val="LG스마트체 Regular"/>
        <family val="3"/>
        <charset val="129"/>
      </rPr>
      <t xml:space="preserve"> Flow rate / Temp. 변경1) 및 확인</t>
    </r>
    <r>
      <rPr>
        <sz val="9"/>
        <color theme="1"/>
        <rFont val="Wingdings"/>
        <family val="3"/>
        <charset val="2"/>
      </rPr>
      <t></t>
    </r>
    <r>
      <rPr>
        <sz val="9"/>
        <color theme="1"/>
        <rFont val="LG스마트체 Regular"/>
        <family val="3"/>
        <charset val="129"/>
      </rPr>
      <t xml:space="preserve"> Blank 측정(Ref.) 2) </t>
    </r>
    <r>
      <rPr>
        <sz val="9"/>
        <color theme="1"/>
        <rFont val="Wingdings"/>
        <family val="3"/>
        <charset val="2"/>
      </rPr>
      <t></t>
    </r>
    <r>
      <rPr>
        <sz val="9"/>
        <color theme="1"/>
        <rFont val="LG스마트체 Regular"/>
        <family val="3"/>
        <charset val="129"/>
      </rPr>
      <t xml:space="preserve">시료 측정 3) </t>
    </r>
    <r>
      <rPr>
        <sz val="9"/>
        <color theme="1"/>
        <rFont val="Wingdings"/>
        <family val="3"/>
        <charset val="2"/>
      </rPr>
      <t></t>
    </r>
    <r>
      <rPr>
        <sz val="9"/>
        <color theme="1"/>
        <rFont val="LG스마트체 Regular"/>
        <family val="3"/>
        <charset val="129"/>
      </rPr>
      <t xml:space="preserve"> Flow rate / Heater temp. 기본값으로 변경 </t>
    </r>
    <r>
      <rPr>
        <sz val="9"/>
        <color theme="1"/>
        <rFont val="Wingdings"/>
        <family val="3"/>
        <charset val="2"/>
      </rPr>
      <t></t>
    </r>
    <r>
      <rPr>
        <sz val="9"/>
        <color theme="1"/>
        <rFont val="LG스마트체 Regular"/>
        <family val="3"/>
        <charset val="129"/>
      </rPr>
      <t xml:space="preserve"> N2밸브 Close
1) Flow rate / Temp. 변경 
 : [OK] 버튼 클릭 </t>
    </r>
    <r>
      <rPr>
        <sz val="9"/>
        <color theme="1"/>
        <rFont val="Wingdings"/>
        <family val="3"/>
        <charset val="2"/>
      </rPr>
      <t></t>
    </r>
    <r>
      <rPr>
        <sz val="9"/>
        <color theme="1"/>
        <rFont val="LG스마트체 Regular"/>
        <family val="3"/>
        <charset val="129"/>
      </rPr>
      <t xml:space="preserve"> TEMP1=120</t>
    </r>
    <r>
      <rPr>
        <sz val="9"/>
        <color theme="1"/>
        <rFont val="Segoe UI Symbol"/>
        <family val="3"/>
      </rPr>
      <t>℃</t>
    </r>
    <r>
      <rPr>
        <sz val="9"/>
        <color theme="1"/>
        <rFont val="LG스마트체 Regular"/>
        <family val="3"/>
        <charset val="129"/>
      </rPr>
      <t xml:space="preserve"> 변경후  [OK] </t>
    </r>
    <r>
      <rPr>
        <sz val="9"/>
        <color theme="1"/>
        <rFont val="Wingdings"/>
        <family val="3"/>
        <charset val="2"/>
      </rPr>
      <t></t>
    </r>
    <r>
      <rPr>
        <sz val="9"/>
        <color theme="1"/>
        <rFont val="LG스마트체 Regular"/>
        <family val="3"/>
        <charset val="129"/>
      </rPr>
      <t xml:space="preserve"> TEMP2=120 </t>
    </r>
    <r>
      <rPr>
        <sz val="9"/>
        <color theme="1"/>
        <rFont val="Segoe UI Symbol"/>
        <family val="3"/>
      </rPr>
      <t>℃</t>
    </r>
    <r>
      <rPr>
        <sz val="9"/>
        <color theme="1"/>
        <rFont val="LG스마트체 Regular"/>
        <family val="3"/>
        <charset val="129"/>
      </rPr>
      <t xml:space="preserve"> 변경 후 [OK] </t>
    </r>
    <r>
      <rPr>
        <sz val="9"/>
        <color theme="1"/>
        <rFont val="Wingdings"/>
        <family val="3"/>
        <charset val="2"/>
      </rPr>
      <t></t>
    </r>
    <r>
      <rPr>
        <sz val="9"/>
        <color theme="1"/>
        <rFont val="LG스마트체 Regular"/>
        <family val="3"/>
        <charset val="129"/>
      </rPr>
      <t xml:space="preserve"> Gas 60 ml/min 변경후 [OK]
   (TEMP 기본값 :  TEMP1=150 TEMP2=200 / Gas flow rate =56)
2) Blank 측정
 : 리모컨 3번 누르기 </t>
    </r>
    <r>
      <rPr>
        <sz val="9"/>
        <color theme="1"/>
        <rFont val="Wingdings"/>
        <family val="3"/>
        <charset val="2"/>
      </rPr>
      <t></t>
    </r>
    <r>
      <rPr>
        <sz val="9"/>
        <color theme="1"/>
        <rFont val="LG스마트체 Regular"/>
        <family val="3"/>
        <charset val="129"/>
      </rPr>
      <t xml:space="preserve"> LCD화면에 [recall method] 선택한 후 ENTER 누르기 </t>
    </r>
    <r>
      <rPr>
        <sz val="9"/>
        <color theme="1"/>
        <rFont val="Wingdings"/>
        <family val="3"/>
        <charset val="2"/>
      </rPr>
      <t></t>
    </r>
    <r>
      <rPr>
        <sz val="9"/>
        <color theme="1"/>
        <rFont val="LG스마트체 Regular"/>
        <family val="3"/>
        <charset val="129"/>
      </rPr>
      <t xml:space="preserve"> Method : [Oven-Blk] ENTER 누르기 </t>
    </r>
    <r>
      <rPr>
        <sz val="9"/>
        <color theme="1"/>
        <rFont val="Wingdings"/>
        <family val="3"/>
        <charset val="2"/>
      </rPr>
      <t></t>
    </r>
    <r>
      <rPr>
        <sz val="9"/>
        <color theme="1"/>
        <rFont val="LG스마트체 Regular"/>
        <family val="3"/>
        <charset val="129"/>
      </rPr>
      <t xml:space="preserve"> 빨간 스위치 올리기 </t>
    </r>
    <r>
      <rPr>
        <sz val="9"/>
        <color theme="1"/>
        <rFont val="Wingdings"/>
        <family val="3"/>
        <charset val="2"/>
      </rPr>
      <t></t>
    </r>
    <r>
      <rPr>
        <sz val="9"/>
        <color theme="1"/>
        <rFont val="LG스마트체 Regular"/>
        <family val="3"/>
        <charset val="129"/>
      </rPr>
      <t xml:space="preserve"> [Stirrer] 버튼 누르기 </t>
    </r>
    <r>
      <rPr>
        <sz val="9"/>
        <color theme="1"/>
        <rFont val="Wingdings"/>
        <family val="3"/>
        <charset val="2"/>
      </rPr>
      <t></t>
    </r>
    <r>
      <rPr>
        <sz val="9"/>
        <color theme="1"/>
        <rFont val="LG스마트체 Regular"/>
        <family val="3"/>
        <charset val="129"/>
      </rPr>
      <t xml:space="preserve"> drift 1.0ug/min 이하 될 때까지 대기 </t>
    </r>
    <r>
      <rPr>
        <sz val="9"/>
        <color theme="1"/>
        <rFont val="Wingdings"/>
        <family val="3"/>
        <charset val="2"/>
      </rPr>
      <t></t>
    </r>
    <r>
      <rPr>
        <sz val="9"/>
        <color theme="1"/>
        <rFont val="LG스마트체 Regular"/>
        <family val="3"/>
        <charset val="129"/>
      </rPr>
      <t xml:space="preserve"> Ref. Vial 시료 로딩하기 </t>
    </r>
    <r>
      <rPr>
        <sz val="9"/>
        <color theme="1"/>
        <rFont val="Wingdings"/>
        <family val="3"/>
        <charset val="2"/>
      </rPr>
      <t></t>
    </r>
    <r>
      <rPr>
        <sz val="9"/>
        <color theme="1"/>
        <rFont val="LG스마트체 Regular"/>
        <family val="3"/>
        <charset val="129"/>
      </rPr>
      <t xml:space="preserve"> Ref. 병 needle로 찌르기 </t>
    </r>
    <r>
      <rPr>
        <sz val="9"/>
        <color theme="1"/>
        <rFont val="Wingdings"/>
        <family val="3"/>
        <charset val="2"/>
      </rPr>
      <t></t>
    </r>
    <r>
      <rPr>
        <sz val="9"/>
        <color theme="1"/>
        <rFont val="LG스마트체 Regular"/>
        <family val="3"/>
        <charset val="129"/>
      </rPr>
      <t xml:space="preserve"> 무게 1g 입력 </t>
    </r>
    <r>
      <rPr>
        <sz val="9"/>
        <color theme="1"/>
        <rFont val="Wingdings"/>
        <family val="3"/>
        <charset val="2"/>
      </rPr>
      <t xml:space="preserve"> </t>
    </r>
    <r>
      <rPr>
        <sz val="9"/>
        <color theme="1"/>
        <rFont val="LG스마트체 Regular"/>
        <family val="3"/>
        <charset val="129"/>
      </rPr>
      <t xml:space="preserve">START </t>
    </r>
    <r>
      <rPr>
        <sz val="9"/>
        <color theme="1"/>
        <rFont val="Wingdings"/>
        <family val="3"/>
        <charset val="2"/>
      </rPr>
      <t></t>
    </r>
    <r>
      <rPr>
        <sz val="9"/>
        <color theme="1"/>
        <rFont val="LG스마트체 Regular"/>
        <family val="3"/>
        <charset val="129"/>
      </rPr>
      <t xml:space="preserve"> graph꺼지면 needle 빼기 </t>
    </r>
    <r>
      <rPr>
        <sz val="9"/>
        <color theme="1"/>
        <rFont val="Wingdings"/>
        <family val="3"/>
        <charset val="2"/>
      </rPr>
      <t></t>
    </r>
    <r>
      <rPr>
        <sz val="9"/>
        <color theme="1"/>
        <rFont val="LG스마트체 Regular"/>
        <family val="3"/>
        <charset val="129"/>
      </rPr>
      <t xml:space="preserve"> STOP</t>
    </r>
    <phoneticPr fontId="1" type="noConversion"/>
  </si>
  <si>
    <t>기공구조분석_x000D_</t>
  </si>
  <si>
    <t>원단 pore size 분석</t>
    <phoneticPr fontId="1" type="noConversion"/>
  </si>
  <si>
    <t>분리막 샘플링</t>
    <phoneticPr fontId="1" type="noConversion"/>
  </si>
  <si>
    <t>측정을 위한 분리막을 준비한다.</t>
    <phoneticPr fontId="1" type="noConversion"/>
  </si>
  <si>
    <t>CFP1500-AE</t>
    <phoneticPr fontId="1" type="noConversion"/>
  </si>
  <si>
    <t>기공 사이즈</t>
  </si>
  <si>
    <t>원단의 기공 사이즈 확인 및 압축 전/후의 원단의 기공 변형 정도를 파악</t>
    <phoneticPr fontId="1" type="noConversion"/>
  </si>
  <si>
    <t>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t>
    <phoneticPr fontId="1" type="noConversion"/>
  </si>
  <si>
    <t>Mean flow pore diameter 및 Bubble point pore diameter 를 통해 Mean pore와 Max pore size를 확인할 수 있다</t>
    <phoneticPr fontId="1" type="noConversion"/>
  </si>
  <si>
    <t>BDV 분석</t>
    <phoneticPr fontId="1" type="noConversion"/>
  </si>
  <si>
    <t>샘플 준비</t>
    <phoneticPr fontId="1" type="noConversion"/>
  </si>
  <si>
    <t>분리막 5 x 5 cm로 타발하여 20장 준비하고, Al 호일을 타발한다</t>
    <phoneticPr fontId="1" type="noConversion"/>
  </si>
  <si>
    <t>절연파괴전압 장비</t>
    <phoneticPr fontId="1" type="noConversion"/>
  </si>
  <si>
    <t>절연파괴전압</t>
  </si>
  <si>
    <t>1소재, 9회</t>
  </si>
  <si>
    <t>장비로 BDV값을 측정한다</t>
    <phoneticPr fontId="1" type="noConversion"/>
  </si>
  <si>
    <t>Data 분석</t>
    <phoneticPr fontId="1" type="noConversion"/>
  </si>
  <si>
    <t>MI_x000D_</t>
  </si>
  <si>
    <t>원단 특성 분석</t>
    <phoneticPr fontId="1" type="noConversion"/>
  </si>
  <si>
    <t>분리막 샘플을 준비한다.</t>
  </si>
  <si>
    <t>Melt Indexer MI-4</t>
    <phoneticPr fontId="1" type="noConversion"/>
  </si>
  <si>
    <t>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t>
  </si>
  <si>
    <t xml:space="preserve">장비 측정 </t>
    <phoneticPr fontId="1" type="noConversion"/>
  </si>
  <si>
    <t xml:space="preserve">메인 화면에 “TEST” 버튼을 누르면 측정이 시작된다. </t>
    <phoneticPr fontId="1" type="noConversion"/>
  </si>
  <si>
    <t xml:space="preserve">측정이 완료되면 디스플레이 내 결과를 확인하고, 드라이브를 상단 위치에 있는지 확인하고 안전 커버를 연다. Test Piston, Test Barrel, Die 등 공급된 Tool과 적절한 천을 사용해 Cleaning 한다. </t>
    <phoneticPr fontId="1" type="noConversion"/>
  </si>
  <si>
    <t>Heat Gurley_x000D_</t>
  </si>
  <si>
    <t>분리막 열물성 분석</t>
    <phoneticPr fontId="1" type="noConversion"/>
  </si>
  <si>
    <t>5cm x 5cm 크기로 샘플링된 분리막을 측정 지그에 체결한다.</t>
    <phoneticPr fontId="1" type="noConversion"/>
  </si>
  <si>
    <r>
      <t xml:space="preserve">샘플을 체결한 다음, 바탕화면의 “Temp_SEC”를 실행하고, 프로그램 좌측 상단의 </t>
    </r>
    <r>
      <rPr>
        <sz val="9"/>
        <color theme="1"/>
        <rFont val="Segoe UI Symbol"/>
        <family val="3"/>
      </rPr>
      <t>➡</t>
    </r>
    <r>
      <rPr>
        <sz val="9"/>
        <color theme="1"/>
        <rFont val="LG스마트체 Regular"/>
        <family val="3"/>
        <charset val="129"/>
      </rPr>
      <t xml:space="preserve">를 클릭한다음 우측 하단의 </t>
    </r>
    <r>
      <rPr>
        <sz val="9"/>
        <color theme="1"/>
        <rFont val="Segoe UI Symbol"/>
        <family val="3"/>
      </rPr>
      <t>🔴</t>
    </r>
    <r>
      <rPr>
        <sz val="9"/>
        <color theme="1"/>
        <rFont val="LG스마트체 Regular"/>
        <family val="3"/>
        <charset val="129"/>
      </rPr>
      <t xml:space="preserve"> 버튼을 클릭하여 녹색으로 활성화시킨다.</t>
    </r>
    <phoneticPr fontId="1" type="noConversion"/>
  </si>
  <si>
    <t>장비 측정</t>
    <phoneticPr fontId="1" type="noConversion"/>
  </si>
  <si>
    <t>마지막으로 중앙 하단의 Temperature 탭에서 적정 패턴을 입력하고, Write, Run을 차례로 클릭하여 Heat gurley를 측정을 시작한다. 측정이 완료되면 바탕화면 data 폴더에 raw data excel file이 생성된다.</t>
    <phoneticPr fontId="1" type="noConversion"/>
  </si>
  <si>
    <t>온도 설정</t>
    <phoneticPr fontId="1" type="noConversion"/>
  </si>
  <si>
    <t>통기도</t>
    <phoneticPr fontId="1" type="noConversion"/>
  </si>
  <si>
    <t>그래프로 정리하여 분리막별 shut-down 온도 및 melt-down 온도를 비교 분석한다.</t>
    <phoneticPr fontId="1" type="noConversion"/>
  </si>
  <si>
    <t>무기물 비표면적 측정</t>
    <phoneticPr fontId="1" type="noConversion"/>
  </si>
  <si>
    <t>샘플 소분 및 샘플링</t>
    <phoneticPr fontId="1" type="noConversion"/>
  </si>
  <si>
    <t>BELSORP-mini + BELPREP-flow (BEL. JAPAN. INC.)</t>
    <phoneticPr fontId="1" type="noConversion"/>
  </si>
  <si>
    <t>BET, total pore V, pore size distribution</t>
  </si>
  <si>
    <t>측정 준비</t>
    <phoneticPr fontId="1" type="noConversion"/>
  </si>
  <si>
    <t>BET, total pore V, pore size distribution</t>
    <phoneticPr fontId="1" type="noConversion"/>
  </si>
  <si>
    <t xml:space="preserve">Data 정리 </t>
    <phoneticPr fontId="6" type="noConversion"/>
  </si>
  <si>
    <t>Peel strength_x000D_</t>
  </si>
  <si>
    <t>분리막-무기물 Peel 측정</t>
    <phoneticPr fontId="1" type="noConversion"/>
  </si>
  <si>
    <t>분리막 2x6 cm으로 타발하여 준비한다</t>
    <phoneticPr fontId="1" type="noConversion"/>
  </si>
  <si>
    <t>AMETEK UTM 장비</t>
    <phoneticPr fontId="1" type="noConversion"/>
  </si>
  <si>
    <t>peel strength</t>
  </si>
  <si>
    <t>1소재, 4회</t>
  </si>
  <si>
    <t>슬라이드 글라스에 부착</t>
    <phoneticPr fontId="1" type="noConversion"/>
  </si>
  <si>
    <t>슬라이드 글라스에 양면테이프 부착 후 타발된 분리막을 붙친 후 가로 길이를 1.5 cm로 자른 후 PET 간지를 붙쳐 준비한다</t>
    <phoneticPr fontId="1" type="noConversion"/>
  </si>
  <si>
    <t>Peel strength 측정</t>
    <phoneticPr fontId="1" type="noConversion"/>
  </si>
  <si>
    <t>UTM장비로 분리막을 떼면서 힘을 측정한다.</t>
    <phoneticPr fontId="1" type="noConversion"/>
  </si>
  <si>
    <t xml:space="preserve">Data 정리 </t>
    <phoneticPr fontId="1" type="noConversion"/>
  </si>
  <si>
    <t>데이터를 취득한다. (원단-코팅층, 코팅층 내부 결착력 측정)</t>
    <phoneticPr fontId="1" type="noConversion"/>
  </si>
  <si>
    <t>슬러리 제조 (분리막)</t>
    <phoneticPr fontId="1" type="noConversion"/>
  </si>
  <si>
    <t>코팅 슬러리 제조</t>
    <phoneticPr fontId="1" type="noConversion"/>
  </si>
  <si>
    <t>무기물/분산제/바인더 등을 준비한다</t>
    <phoneticPr fontId="1" type="noConversion"/>
  </si>
  <si>
    <t>1조성당, 1회</t>
  </si>
  <si>
    <t>조성 개발 과정 중 새로운 슬러리 만들때마다 측정</t>
  </si>
  <si>
    <t>원재료 믹싱</t>
    <phoneticPr fontId="1" type="noConversion"/>
  </si>
  <si>
    <t>무기물/분산제/바인더 등을 혼합하여 코팅 슬러리를 제작한다.</t>
    <phoneticPr fontId="1" type="noConversion"/>
  </si>
  <si>
    <t>슬러리 점도 측정</t>
    <phoneticPr fontId="1" type="noConversion"/>
  </si>
  <si>
    <t>슬러리 준비</t>
    <phoneticPr fontId="1" type="noConversion"/>
  </si>
  <si>
    <t>측정용 슬러리를 준비한다</t>
    <phoneticPr fontId="1" type="noConversion"/>
  </si>
  <si>
    <t>brookfield</t>
    <phoneticPr fontId="1" type="noConversion"/>
  </si>
  <si>
    <t>코팅층 슬러리 점도 측정</t>
    <phoneticPr fontId="1" type="noConversion"/>
  </si>
  <si>
    <t>코팅층 슬러리 16 mL를 점도 측정기 cell에 넣은 후, 장비에 체결한다. 10 rpm에서 점도를 측정하고, 90 torque가 측정되는 rpm에서 점도를 한 번 더 측정한다.</t>
    <phoneticPr fontId="1" type="noConversion"/>
  </si>
  <si>
    <t>측정 장비를 세척한다.</t>
    <phoneticPr fontId="1" type="noConversion"/>
  </si>
  <si>
    <t>고형분 측정</t>
    <phoneticPr fontId="1" type="noConversion"/>
  </si>
  <si>
    <t>슬러리 코형분 측정</t>
    <phoneticPr fontId="1" type="noConversion"/>
  </si>
  <si>
    <t>측정용 슬러리를 준비한다.</t>
    <phoneticPr fontId="1" type="noConversion"/>
  </si>
  <si>
    <t>AND MX-30</t>
    <phoneticPr fontId="1" type="noConversion"/>
  </si>
  <si>
    <t>고형분</t>
  </si>
  <si>
    <t>코팅층 슬러리 고형분 측정</t>
    <phoneticPr fontId="1" type="noConversion"/>
  </si>
  <si>
    <t>코팅층 슬러리 5g을 알루미늄 dish에 올린 후 고형분 장비 측정을 진행한다.</t>
    <phoneticPr fontId="1" type="noConversion"/>
  </si>
  <si>
    <t>PSD 분석 (분리막)</t>
    <phoneticPr fontId="1" type="noConversion"/>
  </si>
  <si>
    <t>슬러리 입도 측정</t>
    <phoneticPr fontId="1" type="noConversion"/>
  </si>
  <si>
    <t>Malvern mastersize</t>
    <phoneticPr fontId="1" type="noConversion"/>
  </si>
  <si>
    <t>dmin, d10, d50, d90, dmax (Vol. Num. 기준 각각)
3회 측정 값 및 평균값 각각 도출
전체 입도 분포 그래프</t>
    <phoneticPr fontId="1" type="noConversion"/>
  </si>
  <si>
    <t>코팅층 슬러리 입도 측정</t>
    <phoneticPr fontId="1" type="noConversion"/>
  </si>
  <si>
    <t>고형분 장비를 켠 후 DI water를 통해 background를 측정한다. 측정 완료 후 스포이드를 이용하여 슬러리를 소량 투입하여 obscuration 값이 설정 범위 (10-30%) 이내로 오도록 한다. Measure sample 버튼을 클릭하여 측정 시작한다.</t>
    <phoneticPr fontId="1" type="noConversion"/>
  </si>
  <si>
    <t>분리막 제작 실험</t>
    <phoneticPr fontId="1" type="noConversion"/>
  </si>
  <si>
    <t>Lab 코팅</t>
    <phoneticPr fontId="1" type="noConversion"/>
  </si>
  <si>
    <t>분리막 랩 코팅</t>
    <phoneticPr fontId="1" type="noConversion"/>
  </si>
  <si>
    <t>분리막 원단 및 슬러리 준비</t>
    <phoneticPr fontId="1" type="noConversion"/>
  </si>
  <si>
    <t>코팅용 분리막 원단과 슬러리를 준비한다.</t>
    <phoneticPr fontId="1" type="noConversion"/>
  </si>
  <si>
    <t>1조성당, 약 5-9회</t>
  </si>
  <si>
    <t>코팅 및 건조</t>
    <phoneticPr fontId="1" type="noConversion"/>
  </si>
  <si>
    <t>원단에 슬러리를 도포하고 건조 시킨다.</t>
    <phoneticPr fontId="1" type="noConversion"/>
  </si>
  <si>
    <t>Lab coater</t>
    <phoneticPr fontId="1" type="noConversion"/>
  </si>
  <si>
    <t>코팅 분리막 두께 측정</t>
    <phoneticPr fontId="1" type="noConversion"/>
  </si>
  <si>
    <t>두께 측정 장비의 영점을 맞추고 원단 두께와 코팅 분리막 두께를 측정한다.</t>
    <phoneticPr fontId="1" type="noConversion"/>
  </si>
  <si>
    <t>Dry 전극-분리막 접착력</t>
    <phoneticPr fontId="1" type="noConversion"/>
  </si>
  <si>
    <t>전극-분리막 dry 접착력 측정</t>
    <phoneticPr fontId="1" type="noConversion"/>
  </si>
  <si>
    <t>분리막/전극 타발</t>
    <phoneticPr fontId="1" type="noConversion"/>
  </si>
  <si>
    <t>분리막과 전극을 타발한다.</t>
    <phoneticPr fontId="1" type="noConversion"/>
  </si>
  <si>
    <t>AMETEK UTM</t>
    <phoneticPr fontId="1" type="noConversion"/>
  </si>
  <si>
    <t>접착력</t>
  </si>
  <si>
    <t>1분리막당, 6회</t>
  </si>
  <si>
    <t>Heat press 진행</t>
    <phoneticPr fontId="1" type="noConversion"/>
  </si>
  <si>
    <t>전극과 분리막을 포개어 놓은 후, 서보모터로 라미네이션 진행한다.</t>
    <phoneticPr fontId="1" type="noConversion"/>
  </si>
  <si>
    <t>슬라이드 글라스에 라미된 샘플을 부착한다.</t>
    <phoneticPr fontId="1" type="noConversion"/>
  </si>
  <si>
    <t>접착력 측정</t>
    <phoneticPr fontId="1" type="noConversion"/>
  </si>
  <si>
    <t>Data 정리 (Dry 상태의 전극-분리막 사이의 접착력 측정)</t>
    <phoneticPr fontId="1" type="noConversion"/>
  </si>
  <si>
    <t>Wet 전극-분리막 접착력</t>
    <phoneticPr fontId="1" type="noConversion"/>
  </si>
  <si>
    <t>전극-분리막 wet 접착력 측정</t>
    <phoneticPr fontId="1" type="noConversion"/>
  </si>
  <si>
    <t>1분리막당, 최소 3회</t>
  </si>
  <si>
    <t>모노셀 제작 후 formation 진행</t>
    <phoneticPr fontId="1" type="noConversion"/>
  </si>
  <si>
    <t>모노셀 제작한 후 formation 진행한다.</t>
    <phoneticPr fontId="1" type="noConversion"/>
  </si>
  <si>
    <t>슬라이드 글라스 전극-분리막 부착</t>
    <phoneticPr fontId="1" type="noConversion"/>
  </si>
  <si>
    <t>슬라이드 글라스에 활성화된 전극-분리막 부착한다.</t>
    <phoneticPr fontId="1" type="noConversion"/>
  </si>
  <si>
    <t>Data 정리 (Wet 상태의 전극-분리막 사이의 접착력 측정)</t>
    <phoneticPr fontId="1" type="noConversion"/>
  </si>
  <si>
    <t>GC 분석</t>
    <phoneticPr fontId="1" type="noConversion"/>
  </si>
  <si>
    <t>바인더 성분 분석</t>
    <phoneticPr fontId="1" type="noConversion"/>
  </si>
  <si>
    <t>GC 분석을 위한 샘플을 준비한다.</t>
    <phoneticPr fontId="1" type="noConversion"/>
  </si>
  <si>
    <t>GC 장비</t>
    <phoneticPr fontId="1" type="noConversion"/>
  </si>
  <si>
    <t>바인더 성분</t>
  </si>
  <si>
    <r>
      <rPr>
        <sz val="11"/>
        <color rgb="FF000000"/>
        <rFont val="LG스마트체 Regular"/>
        <family val="3"/>
        <charset val="129"/>
      </rPr>
      <t xml:space="preserve">분석담당
</t>
    </r>
    <r>
      <rPr>
        <sz val="11"/>
        <color rgb="FFFF0000"/>
        <rFont val="Arial Narrow"/>
        <family val="2"/>
      </rPr>
      <t xml:space="preserve">Q) </t>
    </r>
    <r>
      <rPr>
        <sz val="11"/>
        <color rgb="FFFF0000"/>
        <rFont val="LG스마트체 Regular"/>
        <family val="3"/>
        <charset val="129"/>
      </rPr>
      <t>기입된</t>
    </r>
    <r>
      <rPr>
        <sz val="11"/>
        <color rgb="FFFF0000"/>
        <rFont val="Arial Narrow"/>
        <family val="2"/>
      </rPr>
      <t xml:space="preserve"> </t>
    </r>
    <r>
      <rPr>
        <sz val="11"/>
        <color rgb="FFFF0000"/>
        <rFont val="LG스마트체 Regular"/>
        <family val="3"/>
        <charset val="129"/>
      </rPr>
      <t>인원과</t>
    </r>
    <r>
      <rPr>
        <sz val="11"/>
        <color rgb="FFFF0000"/>
        <rFont val="Arial Narrow"/>
        <family val="2"/>
      </rPr>
      <t xml:space="preserve"> </t>
    </r>
    <r>
      <rPr>
        <sz val="11"/>
        <color rgb="FFFF0000"/>
        <rFont val="LG스마트체 Regular"/>
        <family val="3"/>
        <charset val="129"/>
      </rPr>
      <t>시간은</t>
    </r>
    <r>
      <rPr>
        <sz val="11"/>
        <color rgb="FFFF0000"/>
        <rFont val="Arial Narrow"/>
        <family val="2"/>
      </rPr>
      <t xml:space="preserve"> </t>
    </r>
    <r>
      <rPr>
        <sz val="11"/>
        <color rgb="FFFF0000"/>
        <rFont val="LG스마트체 Regular"/>
        <family val="3"/>
        <charset val="129"/>
      </rPr>
      <t>분리막</t>
    </r>
    <r>
      <rPr>
        <sz val="11"/>
        <color rgb="FFFF0000"/>
        <rFont val="Arial Narrow"/>
        <family val="2"/>
      </rPr>
      <t xml:space="preserve"> </t>
    </r>
    <r>
      <rPr>
        <sz val="11"/>
        <color rgb="FFFF0000"/>
        <rFont val="LG스마트체 Regular"/>
        <family val="3"/>
        <charset val="129"/>
      </rPr>
      <t>팀</t>
    </r>
    <r>
      <rPr>
        <sz val="11"/>
        <color rgb="FFFF0000"/>
        <rFont val="Arial Narrow"/>
        <family val="2"/>
      </rPr>
      <t xml:space="preserve"> </t>
    </r>
    <r>
      <rPr>
        <sz val="11"/>
        <color rgb="FFFF0000"/>
        <rFont val="LG스마트체 Regular"/>
        <family val="3"/>
        <charset val="129"/>
      </rPr>
      <t>연구원</t>
    </r>
    <r>
      <rPr>
        <sz val="11"/>
        <color rgb="FFFF0000"/>
        <rFont val="Arial Narrow"/>
        <family val="2"/>
      </rPr>
      <t xml:space="preserve"> </t>
    </r>
    <r>
      <rPr>
        <sz val="11"/>
        <color rgb="FFFF0000"/>
        <rFont val="LG스마트체 Regular"/>
        <family val="3"/>
        <charset val="129"/>
      </rPr>
      <t>업무</t>
    </r>
    <r>
      <rPr>
        <sz val="11"/>
        <color rgb="FFFF0000"/>
        <rFont val="Arial Narrow"/>
        <family val="2"/>
      </rPr>
      <t xml:space="preserve"> </t>
    </r>
    <r>
      <rPr>
        <sz val="11"/>
        <color rgb="FFFF0000"/>
        <rFont val="LG스마트체 Regular"/>
        <family val="3"/>
        <charset val="129"/>
      </rPr>
      <t>한정</t>
    </r>
    <r>
      <rPr>
        <sz val="11"/>
        <color rgb="FFFF0000"/>
        <rFont val="Arial Narrow"/>
        <family val="2"/>
      </rPr>
      <t xml:space="preserve"> </t>
    </r>
    <r>
      <rPr>
        <sz val="11"/>
        <color rgb="FFFF0000"/>
        <rFont val="LG스마트체 Regular"/>
        <family val="3"/>
        <charset val="129"/>
      </rPr>
      <t>정보</t>
    </r>
    <r>
      <rPr>
        <sz val="11"/>
        <color rgb="FFFF0000"/>
        <rFont val="Arial Narrow"/>
        <family val="2"/>
      </rPr>
      <t xml:space="preserve">? </t>
    </r>
    <r>
      <rPr>
        <sz val="11"/>
        <color rgb="FF000000"/>
        <rFont val="Arial Narrow"/>
        <family val="2"/>
      </rPr>
      <t>분석을 위해 샘플을 준비하는 시간을 기입했습니다.</t>
    </r>
  </si>
  <si>
    <t>바인더 성분 분석을 위한 GC 분석 진행한다.</t>
    <phoneticPr fontId="1" type="noConversion"/>
  </si>
  <si>
    <r>
      <rPr>
        <sz val="11"/>
        <color theme="1"/>
        <rFont val="LG스마트체 Regular"/>
        <family val="3"/>
        <charset val="129"/>
      </rPr>
      <t>분석담당</t>
    </r>
    <phoneticPr fontId="1" type="noConversion"/>
  </si>
  <si>
    <t>TGA 분석</t>
    <phoneticPr fontId="1" type="noConversion"/>
  </si>
  <si>
    <t>바인더 물성 측정, 수분 함량 분석</t>
    <phoneticPr fontId="1" type="noConversion"/>
  </si>
  <si>
    <t>샘플 준비</t>
  </si>
  <si>
    <t>TGA 분석을 위한 샘플을 준비한다.</t>
  </si>
  <si>
    <t>TGA 장비</t>
    <phoneticPr fontId="1" type="noConversion"/>
  </si>
  <si>
    <t>바인더 열물성, Tg</t>
  </si>
  <si>
    <r>
      <rPr>
        <sz val="11"/>
        <color theme="1"/>
        <rFont val="LG스마트체 Regular"/>
        <family val="3"/>
        <charset val="129"/>
      </rPr>
      <t xml:space="preserve">분석담당
</t>
    </r>
    <r>
      <rPr>
        <sz val="11"/>
        <color rgb="FFFF0000"/>
        <rFont val="Arial Narrow"/>
        <family val="2"/>
      </rPr>
      <t xml:space="preserve">Q) </t>
    </r>
    <r>
      <rPr>
        <sz val="11"/>
        <color rgb="FFFF0000"/>
        <rFont val="LG스마트체 Regular"/>
        <family val="3"/>
        <charset val="129"/>
      </rPr>
      <t>기입된</t>
    </r>
    <r>
      <rPr>
        <sz val="11"/>
        <color rgb="FFFF0000"/>
        <rFont val="Arial Narrow"/>
        <family val="2"/>
      </rPr>
      <t xml:space="preserve"> </t>
    </r>
    <r>
      <rPr>
        <sz val="11"/>
        <color rgb="FFFF0000"/>
        <rFont val="LG스마트체 Regular"/>
        <family val="3"/>
        <charset val="129"/>
      </rPr>
      <t>인원과</t>
    </r>
    <r>
      <rPr>
        <sz val="11"/>
        <color rgb="FFFF0000"/>
        <rFont val="Arial Narrow"/>
        <family val="2"/>
      </rPr>
      <t xml:space="preserve"> </t>
    </r>
    <r>
      <rPr>
        <sz val="11"/>
        <color rgb="FFFF0000"/>
        <rFont val="LG스마트체 Regular"/>
        <family val="3"/>
        <charset val="129"/>
      </rPr>
      <t>시간은</t>
    </r>
    <r>
      <rPr>
        <sz val="11"/>
        <color rgb="FFFF0000"/>
        <rFont val="Arial Narrow"/>
        <family val="2"/>
      </rPr>
      <t xml:space="preserve"> </t>
    </r>
    <r>
      <rPr>
        <sz val="11"/>
        <color rgb="FFFF0000"/>
        <rFont val="LG스마트체 Regular"/>
        <family val="3"/>
        <charset val="129"/>
      </rPr>
      <t>분리막</t>
    </r>
    <r>
      <rPr>
        <sz val="11"/>
        <color rgb="FFFF0000"/>
        <rFont val="Arial Narrow"/>
        <family val="2"/>
      </rPr>
      <t xml:space="preserve"> </t>
    </r>
    <r>
      <rPr>
        <sz val="11"/>
        <color rgb="FFFF0000"/>
        <rFont val="LG스마트체 Regular"/>
        <family val="3"/>
        <charset val="129"/>
      </rPr>
      <t>팀</t>
    </r>
    <r>
      <rPr>
        <sz val="11"/>
        <color rgb="FFFF0000"/>
        <rFont val="Arial Narrow"/>
        <family val="2"/>
      </rPr>
      <t xml:space="preserve"> </t>
    </r>
    <r>
      <rPr>
        <sz val="11"/>
        <color rgb="FFFF0000"/>
        <rFont val="LG스마트체 Regular"/>
        <family val="3"/>
        <charset val="129"/>
      </rPr>
      <t>연구원</t>
    </r>
    <r>
      <rPr>
        <sz val="11"/>
        <color rgb="FFFF0000"/>
        <rFont val="Arial Narrow"/>
        <family val="2"/>
      </rPr>
      <t xml:space="preserve"> </t>
    </r>
    <r>
      <rPr>
        <sz val="11"/>
        <color rgb="FFFF0000"/>
        <rFont val="LG스마트체 Regular"/>
        <family val="3"/>
        <charset val="129"/>
      </rPr>
      <t>업무</t>
    </r>
    <r>
      <rPr>
        <sz val="11"/>
        <color rgb="FFFF0000"/>
        <rFont val="Arial Narrow"/>
        <family val="2"/>
      </rPr>
      <t xml:space="preserve"> </t>
    </r>
    <r>
      <rPr>
        <sz val="11"/>
        <color rgb="FFFF0000"/>
        <rFont val="LG스마트체 Regular"/>
        <family val="3"/>
        <charset val="129"/>
      </rPr>
      <t>한정</t>
    </r>
    <r>
      <rPr>
        <sz val="11"/>
        <color rgb="FFFF0000"/>
        <rFont val="Arial Narrow"/>
        <family val="2"/>
      </rPr>
      <t xml:space="preserve"> </t>
    </r>
    <r>
      <rPr>
        <sz val="11"/>
        <color rgb="FFFF0000"/>
        <rFont val="LG스마트체 Regular"/>
        <family val="3"/>
        <charset val="129"/>
      </rPr>
      <t>정보</t>
    </r>
    <r>
      <rPr>
        <sz val="11"/>
        <color rgb="FFFF0000"/>
        <rFont val="Arial Narrow"/>
        <family val="2"/>
      </rPr>
      <t>?</t>
    </r>
    <phoneticPr fontId="1" type="noConversion"/>
  </si>
  <si>
    <t>바인더 성분 분석을 위한 TGA 분석 진행한다.</t>
  </si>
  <si>
    <t>DSC 분석</t>
    <phoneticPr fontId="1" type="noConversion"/>
  </si>
  <si>
    <t>바인더 물성 측정</t>
    <phoneticPr fontId="1" type="noConversion"/>
  </si>
  <si>
    <t>DSC 분석을 위한 샘플을 준비한다.</t>
    <phoneticPr fontId="1" type="noConversion"/>
  </si>
  <si>
    <t>DSC 장비</t>
    <phoneticPr fontId="1" type="noConversion"/>
  </si>
  <si>
    <t>바인더 열물성</t>
  </si>
  <si>
    <t>바인더 성분 분석을 위한 DSC 분석 진행한다.</t>
    <phoneticPr fontId="1" type="noConversion"/>
  </si>
  <si>
    <t>결정구조/상(phase)</t>
  </si>
  <si>
    <t>XRD 분석을 위한 샘플을 준비한다.</t>
    <phoneticPr fontId="1" type="noConversion"/>
  </si>
  <si>
    <t>XRD 장비</t>
    <phoneticPr fontId="1" type="noConversion"/>
  </si>
  <si>
    <t>결정 구조</t>
  </si>
  <si>
    <t>바인더 성분 분석을 위한 XRD 분석 진행한다.</t>
    <phoneticPr fontId="1" type="noConversion"/>
  </si>
  <si>
    <t>ICP 분석을 위한 샘플을 준비한다.</t>
    <phoneticPr fontId="1" type="noConversion"/>
  </si>
  <si>
    <t>ICP 장비</t>
    <phoneticPr fontId="1" type="noConversion"/>
  </si>
  <si>
    <t>성분 분석</t>
  </si>
  <si>
    <t>ICP 분석</t>
    <phoneticPr fontId="1" type="noConversion"/>
  </si>
  <si>
    <t>바인더 성분 분석을 위한 ICP 분석 진행한다.</t>
    <phoneticPr fontId="1" type="noConversion"/>
  </si>
  <si>
    <t>NMR 분석</t>
    <phoneticPr fontId="1" type="noConversion"/>
  </si>
  <si>
    <t>NMR 분석을 위한 샘플을 준비한다.</t>
    <phoneticPr fontId="1" type="noConversion"/>
  </si>
  <si>
    <t>NMR 장비</t>
    <phoneticPr fontId="1" type="noConversion"/>
  </si>
  <si>
    <t>바인더 성분 분석</t>
  </si>
  <si>
    <t>바인더 성분 분석을 위한 NMR 분석 진행한다.</t>
    <phoneticPr fontId="1" type="noConversion"/>
  </si>
  <si>
    <t>FT-IR 분석</t>
    <phoneticPr fontId="1" type="noConversion"/>
  </si>
  <si>
    <t>FT-IR 분석을 위한 샘플을 준비한다.</t>
    <phoneticPr fontId="1" type="noConversion"/>
  </si>
  <si>
    <t>FT-iR 장비</t>
    <phoneticPr fontId="1" type="noConversion"/>
  </si>
  <si>
    <t>바인더 성분 분석을 위한 FT-IR 분석 진행한다.</t>
    <phoneticPr fontId="1" type="noConversion"/>
  </si>
  <si>
    <t>zeta-potential 분석</t>
  </si>
  <si>
    <t>슬러리 물성 분석</t>
  </si>
  <si>
    <t>Zeta-potential 분석을 위한 샘플을 준비한다.</t>
  </si>
  <si>
    <t>zeta-potential 장비</t>
  </si>
  <si>
    <t>표면 전하 특성</t>
  </si>
  <si>
    <t>슬러리 정전기적 특성 분석을 위한 샘플을 준비한다.</t>
  </si>
  <si>
    <t>분리막 단면 분석 (SEM)</t>
    <phoneticPr fontId="1" type="noConversion"/>
  </si>
  <si>
    <t>단면 분석</t>
    <phoneticPr fontId="1" type="noConversion"/>
  </si>
  <si>
    <t>이온밀링_x000D_</t>
  </si>
  <si>
    <t>분리막 이온 밀링을 위한 샘플링을 진행한 후 단면 cutting을 진행한다.</t>
    <phoneticPr fontId="1" type="noConversion"/>
  </si>
  <si>
    <t>이온 밀링 장비</t>
    <phoneticPr fontId="1" type="noConversion"/>
  </si>
  <si>
    <t>분리막 단면 분석</t>
  </si>
  <si>
    <t>분리막 단면 분석 (SEM/EDS)</t>
    <phoneticPr fontId="1" type="noConversion"/>
  </si>
  <si>
    <t>SEM 장비를 통해 milling 된 분리막의 단면을 관측한다.</t>
    <phoneticPr fontId="1" type="noConversion"/>
  </si>
  <si>
    <t>모노셀 용 샘플 타발</t>
  </si>
  <si>
    <t>양/음극 모노셀 타발, 분리막 준비</t>
  </si>
  <si>
    <t>1소재당, 평균 9개</t>
  </si>
  <si>
    <t xml:space="preserve">전극 건조 </t>
    <phoneticPr fontId="1" type="noConversion"/>
  </si>
  <si>
    <t>모노셀 조립</t>
    <phoneticPr fontId="1" type="noConversion"/>
  </si>
  <si>
    <t>건조된 모노셀에 전해질을 주액하는 공정_x000D_</t>
  </si>
  <si>
    <t>건조된 모노셀에 설정된 양의 전해액을 넣고 충분한 wetting을 vaccum chamber로 4-5회 진행한다.</t>
  </si>
  <si>
    <t>wetting</t>
    <phoneticPr fontId="1" type="noConversion"/>
  </si>
  <si>
    <t>진공챔버에서 30초씩 4-5번 vacuum 시행</t>
    <phoneticPr fontId="1" type="noConversion"/>
  </si>
  <si>
    <t>실링</t>
    <phoneticPr fontId="1" type="noConversion"/>
  </si>
  <si>
    <t>PP</t>
    <phoneticPr fontId="1" type="noConversion"/>
  </si>
  <si>
    <t>활성화전 PP</t>
    <phoneticPr fontId="1" type="noConversion"/>
  </si>
  <si>
    <t>PP 장비를 통한 설정 온도/압력에서 lamination 진행</t>
    <phoneticPr fontId="1" type="noConversion"/>
  </si>
  <si>
    <t>PP 장비</t>
    <phoneticPr fontId="1" type="noConversion"/>
  </si>
  <si>
    <t>12시간 이상 상온/고온 wetting 후, 활성화 진행</t>
    <phoneticPr fontId="1" type="noConversion"/>
  </si>
  <si>
    <t>degas</t>
    <phoneticPr fontId="1" type="noConversion"/>
  </si>
  <si>
    <t xml:space="preserve">Degas가 완료된 모노셀 초기 성능 평가를 위해 충방전기 Jig에 모노셀을 체결한다. </t>
    <phoneticPr fontId="1" type="noConversion"/>
  </si>
  <si>
    <t>용량, 저항</t>
  </si>
  <si>
    <t>모노셀 용량 및 (LT)HPPC 평가</t>
    <phoneticPr fontId="1" type="noConversion"/>
  </si>
  <si>
    <t>Cell 용량 및 조건에 따라 설계된 충방전기 패턴을 활용하여 HPPC 측정 진행 한다.</t>
    <phoneticPr fontId="1" type="noConversion"/>
  </si>
  <si>
    <t>SOC 10,50,90</t>
    <phoneticPr fontId="1" type="noConversion"/>
  </si>
  <si>
    <t xml:space="preserve">측정된 모노셀 data를 정리한다 </t>
    <phoneticPr fontId="1" type="noConversion"/>
  </si>
  <si>
    <t>충방전기 컴퓨터</t>
    <phoneticPr fontId="1" type="noConversion"/>
  </si>
  <si>
    <t>모노셀 EIS 측정</t>
    <phoneticPr fontId="1" type="noConversion"/>
  </si>
  <si>
    <t>모노셀 EIS 측정을 통해 저항을 측정한다</t>
    <phoneticPr fontId="1" type="noConversion"/>
  </si>
  <si>
    <t>고온 수명 평가</t>
  </si>
  <si>
    <t>최소 3개 이상씩 ref. 소재와 동일 시점에 상온/고온 수명 평가 진행</t>
    <phoneticPr fontId="1" type="noConversion"/>
  </si>
  <si>
    <t>수명 특성</t>
  </si>
  <si>
    <t>1소재당, 평균 3개</t>
  </si>
  <si>
    <t>측정이 완료된 Cycle 데이터 정리한다</t>
    <phoneticPr fontId="1" type="noConversion"/>
  </si>
  <si>
    <t>고온 저장 평가</t>
  </si>
  <si>
    <t>분리막 2팀</t>
    <phoneticPr fontId="1" type="noConversion"/>
  </si>
  <si>
    <t>분리막 dry 열물성 측정</t>
  </si>
  <si>
    <t>Dry 열수축</t>
    <phoneticPr fontId="1" type="noConversion"/>
  </si>
  <si>
    <t>Wet 열수축</t>
    <phoneticPr fontId="1" type="noConversion"/>
  </si>
  <si>
    <t>TMA_x000D_</t>
  </si>
  <si>
    <t>ER_x000D_</t>
  </si>
  <si>
    <r>
      <rPr>
        <sz val="10"/>
        <color rgb="FFFF0000"/>
        <rFont val="Arial Narrow"/>
        <family val="2"/>
      </rPr>
      <t xml:space="preserve">Q, SEM </t>
    </r>
    <r>
      <rPr>
        <sz val="10"/>
        <color rgb="FFFF0000"/>
        <rFont val="LG스마트체 Regular"/>
        <family val="3"/>
        <charset val="129"/>
      </rPr>
      <t>측정은</t>
    </r>
    <r>
      <rPr>
        <sz val="10"/>
        <color rgb="FFFF0000"/>
        <rFont val="Arial Narrow"/>
        <family val="2"/>
      </rPr>
      <t xml:space="preserve"> </t>
    </r>
    <r>
      <rPr>
        <sz val="10"/>
        <color rgb="FFFF0000"/>
        <rFont val="LG스마트체 Regular"/>
        <family val="3"/>
        <charset val="129"/>
      </rPr>
      <t>자동화</t>
    </r>
    <r>
      <rPr>
        <sz val="10"/>
        <color rgb="FFFF0000"/>
        <rFont val="Arial Narrow"/>
        <family val="2"/>
      </rPr>
      <t xml:space="preserve">? Or </t>
    </r>
    <r>
      <rPr>
        <sz val="10"/>
        <color rgb="FFFF0000"/>
        <rFont val="LG스마트체 Regular"/>
        <family val="3"/>
        <charset val="129"/>
      </rPr>
      <t>분석</t>
    </r>
    <r>
      <rPr>
        <sz val="10"/>
        <color rgb="FFFF0000"/>
        <rFont val="Arial Narrow"/>
        <family val="2"/>
      </rPr>
      <t xml:space="preserve"> </t>
    </r>
    <r>
      <rPr>
        <sz val="10"/>
        <color rgb="FFFF0000"/>
        <rFont val="LG스마트체 Regular"/>
        <family val="3"/>
        <charset val="129"/>
      </rPr>
      <t>담당</t>
    </r>
    <r>
      <rPr>
        <sz val="10"/>
        <color rgb="FFFF0000"/>
        <rFont val="Arial Narrow"/>
        <family val="2"/>
      </rPr>
      <t xml:space="preserve"> </t>
    </r>
    <r>
      <rPr>
        <sz val="10"/>
        <color rgb="FFFF0000"/>
        <rFont val="LG스마트체 Regular"/>
        <family val="3"/>
        <charset val="129"/>
      </rPr>
      <t>의뢰</t>
    </r>
    <r>
      <rPr>
        <sz val="10"/>
        <color rgb="FFFF0000"/>
        <rFont val="Arial Narrow"/>
        <family val="2"/>
      </rPr>
      <t xml:space="preserve">? </t>
    </r>
    <r>
      <rPr>
        <sz val="10"/>
        <color rgb="FF000000"/>
        <rFont val="Arial Narrow"/>
        <family val="2"/>
      </rPr>
      <t>자동화 희망</t>
    </r>
  </si>
  <si>
    <r>
      <rPr>
        <sz val="10"/>
        <color rgb="FFFF0000"/>
        <rFont val="Arial Narrow"/>
        <family val="2"/>
      </rPr>
      <t xml:space="preserve">Q, SEM </t>
    </r>
    <r>
      <rPr>
        <sz val="10"/>
        <color rgb="FFFF0000"/>
        <rFont val="LG스마트체 Regular"/>
        <family val="3"/>
        <charset val="129"/>
      </rPr>
      <t>측정은</t>
    </r>
    <r>
      <rPr>
        <sz val="10"/>
        <color rgb="FFFF0000"/>
        <rFont val="Arial Narrow"/>
        <family val="2"/>
      </rPr>
      <t xml:space="preserve"> </t>
    </r>
    <r>
      <rPr>
        <sz val="10"/>
        <color rgb="FFFF0000"/>
        <rFont val="LG스마트체 Regular"/>
        <family val="3"/>
        <charset val="129"/>
      </rPr>
      <t>자동화</t>
    </r>
    <r>
      <rPr>
        <sz val="10"/>
        <color rgb="FFFF0000"/>
        <rFont val="Arial Narrow"/>
        <family val="2"/>
      </rPr>
      <t xml:space="preserve">? Or </t>
    </r>
    <r>
      <rPr>
        <sz val="10"/>
        <color rgb="FFFF0000"/>
        <rFont val="LG스마트체 Regular"/>
        <family val="3"/>
        <charset val="129"/>
      </rPr>
      <t>분석</t>
    </r>
    <r>
      <rPr>
        <sz val="10"/>
        <color rgb="FFFF0000"/>
        <rFont val="Arial Narrow"/>
        <family val="2"/>
      </rPr>
      <t xml:space="preserve"> </t>
    </r>
    <r>
      <rPr>
        <sz val="10"/>
        <color rgb="FFFF0000"/>
        <rFont val="LG스마트체 Regular"/>
        <family val="3"/>
        <charset val="129"/>
      </rPr>
      <t>담당</t>
    </r>
    <r>
      <rPr>
        <sz val="10"/>
        <color rgb="FFFF0000"/>
        <rFont val="Arial Narrow"/>
        <family val="2"/>
      </rPr>
      <t xml:space="preserve"> </t>
    </r>
    <r>
      <rPr>
        <sz val="10"/>
        <color rgb="FFFF0000"/>
        <rFont val="LG스마트체 Regular"/>
        <family val="3"/>
        <charset val="129"/>
      </rPr>
      <t>의뢰</t>
    </r>
    <r>
      <rPr>
        <sz val="10"/>
        <color rgb="FFFF0000"/>
        <rFont val="Arial Narrow"/>
        <family val="2"/>
      </rPr>
      <t>?</t>
    </r>
    <r>
      <rPr>
        <sz val="10"/>
        <color rgb="FF000000"/>
        <rFont val="Arial Narrow"/>
        <family val="2"/>
      </rPr>
      <t xml:space="preserve"> 자동화 희망</t>
    </r>
  </si>
  <si>
    <t>sampling funnel 이용해 BET 초자에 담고, 무게를 측정한다.</t>
    <phoneticPr fontId="1" type="noConversion"/>
  </si>
  <si>
    <t>온도 130도 세팅된 상태에서 샘플링 된 Port 활성화 후 Heat-Vacuum 버튼을 순서대로 누른다.
약 2~3시간 후 진공 게이지 10^(-1)kPa 이상이 되면 Heat 버튼 끄고 Purge 누른다.</t>
    <phoneticPr fontId="1" type="noConversion"/>
  </si>
  <si>
    <t>전처리 이후 무게를 측정한다.</t>
    <phoneticPr fontId="1" type="noConversion"/>
  </si>
  <si>
    <t>Measurement 클릭 후 BET 분석을 진행한다</t>
    <phoneticPr fontId="1" type="noConversion"/>
  </si>
  <si>
    <t>BET 측정 후 샘플 회수하고 초자 세척 진행한다.</t>
    <phoneticPr fontId="1" type="noConversion"/>
  </si>
  <si>
    <r>
      <rPr>
        <sz val="11"/>
        <color rgb="FF000000"/>
        <rFont val="LG스마트체 Regular"/>
        <family val="3"/>
        <charset val="129"/>
      </rPr>
      <t xml:space="preserve">분석담당
</t>
    </r>
    <r>
      <rPr>
        <sz val="11"/>
        <color rgb="FFFF0000"/>
        <rFont val="Arial Narrow"/>
        <family val="2"/>
      </rPr>
      <t xml:space="preserve">Q) </t>
    </r>
    <r>
      <rPr>
        <sz val="11"/>
        <color rgb="FFFF0000"/>
        <rFont val="LG스마트체 Regular"/>
        <family val="3"/>
        <charset val="129"/>
      </rPr>
      <t>기입된</t>
    </r>
    <r>
      <rPr>
        <sz val="11"/>
        <color rgb="FFFF0000"/>
        <rFont val="Arial Narrow"/>
        <family val="2"/>
      </rPr>
      <t xml:space="preserve"> </t>
    </r>
    <r>
      <rPr>
        <sz val="11"/>
        <color rgb="FFFF0000"/>
        <rFont val="LG스마트체 Regular"/>
        <family val="3"/>
        <charset val="129"/>
      </rPr>
      <t>인원과</t>
    </r>
    <r>
      <rPr>
        <sz val="11"/>
        <color rgb="FFFF0000"/>
        <rFont val="Arial Narrow"/>
        <family val="2"/>
      </rPr>
      <t xml:space="preserve"> </t>
    </r>
    <r>
      <rPr>
        <sz val="11"/>
        <color rgb="FFFF0000"/>
        <rFont val="LG스마트체 Regular"/>
        <family val="3"/>
        <charset val="129"/>
      </rPr>
      <t>시간은</t>
    </r>
    <r>
      <rPr>
        <sz val="11"/>
        <color rgb="FFFF0000"/>
        <rFont val="Arial Narrow"/>
        <family val="2"/>
      </rPr>
      <t xml:space="preserve"> </t>
    </r>
    <r>
      <rPr>
        <sz val="11"/>
        <color rgb="FFFF0000"/>
        <rFont val="LG스마트체 Regular"/>
        <family val="3"/>
        <charset val="129"/>
      </rPr>
      <t>분리막</t>
    </r>
    <r>
      <rPr>
        <sz val="11"/>
        <color rgb="FFFF0000"/>
        <rFont val="Arial Narrow"/>
        <family val="2"/>
      </rPr>
      <t xml:space="preserve"> </t>
    </r>
    <r>
      <rPr>
        <sz val="11"/>
        <color rgb="FFFF0000"/>
        <rFont val="LG스마트체 Regular"/>
        <family val="3"/>
        <charset val="129"/>
      </rPr>
      <t>팀</t>
    </r>
    <r>
      <rPr>
        <sz val="11"/>
        <color rgb="FFFF0000"/>
        <rFont val="Arial Narrow"/>
        <family val="2"/>
      </rPr>
      <t xml:space="preserve"> </t>
    </r>
    <r>
      <rPr>
        <sz val="11"/>
        <color rgb="FFFF0000"/>
        <rFont val="LG스마트체 Regular"/>
        <family val="3"/>
        <charset val="129"/>
      </rPr>
      <t>연구원</t>
    </r>
    <r>
      <rPr>
        <sz val="11"/>
        <color rgb="FFFF0000"/>
        <rFont val="Arial Narrow"/>
        <family val="2"/>
      </rPr>
      <t xml:space="preserve"> </t>
    </r>
    <r>
      <rPr>
        <sz val="11"/>
        <color rgb="FFFF0000"/>
        <rFont val="LG스마트체 Regular"/>
        <family val="3"/>
        <charset val="129"/>
      </rPr>
      <t>업무</t>
    </r>
    <r>
      <rPr>
        <sz val="11"/>
        <color rgb="FFFF0000"/>
        <rFont val="Arial Narrow"/>
        <family val="2"/>
      </rPr>
      <t xml:space="preserve"> </t>
    </r>
    <r>
      <rPr>
        <sz val="11"/>
        <color rgb="FFFF0000"/>
        <rFont val="LG스마트체 Regular"/>
        <family val="3"/>
        <charset val="129"/>
      </rPr>
      <t>한정</t>
    </r>
    <r>
      <rPr>
        <sz val="11"/>
        <color rgb="FFFF0000"/>
        <rFont val="Arial Narrow"/>
        <family val="2"/>
      </rPr>
      <t xml:space="preserve"> </t>
    </r>
    <r>
      <rPr>
        <sz val="11"/>
        <color rgb="FFFF0000"/>
        <rFont val="LG스마트체 Regular"/>
        <family val="3"/>
        <charset val="129"/>
      </rPr>
      <t>정보</t>
    </r>
    <r>
      <rPr>
        <sz val="11"/>
        <color rgb="FFFF0000"/>
        <rFont val="Arial Narrow"/>
        <family val="2"/>
      </rPr>
      <t>? 분리막 샘플 준비</t>
    </r>
  </si>
  <si>
    <t>TGA 분석을 위한 샘플을 준비한다.</t>
    <phoneticPr fontId="1" type="noConversion"/>
  </si>
  <si>
    <t>바인더 성분 분석을 위한 TGA 분석 진행한다.</t>
    <phoneticPr fontId="1" type="noConversion"/>
  </si>
  <si>
    <t>주액 장비</t>
    <phoneticPr fontId="1" type="noConversion"/>
  </si>
  <si>
    <t>건조된 모노셀에 설정된 양의 전해액을 넣는다.</t>
    <phoneticPr fontId="1" type="noConversion"/>
  </si>
  <si>
    <r>
      <rPr>
        <sz val="10"/>
        <color rgb="FFFF0000"/>
        <rFont val="Arial Narrow"/>
        <family val="2"/>
      </rPr>
      <t xml:space="preserve">Q) </t>
    </r>
    <r>
      <rPr>
        <sz val="10"/>
        <color rgb="FFFF0000"/>
        <rFont val="LG스마트체 Regular"/>
        <family val="3"/>
        <charset val="129"/>
      </rPr>
      <t>해당</t>
    </r>
    <r>
      <rPr>
        <sz val="10"/>
        <color rgb="FFFF0000"/>
        <rFont val="Arial Narrow"/>
        <family val="2"/>
      </rPr>
      <t xml:space="preserve"> </t>
    </r>
    <r>
      <rPr>
        <sz val="10"/>
        <color rgb="FFFF0000"/>
        <rFont val="LG스마트체 Regular"/>
        <family val="3"/>
        <charset val="129"/>
      </rPr>
      <t>시간은</t>
    </r>
    <r>
      <rPr>
        <sz val="10"/>
        <color rgb="FFFF0000"/>
        <rFont val="Arial Narrow"/>
        <family val="2"/>
      </rPr>
      <t xml:space="preserve">  wetting </t>
    </r>
    <r>
      <rPr>
        <sz val="10"/>
        <color rgb="FFFF0000"/>
        <rFont val="LG스마트체 Regular"/>
        <family val="3"/>
        <charset val="129"/>
      </rPr>
      <t>시간은</t>
    </r>
    <r>
      <rPr>
        <sz val="10"/>
        <color rgb="FFFF0000"/>
        <rFont val="Arial Narrow"/>
        <family val="2"/>
      </rPr>
      <t xml:space="preserve"> </t>
    </r>
    <r>
      <rPr>
        <sz val="10"/>
        <color rgb="FFFF0000"/>
        <rFont val="LG스마트체 Regular"/>
        <family val="3"/>
        <charset val="129"/>
      </rPr>
      <t>제외하고</t>
    </r>
    <r>
      <rPr>
        <sz val="10"/>
        <color rgb="FFFF0000"/>
        <rFont val="Arial Narrow"/>
        <family val="2"/>
      </rPr>
      <t xml:space="preserve"> </t>
    </r>
    <r>
      <rPr>
        <sz val="10"/>
        <color rgb="FFFF0000"/>
        <rFont val="LG스마트체 Regular"/>
        <family val="3"/>
        <charset val="129"/>
      </rPr>
      <t>활성화</t>
    </r>
    <r>
      <rPr>
        <sz val="10"/>
        <color rgb="FFFF0000"/>
        <rFont val="Arial Narrow"/>
        <family val="2"/>
      </rPr>
      <t xml:space="preserve"> </t>
    </r>
    <r>
      <rPr>
        <sz val="10"/>
        <color rgb="FFFF0000"/>
        <rFont val="LG스마트체 Regular"/>
        <family val="3"/>
        <charset val="129"/>
      </rPr>
      <t>시간만</t>
    </r>
    <r>
      <rPr>
        <sz val="10"/>
        <color rgb="FFFF0000"/>
        <rFont val="Arial Narrow"/>
        <family val="2"/>
      </rPr>
      <t xml:space="preserve"> </t>
    </r>
    <r>
      <rPr>
        <sz val="10"/>
        <color rgb="FFFF0000"/>
        <rFont val="LG스마트체 Regular"/>
        <family val="3"/>
        <charset val="129"/>
      </rPr>
      <t>반영</t>
    </r>
    <r>
      <rPr>
        <sz val="10"/>
        <color rgb="FFFF0000"/>
        <rFont val="Arial Narrow"/>
        <family val="2"/>
      </rPr>
      <t xml:space="preserve">? </t>
    </r>
    <r>
      <rPr>
        <sz val="10"/>
        <color rgb="FF000000"/>
        <rFont val="Arial Narrow"/>
        <family val="2"/>
      </rPr>
      <t>활성화 시간만 반영</t>
    </r>
  </si>
  <si>
    <t>저항</t>
  </si>
  <si>
    <t xml:space="preserve"> 1소재당, 평균 3개 </t>
  </si>
  <si>
    <t>선별된 셀을 고온 저장 평가 진행 (60~75℃챔버 보관 후 특정 주마다 저항 측정)</t>
    <phoneticPr fontId="1" type="noConversion"/>
  </si>
  <si>
    <t>pilot 코팅</t>
    <phoneticPr fontId="1" type="noConversion"/>
  </si>
  <si>
    <t>코팅 양산 평가</t>
  </si>
  <si>
    <t>pilot 코팅 평가</t>
    <phoneticPr fontId="1" type="noConversion"/>
  </si>
  <si>
    <t>pilot에서 코팅 평가하여 분리막 물성 확인한다.</t>
    <phoneticPr fontId="1" type="noConversion"/>
  </si>
  <si>
    <t>pilot 코터</t>
    <phoneticPr fontId="1" type="noConversion"/>
  </si>
  <si>
    <t>양산 코팅</t>
    <phoneticPr fontId="1" type="noConversion"/>
  </si>
  <si>
    <t>양산 코팅 평가</t>
    <phoneticPr fontId="1" type="noConversion"/>
  </si>
  <si>
    <t>양산 line에서 코팅 평가하여 분리막 물성 확인한다.</t>
    <phoneticPr fontId="1" type="noConversion"/>
  </si>
  <si>
    <t>양산 코터</t>
    <phoneticPr fontId="1" type="noConversion"/>
  </si>
  <si>
    <t>원통형 셀 제작용 샘플 준비</t>
    <phoneticPr fontId="1" type="noConversion"/>
  </si>
  <si>
    <t>원통형 셀 제작용 샘플 준비한다.</t>
    <phoneticPr fontId="1" type="noConversion"/>
  </si>
  <si>
    <t>셀평가 (원통형)</t>
    <phoneticPr fontId="1" type="noConversion"/>
  </si>
  <si>
    <t>충방전기 cell 체결</t>
    <phoneticPr fontId="1" type="noConversion"/>
  </si>
  <si>
    <t>HPPC 측정</t>
    <phoneticPr fontId="1" type="noConversion"/>
  </si>
  <si>
    <t>원통형셀 고온 수명 평가</t>
  </si>
  <si>
    <t>원통형셀 고온 저장 평가</t>
  </si>
  <si>
    <t>전극 제작</t>
  </si>
  <si>
    <t>X</t>
    <phoneticPr fontId="1" type="noConversion"/>
  </si>
  <si>
    <t>LEVEL 1,2</t>
    <phoneticPr fontId="1" type="noConversion"/>
  </si>
  <si>
    <t>LEVEL 3</t>
    <phoneticPr fontId="1" type="noConversion"/>
  </si>
  <si>
    <t>LEVEL 4</t>
    <phoneticPr fontId="1" type="noConversion"/>
  </si>
  <si>
    <t>LEVEL 5</t>
    <phoneticPr fontId="1" type="noConversion"/>
  </si>
  <si>
    <r>
      <rPr>
        <b/>
        <u/>
        <sz val="10"/>
        <color theme="1"/>
        <rFont val="LG스마트체 Regular"/>
        <family val="3"/>
        <charset val="129"/>
      </rPr>
      <t>실험</t>
    </r>
    <r>
      <rPr>
        <b/>
        <u/>
        <sz val="10"/>
        <color theme="1"/>
        <rFont val="Arial Narrow"/>
        <family val="2"/>
      </rPr>
      <t xml:space="preserve"> </t>
    </r>
    <r>
      <rPr>
        <b/>
        <u/>
        <sz val="10"/>
        <color theme="1"/>
        <rFont val="LG스마트체 Regular"/>
        <family val="3"/>
        <charset val="129"/>
      </rPr>
      <t>분류</t>
    </r>
    <phoneticPr fontId="1" type="noConversion"/>
  </si>
  <si>
    <r>
      <rPr>
        <b/>
        <u/>
        <sz val="10"/>
        <color theme="1"/>
        <rFont val="LG스마트체 Regular"/>
        <family val="3"/>
        <charset val="129"/>
      </rPr>
      <t>공정</t>
    </r>
    <phoneticPr fontId="1" type="noConversion"/>
  </si>
  <si>
    <r>
      <rPr>
        <b/>
        <u/>
        <sz val="10"/>
        <color theme="1"/>
        <rFont val="LG스마트체 Regular"/>
        <family val="3"/>
        <charset val="129"/>
      </rPr>
      <t>실험</t>
    </r>
    <r>
      <rPr>
        <b/>
        <u/>
        <sz val="10"/>
        <color theme="1"/>
        <rFont val="Arial Narrow"/>
        <family val="2"/>
      </rPr>
      <t>/</t>
    </r>
    <r>
      <rPr>
        <b/>
        <u/>
        <sz val="10"/>
        <color theme="1"/>
        <rFont val="LG스마트체 Regular"/>
        <family val="3"/>
        <charset val="129"/>
      </rPr>
      <t>분석법</t>
    </r>
    <r>
      <rPr>
        <b/>
        <u/>
        <sz val="10"/>
        <color theme="1"/>
        <rFont val="Arial Narrow"/>
        <family val="2"/>
      </rPr>
      <t xml:space="preserve"> </t>
    </r>
    <r>
      <rPr>
        <b/>
        <u/>
        <sz val="10"/>
        <color theme="1"/>
        <rFont val="LG스마트체 Regular"/>
        <family val="3"/>
        <charset val="129"/>
      </rPr>
      <t>상세</t>
    </r>
    <phoneticPr fontId="1" type="noConversion"/>
  </si>
  <si>
    <r>
      <rPr>
        <b/>
        <u/>
        <sz val="10"/>
        <color theme="1"/>
        <rFont val="LG스마트체 Regular"/>
        <family val="3"/>
        <charset val="129"/>
      </rPr>
      <t>실험</t>
    </r>
    <r>
      <rPr>
        <b/>
        <u/>
        <sz val="10"/>
        <color theme="1"/>
        <rFont val="Arial Narrow"/>
        <family val="2"/>
      </rPr>
      <t xml:space="preserve"> </t>
    </r>
    <r>
      <rPr>
        <b/>
        <u/>
        <sz val="10"/>
        <color theme="1"/>
        <rFont val="LG스마트체 Regular"/>
        <family val="3"/>
        <charset val="129"/>
      </rPr>
      <t>목적</t>
    </r>
    <phoneticPr fontId="1" type="noConversion"/>
  </si>
  <si>
    <r>
      <rPr>
        <b/>
        <u/>
        <sz val="10"/>
        <color theme="1"/>
        <rFont val="LG스마트체 Regular"/>
        <family val="3"/>
        <charset val="129"/>
      </rPr>
      <t>상세</t>
    </r>
    <r>
      <rPr>
        <b/>
        <u/>
        <sz val="10"/>
        <color theme="1"/>
        <rFont val="Arial Narrow"/>
        <family val="2"/>
      </rPr>
      <t xml:space="preserve"> </t>
    </r>
    <r>
      <rPr>
        <b/>
        <u/>
        <sz val="10"/>
        <color theme="1"/>
        <rFont val="LG스마트체 Regular"/>
        <family val="3"/>
        <charset val="129"/>
      </rPr>
      <t>설명</t>
    </r>
    <phoneticPr fontId="1" type="noConversion"/>
  </si>
  <si>
    <t>PSD 측정</t>
    <phoneticPr fontId="1" type="noConversion"/>
  </si>
  <si>
    <t xml:space="preserve">분산액 제조 (Powder + 분산제 + DI Water)
powder 드라이품에서 소분, 분산제 (triton-X,1% sol) 준비, 3차 증류수  받기 -&gt; 분산액 제조 (powder ~0.04g + 분산제 0.1ml, DI water 10g) </t>
    <phoneticPr fontId="1" type="noConversion"/>
  </si>
  <si>
    <t>SEM  분석</t>
    <phoneticPr fontId="1" type="noConversion"/>
  </si>
  <si>
    <t>SEM  분석 (이온밀링)</t>
    <phoneticPr fontId="1" type="noConversion"/>
  </si>
  <si>
    <t xml:space="preserve">calibraton </t>
    <phoneticPr fontId="1" type="noConversion"/>
  </si>
  <si>
    <t>시료 소분 후 분석실 이동</t>
    <phoneticPr fontId="1" type="noConversion"/>
  </si>
  <si>
    <t xml:space="preserve">①샘플 홀더에 powder 평평하게 샘플링
② 홀더 주변 클리닝 (에틸알콜 등), 
③ 홀더에 샘플명/이름/날짜 수기로 기입, 
④ 샘플 홀더  장비에 투입 후 측정 패턴 및 저장 setting </t>
    <phoneticPr fontId="1" type="noConversion"/>
  </si>
  <si>
    <t>① Topaz 프로그램 활용하여 Rietveld refinement진행, 필요 데이터 계산 및 추출 (strain, crystal density, lattice parameter, cation mixing, X-size)
② EVA 프로그램 활용하여 (003), (104) peak FWHM 계산 및 추출, raw data는 xy형식 파일로 저장하여 추출 / 결정립 fitting
③xy파일로 raw data불러와 origin 또는 MDS이용해 그래프 생성</t>
    <phoneticPr fontId="1" type="noConversion"/>
  </si>
  <si>
    <t>Tap 밀도</t>
    <phoneticPr fontId="1" type="noConversion"/>
  </si>
  <si>
    <t xml:space="preserve">data 추출 </t>
    <phoneticPr fontId="1" type="noConversion"/>
  </si>
  <si>
    <t>슬라이드 글라스에 전극 부착</t>
    <phoneticPr fontId="1" type="noConversion"/>
  </si>
  <si>
    <t>전극 접착력 측정 (90도, peel-off), 한소재당 4-5개 측정</t>
    <phoneticPr fontId="1" type="noConversion"/>
  </si>
  <si>
    <t>음극재 1팀 특수 실험</t>
    <phoneticPr fontId="1" type="noConversion"/>
  </si>
  <si>
    <t>리사이클 팀 특수 실험</t>
    <phoneticPr fontId="1" type="noConversion"/>
  </si>
  <si>
    <t>양극재담당 특수 실험</t>
    <phoneticPr fontId="1" type="noConversion"/>
  </si>
  <si>
    <t>리사이클팀 특수 실험</t>
    <phoneticPr fontId="1" type="noConversion"/>
  </si>
  <si>
    <t>전극 90도 peel-off 측정</t>
  </si>
  <si>
    <t>분리막 팀 특수 실험</t>
    <phoneticPr fontId="1" type="noConversion"/>
  </si>
  <si>
    <t>전해질 팀 특수 실험</t>
    <phoneticPr fontId="1" type="noConversion"/>
  </si>
  <si>
    <t xml:space="preserve">원소재 물성을 고려 조성 선정 및 제조 </t>
    <phoneticPr fontId="1" type="noConversion"/>
  </si>
  <si>
    <t>한 샘플 3회 정도 측정 (상온 수계, 적정용액 NaOH 0.01N)
HF 측정 전 DOS 키를 눌러 tube에 있는 공기를 빼준다. STOP (FILL)을 눌러 vessel을 채워준다.</t>
    <phoneticPr fontId="1" type="noConversion"/>
  </si>
  <si>
    <t>100 mL 비커에 3차 증류수를 60mL 정도 채운다.</t>
    <phoneticPr fontId="1" type="noConversion"/>
  </si>
  <si>
    <t>한 샘플 3회 정도 측정 (저온 수계, 4 oC , 적정용액 NaOH 0.1N)
HF 측정 전 DOS 키를 눌러 tube에 있는 공기를 빼준다. STOP (FILL)을 눌러 vessel을 채워준다.</t>
    <phoneticPr fontId="1" type="noConversion"/>
  </si>
  <si>
    <t>샘플을 비커에 주입한다. (샘플이 비커 벽에 묻지 않게 주의)
Start를 누른다.</t>
    <phoneticPr fontId="1" type="noConversion"/>
  </si>
  <si>
    <t>전해질 수분 함량 측정</t>
    <phoneticPr fontId="1" type="noConversion"/>
  </si>
  <si>
    <t>표준 소재 세정</t>
    <phoneticPr fontId="1" type="noConversion"/>
  </si>
  <si>
    <t>에어호스 연결 후 2분간 에어 주입으로 점도계 내부 건조</t>
    <phoneticPr fontId="1" type="noConversion"/>
  </si>
  <si>
    <t>측정 완료 시 Lovis Dyn. Viscosity 값 확인 후 남은 시료 끝까지 주입 및 2번부터 다시 반복</t>
    <phoneticPr fontId="1" type="noConversion"/>
  </si>
  <si>
    <t>모든 시료 측정 완료 시 아세톤으로 두번 세척 및 에어 주입 후 폐액통 비우기</t>
    <phoneticPr fontId="1" type="noConversion"/>
  </si>
  <si>
    <t>한샘플 2회 이상 측정
밀도 측정 전 온도 안정화 목적으로 전해액을 상온에서 3시간 이상 방치
전해액 온도 측정</t>
    <phoneticPr fontId="1" type="noConversion"/>
  </si>
  <si>
    <t>전해질 이온종 측정</t>
    <phoneticPr fontId="1" type="noConversion"/>
  </si>
  <si>
    <t>파우치셀 가스분석</t>
    <phoneticPr fontId="1" type="noConversion"/>
  </si>
  <si>
    <t>파우치셀 전해질 잔량 분석</t>
    <phoneticPr fontId="1" type="noConversion"/>
  </si>
  <si>
    <t>원통형셀 가스분석</t>
    <phoneticPr fontId="1" type="noConversion"/>
  </si>
  <si>
    <t>원통형셀 전해질 잔량 분석</t>
    <phoneticPr fontId="1" type="noConversion"/>
  </si>
  <si>
    <t>CV 및 LSV 측정 (글러브박스 內)</t>
    <phoneticPr fontId="1" type="noConversion"/>
  </si>
  <si>
    <r>
      <rPr>
        <b/>
        <u/>
        <sz val="9"/>
        <color theme="1"/>
        <rFont val="LG스마트체 Regular"/>
        <family val="3"/>
        <charset val="129"/>
      </rPr>
      <t>실험</t>
    </r>
    <r>
      <rPr>
        <b/>
        <u/>
        <sz val="9"/>
        <color theme="1"/>
        <rFont val="Arial Narrow"/>
        <family val="2"/>
      </rPr>
      <t>/</t>
    </r>
    <r>
      <rPr>
        <b/>
        <u/>
        <sz val="9"/>
        <color theme="1"/>
        <rFont val="LG스마트체 Regular"/>
        <family val="3"/>
        <charset val="129"/>
      </rPr>
      <t>분석법</t>
    </r>
    <r>
      <rPr>
        <b/>
        <u/>
        <sz val="9"/>
        <color theme="1"/>
        <rFont val="Arial Narrow"/>
        <family val="2"/>
      </rPr>
      <t xml:space="preserve"> </t>
    </r>
    <r>
      <rPr>
        <b/>
        <u/>
        <sz val="9"/>
        <color theme="1"/>
        <rFont val="LG스마트체 Regular"/>
        <family val="3"/>
        <charset val="129"/>
      </rPr>
      <t>상세</t>
    </r>
    <phoneticPr fontId="1" type="noConversion"/>
  </si>
  <si>
    <t>양극 슬러리 제작</t>
    <phoneticPr fontId="1" type="noConversion"/>
  </si>
  <si>
    <t>음극 슬러리 제작
(코인셀용_음극재1팀)</t>
    <phoneticPr fontId="1" type="noConversion"/>
  </si>
  <si>
    <t>흑연 및 Si계 활물질, Super C, 바인더, DI water 준비</t>
    <phoneticPr fontId="1" type="noConversion"/>
  </si>
  <si>
    <t>음극재 1팀 특수실험</t>
    <phoneticPr fontId="1" type="noConversion"/>
  </si>
  <si>
    <t>음극 슬러리 제작</t>
    <phoneticPr fontId="1" type="noConversion"/>
  </si>
  <si>
    <t>1차 슬러리 믹싱</t>
    <phoneticPr fontId="1" type="noConversion"/>
  </si>
  <si>
    <t>PE bottle에 도전재(Super C65), CMC (Daicel2200 1.5%), 물 계량 후 homodisper로 분산</t>
    <phoneticPr fontId="1" type="noConversion"/>
  </si>
  <si>
    <t>드라이룸에서 Si 시료 소분, TK 전용 믹서용기에  활물질 (흑연: Si계 혼합)+Super C 분산액, DI water 투입 후 고점도 mixing</t>
    <phoneticPr fontId="1" type="noConversion"/>
  </si>
  <si>
    <t>전극 제작</t>
    <phoneticPr fontId="1" type="noConversion"/>
  </si>
  <si>
    <t>양극 슬러리 준비</t>
    <phoneticPr fontId="1" type="noConversion"/>
  </si>
  <si>
    <t>슬러리를 Al foil 위에 도포한 후, 목표 전극무게 (~420mg/25cm2) 수준이 되도록 doctor blade gap 조절하여 코팅</t>
    <phoneticPr fontId="1" type="noConversion"/>
  </si>
  <si>
    <t>음극 전극 제작
(코인셀용_음극재1팀)</t>
    <phoneticPr fontId="1" type="noConversion"/>
  </si>
  <si>
    <t>음극 슬러리 준비</t>
    <phoneticPr fontId="1" type="noConversion"/>
  </si>
  <si>
    <t xml:space="preserve">foil frame에 Cu foil을 끼운 후,  coater에 장착,  gap 조절이 필요한 경우, 조절 후 Knife 장착, 슬러리 도포 후 코팅 시작 </t>
    <phoneticPr fontId="1" type="noConversion"/>
  </si>
  <si>
    <t>foil frame에서 코팅 전극 제거 후 건조 챔버에 투입하여 60도 30분 이상 건조</t>
    <phoneticPr fontId="1" type="noConversion"/>
  </si>
  <si>
    <t>3cm 폭으로 전극 cutting 뒤 target porosity에 맞게 압연기 gap 조절하여 압연 진행</t>
    <phoneticPr fontId="1" type="noConversion"/>
  </si>
  <si>
    <t>음극 전극 제작</t>
    <phoneticPr fontId="1" type="noConversion"/>
  </si>
  <si>
    <t>코팅룸 이동, 코터 On -&gt; 건조하고자 하는 온도 및 코터속도 setting -&gt; 코팅 준비 (슬러리 투입 및 폭에 맞춰 댐 setting) (목표 온도 도달까지 대기 시간 포함) -&gt;슬러리 투입 후 코팅 gap 조절 -&gt; 건조되어 나온 코팅 전극 무게 확인 (무게 로딩이 맞지 않는다면 gap 조절 반복) -&gt; target 로딩에서 필요한 양만큼 전극 코팅 진행</t>
    <phoneticPr fontId="1" type="noConversion"/>
  </si>
  <si>
    <t>3-7cm 폭으로 전극 cutting 뒤 target porosity에 맞게 압연기 gap 조절하여 압연 진행</t>
    <phoneticPr fontId="1" type="noConversion"/>
  </si>
  <si>
    <t>셀 제작_코인셀</t>
    <phoneticPr fontId="1" type="noConversion"/>
  </si>
  <si>
    <t xml:space="preserve"> lamination</t>
    <phoneticPr fontId="1" type="noConversion"/>
  </si>
  <si>
    <t>aging</t>
    <phoneticPr fontId="1" type="noConversion"/>
  </si>
  <si>
    <t>모노셀 aging</t>
    <phoneticPr fontId="1" type="noConversion"/>
  </si>
  <si>
    <t>고온 press</t>
    <phoneticPr fontId="1" type="noConversion"/>
  </si>
  <si>
    <t>지그체결</t>
    <phoneticPr fontId="1" type="noConversion"/>
  </si>
  <si>
    <t>모노셀 용량 및 (LT)HPPC 평가 진행</t>
    <phoneticPr fontId="1" type="noConversion"/>
  </si>
  <si>
    <t>충방전 채널에 모노셀 체결 (저/상/고온수명/고온저장 각각)</t>
    <phoneticPr fontId="1" type="noConversion"/>
  </si>
  <si>
    <t>셀 평가 (저온수명)</t>
    <phoneticPr fontId="1" type="noConversion"/>
  </si>
  <si>
    <t>셀 평가 (가스발생량 평가)</t>
  </si>
  <si>
    <t>양극/전해질팀 특수실험</t>
  </si>
  <si>
    <t>분리막 제작</t>
    <phoneticPr fontId="1" type="noConversion"/>
  </si>
  <si>
    <t>셀 제작_원통형</t>
    <phoneticPr fontId="1" type="noConversion"/>
  </si>
  <si>
    <t>원통형 셀 제작용 샘플 준비 (분리막,전극,부자재구매,이송,참관 등)</t>
    <phoneticPr fontId="1" type="noConversion"/>
  </si>
  <si>
    <t>셀제작_원통형</t>
    <phoneticPr fontId="1" type="noConversion"/>
  </si>
  <si>
    <t>셀평가_원통형</t>
    <phoneticPr fontId="1" type="noConversion"/>
  </si>
  <si>
    <t>외주 분석 진행중</t>
    <phoneticPr fontId="1" type="noConversion"/>
  </si>
  <si>
    <t>압연 밀도 분석
(Pallet density)</t>
    <phoneticPr fontId="1" type="noConversion"/>
  </si>
  <si>
    <t>BET 측정</t>
  </si>
  <si>
    <t>전구체팀 특수 실험</t>
    <phoneticPr fontId="1" type="noConversion"/>
  </si>
  <si>
    <t>압연 밀도</t>
    <phoneticPr fontId="1" type="noConversion"/>
  </si>
  <si>
    <t>양그재선행팀 특수 실험</t>
    <phoneticPr fontId="1" type="noConversion"/>
  </si>
  <si>
    <t>입자깨짐 분석</t>
    <phoneticPr fontId="1" type="noConversion"/>
  </si>
  <si>
    <t>코인셀용 양극 타발</t>
    <phoneticPr fontId="1" type="noConversion"/>
  </si>
  <si>
    <t>슬러리 제작</t>
  </si>
  <si>
    <t>활물질 계량 (유선지 대신 Al foil 이용) 뒤 mixing통에 혼합 (슬러리 조성은 평가 양극재마다 상이)</t>
  </si>
  <si>
    <t>슬러리 1차 혼합 (thinky mixer) (믹싱 rpm 및 시간은 평가 양극재마다 상이)</t>
  </si>
  <si>
    <t>슬러리 2차 혼합 (thinky mixer)</t>
  </si>
  <si>
    <t xml:space="preserve">30시간 상온 wetting 후, 충방전 평가 진행 </t>
  </si>
  <si>
    <t>셀 평가 (양극의 가스발생량 평가)</t>
    <phoneticPr fontId="1" type="noConversion"/>
  </si>
  <si>
    <t>전구체 팀 특수 실험</t>
    <phoneticPr fontId="1" type="noConversion"/>
  </si>
  <si>
    <t>셀 실험_가스평가</t>
    <phoneticPr fontId="1" type="noConversion"/>
  </si>
  <si>
    <t>셀 _가스발생 평가</t>
    <phoneticPr fontId="1" type="noConversion"/>
  </si>
  <si>
    <t>양극재선행 팀 특수 실험</t>
    <phoneticPr fontId="1" type="noConversion"/>
  </si>
  <si>
    <t>지그하프셀 체결 및 충방전 평가 진행 (0.1C 충/방 1회 측정) (전압 범위 및 온도는 평가 목적에 따라 상이)</t>
    <phoneticPr fontId="1" type="noConversion"/>
  </si>
  <si>
    <r>
      <rPr>
        <sz val="10"/>
        <color theme="1"/>
        <rFont val="LG스마트체 Regular"/>
        <family val="3"/>
        <charset val="129"/>
      </rPr>
      <t>반제품</t>
    </r>
    <phoneticPr fontId="1" type="noConversion"/>
  </si>
  <si>
    <r>
      <rPr>
        <sz val="10"/>
        <color theme="1"/>
        <rFont val="LG스마트체 Regular"/>
        <family val="3"/>
        <charset val="129"/>
      </rPr>
      <t>슬러리</t>
    </r>
    <r>
      <rPr>
        <sz val="10"/>
        <color theme="1"/>
        <rFont val="Arial Narrow"/>
        <family val="2"/>
      </rPr>
      <t>,</t>
    </r>
    <r>
      <rPr>
        <sz val="10"/>
        <color theme="1"/>
        <rFont val="LG스마트체 Regular"/>
        <family val="3"/>
        <charset val="129"/>
      </rPr>
      <t>전극</t>
    </r>
    <r>
      <rPr>
        <sz val="10"/>
        <color theme="1"/>
        <rFont val="Arial Narrow"/>
        <family val="2"/>
      </rPr>
      <t>,</t>
    </r>
    <r>
      <rPr>
        <sz val="10"/>
        <color theme="1"/>
        <rFont val="LG스마트체 Regular"/>
        <family val="3"/>
        <charset val="129"/>
      </rPr>
      <t>분리막</t>
    </r>
    <r>
      <rPr>
        <sz val="10"/>
        <color theme="1"/>
        <rFont val="Arial Narrow"/>
        <family val="2"/>
      </rPr>
      <t>,</t>
    </r>
    <r>
      <rPr>
        <sz val="10"/>
        <color theme="1"/>
        <rFont val="LG스마트체 Regular"/>
        <family val="3"/>
        <charset val="129"/>
      </rPr>
      <t>전해액</t>
    </r>
    <r>
      <rPr>
        <sz val="10"/>
        <color theme="1"/>
        <rFont val="Arial Narrow"/>
        <family val="2"/>
      </rPr>
      <t xml:space="preserve"> </t>
    </r>
    <r>
      <rPr>
        <sz val="10"/>
        <color theme="1"/>
        <rFont val="LG스마트체 Regular"/>
        <family val="3"/>
        <charset val="129"/>
      </rPr>
      <t>등</t>
    </r>
    <r>
      <rPr>
        <sz val="10"/>
        <color theme="1"/>
        <rFont val="Arial Narrow"/>
        <family val="2"/>
      </rPr>
      <t xml:space="preserve"> </t>
    </r>
    <r>
      <rPr>
        <sz val="10"/>
        <color theme="1"/>
        <rFont val="LG스마트체 Regular"/>
        <family val="3"/>
        <charset val="129"/>
      </rPr>
      <t>내부</t>
    </r>
    <r>
      <rPr>
        <sz val="10"/>
        <color theme="1"/>
        <rFont val="Arial Narrow"/>
        <family val="2"/>
      </rPr>
      <t xml:space="preserve"> </t>
    </r>
    <r>
      <rPr>
        <sz val="10"/>
        <color theme="1"/>
        <rFont val="LG스마트체 Regular"/>
        <family val="3"/>
        <charset val="129"/>
      </rPr>
      <t>제작</t>
    </r>
    <r>
      <rPr>
        <sz val="10"/>
        <color theme="1"/>
        <rFont val="Arial Narrow"/>
        <family val="2"/>
      </rPr>
      <t xml:space="preserve"> </t>
    </r>
    <r>
      <rPr>
        <sz val="10"/>
        <color theme="1"/>
        <rFont val="LG스마트체 Regular"/>
        <family val="3"/>
        <charset val="129"/>
      </rPr>
      <t>시료</t>
    </r>
    <phoneticPr fontId="1" type="noConversion"/>
  </si>
  <si>
    <r>
      <rPr>
        <sz val="10"/>
        <color theme="1"/>
        <rFont val="LG스마트체 Regular"/>
        <family val="3"/>
        <charset val="129"/>
      </rPr>
      <t>반제품</t>
    </r>
    <r>
      <rPr>
        <sz val="10"/>
        <color theme="1"/>
        <rFont val="Arial Narrow"/>
        <family val="2"/>
      </rPr>
      <t xml:space="preserve"> </t>
    </r>
    <r>
      <rPr>
        <sz val="10"/>
        <color theme="1"/>
        <rFont val="LG스마트체 Regular"/>
        <family val="3"/>
        <charset val="129"/>
      </rPr>
      <t>분석</t>
    </r>
    <phoneticPr fontId="1" type="noConversion"/>
  </si>
  <si>
    <r>
      <rPr>
        <sz val="10"/>
        <color theme="1"/>
        <rFont val="LG스마트체 Regular"/>
        <family val="3"/>
        <charset val="129"/>
      </rPr>
      <t>물성</t>
    </r>
    <r>
      <rPr>
        <sz val="10"/>
        <color theme="1"/>
        <rFont val="Arial Narrow"/>
        <family val="2"/>
      </rPr>
      <t xml:space="preserve">, </t>
    </r>
    <r>
      <rPr>
        <sz val="10"/>
        <color theme="1"/>
        <rFont val="LG스마트체 Regular"/>
        <family val="3"/>
        <charset val="129"/>
      </rPr>
      <t>특성</t>
    </r>
    <r>
      <rPr>
        <sz val="10"/>
        <color theme="1"/>
        <rFont val="Arial Narrow"/>
        <family val="2"/>
      </rPr>
      <t xml:space="preserve"> </t>
    </r>
    <r>
      <rPr>
        <sz val="10"/>
        <color theme="1"/>
        <rFont val="LG스마트체 Regular"/>
        <family val="3"/>
        <charset val="129"/>
      </rPr>
      <t>평가</t>
    </r>
    <r>
      <rPr>
        <sz val="10"/>
        <color theme="1"/>
        <rFont val="Arial Narrow"/>
        <family val="2"/>
      </rPr>
      <t xml:space="preserve"> </t>
    </r>
    <r>
      <rPr>
        <sz val="10"/>
        <color theme="1"/>
        <rFont val="LG스마트체 Regular"/>
        <family val="3"/>
        <charset val="129"/>
      </rPr>
      <t>실험</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</si>
  <si>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제품</t>
    </r>
    <phoneticPr fontId="1" type="noConversion"/>
  </si>
  <si>
    <r>
      <rPr>
        <sz val="10"/>
        <color theme="1"/>
        <rFont val="LG스마트체 Regular"/>
        <family val="3"/>
        <charset val="129"/>
      </rPr>
      <t>코인셀</t>
    </r>
    <r>
      <rPr>
        <sz val="10"/>
        <color theme="1"/>
        <rFont val="Arial Narrow"/>
        <family val="2"/>
      </rPr>
      <t xml:space="preserve">, </t>
    </r>
    <r>
      <rPr>
        <sz val="10"/>
        <color theme="1"/>
        <rFont val="LG스마트체 Regular"/>
        <family val="3"/>
        <charset val="129"/>
      </rPr>
      <t>모노셀</t>
    </r>
    <r>
      <rPr>
        <sz val="10"/>
        <color theme="1"/>
        <rFont val="Arial Narrow"/>
        <family val="2"/>
      </rPr>
      <t>, (</t>
    </r>
    <r>
      <rPr>
        <sz val="10"/>
        <color theme="1"/>
        <rFont val="LG스마트체 Regular"/>
        <family val="3"/>
        <charset val="129"/>
      </rPr>
      <t>바이셀</t>
    </r>
    <r>
      <rPr>
        <sz val="10"/>
        <color theme="1"/>
        <rFont val="Arial Narrow"/>
        <family val="2"/>
      </rPr>
      <t xml:space="preserve">), </t>
    </r>
    <r>
      <rPr>
        <sz val="10"/>
        <color theme="1"/>
        <rFont val="LG스마트체 Regular"/>
        <family val="3"/>
        <charset val="129"/>
      </rPr>
      <t>스택셀</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</si>
  <si>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평가</t>
    </r>
    <r>
      <rPr>
        <sz val="10"/>
        <color theme="1"/>
        <rFont val="Arial Narrow"/>
        <family val="2"/>
      </rPr>
      <t xml:space="preserve"> </t>
    </r>
    <phoneticPr fontId="1" type="noConversion"/>
  </si>
  <si>
    <r>
      <rPr>
        <sz val="10"/>
        <color theme="1"/>
        <rFont val="LG스마트체 Regular"/>
        <family val="3"/>
        <charset val="129"/>
      </rPr>
      <t>전기</t>
    </r>
    <r>
      <rPr>
        <sz val="10"/>
        <color theme="1"/>
        <rFont val="Arial Narrow"/>
        <family val="2"/>
      </rPr>
      <t>/</t>
    </r>
    <r>
      <rPr>
        <sz val="10"/>
        <color theme="1"/>
        <rFont val="LG스마트체 Regular"/>
        <family val="3"/>
        <charset val="129"/>
      </rPr>
      <t>화학평가</t>
    </r>
    <r>
      <rPr>
        <sz val="10"/>
        <color theme="1"/>
        <rFont val="Arial Narrow"/>
        <family val="2"/>
      </rPr>
      <t xml:space="preserve">; </t>
    </r>
    <r>
      <rPr>
        <sz val="10"/>
        <color theme="1"/>
        <rFont val="LG스마트체 Regular"/>
        <family val="3"/>
        <charset val="129"/>
      </rPr>
      <t>충방전</t>
    </r>
    <r>
      <rPr>
        <sz val="10"/>
        <color theme="1"/>
        <rFont val="Arial Narrow"/>
        <family val="2"/>
      </rPr>
      <t xml:space="preserve"> </t>
    </r>
    <r>
      <rPr>
        <sz val="10"/>
        <color theme="1"/>
        <rFont val="LG스마트체 Regular"/>
        <family val="3"/>
        <charset val="129"/>
      </rPr>
      <t>실험</t>
    </r>
    <r>
      <rPr>
        <sz val="10"/>
        <color theme="1"/>
        <rFont val="Arial Narrow"/>
        <family val="2"/>
      </rPr>
      <t xml:space="preserve">, </t>
    </r>
    <r>
      <rPr>
        <sz val="10"/>
        <color theme="1"/>
        <rFont val="LG스마트체 Regular"/>
        <family val="3"/>
        <charset val="129"/>
      </rPr>
      <t>가속화</t>
    </r>
    <r>
      <rPr>
        <sz val="10"/>
        <color theme="1"/>
        <rFont val="Arial Narrow"/>
        <family val="2"/>
      </rPr>
      <t xml:space="preserve"> </t>
    </r>
    <r>
      <rPr>
        <sz val="10"/>
        <color theme="1"/>
        <rFont val="LG스마트체 Regular"/>
        <family val="3"/>
        <charset val="129"/>
      </rPr>
      <t>실험</t>
    </r>
    <r>
      <rPr>
        <sz val="10"/>
        <color theme="1"/>
        <rFont val="Arial Narrow"/>
        <family val="2"/>
      </rPr>
      <t xml:space="preserve"> </t>
    </r>
    <r>
      <rPr>
        <sz val="10"/>
        <color theme="1"/>
        <rFont val="LG스마트체 Regular"/>
        <family val="3"/>
        <charset val="129"/>
      </rPr>
      <t>등</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</si>
  <si>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분해</t>
    </r>
    <r>
      <rPr>
        <sz val="10"/>
        <color theme="1"/>
        <rFont val="Arial Narrow"/>
        <family val="2"/>
      </rPr>
      <t xml:space="preserve"> </t>
    </r>
    <r>
      <rPr>
        <sz val="10"/>
        <color theme="1"/>
        <rFont val="LG스마트체 Regular"/>
        <family val="3"/>
        <charset val="129"/>
      </rPr>
      <t>분석</t>
    </r>
    <r>
      <rPr>
        <sz val="10"/>
        <color theme="1"/>
        <rFont val="Arial Narrow"/>
        <family val="2"/>
      </rPr>
      <t xml:space="preserve"> </t>
    </r>
    <r>
      <rPr>
        <sz val="10"/>
        <color theme="1"/>
        <rFont val="LG스마트체 Regular"/>
        <family val="3"/>
        <charset val="129"/>
      </rPr>
      <t>실험</t>
    </r>
    <phoneticPr fontId="1" type="noConversion"/>
  </si>
  <si>
    <r>
      <rPr>
        <sz val="10"/>
        <color theme="1"/>
        <rFont val="LG스마트체 Regular"/>
        <family val="3"/>
        <charset val="129"/>
      </rPr>
      <t>셀</t>
    </r>
    <r>
      <rPr>
        <sz val="10"/>
        <color theme="1"/>
        <rFont val="Arial Narrow"/>
        <family val="2"/>
      </rPr>
      <t xml:space="preserve"> </t>
    </r>
    <r>
      <rPr>
        <sz val="10"/>
        <color theme="1"/>
        <rFont val="LG스마트체 Regular"/>
        <family val="3"/>
        <charset val="129"/>
      </rPr>
      <t>분해</t>
    </r>
    <r>
      <rPr>
        <sz val="10"/>
        <color theme="1"/>
        <rFont val="Arial Narrow"/>
        <family val="2"/>
      </rPr>
      <t xml:space="preserve"> </t>
    </r>
    <r>
      <rPr>
        <sz val="10"/>
        <color theme="1"/>
        <rFont val="LG스마트체 Regular"/>
        <family val="3"/>
        <charset val="129"/>
      </rPr>
      <t>후</t>
    </r>
    <r>
      <rPr>
        <sz val="10"/>
        <color theme="1"/>
        <rFont val="Arial Narrow"/>
        <family val="2"/>
      </rPr>
      <t xml:space="preserve"> </t>
    </r>
    <r>
      <rPr>
        <sz val="10"/>
        <color theme="1"/>
        <rFont val="LG스마트체 Regular"/>
        <family val="3"/>
        <charset val="129"/>
      </rPr>
      <t>분석</t>
    </r>
    <r>
      <rPr>
        <sz val="10"/>
        <color theme="1"/>
        <rFont val="Arial Narrow"/>
        <family val="2"/>
      </rPr>
      <t xml:space="preserve"> </t>
    </r>
    <r>
      <rPr>
        <sz val="10"/>
        <color theme="1"/>
        <rFont val="LG스마트체 Regular"/>
        <family val="3"/>
        <charset val="129"/>
      </rPr>
      <t>실험</t>
    </r>
    <phoneticPr fontId="1" type="noConversion"/>
  </si>
  <si>
    <r>
      <rPr>
        <b/>
        <sz val="11"/>
        <color theme="1"/>
        <rFont val="LG스마트체 Regular"/>
        <family val="3"/>
        <charset val="129"/>
      </rPr>
      <t>원소재</t>
    </r>
    <r>
      <rPr>
        <b/>
        <sz val="11"/>
        <color theme="1"/>
        <rFont val="Arial Narrow"/>
        <family val="2"/>
      </rPr>
      <t xml:space="preserve"> </t>
    </r>
    <r>
      <rPr>
        <b/>
        <sz val="11"/>
        <color theme="1"/>
        <rFont val="LG스마트체 Regular"/>
        <family val="3"/>
        <charset val="129"/>
      </rPr>
      <t>분석</t>
    </r>
    <phoneticPr fontId="1" type="noConversion"/>
  </si>
  <si>
    <r>
      <rPr>
        <sz val="9"/>
        <color theme="1"/>
        <rFont val="LG스마트체 Regular"/>
        <family val="3"/>
        <charset val="129"/>
      </rPr>
      <t>활물질</t>
    </r>
    <r>
      <rPr>
        <sz val="9"/>
        <color theme="1"/>
        <rFont val="Arial Narrow"/>
        <family val="2"/>
      </rPr>
      <t xml:space="preserve"> </t>
    </r>
    <r>
      <rPr>
        <sz val="9"/>
        <color theme="1"/>
        <rFont val="LG스마트체 Regular"/>
        <family val="3"/>
        <charset val="129"/>
      </rPr>
      <t>분석</t>
    </r>
    <phoneticPr fontId="1" type="noConversion"/>
  </si>
  <si>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</si>
  <si>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b/>
        <sz val="8"/>
        <color rgb="FF006600"/>
        <rFont val="LG스마트체 Regular"/>
        <family val="3"/>
        <charset val="129"/>
      </rPr>
      <t>전해액</t>
    </r>
    <r>
      <rPr>
        <b/>
        <sz val="8"/>
        <color rgb="FF006600"/>
        <rFont val="Arial Narrow"/>
        <family val="2"/>
      </rPr>
      <t xml:space="preserve"> </t>
    </r>
    <r>
      <rPr>
        <b/>
        <sz val="8"/>
        <color rgb="FF006600"/>
        <rFont val="LG스마트체 Regular"/>
        <family val="3"/>
        <charset val="129"/>
      </rPr>
      <t>분석</t>
    </r>
    <r>
      <rPr>
        <b/>
        <sz val="8"/>
        <color rgb="FF006600"/>
        <rFont val="Arial Narrow"/>
        <family val="2"/>
      </rPr>
      <t xml:space="preserve"> </t>
    </r>
    <r>
      <rPr>
        <b/>
        <sz val="8"/>
        <color rgb="FF006600"/>
        <rFont val="LG스마트체 Regular"/>
        <family val="3"/>
        <charset val="129"/>
      </rPr>
      <t>실험의</t>
    </r>
    <r>
      <rPr>
        <b/>
        <sz val="8"/>
        <color rgb="FF006600"/>
        <rFont val="Arial Narrow"/>
        <family val="2"/>
      </rPr>
      <t xml:space="preserve"> </t>
    </r>
    <r>
      <rPr>
        <b/>
        <sz val="8"/>
        <color rgb="FF006600"/>
        <rFont val="LG스마트체 Regular"/>
        <family val="3"/>
        <charset val="129"/>
      </rPr>
      <t>경우</t>
    </r>
    <r>
      <rPr>
        <b/>
        <sz val="8"/>
        <color rgb="FF006600"/>
        <rFont val="Arial Narrow"/>
        <family val="2"/>
      </rPr>
      <t xml:space="preserve">, </t>
    </r>
    <r>
      <rPr>
        <b/>
        <sz val="8"/>
        <color rgb="FF006600"/>
        <rFont val="LG스마트체 Regular"/>
        <family val="3"/>
        <charset val="129"/>
      </rPr>
      <t>반제품</t>
    </r>
    <r>
      <rPr>
        <b/>
        <sz val="8"/>
        <color rgb="FF006600"/>
        <rFont val="Arial Narrow"/>
        <family val="2"/>
      </rPr>
      <t xml:space="preserve"> </t>
    </r>
    <r>
      <rPr>
        <b/>
        <sz val="8"/>
        <color rgb="FF006600"/>
        <rFont val="LG스마트체 Regular"/>
        <family val="3"/>
        <charset val="129"/>
      </rPr>
      <t>실험</t>
    </r>
    <r>
      <rPr>
        <b/>
        <sz val="8"/>
        <color rgb="FF006600"/>
        <rFont val="Arial Narrow"/>
        <family val="2"/>
      </rPr>
      <t xml:space="preserve"> or </t>
    </r>
    <r>
      <rPr>
        <b/>
        <sz val="8"/>
        <color rgb="FF006600"/>
        <rFont val="LG스마트체 Regular"/>
        <family val="3"/>
        <charset val="129"/>
      </rPr>
      <t>원소재</t>
    </r>
    <r>
      <rPr>
        <b/>
        <sz val="8"/>
        <color rgb="FF006600"/>
        <rFont val="Arial Narrow"/>
        <family val="2"/>
      </rPr>
      <t xml:space="preserve"> </t>
    </r>
    <r>
      <rPr>
        <b/>
        <sz val="8"/>
        <color rgb="FF006600"/>
        <rFont val="LG스마트체 Regular"/>
        <family val="3"/>
        <charset val="129"/>
      </rPr>
      <t>분석</t>
    </r>
    <r>
      <rPr>
        <b/>
        <sz val="8"/>
        <color rgb="FF006600"/>
        <rFont val="Arial Narrow"/>
        <family val="2"/>
      </rPr>
      <t xml:space="preserve"> </t>
    </r>
    <r>
      <rPr>
        <b/>
        <sz val="8"/>
        <color rgb="FF006600"/>
        <rFont val="LG스마트체 Regular"/>
        <family val="3"/>
        <charset val="129"/>
      </rPr>
      <t>실험으로</t>
    </r>
    <r>
      <rPr>
        <b/>
        <sz val="8"/>
        <color rgb="FF006600"/>
        <rFont val="Arial Narrow"/>
        <family val="2"/>
      </rPr>
      <t xml:space="preserve"> </t>
    </r>
    <r>
      <rPr>
        <b/>
        <sz val="8"/>
        <color rgb="FF006600"/>
        <rFont val="LG스마트체 Regular"/>
        <family val="3"/>
        <charset val="129"/>
      </rPr>
      <t>분류상의</t>
    </r>
    <r>
      <rPr>
        <b/>
        <sz val="8"/>
        <color rgb="FF006600"/>
        <rFont val="Arial Narrow"/>
        <family val="2"/>
      </rPr>
      <t xml:space="preserve"> </t>
    </r>
    <r>
      <rPr>
        <b/>
        <sz val="8"/>
        <color rgb="FF006600"/>
        <rFont val="LG스마트체 Regular"/>
        <family val="3"/>
        <charset val="129"/>
      </rPr>
      <t>기준</t>
    </r>
    <r>
      <rPr>
        <b/>
        <sz val="8"/>
        <color rgb="FF006600"/>
        <rFont val="Arial Narrow"/>
        <family val="2"/>
      </rPr>
      <t xml:space="preserve"> </t>
    </r>
    <r>
      <rPr>
        <b/>
        <sz val="8"/>
        <color rgb="FF006600"/>
        <rFont val="LG스마트체 Regular"/>
        <family val="3"/>
        <charset val="129"/>
      </rPr>
      <t>수립</t>
    </r>
    <r>
      <rPr>
        <b/>
        <sz val="8"/>
        <color rgb="FF006600"/>
        <rFont val="Arial Narrow"/>
        <family val="2"/>
      </rPr>
      <t xml:space="preserve"> </t>
    </r>
    <r>
      <rPr>
        <b/>
        <sz val="8"/>
        <color rgb="FF006600"/>
        <rFont val="LG스마트체 Regular"/>
        <family val="3"/>
        <charset val="129"/>
      </rPr>
      <t>필요</t>
    </r>
    <phoneticPr fontId="1" type="noConversion"/>
  </si>
  <si>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</si>
  <si>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sz val="9"/>
        <color theme="1"/>
        <rFont val="LG스마트체 Regular"/>
        <family val="3"/>
        <charset val="129"/>
      </rPr>
      <t>도전재</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</si>
  <si>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sz val="9"/>
        <color theme="1"/>
        <rFont val="LG스마트체 Regular"/>
        <family val="3"/>
        <charset val="129"/>
      </rPr>
      <t>바인더</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</si>
  <si>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sz val="9"/>
        <color theme="1"/>
        <rFont val="LG스마트체 Regular"/>
        <family val="3"/>
        <charset val="129"/>
      </rPr>
      <t>필름</t>
    </r>
    <r>
      <rPr>
        <sz val="9"/>
        <color theme="1"/>
        <rFont val="Arial Narrow"/>
        <family val="2"/>
      </rPr>
      <t xml:space="preserve"> </t>
    </r>
    <r>
      <rPr>
        <sz val="9"/>
        <color theme="1"/>
        <rFont val="LG스마트체 Regular"/>
        <family val="3"/>
        <charset val="129"/>
      </rPr>
      <t>분석</t>
    </r>
    <r>
      <rPr>
        <sz val="9"/>
        <color theme="1"/>
        <rFont val="Arial Narrow"/>
        <family val="2"/>
      </rPr>
      <t xml:space="preserve"> </t>
    </r>
    <r>
      <rPr>
        <sz val="9"/>
        <color theme="1"/>
        <rFont val="LG스마트체 Regular"/>
        <family val="3"/>
        <charset val="129"/>
      </rPr>
      <t>실험</t>
    </r>
    <phoneticPr fontId="1" type="noConversion"/>
  </si>
  <si>
    <r>
      <rPr>
        <b/>
        <sz val="11"/>
        <color theme="1"/>
        <rFont val="LG스마트체 Regular"/>
        <family val="3"/>
        <charset val="129"/>
      </rPr>
      <t>반제품</t>
    </r>
    <r>
      <rPr>
        <b/>
        <sz val="11"/>
        <color theme="1"/>
        <rFont val="Arial Narrow"/>
        <family val="2"/>
      </rPr>
      <t xml:space="preserve"> </t>
    </r>
    <r>
      <rPr>
        <b/>
        <sz val="11"/>
        <color theme="1"/>
        <rFont val="LG스마트체 Regular"/>
        <family val="3"/>
        <charset val="129"/>
      </rPr>
      <t>실험</t>
    </r>
    <phoneticPr fontId="1" type="noConversion"/>
  </si>
  <si>
    <r>
      <rPr>
        <sz val="9"/>
        <color theme="0" tint="-0.34998626667073579"/>
        <rFont val="LG스마트체 Regular"/>
        <family val="3"/>
        <charset val="129"/>
      </rPr>
      <t>선분산/슬러리</t>
    </r>
    <r>
      <rPr>
        <sz val="9"/>
        <color theme="0" tint="-0.34998626667073579"/>
        <rFont val="Arial Narrow"/>
        <family val="2"/>
      </rPr>
      <t xml:space="preserve"> </t>
    </r>
    <r>
      <rPr>
        <sz val="9"/>
        <color theme="0" tint="-0.34998626667073579"/>
        <rFont val="LG스마트체 Regular"/>
        <family val="3"/>
        <charset val="129"/>
      </rPr>
      <t>제작 실험</t>
    </r>
    <phoneticPr fontId="1" type="noConversion"/>
  </si>
  <si>
    <t>선분산/슬러리 분석/평가 실험</t>
    <phoneticPr fontId="1" type="noConversion"/>
  </si>
  <si>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제작</t>
    </r>
    <phoneticPr fontId="1" type="noConversion"/>
  </si>
  <si>
    <t>분리막 제작실험</t>
    <phoneticPr fontId="1" type="noConversion"/>
  </si>
  <si>
    <r>
      <t xml:space="preserve">셀 실험
</t>
    </r>
    <r>
      <rPr>
        <b/>
        <sz val="8"/>
        <color theme="1"/>
        <rFont val="LG스마트체 Regular"/>
        <family val="3"/>
        <charset val="129"/>
      </rPr>
      <t>(코인셀, 모노셀,스택셀, 
원통형 셀)</t>
    </r>
    <phoneticPr fontId="1" type="noConversion"/>
  </si>
  <si>
    <r>
      <rPr>
        <sz val="9"/>
        <color theme="1"/>
        <rFont val="LG스마트체 Regular"/>
        <family val="3"/>
        <charset val="129"/>
      </rPr>
      <t>선분산/슬러리</t>
    </r>
    <r>
      <rPr>
        <sz val="9"/>
        <color theme="1"/>
        <rFont val="Arial Narrow"/>
        <family val="2"/>
      </rPr>
      <t xml:space="preserve"> </t>
    </r>
    <r>
      <rPr>
        <sz val="9"/>
        <color theme="1"/>
        <rFont val="LG스마트체 Regular"/>
        <family val="3"/>
        <charset val="129"/>
      </rPr>
      <t>제작 실험</t>
    </r>
    <phoneticPr fontId="1" type="noConversion"/>
  </si>
  <si>
    <t>선분산/슬러리 분석 실험</t>
    <phoneticPr fontId="1" type="noConversion"/>
  </si>
  <si>
    <r>
      <rPr>
        <sz val="9"/>
        <color theme="1"/>
        <rFont val="LG스마트체 Regular"/>
        <family val="3"/>
        <charset val="129"/>
      </rPr>
      <t>셀</t>
    </r>
    <r>
      <rPr>
        <sz val="9"/>
        <color theme="1"/>
        <rFont val="Arial Narrow"/>
        <family val="2"/>
      </rPr>
      <t xml:space="preserve"> </t>
    </r>
    <r>
      <rPr>
        <sz val="9"/>
        <color theme="1"/>
        <rFont val="LG스마트체 Regular"/>
        <family val="3"/>
        <charset val="129"/>
      </rPr>
      <t>제작</t>
    </r>
    <phoneticPr fontId="1" type="noConversion"/>
  </si>
  <si>
    <t>셀 전기/화학 평가 실험</t>
    <phoneticPr fontId="1" type="noConversion"/>
  </si>
  <si>
    <r>
      <rPr>
        <sz val="9"/>
        <color theme="1"/>
        <rFont val="LG스마트체 Regular"/>
        <family val="3"/>
        <charset val="129"/>
      </rPr>
      <t>셀</t>
    </r>
    <r>
      <rPr>
        <sz val="9"/>
        <color theme="1"/>
        <rFont val="Arial Narrow"/>
        <family val="2"/>
      </rPr>
      <t xml:space="preserve"> </t>
    </r>
    <r>
      <rPr>
        <sz val="9"/>
        <color theme="1"/>
        <rFont val="LG스마트체 Regular"/>
        <family val="3"/>
        <charset val="129"/>
      </rPr>
      <t>분해</t>
    </r>
    <r>
      <rPr>
        <sz val="9"/>
        <color theme="1"/>
        <rFont val="Arial Narrow"/>
        <family val="2"/>
      </rPr>
      <t>/</t>
    </r>
    <r>
      <rPr>
        <sz val="9"/>
        <color theme="1"/>
        <rFont val="LG스마트체 Regular"/>
        <family val="3"/>
        <charset val="129"/>
      </rPr>
      <t>분석실험</t>
    </r>
    <phoneticPr fontId="1" type="noConversion"/>
  </si>
  <si>
    <r>
      <t xml:space="preserve">* </t>
    </r>
    <r>
      <rPr>
        <sz val="9"/>
        <color theme="1"/>
        <rFont val="LG스마트체 Regular"/>
        <family val="3"/>
        <charset val="129"/>
      </rPr>
      <t>미</t>
    </r>
    <r>
      <rPr>
        <sz val="9"/>
        <color theme="1"/>
        <rFont val="Arial Narrow"/>
        <family val="2"/>
      </rPr>
      <t xml:space="preserve"> </t>
    </r>
    <r>
      <rPr>
        <sz val="9"/>
        <color theme="1"/>
        <rFont val="LG스마트체 Regular"/>
        <family val="3"/>
        <charset val="129"/>
      </rPr>
      <t>수행</t>
    </r>
    <r>
      <rPr>
        <sz val="9"/>
        <color theme="1"/>
        <rFont val="Arial Narrow"/>
        <family val="2"/>
      </rPr>
      <t xml:space="preserve"> </t>
    </r>
    <r>
      <rPr>
        <sz val="9"/>
        <color theme="1"/>
        <rFont val="LG스마트체 Regular"/>
        <family val="3"/>
        <charset val="129"/>
      </rPr>
      <t>실험은</t>
    </r>
    <r>
      <rPr>
        <sz val="9"/>
        <color theme="1"/>
        <rFont val="Arial Narrow"/>
        <family val="2"/>
      </rPr>
      <t xml:space="preserve"> </t>
    </r>
    <r>
      <rPr>
        <sz val="9"/>
        <color theme="1"/>
        <rFont val="LG스마트체 Regular"/>
        <family val="3"/>
        <charset val="129"/>
      </rPr>
      <t>해당없음으로</t>
    </r>
    <r>
      <rPr>
        <sz val="9"/>
        <color theme="1"/>
        <rFont val="Arial Narrow"/>
        <family val="2"/>
      </rPr>
      <t xml:space="preserve"> </t>
    </r>
    <r>
      <rPr>
        <sz val="9"/>
        <color theme="1"/>
        <rFont val="LG스마트체 Regular"/>
        <family val="3"/>
        <charset val="129"/>
      </rPr>
      <t>표기</t>
    </r>
    <phoneticPr fontId="1" type="noConversion"/>
  </si>
  <si>
    <r>
      <t xml:space="preserve">PSD </t>
    </r>
    <r>
      <rPr>
        <sz val="9"/>
        <color theme="1"/>
        <rFont val="Arial Unicode MS"/>
        <family val="2"/>
        <charset val="129"/>
      </rPr>
      <t>측정</t>
    </r>
    <phoneticPr fontId="1" type="noConversion"/>
  </si>
  <si>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준비</t>
    </r>
    <r>
      <rPr>
        <sz val="9"/>
        <color theme="1"/>
        <rFont val="Arial Narrow"/>
        <family val="2"/>
      </rPr>
      <t xml:space="preserve"> &gt;&gt; </t>
    </r>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전처리</t>
    </r>
    <r>
      <rPr>
        <sz val="9"/>
        <color theme="1"/>
        <rFont val="Arial Narrow"/>
        <family val="2"/>
      </rPr>
      <t xml:space="preserve"> &gt;&gt; </t>
    </r>
    <r>
      <rPr>
        <sz val="9"/>
        <color theme="1"/>
        <rFont val="LG스마트체 Regular"/>
        <family val="3"/>
        <charset val="129"/>
      </rPr>
      <t>샘플</t>
    </r>
    <r>
      <rPr>
        <sz val="9"/>
        <color theme="1"/>
        <rFont val="Arial Narrow"/>
        <family val="2"/>
      </rPr>
      <t xml:space="preserve"> Loading &gt;&gt;</t>
    </r>
    <r>
      <rPr>
        <sz val="9"/>
        <color theme="1"/>
        <rFont val="LG스마트체 Regular"/>
        <family val="3"/>
        <charset val="129"/>
      </rPr>
      <t>장비</t>
    </r>
    <r>
      <rPr>
        <sz val="9"/>
        <color theme="1"/>
        <rFont val="Arial Narrow"/>
        <family val="2"/>
      </rPr>
      <t xml:space="preserve"> </t>
    </r>
    <r>
      <rPr>
        <sz val="9"/>
        <color theme="1"/>
        <rFont val="LG스마트체 Regular"/>
        <family val="3"/>
        <charset val="129"/>
      </rPr>
      <t>세척</t>
    </r>
    <r>
      <rPr>
        <sz val="9"/>
        <color theme="1"/>
        <rFont val="Arial Narrow"/>
        <family val="2"/>
      </rPr>
      <t xml:space="preserve">&gt;&gt;Data </t>
    </r>
    <r>
      <rPr>
        <sz val="9"/>
        <color theme="1"/>
        <rFont val="LG스마트체 Regular"/>
        <family val="3"/>
        <charset val="129"/>
      </rPr>
      <t>추출</t>
    </r>
    <r>
      <rPr>
        <sz val="9"/>
        <color theme="1"/>
        <rFont val="Arial Narrow"/>
        <family val="2"/>
      </rPr>
      <t xml:space="preserve"> </t>
    </r>
    <r>
      <rPr>
        <sz val="9"/>
        <color theme="1"/>
        <rFont val="LG스마트체 Regular"/>
        <family val="3"/>
        <charset val="129"/>
      </rPr>
      <t>및</t>
    </r>
    <r>
      <rPr>
        <sz val="9"/>
        <color theme="1"/>
        <rFont val="Arial Narrow"/>
        <family val="2"/>
      </rPr>
      <t xml:space="preserve"> </t>
    </r>
    <r>
      <rPr>
        <sz val="9"/>
        <color theme="1"/>
        <rFont val="LG스마트체 Regular"/>
        <family val="3"/>
        <charset val="129"/>
      </rPr>
      <t>정리</t>
    </r>
    <phoneticPr fontId="1" type="noConversion"/>
  </si>
  <si>
    <r>
      <rPr>
        <b/>
        <sz val="9"/>
        <color theme="1"/>
        <rFont val="LG스마트체 Regular"/>
        <family val="3"/>
        <charset val="129"/>
      </rPr>
      <t>※</t>
    </r>
    <r>
      <rPr>
        <b/>
        <sz val="9"/>
        <color theme="1"/>
        <rFont val="Arial Narrow"/>
        <family val="2"/>
      </rPr>
      <t xml:space="preserve"> </t>
    </r>
    <r>
      <rPr>
        <b/>
        <sz val="9"/>
        <color theme="1"/>
        <rFont val="LG스마트체 Regular"/>
        <family val="3"/>
        <charset val="129"/>
      </rPr>
      <t>소재</t>
    </r>
    <r>
      <rPr>
        <b/>
        <sz val="9"/>
        <color theme="1"/>
        <rFont val="Arial Narrow"/>
        <family val="2"/>
      </rPr>
      <t xml:space="preserve"> </t>
    </r>
    <r>
      <rPr>
        <b/>
        <sz val="9"/>
        <color theme="1"/>
        <rFont val="LG스마트체 Regular"/>
        <family val="3"/>
        <charset val="129"/>
      </rPr>
      <t>별</t>
    </r>
    <r>
      <rPr>
        <b/>
        <sz val="9"/>
        <color theme="1"/>
        <rFont val="Arial Narrow"/>
        <family val="2"/>
      </rPr>
      <t xml:space="preserve"> </t>
    </r>
    <r>
      <rPr>
        <b/>
        <sz val="9"/>
        <color theme="1"/>
        <rFont val="LG스마트체 Regular"/>
        <family val="3"/>
        <charset val="129"/>
      </rPr>
      <t>실험</t>
    </r>
    <r>
      <rPr>
        <b/>
        <sz val="9"/>
        <color theme="1"/>
        <rFont val="Arial Narrow"/>
        <family val="2"/>
      </rPr>
      <t xml:space="preserve"> </t>
    </r>
    <r>
      <rPr>
        <b/>
        <sz val="9"/>
        <color theme="1"/>
        <rFont val="LG스마트체 Regular"/>
        <family val="3"/>
        <charset val="129"/>
      </rPr>
      <t>분류</t>
    </r>
    <r>
      <rPr>
        <b/>
        <sz val="9"/>
        <color theme="1"/>
        <rFont val="Arial Narrow"/>
        <family val="2"/>
      </rPr>
      <t xml:space="preserve"> (From </t>
    </r>
    <r>
      <rPr>
        <b/>
        <sz val="9"/>
        <color theme="1"/>
        <rFont val="LG스마트체 Regular"/>
        <family val="3"/>
        <charset val="129"/>
      </rPr>
      <t>사용자</t>
    </r>
    <r>
      <rPr>
        <b/>
        <sz val="9"/>
        <color theme="1"/>
        <rFont val="Arial Narrow"/>
        <family val="2"/>
      </rPr>
      <t xml:space="preserve"> Manual)</t>
    </r>
    <phoneticPr fontId="64" type="noConversion"/>
  </si>
  <si>
    <t>Ref.</t>
    <phoneticPr fontId="6" type="noConversion"/>
  </si>
  <si>
    <r>
      <t xml:space="preserve">MDS Migration </t>
    </r>
    <r>
      <rPr>
        <i/>
        <sz val="9"/>
        <color theme="1"/>
        <rFont val="LG스마트체 Regular"/>
        <family val="3"/>
        <charset val="129"/>
      </rPr>
      <t>전략</t>
    </r>
    <r>
      <rPr>
        <i/>
        <sz val="9"/>
        <color theme="1"/>
        <rFont val="Arial Narrow"/>
        <family val="2"/>
      </rPr>
      <t xml:space="preserve"> </t>
    </r>
    <r>
      <rPr>
        <i/>
        <sz val="9"/>
        <color theme="1"/>
        <rFont val="LG스마트체 Regular"/>
        <family val="3"/>
        <charset val="129"/>
      </rPr>
      <t>수립</t>
    </r>
    <r>
      <rPr>
        <i/>
        <sz val="9"/>
        <color theme="1"/>
        <rFont val="Arial Narrow"/>
        <family val="2"/>
      </rPr>
      <t>_</t>
    </r>
    <r>
      <rPr>
        <i/>
        <sz val="9"/>
        <color theme="1"/>
        <rFont val="LG스마트체 Regular"/>
        <family val="3"/>
        <charset val="129"/>
      </rPr>
      <t>완료보고</t>
    </r>
    <r>
      <rPr>
        <i/>
        <sz val="9"/>
        <color theme="1"/>
        <rFont val="Arial Narrow"/>
        <family val="2"/>
      </rPr>
      <t>_260709</t>
    </r>
    <phoneticPr fontId="6" type="noConversion"/>
  </si>
  <si>
    <r>
      <rPr>
        <b/>
        <u/>
        <sz val="10"/>
        <color theme="1"/>
        <rFont val="LG스마트체 Regular"/>
        <family val="3"/>
        <charset val="129"/>
      </rPr>
      <t>양극재</t>
    </r>
    <phoneticPr fontId="1" type="noConversion"/>
  </si>
  <si>
    <r>
      <rPr>
        <b/>
        <u/>
        <sz val="10"/>
        <color theme="1"/>
        <rFont val="LG스마트체 Regular"/>
        <family val="3"/>
        <charset val="129"/>
      </rPr>
      <t>음극재</t>
    </r>
    <phoneticPr fontId="1" type="noConversion"/>
  </si>
  <si>
    <r>
      <rPr>
        <b/>
        <u/>
        <sz val="10"/>
        <color theme="1"/>
        <rFont val="LG스마트체 Regular"/>
        <family val="3"/>
        <charset val="129"/>
      </rPr>
      <t>분리막</t>
    </r>
    <phoneticPr fontId="1" type="noConversion"/>
  </si>
  <si>
    <r>
      <rPr>
        <b/>
        <u/>
        <sz val="10"/>
        <color theme="1"/>
        <rFont val="LG스마트체 Regular"/>
        <family val="3"/>
        <charset val="129"/>
      </rPr>
      <t>전해질</t>
    </r>
    <phoneticPr fontId="1" type="noConversion"/>
  </si>
  <si>
    <r>
      <rPr>
        <b/>
        <u/>
        <sz val="10"/>
        <color theme="1"/>
        <rFont val="LG스마트체 Regular"/>
        <family val="3"/>
        <charset val="129"/>
      </rPr>
      <t>도전재</t>
    </r>
    <phoneticPr fontId="1" type="noConversion"/>
  </si>
  <si>
    <r>
      <rPr>
        <b/>
        <u/>
        <sz val="10"/>
        <color theme="1"/>
        <rFont val="LG스마트체 Regular"/>
        <family val="3"/>
        <charset val="129"/>
      </rPr>
      <t>바인더</t>
    </r>
    <phoneticPr fontId="1" type="noConversion"/>
  </si>
  <si>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특성</t>
    </r>
    <r>
      <rPr>
        <sz val="9"/>
        <color theme="1"/>
        <rFont val="Arial Narrow"/>
        <family val="2"/>
      </rPr>
      <t xml:space="preserve"> </t>
    </r>
    <r>
      <rPr>
        <sz val="9"/>
        <color theme="1"/>
        <rFont val="LG스마트체 Regular"/>
        <family val="3"/>
        <charset val="129"/>
      </rPr>
      <t>실험</t>
    </r>
    <phoneticPr fontId="6" type="noConversion"/>
  </si>
  <si>
    <r>
      <rPr>
        <sz val="9"/>
        <color theme="1"/>
        <rFont val="LG스마트체 Regular"/>
        <family val="3"/>
        <charset val="129"/>
      </rPr>
      <t>○</t>
    </r>
    <phoneticPr fontId="6" type="noConversion"/>
  </si>
  <si>
    <r>
      <t xml:space="preserve">Seperator </t>
    </r>
    <r>
      <rPr>
        <sz val="9"/>
        <color theme="1"/>
        <rFont val="LG스마트체 Regular"/>
        <family val="3"/>
        <charset val="129"/>
      </rPr>
      <t>실험</t>
    </r>
    <phoneticPr fontId="6" type="noConversion"/>
  </si>
  <si>
    <r>
      <t xml:space="preserve">Electrolyte </t>
    </r>
    <r>
      <rPr>
        <sz val="9"/>
        <color theme="1"/>
        <rFont val="LG스마트체 Regular"/>
        <family val="3"/>
        <charset val="129"/>
      </rPr>
      <t>실험</t>
    </r>
    <phoneticPr fontId="6" type="noConversion"/>
  </si>
  <si>
    <r>
      <t xml:space="preserve">Solution </t>
    </r>
    <r>
      <rPr>
        <sz val="9"/>
        <color theme="1"/>
        <rFont val="LG스마트체 Regular"/>
        <family val="3"/>
        <charset val="129"/>
      </rPr>
      <t>실험</t>
    </r>
    <phoneticPr fontId="6" type="noConversion"/>
  </si>
  <si>
    <r>
      <t xml:space="preserve">Slurry </t>
    </r>
    <r>
      <rPr>
        <sz val="9"/>
        <color theme="1"/>
        <rFont val="LG스마트체 Regular"/>
        <family val="3"/>
        <charset val="129"/>
      </rPr>
      <t>실험</t>
    </r>
    <phoneticPr fontId="6" type="noConversion"/>
  </si>
  <si>
    <t>Cathode Slurry</t>
    <phoneticPr fontId="6" type="noConversion"/>
  </si>
  <si>
    <t>Anode Slurry</t>
    <phoneticPr fontId="6" type="noConversion"/>
  </si>
  <si>
    <t>Separator Slurry</t>
    <phoneticPr fontId="6" type="noConversion"/>
  </si>
  <si>
    <r>
      <t xml:space="preserve">Electrode </t>
    </r>
    <r>
      <rPr>
        <sz val="9"/>
        <color theme="1"/>
        <rFont val="LG스마트체 Regular"/>
        <family val="3"/>
        <charset val="129"/>
      </rPr>
      <t>실험</t>
    </r>
    <phoneticPr fontId="6" type="noConversion"/>
  </si>
  <si>
    <t>Cathode Electrode</t>
    <phoneticPr fontId="6" type="noConversion"/>
  </si>
  <si>
    <t>Anode Electrode</t>
    <phoneticPr fontId="6" type="noConversion"/>
  </si>
  <si>
    <r>
      <t xml:space="preserve">Cell </t>
    </r>
    <r>
      <rPr>
        <sz val="9"/>
        <color theme="1"/>
        <rFont val="LG스마트체 Regular"/>
        <family val="3"/>
        <charset val="129"/>
      </rPr>
      <t>실험</t>
    </r>
    <phoneticPr fontId="6" type="noConversion"/>
  </si>
  <si>
    <r>
      <t xml:space="preserve">Coin Half Cell </t>
    </r>
    <r>
      <rPr>
        <sz val="9"/>
        <color theme="1"/>
        <rFont val="LG스마트체 Regular"/>
        <family val="3"/>
        <charset val="129"/>
      </rPr>
      <t>실험</t>
    </r>
    <phoneticPr fontId="6" type="noConversion"/>
  </si>
  <si>
    <r>
      <t xml:space="preserve">Coin Full Cell </t>
    </r>
    <r>
      <rPr>
        <sz val="9"/>
        <color theme="1"/>
        <rFont val="LG스마트체 Regular"/>
        <family val="3"/>
        <charset val="129"/>
      </rPr>
      <t>실험</t>
    </r>
    <phoneticPr fontId="6" type="noConversion"/>
  </si>
  <si>
    <r>
      <t xml:space="preserve">Mono Cell </t>
    </r>
    <r>
      <rPr>
        <sz val="9"/>
        <color theme="1"/>
        <rFont val="LG스마트체 Regular"/>
        <family val="3"/>
        <charset val="129"/>
      </rPr>
      <t>실험</t>
    </r>
    <phoneticPr fontId="6" type="noConversion"/>
  </si>
  <si>
    <r>
      <t xml:space="preserve">Bi Cell </t>
    </r>
    <r>
      <rPr>
        <sz val="9"/>
        <color theme="1"/>
        <rFont val="LG스마트체 Regular"/>
        <family val="3"/>
        <charset val="129"/>
      </rPr>
      <t>실험</t>
    </r>
    <phoneticPr fontId="6" type="noConversion"/>
  </si>
  <si>
    <t>A-type/C-type</t>
    <phoneticPr fontId="6" type="noConversion"/>
  </si>
  <si>
    <t>A-type</t>
    <phoneticPr fontId="6" type="noConversion"/>
  </si>
  <si>
    <t>Stacked Cell</t>
    <phoneticPr fontId="6" type="noConversion"/>
  </si>
  <si>
    <r>
      <t xml:space="preserve">Cylindrical Cell </t>
    </r>
    <r>
      <rPr>
        <sz val="9"/>
        <color theme="1"/>
        <rFont val="LG스마트체 Regular"/>
        <family val="3"/>
        <charset val="129"/>
      </rPr>
      <t>실험</t>
    </r>
    <phoneticPr fontId="6" type="noConversion"/>
  </si>
  <si>
    <t>Upated date</t>
    <phoneticPr fontId="6" type="noConversion"/>
  </si>
  <si>
    <t>26.08.12</t>
    <phoneticPr fontId="6" type="noConversion"/>
  </si>
  <si>
    <r>
      <rPr>
        <sz val="9"/>
        <color theme="1"/>
        <rFont val="LG스마트체 Regular"/>
        <family val="3"/>
        <charset val="129"/>
      </rPr>
      <t>사용여부</t>
    </r>
    <r>
      <rPr>
        <sz val="9"/>
        <color theme="1"/>
        <rFont val="Arial Narrow"/>
        <family val="2"/>
      </rPr>
      <t xml:space="preserve"> Y, </t>
    </r>
    <r>
      <rPr>
        <sz val="9"/>
        <color theme="1"/>
        <rFont val="LG스마트체 Regular"/>
        <family val="3"/>
        <charset val="129"/>
      </rPr>
      <t>실험대상</t>
    </r>
    <r>
      <rPr>
        <sz val="9"/>
        <color theme="1"/>
        <rFont val="Arial Narrow"/>
        <family val="2"/>
      </rPr>
      <t xml:space="preserve"> N -&gt; </t>
    </r>
    <r>
      <rPr>
        <sz val="9"/>
        <color theme="1"/>
        <rFont val="LG스마트체 Regular"/>
        <family val="3"/>
        <charset val="129"/>
      </rPr>
      <t>실험은</t>
    </r>
    <r>
      <rPr>
        <sz val="9"/>
        <color theme="1"/>
        <rFont val="Arial Narrow"/>
        <family val="2"/>
      </rPr>
      <t xml:space="preserve"> </t>
    </r>
    <r>
      <rPr>
        <sz val="9"/>
        <color theme="1"/>
        <rFont val="LG스마트체 Regular"/>
        <family val="3"/>
        <charset val="129"/>
      </rPr>
      <t>하지</t>
    </r>
    <r>
      <rPr>
        <sz val="9"/>
        <color theme="1"/>
        <rFont val="Arial Narrow"/>
        <family val="2"/>
      </rPr>
      <t xml:space="preserve"> </t>
    </r>
    <r>
      <rPr>
        <sz val="9"/>
        <color theme="1"/>
        <rFont val="LG스마트체 Regular"/>
        <family val="3"/>
        <charset val="129"/>
      </rPr>
      <t>않지만</t>
    </r>
    <r>
      <rPr>
        <sz val="9"/>
        <color theme="1"/>
        <rFont val="Arial Narrow"/>
        <family val="2"/>
      </rPr>
      <t xml:space="preserve">, PRS </t>
    </r>
    <r>
      <rPr>
        <sz val="9"/>
        <color theme="1"/>
        <rFont val="LG스마트체 Regular"/>
        <family val="3"/>
        <charset val="129"/>
      </rPr>
      <t>구매요청</t>
    </r>
    <r>
      <rPr>
        <sz val="9"/>
        <color theme="1"/>
        <rFont val="Arial Narrow"/>
        <family val="2"/>
      </rPr>
      <t xml:space="preserve">, HSM </t>
    </r>
    <r>
      <rPr>
        <sz val="9"/>
        <color theme="1"/>
        <rFont val="LG스마트체 Regular"/>
        <family val="3"/>
        <charset val="129"/>
      </rPr>
      <t>친환경자재검토</t>
    </r>
    <r>
      <rPr>
        <sz val="9"/>
        <color theme="1"/>
        <rFont val="Arial Narrow"/>
        <family val="2"/>
      </rPr>
      <t xml:space="preserve"> </t>
    </r>
    <r>
      <rPr>
        <sz val="9"/>
        <color theme="1"/>
        <rFont val="LG스마트체 Regular"/>
        <family val="3"/>
        <charset val="129"/>
      </rPr>
      <t>등에만</t>
    </r>
    <r>
      <rPr>
        <sz val="9"/>
        <color theme="1"/>
        <rFont val="Arial Narrow"/>
        <family val="2"/>
      </rPr>
      <t xml:space="preserve"> </t>
    </r>
    <r>
      <rPr>
        <sz val="9"/>
        <color theme="1"/>
        <rFont val="LG스마트체 Regular"/>
        <family val="3"/>
        <charset val="129"/>
      </rPr>
      <t>활용</t>
    </r>
    <r>
      <rPr>
        <sz val="9"/>
        <color theme="1"/>
        <rFont val="Arial Narrow"/>
        <family val="2"/>
      </rPr>
      <t xml:space="preserve"> </t>
    </r>
    <r>
      <rPr>
        <sz val="9"/>
        <color theme="1"/>
        <rFont val="LG스마트체 Regular"/>
        <family val="3"/>
        <charset val="129"/>
      </rPr>
      <t>되는</t>
    </r>
    <r>
      <rPr>
        <sz val="9"/>
        <color theme="1"/>
        <rFont val="Arial Narrow"/>
        <family val="2"/>
      </rPr>
      <t xml:space="preserve"> </t>
    </r>
    <r>
      <rPr>
        <sz val="9"/>
        <color theme="1"/>
        <rFont val="LG스마트체 Regular"/>
        <family val="3"/>
        <charset val="129"/>
      </rPr>
      <t>소재</t>
    </r>
    <r>
      <rPr>
        <sz val="9"/>
        <color theme="1"/>
        <rFont val="Arial Narrow"/>
        <family val="2"/>
      </rPr>
      <t>/</t>
    </r>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분류</t>
    </r>
  </si>
  <si>
    <r>
      <rPr>
        <sz val="9"/>
        <color theme="1"/>
        <rFont val="LG스마트체 Regular"/>
        <family val="3"/>
        <charset val="129"/>
      </rPr>
      <t>사용여부</t>
    </r>
    <r>
      <rPr>
        <sz val="9"/>
        <color theme="1"/>
        <rFont val="Arial Narrow"/>
        <family val="2"/>
      </rPr>
      <t xml:space="preserve"> Y, </t>
    </r>
    <r>
      <rPr>
        <sz val="9"/>
        <color theme="1"/>
        <rFont val="LG스마트체 Regular"/>
        <family val="3"/>
        <charset val="129"/>
      </rPr>
      <t>실험대상</t>
    </r>
    <r>
      <rPr>
        <sz val="9"/>
        <color theme="1"/>
        <rFont val="Arial Narrow"/>
        <family val="2"/>
      </rPr>
      <t xml:space="preserve"> Y -&gt; PRS </t>
    </r>
    <r>
      <rPr>
        <sz val="9"/>
        <color theme="1"/>
        <rFont val="LG스마트체 Regular"/>
        <family val="3"/>
        <charset val="129"/>
      </rPr>
      <t>구매요청</t>
    </r>
    <r>
      <rPr>
        <sz val="9"/>
        <color theme="1"/>
        <rFont val="Arial Narrow"/>
        <family val="2"/>
      </rPr>
      <t xml:space="preserve">, HSM </t>
    </r>
    <r>
      <rPr>
        <sz val="9"/>
        <color theme="1"/>
        <rFont val="LG스마트체 Regular"/>
        <family val="3"/>
        <charset val="129"/>
      </rPr>
      <t>친환경자재검토</t>
    </r>
    <r>
      <rPr>
        <sz val="9"/>
        <color theme="1"/>
        <rFont val="Arial Narrow"/>
        <family val="2"/>
      </rPr>
      <t xml:space="preserve"> </t>
    </r>
    <r>
      <rPr>
        <sz val="9"/>
        <color theme="1"/>
        <rFont val="LG스마트체 Regular"/>
        <family val="3"/>
        <charset val="129"/>
      </rPr>
      <t>및</t>
    </r>
    <r>
      <rPr>
        <sz val="9"/>
        <color theme="1"/>
        <rFont val="Arial Narrow"/>
        <family val="2"/>
      </rPr>
      <t xml:space="preserve"> </t>
    </r>
    <r>
      <rPr>
        <sz val="9"/>
        <color theme="1"/>
        <rFont val="LG스마트체 Regular"/>
        <family val="3"/>
        <charset val="129"/>
      </rPr>
      <t>실제</t>
    </r>
    <r>
      <rPr>
        <sz val="9"/>
        <color theme="1"/>
        <rFont val="Arial Narrow"/>
        <family val="2"/>
      </rPr>
      <t xml:space="preserve"> </t>
    </r>
    <r>
      <rPr>
        <sz val="9"/>
        <color theme="1"/>
        <rFont val="LG스마트체 Regular"/>
        <family val="3"/>
        <charset val="129"/>
      </rPr>
      <t>실험까지</t>
    </r>
    <r>
      <rPr>
        <sz val="9"/>
        <color theme="1"/>
        <rFont val="Arial Narrow"/>
        <family val="2"/>
      </rPr>
      <t xml:space="preserve"> </t>
    </r>
    <r>
      <rPr>
        <sz val="9"/>
        <color theme="1"/>
        <rFont val="LG스마트체 Regular"/>
        <family val="3"/>
        <charset val="129"/>
      </rPr>
      <t>수행하는</t>
    </r>
    <r>
      <rPr>
        <sz val="9"/>
        <color theme="1"/>
        <rFont val="Arial Narrow"/>
        <family val="2"/>
      </rPr>
      <t xml:space="preserve"> </t>
    </r>
    <r>
      <rPr>
        <sz val="9"/>
        <color theme="1"/>
        <rFont val="LG스마트체 Regular"/>
        <family val="3"/>
        <charset val="129"/>
      </rPr>
      <t>소재</t>
    </r>
    <r>
      <rPr>
        <sz val="9"/>
        <color theme="1"/>
        <rFont val="Arial Narrow"/>
        <family val="2"/>
      </rPr>
      <t>/</t>
    </r>
    <r>
      <rPr>
        <sz val="9"/>
        <color theme="1"/>
        <rFont val="LG스마트체 Regular"/>
        <family val="3"/>
        <charset val="129"/>
      </rPr>
      <t>시료</t>
    </r>
    <r>
      <rPr>
        <sz val="9"/>
        <color theme="1"/>
        <rFont val="Arial Narrow"/>
        <family val="2"/>
      </rPr>
      <t xml:space="preserve"> </t>
    </r>
    <r>
      <rPr>
        <sz val="9"/>
        <color theme="1"/>
        <rFont val="LG스마트체 Regular"/>
        <family val="3"/>
        <charset val="129"/>
      </rPr>
      <t>분류</t>
    </r>
    <phoneticPr fontId="64" type="noConversion"/>
  </si>
  <si>
    <t/>
  </si>
  <si>
    <r>
      <rPr>
        <b/>
        <sz val="9"/>
        <color rgb="FF000000"/>
        <rFont val="LG스마트체 Regular"/>
        <family val="3"/>
        <charset val="129"/>
      </rPr>
      <t>양극재</t>
    </r>
  </si>
  <si>
    <r>
      <rPr>
        <b/>
        <sz val="9"/>
        <color rgb="FF000000"/>
        <rFont val="LG스마트체 Regular"/>
        <family val="3"/>
        <charset val="129"/>
      </rPr>
      <t>음극재</t>
    </r>
  </si>
  <si>
    <r>
      <rPr>
        <b/>
        <sz val="9"/>
        <color rgb="FF000000"/>
        <rFont val="LG스마트체 Regular"/>
        <family val="3"/>
        <charset val="129"/>
      </rPr>
      <t>분리막</t>
    </r>
  </si>
  <si>
    <r>
      <rPr>
        <b/>
        <sz val="9"/>
        <color rgb="FF000000"/>
        <rFont val="LG스마트체 Regular"/>
        <family val="3"/>
        <charset val="129"/>
      </rPr>
      <t>전해질</t>
    </r>
  </si>
  <si>
    <r>
      <rPr>
        <b/>
        <sz val="9"/>
        <color rgb="FF000000"/>
        <rFont val="LG스마트체 Regular"/>
        <family val="3"/>
        <charset val="129"/>
      </rPr>
      <t>도전재</t>
    </r>
  </si>
  <si>
    <r>
      <rPr>
        <b/>
        <sz val="9"/>
        <color rgb="FF000000"/>
        <rFont val="LG스마트체 Regular"/>
        <family val="3"/>
        <charset val="129"/>
      </rPr>
      <t>바인더</t>
    </r>
  </si>
  <si>
    <r>
      <rPr>
        <b/>
        <sz val="9"/>
        <color rgb="FF000000"/>
        <rFont val="LG스마트체 Regular"/>
        <family val="3"/>
        <charset val="129"/>
      </rPr>
      <t>분류명</t>
    </r>
  </si>
  <si>
    <t>Crud Key</t>
  </si>
  <si>
    <r>
      <rPr>
        <b/>
        <sz val="9"/>
        <color rgb="FF000000"/>
        <rFont val="LG스마트체 Regular"/>
        <family val="3"/>
        <charset val="129"/>
      </rPr>
      <t>대표여부</t>
    </r>
  </si>
  <si>
    <r>
      <rPr>
        <b/>
        <sz val="9"/>
        <color rgb="FF000000"/>
        <rFont val="LG스마트체 Regular"/>
        <family val="3"/>
        <charset val="129"/>
      </rPr>
      <t>그룹</t>
    </r>
  </si>
  <si>
    <r>
      <rPr>
        <b/>
        <sz val="9"/>
        <color rgb="FF000000"/>
        <rFont val="LG스마트체 Regular"/>
        <family val="3"/>
        <charset val="129"/>
      </rPr>
      <t>사용여부</t>
    </r>
  </si>
  <si>
    <r>
      <rPr>
        <b/>
        <sz val="9"/>
        <color rgb="FF000000"/>
        <rFont val="LG스마트체 Regular"/>
        <family val="3"/>
        <charset val="129"/>
      </rPr>
      <t>실험대상</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</si>
  <si>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</si>
  <si>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</si>
  <si>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</si>
  <si>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Hydroxide</t>
    </r>
  </si>
  <si>
    <t>Y</t>
  </si>
  <si>
    <t>N</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</si>
  <si>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Metal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</si>
  <si>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</si>
  <si>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Cobalt -&gt; Cobalt Sulfate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</si>
  <si>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</si>
  <si>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 -&gt; Lithium Carbonate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</si>
  <si>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 -&gt; Lithium Hydroxide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</si>
  <si>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Lithium -&gt; Lithium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</si>
  <si>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</si>
  <si>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Hydroxide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</si>
  <si>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Metal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</si>
  <si>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</si>
  <si>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Manganese -&gt; Manganese Sulfate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</si>
  <si>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</si>
  <si>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Hydroxide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</si>
  <si>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Metal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</si>
  <si>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Oxide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</si>
  <si>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Nickel -&gt; Nickel Sulfate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</si>
  <si>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</si>
  <si>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 -&gt; Black Mass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</si>
  <si>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 -&gt; Al/Cu Mixed Foil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</si>
  <si>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Metal  -&gt; RecycledRawMaterial -&gt; Black 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</si>
  <si>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Precursor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</si>
  <si>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Precursor -&gt; NCM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</si>
  <si>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Precursor -&gt; LFP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</si>
  <si>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</si>
  <si>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CO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</si>
  <si>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NCM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</si>
  <si>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NCMA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</si>
  <si>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LFP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</si>
  <si>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LMFP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</si>
  <si>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Mn-rich</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</si>
  <si>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DRX</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</si>
  <si>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Active Material -&gt; Blending(LFP+LMFP)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</si>
  <si>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</si>
  <si>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 -&gt; LNO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</si>
  <si>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 -&gt; LCO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</si>
  <si>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Sacrificial Cathode Active Material -&gt; LFO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</si>
  <si>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</si>
  <si>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</si>
  <si>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Graphite -&gt; Artificial Graphite</t>
    </r>
  </si>
  <si>
    <r>
      <rPr>
        <sz val="9"/>
        <color theme="1"/>
        <rFont val="LG스마트체 Regular"/>
        <family val="3"/>
        <charset val="129"/>
      </rPr>
      <t>음극재</t>
    </r>
    <r>
      <rPr>
        <sz val="9"/>
        <color theme="1"/>
        <rFont val="Arial Narrow"/>
        <family val="2"/>
      </rPr>
      <t>-Graphite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</si>
  <si>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Graphite -&gt; Natural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</si>
  <si>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NON-Graphite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</si>
  <si>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NON-Graphite -&gt; Hard Carbon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</si>
  <si>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NON-Graphite -&gt; Soft Carbon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</si>
  <si>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</si>
  <si>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 -&gt; Pure Si</t>
    </r>
  </si>
  <si>
    <r>
      <rPr>
        <sz val="9"/>
        <color theme="1"/>
        <rFont val="LG스마트체 Regular"/>
        <family val="3"/>
        <charset val="129"/>
      </rPr>
      <t>음극재</t>
    </r>
    <r>
      <rPr>
        <sz val="9"/>
        <color theme="1"/>
        <rFont val="Arial Narrow"/>
        <family val="2"/>
      </rPr>
      <t>_Si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</si>
  <si>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 -&gt; Si/C</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</si>
  <si>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SI Series -&gt; SiO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</si>
  <si>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Active Material -&gt; LTO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</si>
  <si>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</si>
  <si>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Alumina(Al2O3)</t>
    </r>
  </si>
  <si>
    <t>Separator_inorganic</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</si>
  <si>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ATH(Al(OH3))</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</si>
  <si>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Boehmite (AlOOH)</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</si>
  <si>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Magnesium oxide (MgO)</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</si>
  <si>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Mg(OH)2</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</si>
  <si>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Barium titanate (BaTiO3)</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</si>
  <si>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LATP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</si>
  <si>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SIO2</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</si>
  <si>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Inorganic  -&gt; Zeolite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</si>
  <si>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</si>
  <si>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coupling agent</t>
    </r>
  </si>
  <si>
    <t>Separator_additive</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</si>
  <si>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wetting agent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</si>
  <si>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Surfactant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</si>
  <si>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Acid</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</si>
  <si>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CMC</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</si>
  <si>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Cyano Resin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</si>
  <si>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Additive -&gt; Defoamer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</si>
  <si>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</si>
  <si>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PVDF(Emulsion)</t>
    </r>
  </si>
  <si>
    <t>Separator_binder</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</si>
  <si>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PVDF(Solution)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</si>
  <si>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PVDF(Powder)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</si>
  <si>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Acryl (Emulsion)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</si>
  <si>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Acryl (Solution)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</si>
  <si>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Seperator Binder -&gt; Acryl (Powder)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</si>
  <si>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</si>
  <si>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</si>
  <si>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 -&gt; Wet Type PE (&gt; PE)</t>
    </r>
    <phoneticPr fontId="64" type="noConversion"/>
  </si>
  <si>
    <t>Separator_base film</t>
  </si>
  <si>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 -&gt; Wet Type PP+PE (PP+PE)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</si>
  <si>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Wet Type -&gt; Wet Type PP (PP)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</si>
  <si>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Dry Type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</si>
  <si>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Dry Type -&gt; Dry Type PP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</si>
  <si>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Base Film -&gt; Dry Type -&gt; Dry Type PP+PE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</si>
  <si>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</si>
  <si>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</si>
  <si>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 -&gt; Double Side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</si>
  <si>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 -&gt; Single Side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</si>
  <si>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 -&gt; Double Side Asymmetric CCS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</si>
  <si>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</si>
  <si>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CCS/NIPS -&gt; Double Side CCS/NIPS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</si>
  <si>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</si>
  <si>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NIPS -&gt; Double Side NIPS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</si>
  <si>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</si>
  <si>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 -&gt; Double Side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</si>
  <si>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 -&gt; Single Side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</si>
  <si>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SRS -&gt; Double Side Asymmetric 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</si>
  <si>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PO-Free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</si>
  <si>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W-SRS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</si>
  <si>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Separator -&gt; M-SRS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</si>
  <si>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Salt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</si>
  <si>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Salt -&gt; Lithium Salt</t>
    </r>
  </si>
  <si>
    <r>
      <rPr>
        <sz val="9"/>
        <color theme="1"/>
        <rFont val="LG스마트체 Regular"/>
        <family val="3"/>
        <charset val="129"/>
      </rPr>
      <t>전해질</t>
    </r>
    <r>
      <rPr>
        <sz val="9"/>
        <color theme="1"/>
        <rFont val="Arial Narrow"/>
        <family val="2"/>
      </rPr>
      <t>-Base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</si>
  <si>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Salt -&gt; Sodium Salt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</si>
  <si>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</si>
  <si>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Additive -&gt; Salt Type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</si>
  <si>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Additive -&gt; Organic Additive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</si>
  <si>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Solvent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</si>
  <si>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</si>
  <si>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-&gt; Electrolyte Lithium</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</si>
  <si>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Electrolyte -&gt; Electrolyte Sodium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</si>
  <si>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</si>
  <si>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Conducting Material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</si>
  <si>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Carbon Black</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</si>
  <si>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MWCNT</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</si>
  <si>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SWCNT </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</si>
  <si>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Conducting Material -&gt; Graphene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</si>
  <si>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</si>
  <si>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Carbon Black Pre Dispersion Solution</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</si>
  <si>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MWCNT Pre Dispersion Solution</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</si>
  <si>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SWCNT Pre Dispersion Solution</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</si>
  <si>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Solution -&gt; Graphene Pre Dispersion 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</si>
  <si>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</si>
  <si>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Pre Dispersion Slurry -&gt; Pre Dispersion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</si>
  <si>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Binder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</si>
  <si>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</si>
  <si>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PVDF(Powder)</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</si>
  <si>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PVDF(Solution)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</si>
  <si>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PFAS-free Binder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</si>
  <si>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HNBR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</si>
  <si>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PTFE(Powder)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</si>
  <si>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Cathode Binder -&gt; Cathode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</si>
  <si>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</si>
  <si>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SBR(Solution)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</si>
  <si>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CMC(Powder)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</si>
  <si>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CMC(Solution)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</si>
  <si>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Acrylate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</si>
  <si>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Anode Binder -&gt; Anode Additive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</si>
  <si>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</si>
  <si>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ALUMINUM</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</si>
  <si>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ALUMINUM -&gt; Foil Al General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</si>
  <si>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ALUMINUM -&gt; Foil Al Primer Coated</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</si>
  <si>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FOIL -&gt; Foil COPPER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</si>
  <si>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</si>
  <si>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Distilled Water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</si>
  <si>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Aceton</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</si>
  <si>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NMP</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</si>
  <si>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Solvent -&gt; Ethanol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</si>
  <si>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Addition Agent </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</si>
  <si>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</si>
  <si>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Cathode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</si>
  <si>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</si>
  <si>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Slurry -&gt;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</si>
  <si>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Slurry -&gt; Si Series</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</si>
  <si>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Anode Double Layer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</si>
  <si>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Slurry -&gt; Separator Slurry</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</si>
  <si>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</si>
  <si>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Cathode Electrode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</si>
  <si>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Cathode Electrode -&gt; Single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</si>
  <si>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Cathode Electrode -&gt; Double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</si>
  <si>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(Single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</si>
  <si>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(Single Layer) -&gt; Graphite</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</si>
  <si>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(Single Layer) -&gt; Si Series</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</si>
  <si>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Electrode -&gt; Anode Electrode (Double Layer)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</si>
  <si>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Coin Half Cell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</si>
  <si>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Coin Full Cell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</si>
  <si>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Mono Cell(R)</t>
    </r>
    <phoneticPr fontId="64" type="noConversion"/>
  </si>
  <si>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Bi-Cell(R)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</si>
  <si>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Bi-Cell(R) -&gt; A-Type Bi-Cell(R)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</si>
  <si>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Bi-Cell(R) -&gt; C-Type Bi-Cell(R)</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</si>
  <si>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Stacked Cell</t>
    </r>
  </si>
  <si>
    <r>
      <t xml:space="preserve"> -&gt; </t>
    </r>
    <r>
      <rPr>
        <sz val="9"/>
        <color theme="1"/>
        <rFont val="LG스마트체 Regular"/>
        <family val="3"/>
        <charset val="129"/>
      </rPr>
      <t>소재</t>
    </r>
    <r>
      <rPr>
        <sz val="9"/>
        <color theme="1"/>
        <rFont val="Arial Narrow"/>
        <family val="2"/>
      </rPr>
      <t>/</t>
    </r>
    <r>
      <rPr>
        <sz val="9"/>
        <color theme="1"/>
        <rFont val="LG스마트체 Regular"/>
        <family val="3"/>
        <charset val="129"/>
      </rPr>
      <t>시료분류</t>
    </r>
    <r>
      <rPr>
        <sz val="9"/>
        <color theme="1"/>
        <rFont val="Arial Narrow"/>
        <family val="2"/>
      </rPr>
      <t xml:space="preserve"> -&gt; Cylidrical Cell</t>
    </r>
  </si>
  <si>
    <t xml:space="preserve"> -&gt; EC</t>
  </si>
  <si>
    <t xml:space="preserve"> -&gt; FEC</t>
  </si>
  <si>
    <t xml:space="preserve"> -&gt; EMC</t>
  </si>
  <si>
    <t xml:space="preserve"> -&gt; DEC</t>
  </si>
  <si>
    <t>소재관리자동화 운영 시나리오_x000D_</t>
  </si>
  <si>
    <t>소재 구매 신청_x000D_</t>
  </si>
  <si>
    <t>신규 소재 신청_x000D_</t>
  </si>
  <si>
    <t>1. HSM 상에 소재 정보 입력_x000D_</t>
  </si>
  <si>
    <t>시스템: HSM_x000D_</t>
  </si>
  <si>
    <t>표준 Data: 소재 정보 (ex, 자재 정보 코드) _x000D_</t>
  </si>
  <si>
    <t>정보: MDS 상의 소재 정보, HSM 상의 소재 정보 확인하여 기입 必_x000D_</t>
  </si>
  <si>
    <t>2. HSM 상의 소재 정보를 불러와서 PRS 에서 구매 신청_x000D_</t>
  </si>
  <si>
    <t>시스템: PRS_x000D_</t>
  </si>
  <si>
    <t>표준 Data: 소재 정보, 소재 구매 수량 등_x000D_</t>
  </si>
  <si>
    <t>사용 소재 신청_x000D_</t>
  </si>
  <si>
    <t>1. HSM 상에 소재 정보 입력은 (Pass)_x000D_</t>
  </si>
  <si>
    <t>소재 입고 / 보관_x000D_</t>
  </si>
  <si>
    <t>일반 소재 입고 (구매품)_x000D_</t>
  </si>
  <si>
    <t>1. 소재 입고 (물류 자재실)_x000D_</t>
  </si>
  <si>
    <t>2. 화학물질 저장소 이동 (물류 자재실 → 환경안전팀)_x000D_</t>
  </si>
  <si>
    <t>3. 소재관리자동화실로 이동 (화학물질 저장소에서 소재관리자동화실(소재실)_x000D_</t>
  </si>
  <si>
    <t>4. 컨테이너 장입_x000D_</t>
  </si>
  <si>
    <t>5. 컨테이너 입고 (to 소재관리자동화 설비)_x000D_</t>
  </si>
  <si>
    <t>대용량 소재 입고 (구매품)_x000D_</t>
  </si>
  <si>
    <t>3. 소재관리자동화실로 이동 (화학물질 저장소 → 소재관리자동화실(소재실))_x000D_</t>
  </si>
  <si>
    <t>6. 잔여 소재 화학물질 저장소 이동 (소재관리자동화실 → 화학물질저장소)_x000D_</t>
  </si>
  <si>
    <t>협력사 무상 제공 소재_x000D_</t>
  </si>
  <si>
    <t>1. 소재 입고 (연구원 수령) - 확인 필요_x000D_</t>
  </si>
  <si>
    <t>2. 소재관리자동화실로 이동 _x000D_</t>
  </si>
  <si>
    <t>3. 컨테이너 장입_x000D_</t>
  </si>
  <si>
    <t>4. 컨테이너 입고 (to 소재관리자동화 설비)_x000D_</t>
  </si>
  <si>
    <t>소재 사용 신청_x000D_</t>
  </si>
  <si>
    <t>정상 상태 요청_x000D_</t>
  </si>
  <si>
    <t>사무실에서 사용 신청_x000D_</t>
  </si>
  <si>
    <t>실험실에서 사용 신청_x000D_</t>
  </si>
  <si>
    <t>모바일에서 사용 신청_x000D_</t>
  </si>
  <si>
    <t>긴급 요청_x000D_</t>
  </si>
  <si>
    <t xml:space="preserve"> _x000D_</t>
  </si>
  <si>
    <t>소재 자동 소분 및 분출_x000D_</t>
  </si>
  <si>
    <t>분석용 소재_x000D_</t>
  </si>
  <si>
    <t>양극재_x000D_</t>
  </si>
  <si>
    <t>음극재_x000D_</t>
  </si>
  <si>
    <t>실험용 소재_x000D_</t>
  </si>
  <si>
    <t>소재 배송_x000D_</t>
  </si>
  <si>
    <t>정기 배송_x000D_</t>
  </si>
  <si>
    <t>위치:_x000D_</t>
  </si>
  <si>
    <t>배송 주기:_x000D_</t>
  </si>
  <si>
    <t>긴급 배송_x000D_</t>
  </si>
  <si>
    <t>폐기_x000D_</t>
  </si>
  <si>
    <t>소재 폐기_x000D_</t>
  </si>
  <si>
    <t>사용 후 폐기 (실험실)_x000D_</t>
  </si>
  <si>
    <t>미사용 소재 폐기 (소재관리자동화 실)_x000D_</t>
  </si>
  <si>
    <t>컨테이너 폐기_x000D_</t>
  </si>
  <si>
    <t>소재 사용 후 폐기 (소재 잔량: 小)_x000D_</t>
  </si>
  <si>
    <t>소재관리자동화</t>
    <phoneticPr fontId="1" type="noConversion"/>
  </si>
  <si>
    <t>Painpoint 분석</t>
    <phoneticPr fontId="1" type="noConversion"/>
  </si>
  <si>
    <t>단계</t>
    <phoneticPr fontId="1" type="noConversion"/>
  </si>
  <si>
    <t>Painpoint</t>
    <phoneticPr fontId="1" type="noConversion"/>
  </si>
  <si>
    <t>소재 입고</t>
    <phoneticPr fontId="1" type="noConversion"/>
  </si>
  <si>
    <t>1. 소재 보관 파우치 상에 소재 관련 정보 부족
2. 본인이 아닌 경우 찾기 어려움</t>
    <phoneticPr fontId="1" type="noConversion"/>
  </si>
  <si>
    <t>소재 보관</t>
    <phoneticPr fontId="1" type="noConversion"/>
  </si>
  <si>
    <t>1. 대용량 소재 준비 시, 비산 및 무게로 인해 작업이 힘들고 어려움
2. 소재 보관 공간이 좁아 보관이 어려움</t>
    <phoneticPr fontId="1" type="noConversion"/>
  </si>
  <si>
    <t>소재 찾기</t>
    <phoneticPr fontId="1" type="noConversion"/>
  </si>
  <si>
    <t>1. 개별 관리로 인해 사용 연구원 외 인원이 소재 찾기 어려움</t>
    <phoneticPr fontId="1" type="noConversion"/>
  </si>
  <si>
    <t>소재 이송 (절단기)</t>
    <phoneticPr fontId="1" type="noConversion"/>
  </si>
  <si>
    <t>소재 봉투 Open</t>
    <phoneticPr fontId="1" type="noConversion"/>
  </si>
  <si>
    <t>소재 보관량 Check</t>
    <phoneticPr fontId="1" type="noConversion"/>
  </si>
  <si>
    <t>잔여량 관리가 안되어 소재 파우치 절단 후 파우치 내 필요 소재양 확인
→ 필요량 대비 소재량이 적은 경우 있음</t>
    <phoneticPr fontId="1" type="noConversion"/>
  </si>
  <si>
    <t>소재 소분</t>
    <phoneticPr fontId="1" type="noConversion"/>
  </si>
  <si>
    <t>1. 소분 과정에서 소재분말 날림 발생
2. Dry Room 내 작업 공간 오염 발생, 분말 날림으로 공조 안좋아짐</t>
    <phoneticPr fontId="1" type="noConversion"/>
  </si>
  <si>
    <t>소분 용기 준비</t>
    <phoneticPr fontId="1" type="noConversion"/>
  </si>
  <si>
    <t>소분 용기 뚜껑 열기</t>
    <phoneticPr fontId="1" type="noConversion"/>
  </si>
  <si>
    <t>소분 소재를 소분 용기에 담기</t>
    <phoneticPr fontId="1" type="noConversion"/>
  </si>
  <si>
    <t>소분 소재 중량 측정</t>
    <phoneticPr fontId="1" type="noConversion"/>
  </si>
  <si>
    <t>소분 소재 정량 소분</t>
    <phoneticPr fontId="1" type="noConversion"/>
  </si>
  <si>
    <t>소분 용기 두껑 닫기</t>
    <phoneticPr fontId="1" type="noConversion"/>
  </si>
  <si>
    <t>소분 용기 뚜껑에 정보 기입</t>
    <phoneticPr fontId="1" type="noConversion"/>
  </si>
  <si>
    <t>작은 사이즈의 두껑에 소재 정보 기입 어려움 발생 /  충분한 정보 기입 불가</t>
    <phoneticPr fontId="1" type="noConversion"/>
  </si>
  <si>
    <t>소재 봉투 재 실링</t>
    <phoneticPr fontId="1" type="noConversion"/>
  </si>
  <si>
    <t>실링 시, Al 파우치가 점점 작아져, 어느 순간 Al 파우치 변경이 필요한 경우 발생
실링 되는 부분에 열이 발생하여 파우더 특성에 영향을 줄 가능성 있음</t>
    <phoneticPr fontId="1" type="noConversion"/>
  </si>
  <si>
    <t>보관 창고에 이송하여 소재 보관</t>
    <phoneticPr fontId="1" type="noConversion"/>
  </si>
  <si>
    <t>소재 봉투 폐기</t>
    <phoneticPr fontId="1" type="noConversion"/>
  </si>
  <si>
    <t>공통</t>
    <phoneticPr fontId="1" type="noConversion"/>
  </si>
  <si>
    <t>단순/반복 작업, 작업 환경 문제 발생, 시간 多 소요</t>
    <phoneticPr fontId="1" type="noConversion"/>
  </si>
  <si>
    <t>드라이룸 내 작업 수행이 필요하여 드라이룸 관리 인원 한도에 영향</t>
    <phoneticPr fontId="1" type="noConversion"/>
  </si>
  <si>
    <r>
      <rPr>
        <b/>
        <sz val="11"/>
        <color theme="1"/>
        <rFont val="LG스마트체 Regular"/>
        <family val="3"/>
        <charset val="129"/>
      </rPr>
      <t>소재개발실험</t>
    </r>
    <phoneticPr fontId="1" type="noConversion"/>
  </si>
  <si>
    <t>Level 1</t>
    <phoneticPr fontId="1" type="noConversion"/>
  </si>
  <si>
    <t>Level 2</t>
    <phoneticPr fontId="1" type="noConversion"/>
  </si>
  <si>
    <r>
      <rPr>
        <b/>
        <u/>
        <sz val="10"/>
        <color theme="1"/>
        <rFont val="LG스마트체 Regular"/>
        <family val="3"/>
        <charset val="129"/>
      </rPr>
      <t>주요</t>
    </r>
    <r>
      <rPr>
        <b/>
        <u/>
        <sz val="10"/>
        <color theme="1"/>
        <rFont val="Arial Narrow"/>
        <family val="2"/>
      </rPr>
      <t xml:space="preserve"> </t>
    </r>
    <r>
      <rPr>
        <b/>
        <u/>
        <sz val="10"/>
        <color theme="1"/>
        <rFont val="LG스마트체 Regular"/>
        <family val="3"/>
        <charset val="129"/>
      </rPr>
      <t>공정</t>
    </r>
    <phoneticPr fontId="1" type="noConversion"/>
  </si>
  <si>
    <r>
      <rPr>
        <b/>
        <u/>
        <sz val="10"/>
        <color theme="1"/>
        <rFont val="LG스마트체 Regular"/>
        <family val="3"/>
        <charset val="129"/>
      </rPr>
      <t>수요</t>
    </r>
    <r>
      <rPr>
        <b/>
        <u/>
        <sz val="10"/>
        <color theme="1"/>
        <rFont val="Arial Narrow"/>
        <family val="2"/>
      </rPr>
      <t xml:space="preserve"> </t>
    </r>
    <r>
      <rPr>
        <b/>
        <u/>
        <sz val="10"/>
        <color theme="1"/>
        <rFont val="LG스마트체 Regular"/>
        <family val="3"/>
        <charset val="129"/>
      </rPr>
      <t>부서</t>
    </r>
    <phoneticPr fontId="1" type="noConversion"/>
  </si>
  <si>
    <r>
      <rPr>
        <b/>
        <u/>
        <sz val="10"/>
        <color theme="1"/>
        <rFont val="LG스마트체 Regular"/>
        <family val="3"/>
        <charset val="129"/>
      </rPr>
      <t>상용화</t>
    </r>
    <r>
      <rPr>
        <b/>
        <u/>
        <sz val="10"/>
        <color theme="1"/>
        <rFont val="Arial Narrow"/>
        <family val="2"/>
      </rPr>
      <t xml:space="preserve"> </t>
    </r>
    <r>
      <rPr>
        <b/>
        <u/>
        <sz val="10"/>
        <color theme="1"/>
        <rFont val="LG스마트체 Regular"/>
        <family val="3"/>
        <charset val="129"/>
      </rPr>
      <t>업체</t>
    </r>
    <phoneticPr fontId="1" type="noConversion"/>
  </si>
  <si>
    <r>
      <rPr>
        <b/>
        <sz val="9"/>
        <color theme="1"/>
        <rFont val="LG스마트체 Regular"/>
        <family val="3"/>
        <charset val="129"/>
      </rPr>
      <t>소재관리</t>
    </r>
    <phoneticPr fontId="1" type="noConversion"/>
  </si>
  <si>
    <r>
      <rPr>
        <sz val="9"/>
        <color theme="1"/>
        <rFont val="LG스마트체 Regular"/>
        <family val="3"/>
        <charset val="129"/>
      </rPr>
      <t>양극재</t>
    </r>
    <phoneticPr fontId="1" type="noConversion"/>
  </si>
  <si>
    <r>
      <rPr>
        <sz val="9"/>
        <color theme="1"/>
        <rFont val="LG스마트체 Regular"/>
        <family val="3"/>
        <charset val="129"/>
      </rPr>
      <t>분말</t>
    </r>
    <r>
      <rPr>
        <sz val="9"/>
        <color theme="1"/>
        <rFont val="Arial Narrow"/>
        <family val="2"/>
      </rPr>
      <t xml:space="preserve"> </t>
    </r>
    <r>
      <rPr>
        <sz val="9"/>
        <color theme="1"/>
        <rFont val="LG스마트체 Regular"/>
        <family val="3"/>
        <charset val="129"/>
      </rPr>
      <t>보관</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소분</t>
    </r>
    <phoneticPr fontId="1" type="noConversion"/>
  </si>
  <si>
    <r>
      <rPr>
        <sz val="9"/>
        <color theme="1"/>
        <rFont val="LG스마트체 Regular"/>
        <family val="3"/>
        <charset val="129"/>
      </rPr>
      <t>음극재</t>
    </r>
    <phoneticPr fontId="1" type="noConversion"/>
  </si>
  <si>
    <r>
      <rPr>
        <sz val="9"/>
        <color theme="1"/>
        <rFont val="LG스마트체 Regular"/>
        <family val="3"/>
        <charset val="129"/>
      </rPr>
      <t>분리막</t>
    </r>
    <phoneticPr fontId="1" type="noConversion"/>
  </si>
  <si>
    <r>
      <rPr>
        <sz val="9"/>
        <color theme="1"/>
        <rFont val="LG스마트체 Regular"/>
        <family val="3"/>
        <charset val="129"/>
      </rPr>
      <t>전해액</t>
    </r>
    <phoneticPr fontId="1" type="noConversion"/>
  </si>
  <si>
    <r>
      <rPr>
        <sz val="9"/>
        <color theme="1"/>
        <rFont val="LG스마트체 Regular"/>
        <family val="3"/>
        <charset val="129"/>
      </rPr>
      <t>전해질</t>
    </r>
    <phoneticPr fontId="1" type="noConversion"/>
  </si>
  <si>
    <r>
      <rPr>
        <sz val="9"/>
        <color theme="1"/>
        <rFont val="LG스마트체 Regular"/>
        <family val="3"/>
        <charset val="129"/>
      </rPr>
      <t>도전재</t>
    </r>
    <phoneticPr fontId="1" type="noConversion"/>
  </si>
  <si>
    <r>
      <rPr>
        <sz val="9"/>
        <color theme="1"/>
        <rFont val="LG스마트체 Regular"/>
        <family val="3"/>
        <charset val="129"/>
      </rPr>
      <t>바인더</t>
    </r>
    <phoneticPr fontId="1" type="noConversion"/>
  </si>
  <si>
    <r>
      <rPr>
        <b/>
        <sz val="9"/>
        <color theme="1"/>
        <rFont val="LG스마트체 Regular"/>
        <family val="3"/>
        <charset val="129"/>
      </rPr>
      <t>전극</t>
    </r>
    <phoneticPr fontId="1" type="noConversion"/>
  </si>
  <si>
    <r>
      <rPr>
        <sz val="9"/>
        <color theme="1"/>
        <rFont val="LG스마트체 Regular"/>
        <family val="3"/>
        <charset val="129"/>
      </rPr>
      <t>선분산액</t>
    </r>
    <phoneticPr fontId="1" type="noConversion"/>
  </si>
  <si>
    <r>
      <rPr>
        <sz val="9"/>
        <color theme="1"/>
        <rFont val="LG스마트체 Regular"/>
        <family val="3"/>
        <charset val="129"/>
      </rPr>
      <t>원재료</t>
    </r>
    <r>
      <rPr>
        <sz val="9"/>
        <color theme="1"/>
        <rFont val="Arial Narrow"/>
        <family val="2"/>
      </rPr>
      <t xml:space="preserve"> </t>
    </r>
    <r>
      <rPr>
        <sz val="9"/>
        <color theme="1"/>
        <rFont val="LG스마트체 Regular"/>
        <family val="3"/>
        <charset val="129"/>
      </rPr>
      <t>투입</t>
    </r>
    <r>
      <rPr>
        <sz val="9"/>
        <color theme="1"/>
        <rFont val="Arial Narrow"/>
        <family val="2"/>
      </rPr>
      <t xml:space="preserve"> (</t>
    </r>
    <r>
      <rPr>
        <sz val="9"/>
        <color theme="1"/>
        <rFont val="LG스마트체 Regular"/>
        <family val="3"/>
        <charset val="129"/>
      </rPr>
      <t>분말</t>
    </r>
    <r>
      <rPr>
        <sz val="9"/>
        <color theme="1"/>
        <rFont val="Arial Narrow"/>
        <family val="2"/>
      </rPr>
      <t xml:space="preserve"> + </t>
    </r>
    <r>
      <rPr>
        <sz val="9"/>
        <color theme="1"/>
        <rFont val="LG스마트체 Regular"/>
        <family val="3"/>
        <charset val="129"/>
      </rPr>
      <t>솔루션</t>
    </r>
    <r>
      <rPr>
        <sz val="9"/>
        <color theme="1"/>
        <rFont val="Arial Narrow"/>
        <family val="2"/>
      </rPr>
      <t xml:space="preserve">) </t>
    </r>
    <r>
      <rPr>
        <sz val="9"/>
        <color theme="1"/>
        <rFont val="LG스마트체 Regular"/>
        <family val="3"/>
        <charset val="129"/>
      </rPr>
      <t>→</t>
    </r>
    <r>
      <rPr>
        <sz val="9"/>
        <color theme="1"/>
        <rFont val="Arial Narrow"/>
        <family val="2"/>
      </rPr>
      <t xml:space="preserve"> Mixing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</si>
  <si>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sz val="9"/>
        <color theme="1"/>
        <rFont val="LG스마트체 Regular"/>
        <family val="3"/>
        <charset val="129"/>
      </rPr>
      <t>슬러리</t>
    </r>
    <phoneticPr fontId="1" type="noConversion"/>
  </si>
  <si>
    <r>
      <rPr>
        <sz val="9"/>
        <color theme="1"/>
        <rFont val="LG스마트체 Regular"/>
        <family val="3"/>
        <charset val="129"/>
      </rPr>
      <t>원재료</t>
    </r>
    <r>
      <rPr>
        <sz val="9"/>
        <color theme="1"/>
        <rFont val="Arial Narrow"/>
        <family val="2"/>
      </rPr>
      <t xml:space="preserve"> </t>
    </r>
    <r>
      <rPr>
        <sz val="9"/>
        <color theme="1"/>
        <rFont val="LG스마트체 Regular"/>
        <family val="3"/>
        <charset val="129"/>
      </rPr>
      <t>투입</t>
    </r>
    <r>
      <rPr>
        <sz val="9"/>
        <color theme="1"/>
        <rFont val="Arial Narrow"/>
        <family val="2"/>
      </rPr>
      <t xml:space="preserve"> (</t>
    </r>
    <r>
      <rPr>
        <sz val="9"/>
        <color theme="1"/>
        <rFont val="LG스마트체 Regular"/>
        <family val="3"/>
        <charset val="129"/>
      </rPr>
      <t>선분산액</t>
    </r>
    <r>
      <rPr>
        <sz val="9"/>
        <color theme="1"/>
        <rFont val="Arial Narrow"/>
        <family val="2"/>
      </rPr>
      <t xml:space="preserve"> + </t>
    </r>
    <r>
      <rPr>
        <sz val="9"/>
        <color theme="1"/>
        <rFont val="LG스마트체 Regular"/>
        <family val="3"/>
        <charset val="129"/>
      </rPr>
      <t>활물질</t>
    </r>
    <r>
      <rPr>
        <sz val="9"/>
        <color theme="1"/>
        <rFont val="Arial Narrow"/>
        <family val="2"/>
      </rPr>
      <t xml:space="preserve">) </t>
    </r>
    <r>
      <rPr>
        <sz val="9"/>
        <color theme="1"/>
        <rFont val="LG스마트체 Regular"/>
        <family val="3"/>
        <charset val="129"/>
      </rPr>
      <t>→</t>
    </r>
    <r>
      <rPr>
        <sz val="9"/>
        <color theme="1"/>
        <rFont val="Arial Narrow"/>
        <family val="2"/>
      </rPr>
      <t xml:space="preserve"> Mixing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</si>
  <si>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sz val="9"/>
        <color theme="1"/>
        <rFont val="LG스마트체 Regular"/>
        <family val="3"/>
        <charset val="129"/>
      </rPr>
      <t>양극재</t>
    </r>
    <r>
      <rPr>
        <sz val="9"/>
        <color theme="1"/>
        <rFont val="Arial Narrow"/>
        <family val="2"/>
      </rPr>
      <t xml:space="preserve">, </t>
    </r>
    <r>
      <rPr>
        <sz val="9"/>
        <color theme="1"/>
        <rFont val="LG스마트체 Regular"/>
        <family val="3"/>
        <charset val="129"/>
      </rPr>
      <t>음극재</t>
    </r>
    <r>
      <rPr>
        <sz val="9"/>
        <color theme="1"/>
        <rFont val="Arial Narrow"/>
        <family val="2"/>
      </rPr>
      <t xml:space="preserve">, </t>
    </r>
    <phoneticPr fontId="1" type="noConversion"/>
  </si>
  <si>
    <r>
      <rPr>
        <sz val="9"/>
        <color theme="1"/>
        <rFont val="LG스마트체 Regular"/>
        <family val="3"/>
        <charset val="129"/>
      </rPr>
      <t>전극</t>
    </r>
    <phoneticPr fontId="1" type="noConversion"/>
  </si>
  <si>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코팅</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압연</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건조</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전극</t>
    </r>
    <r>
      <rPr>
        <sz val="9"/>
        <color theme="1"/>
        <rFont val="Arial Narrow"/>
        <family val="2"/>
      </rPr>
      <t xml:space="preserve"> </t>
    </r>
    <r>
      <rPr>
        <sz val="9"/>
        <color theme="1"/>
        <rFont val="LG스마트체 Regular"/>
        <family val="3"/>
        <charset val="129"/>
      </rPr>
      <t>타발</t>
    </r>
    <r>
      <rPr>
        <sz val="9"/>
        <color theme="1"/>
        <rFont val="Arial Narrow"/>
        <family val="2"/>
      </rPr>
      <t xml:space="preserve"> (</t>
    </r>
    <r>
      <rPr>
        <sz val="9"/>
        <color theme="1"/>
        <rFont val="LG스마트체 Regular"/>
        <family val="3"/>
        <charset val="129"/>
      </rPr>
      <t>노칭</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</si>
  <si>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b/>
        <sz val="9"/>
        <color theme="1"/>
        <rFont val="LG스마트체 Regular"/>
        <family val="3"/>
        <charset val="129"/>
      </rPr>
      <t>전해액</t>
    </r>
    <r>
      <rPr>
        <b/>
        <sz val="9"/>
        <color theme="1"/>
        <rFont val="Arial Narrow"/>
        <family val="2"/>
      </rPr>
      <t xml:space="preserve"> </t>
    </r>
    <phoneticPr fontId="1" type="noConversion"/>
  </si>
  <si>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제조</t>
    </r>
    <phoneticPr fontId="1" type="noConversion"/>
  </si>
  <si>
    <r>
      <rPr>
        <sz val="9"/>
        <color theme="1"/>
        <rFont val="LG스마트체 Regular"/>
        <family val="3"/>
        <charset val="129"/>
      </rPr>
      <t>원재료</t>
    </r>
    <r>
      <rPr>
        <sz val="9"/>
        <color theme="1"/>
        <rFont val="Arial Narrow"/>
        <family val="2"/>
      </rPr>
      <t xml:space="preserve"> </t>
    </r>
    <r>
      <rPr>
        <sz val="9"/>
        <color theme="1"/>
        <rFont val="LG스마트체 Regular"/>
        <family val="3"/>
        <charset val="129"/>
      </rPr>
      <t>투입</t>
    </r>
    <r>
      <rPr>
        <sz val="9"/>
        <color theme="1"/>
        <rFont val="Arial Narrow"/>
        <family val="2"/>
      </rPr>
      <t xml:space="preserve"> (Salt + </t>
    </r>
    <r>
      <rPr>
        <sz val="9"/>
        <color theme="1"/>
        <rFont val="LG스마트체 Regular"/>
        <family val="3"/>
        <charset val="129"/>
      </rPr>
      <t>솔루션</t>
    </r>
    <r>
      <rPr>
        <sz val="9"/>
        <color theme="1"/>
        <rFont val="Arial Narrow"/>
        <family val="2"/>
      </rPr>
      <t xml:space="preserve">) </t>
    </r>
    <r>
      <rPr>
        <sz val="9"/>
        <color theme="1"/>
        <rFont val="LG스마트체 Regular"/>
        <family val="3"/>
        <charset val="129"/>
      </rPr>
      <t>→</t>
    </r>
    <r>
      <rPr>
        <sz val="9"/>
        <color theme="1"/>
        <rFont val="Arial Narrow"/>
        <family val="2"/>
      </rPr>
      <t xml:space="preserve"> Mixing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물성</t>
    </r>
    <r>
      <rPr>
        <sz val="9"/>
        <color theme="1"/>
        <rFont val="Arial Narrow"/>
        <family val="2"/>
      </rPr>
      <t xml:space="preserve"> </t>
    </r>
    <r>
      <rPr>
        <sz val="9"/>
        <color theme="1"/>
        <rFont val="LG스마트체 Regular"/>
        <family val="3"/>
        <charset val="129"/>
      </rPr>
      <t>측정</t>
    </r>
    <phoneticPr fontId="1" type="noConversion"/>
  </si>
  <si>
    <r>
      <rPr>
        <b/>
        <sz val="9"/>
        <color theme="1"/>
        <rFont val="LG스마트체 Regular"/>
        <family val="3"/>
        <charset val="129"/>
      </rPr>
      <t>분리막</t>
    </r>
    <phoneticPr fontId="1" type="noConversion"/>
  </si>
  <si>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실험</t>
    </r>
    <phoneticPr fontId="1" type="noConversion"/>
  </si>
  <si>
    <r>
      <rPr>
        <b/>
        <sz val="9"/>
        <color theme="1"/>
        <rFont val="LG스마트체 Regular"/>
        <family val="3"/>
        <charset val="129"/>
      </rPr>
      <t>셀</t>
    </r>
    <r>
      <rPr>
        <b/>
        <sz val="9"/>
        <color theme="1"/>
        <rFont val="Arial Narrow"/>
        <family val="2"/>
      </rPr>
      <t xml:space="preserve"> </t>
    </r>
    <r>
      <rPr>
        <b/>
        <sz val="9"/>
        <color theme="1"/>
        <rFont val="LG스마트체 Regular"/>
        <family val="3"/>
        <charset val="129"/>
      </rPr>
      <t>조립</t>
    </r>
    <phoneticPr fontId="1" type="noConversion"/>
  </si>
  <si>
    <r>
      <rPr>
        <sz val="9"/>
        <color theme="1"/>
        <rFont val="LG스마트체 Regular"/>
        <family val="3"/>
        <charset val="129"/>
      </rPr>
      <t>코인셀</t>
    </r>
    <phoneticPr fontId="1" type="noConversion"/>
  </si>
  <si>
    <r>
      <t>(</t>
    </r>
    <r>
      <rPr>
        <sz val="9"/>
        <color theme="1"/>
        <rFont val="LG스마트체 Regular"/>
        <family val="3"/>
        <charset val="129"/>
      </rPr>
      <t>전극</t>
    </r>
    <r>
      <rPr>
        <sz val="9"/>
        <color theme="1"/>
        <rFont val="Arial Narrow"/>
        <family val="2"/>
      </rPr>
      <t>/</t>
    </r>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타발</t>
    </r>
    <r>
      <rPr>
        <sz val="9"/>
        <color theme="1"/>
        <rFont val="Arial Narrow"/>
        <family val="2"/>
      </rPr>
      <t xml:space="preserve">) </t>
    </r>
    <r>
      <rPr>
        <sz val="9"/>
        <color theme="1"/>
        <rFont val="LG스마트체 Regular"/>
        <family val="3"/>
        <charset val="129"/>
      </rPr>
      <t>→</t>
    </r>
    <r>
      <rPr>
        <sz val="9"/>
        <color theme="1"/>
        <rFont val="Arial Narrow"/>
        <family val="2"/>
      </rPr>
      <t xml:space="preserve"> Stacking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주입</t>
    </r>
    <r>
      <rPr>
        <sz val="9"/>
        <color theme="1"/>
        <rFont val="Arial Narrow"/>
        <family val="2"/>
      </rPr>
      <t xml:space="preserve"> </t>
    </r>
    <r>
      <rPr>
        <sz val="9"/>
        <color theme="1"/>
        <rFont val="LG스마트체 Regular"/>
        <family val="3"/>
        <charset val="129"/>
      </rPr>
      <t>→</t>
    </r>
    <r>
      <rPr>
        <sz val="9"/>
        <color theme="1"/>
        <rFont val="Arial Narrow"/>
        <family val="2"/>
      </rPr>
      <t xml:space="preserve"> Crimping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평가</t>
    </r>
    <phoneticPr fontId="1" type="noConversion"/>
  </si>
  <si>
    <r>
      <rPr>
        <sz val="9"/>
        <color theme="1"/>
        <rFont val="LG스마트체 Regular"/>
        <family val="3"/>
        <charset val="129"/>
      </rPr>
      <t>모노셀</t>
    </r>
    <phoneticPr fontId="1" type="noConversion"/>
  </si>
  <si>
    <r>
      <t>(</t>
    </r>
    <r>
      <rPr>
        <sz val="9"/>
        <color theme="1"/>
        <rFont val="LG스마트체 Regular"/>
        <family val="3"/>
        <charset val="129"/>
      </rPr>
      <t>전극</t>
    </r>
    <r>
      <rPr>
        <sz val="9"/>
        <color theme="1"/>
        <rFont val="Arial Narrow"/>
        <family val="2"/>
      </rPr>
      <t>/</t>
    </r>
    <r>
      <rPr>
        <sz val="9"/>
        <color theme="1"/>
        <rFont val="LG스마트체 Regular"/>
        <family val="3"/>
        <charset val="129"/>
      </rPr>
      <t>분리막</t>
    </r>
    <r>
      <rPr>
        <sz val="9"/>
        <color theme="1"/>
        <rFont val="Arial Narrow"/>
        <family val="2"/>
      </rPr>
      <t xml:space="preserve"> </t>
    </r>
    <r>
      <rPr>
        <sz val="9"/>
        <color theme="1"/>
        <rFont val="LG스마트체 Regular"/>
        <family val="3"/>
        <charset val="129"/>
      </rPr>
      <t>타발</t>
    </r>
    <r>
      <rPr>
        <sz val="9"/>
        <color theme="1"/>
        <rFont val="Arial Narrow"/>
        <family val="2"/>
      </rPr>
      <t xml:space="preserve">) </t>
    </r>
    <r>
      <rPr>
        <sz val="9"/>
        <color theme="1"/>
        <rFont val="LG스마트체 Regular"/>
        <family val="3"/>
        <charset val="129"/>
      </rPr>
      <t>→</t>
    </r>
    <r>
      <rPr>
        <sz val="9"/>
        <color theme="1"/>
        <rFont val="Arial Narrow"/>
        <family val="2"/>
      </rPr>
      <t xml:space="preserve"> Stacking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탭</t>
    </r>
    <r>
      <rPr>
        <sz val="9"/>
        <color theme="1"/>
        <rFont val="Arial Narrow"/>
        <family val="2"/>
      </rPr>
      <t xml:space="preserve"> </t>
    </r>
    <r>
      <rPr>
        <sz val="9"/>
        <color theme="1"/>
        <rFont val="LG스마트체 Regular"/>
        <family val="3"/>
        <charset val="129"/>
      </rPr>
      <t>웰딩</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포밍</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실링</t>
    </r>
    <r>
      <rPr>
        <sz val="9"/>
        <color theme="1"/>
        <rFont val="Arial Narrow"/>
        <family val="2"/>
      </rPr>
      <t>(3</t>
    </r>
    <r>
      <rPr>
        <sz val="9"/>
        <color theme="1"/>
        <rFont val="LG스마트체 Regular"/>
        <family val="3"/>
        <charset val="129"/>
      </rPr>
      <t>면</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전해액</t>
    </r>
    <r>
      <rPr>
        <sz val="9"/>
        <color theme="1"/>
        <rFont val="Arial Narrow"/>
        <family val="2"/>
      </rPr>
      <t xml:space="preserve"> </t>
    </r>
    <r>
      <rPr>
        <sz val="9"/>
        <color theme="1"/>
        <rFont val="LG스마트체 Regular"/>
        <family val="3"/>
        <charset val="129"/>
      </rPr>
      <t>주입</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실링</t>
    </r>
    <r>
      <rPr>
        <sz val="9"/>
        <color theme="1"/>
        <rFont val="Arial Narrow"/>
        <family val="2"/>
      </rPr>
      <t xml:space="preserve"> (4</t>
    </r>
    <r>
      <rPr>
        <sz val="9"/>
        <color theme="1"/>
        <rFont val="LG스마트체 Regular"/>
        <family val="3"/>
        <charset val="129"/>
      </rPr>
      <t>면</t>
    </r>
    <r>
      <rPr>
        <sz val="9"/>
        <color theme="1"/>
        <rFont val="Arial Narrow"/>
        <family val="2"/>
      </rPr>
      <t xml:space="preserve">) </t>
    </r>
    <r>
      <rPr>
        <sz val="9"/>
        <color theme="1"/>
        <rFont val="LG스마트체 Regular"/>
        <family val="3"/>
        <charset val="129"/>
      </rPr>
      <t>→</t>
    </r>
    <r>
      <rPr>
        <sz val="9"/>
        <color theme="1"/>
        <rFont val="Arial Narrow"/>
        <family val="2"/>
      </rPr>
      <t xml:space="preserve"> Formation </t>
    </r>
    <r>
      <rPr>
        <sz val="9"/>
        <color theme="1"/>
        <rFont val="LG스마트체 Regular"/>
        <family val="3"/>
        <charset val="129"/>
      </rPr>
      <t>→</t>
    </r>
    <r>
      <rPr>
        <sz val="9"/>
        <color theme="1"/>
        <rFont val="Arial Narrow"/>
        <family val="2"/>
      </rPr>
      <t xml:space="preserve"> Degasing </t>
    </r>
    <r>
      <rPr>
        <sz val="9"/>
        <color theme="1"/>
        <rFont val="LG스마트체 Regular"/>
        <family val="3"/>
        <charset val="129"/>
      </rPr>
      <t>→</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실링</t>
    </r>
    <r>
      <rPr>
        <sz val="9"/>
        <color theme="1"/>
        <rFont val="Arial Narrow"/>
        <family val="2"/>
      </rPr>
      <t xml:space="preserve"> </t>
    </r>
    <r>
      <rPr>
        <sz val="9"/>
        <color theme="1"/>
        <rFont val="LG스마트체 Regular"/>
        <family val="3"/>
        <charset val="129"/>
      </rPr>
      <t>→</t>
    </r>
    <r>
      <rPr>
        <sz val="9"/>
        <color theme="1"/>
        <rFont val="Arial Narrow"/>
        <family val="2"/>
      </rPr>
      <t xml:space="preserve"> </t>
    </r>
    <r>
      <rPr>
        <sz val="9"/>
        <color theme="1"/>
        <rFont val="LG스마트체 Regular"/>
        <family val="3"/>
        <charset val="129"/>
      </rPr>
      <t>셀</t>
    </r>
    <r>
      <rPr>
        <sz val="9"/>
        <color theme="1"/>
        <rFont val="Arial Narrow"/>
        <family val="2"/>
      </rPr>
      <t xml:space="preserve"> </t>
    </r>
    <r>
      <rPr>
        <sz val="9"/>
        <color theme="1"/>
        <rFont val="LG스마트체 Regular"/>
        <family val="3"/>
        <charset val="129"/>
      </rPr>
      <t>평가</t>
    </r>
    <phoneticPr fontId="1" type="noConversion"/>
  </si>
  <si>
    <r>
      <rPr>
        <sz val="9"/>
        <color theme="1"/>
        <rFont val="LG스마트체 Regular"/>
        <family val="3"/>
        <charset val="129"/>
      </rPr>
      <t>양극재</t>
    </r>
    <r>
      <rPr>
        <sz val="9"/>
        <color theme="1"/>
        <rFont val="Arial Narrow"/>
        <family val="2"/>
      </rPr>
      <t xml:space="preserve">, </t>
    </r>
    <r>
      <rPr>
        <sz val="9"/>
        <color theme="1"/>
        <rFont val="LG스마트체 Regular"/>
        <family val="3"/>
        <charset val="129"/>
      </rPr>
      <t>음극재</t>
    </r>
    <r>
      <rPr>
        <sz val="9"/>
        <color theme="1"/>
        <rFont val="Arial Narrow"/>
        <family val="2"/>
      </rPr>
      <t>,</t>
    </r>
    <phoneticPr fontId="1" type="noConversion"/>
  </si>
  <si>
    <r>
      <rPr>
        <sz val="9"/>
        <color theme="1"/>
        <rFont val="LG스마트체 Regular"/>
        <family val="3"/>
        <charset val="129"/>
      </rPr>
      <t>삼전극셀</t>
    </r>
    <phoneticPr fontId="1" type="noConversion"/>
  </si>
  <si>
    <r>
      <rPr>
        <sz val="9"/>
        <color theme="1"/>
        <rFont val="LG스마트체 Regular"/>
        <family val="3"/>
        <charset val="129"/>
      </rPr>
      <t>스택셀</t>
    </r>
    <phoneticPr fontId="1" type="noConversion"/>
  </si>
  <si>
    <r>
      <rPr>
        <b/>
        <sz val="9"/>
        <color theme="1"/>
        <rFont val="LG스마트체 Regular"/>
        <family val="3"/>
        <charset val="129"/>
      </rPr>
      <t>전기</t>
    </r>
    <r>
      <rPr>
        <b/>
        <sz val="9"/>
        <color theme="1"/>
        <rFont val="Arial Narrow"/>
        <family val="2"/>
      </rPr>
      <t>/</t>
    </r>
    <r>
      <rPr>
        <b/>
        <sz val="9"/>
        <color theme="1"/>
        <rFont val="LG스마트체 Regular"/>
        <family val="3"/>
        <charset val="129"/>
      </rPr>
      <t>화학평가시험</t>
    </r>
    <phoneticPr fontId="1" type="noConversion"/>
  </si>
  <si>
    <r>
      <rPr>
        <sz val="9"/>
        <color theme="1"/>
        <rFont val="LG스마트체 Regular"/>
        <family val="3"/>
        <charset val="129"/>
      </rPr>
      <t>용량</t>
    </r>
    <r>
      <rPr>
        <sz val="9"/>
        <color theme="1"/>
        <rFont val="Arial Narrow"/>
        <family val="2"/>
      </rPr>
      <t>/</t>
    </r>
    <r>
      <rPr>
        <sz val="9"/>
        <color theme="1"/>
        <rFont val="LG스마트체 Regular"/>
        <family val="3"/>
        <charset val="129"/>
      </rPr>
      <t>효율</t>
    </r>
    <r>
      <rPr>
        <sz val="9"/>
        <color theme="1"/>
        <rFont val="Arial Narrow"/>
        <family val="2"/>
      </rPr>
      <t xml:space="preserve"> </t>
    </r>
    <r>
      <rPr>
        <sz val="9"/>
        <color theme="1"/>
        <rFont val="LG스마트체 Regular"/>
        <family val="3"/>
        <charset val="129"/>
      </rPr>
      <t>평가</t>
    </r>
    <phoneticPr fontId="1" type="noConversion"/>
  </si>
  <si>
    <r>
      <rPr>
        <sz val="9"/>
        <color theme="1"/>
        <rFont val="LG스마트체 Regular"/>
        <family val="3"/>
        <charset val="129"/>
      </rPr>
      <t>코인셀</t>
    </r>
    <r>
      <rPr>
        <sz val="9"/>
        <color theme="1"/>
        <rFont val="Arial Narrow"/>
        <family val="2"/>
      </rPr>
      <t xml:space="preserve">, </t>
    </r>
    <r>
      <rPr>
        <sz val="9"/>
        <color theme="1"/>
        <rFont val="LG스마트체 Regular"/>
        <family val="3"/>
        <charset val="129"/>
      </rPr>
      <t>파우치</t>
    </r>
    <r>
      <rPr>
        <sz val="9"/>
        <color theme="1"/>
        <rFont val="Arial Narrow"/>
        <family val="2"/>
      </rPr>
      <t xml:space="preserve"> </t>
    </r>
    <r>
      <rPr>
        <sz val="9"/>
        <color theme="1"/>
        <rFont val="LG스마트체 Regular"/>
        <family val="3"/>
        <charset val="129"/>
      </rPr>
      <t>셀</t>
    </r>
    <r>
      <rPr>
        <sz val="9"/>
        <color theme="1"/>
        <rFont val="Arial Narrow"/>
        <family val="2"/>
      </rPr>
      <t xml:space="preserve">, </t>
    </r>
    <r>
      <rPr>
        <sz val="9"/>
        <color theme="1"/>
        <rFont val="LG스마트체 Regular"/>
        <family val="3"/>
        <charset val="129"/>
      </rPr>
      <t>원통형</t>
    </r>
    <r>
      <rPr>
        <sz val="9"/>
        <color theme="1"/>
        <rFont val="Arial Narrow"/>
        <family val="2"/>
      </rPr>
      <t xml:space="preserve"> </t>
    </r>
    <r>
      <rPr>
        <sz val="9"/>
        <color theme="1"/>
        <rFont val="LG스마트체 Regular"/>
        <family val="3"/>
        <charset val="129"/>
      </rPr>
      <t>셀</t>
    </r>
    <r>
      <rPr>
        <sz val="9"/>
        <color theme="1"/>
        <rFont val="Arial Narrow"/>
        <family val="2"/>
      </rPr>
      <t xml:space="preserve"> </t>
    </r>
    <r>
      <rPr>
        <sz val="9"/>
        <color theme="1"/>
        <rFont val="LG스마트체 Regular"/>
        <family val="3"/>
        <charset val="129"/>
      </rPr>
      <t>용량</t>
    </r>
    <r>
      <rPr>
        <sz val="9"/>
        <color theme="1"/>
        <rFont val="Arial Narrow"/>
        <family val="2"/>
      </rPr>
      <t xml:space="preserve"> </t>
    </r>
    <r>
      <rPr>
        <sz val="9"/>
        <color theme="1"/>
        <rFont val="LG스마트체 Regular"/>
        <family val="3"/>
        <charset val="129"/>
      </rPr>
      <t>효율</t>
    </r>
    <r>
      <rPr>
        <sz val="9"/>
        <color theme="1"/>
        <rFont val="Arial Narrow"/>
        <family val="2"/>
      </rPr>
      <t>/</t>
    </r>
    <r>
      <rPr>
        <sz val="9"/>
        <color theme="1"/>
        <rFont val="LG스마트체 Regular"/>
        <family val="3"/>
        <charset val="129"/>
      </rPr>
      <t>평가</t>
    </r>
    <r>
      <rPr>
        <sz val="9"/>
        <color theme="1"/>
        <rFont val="Arial Narrow"/>
        <family val="2"/>
      </rPr>
      <t xml:space="preserve"> (dQ/dV </t>
    </r>
    <r>
      <rPr>
        <sz val="9"/>
        <color theme="1"/>
        <rFont val="LG스마트체 Regular"/>
        <family val="3"/>
        <charset val="129"/>
      </rPr>
      <t>포함</t>
    </r>
    <r>
      <rPr>
        <sz val="9"/>
        <color theme="1"/>
        <rFont val="Arial Narrow"/>
        <family val="2"/>
      </rPr>
      <t>)</t>
    </r>
    <phoneticPr fontId="1" type="noConversion"/>
  </si>
  <si>
    <t>Rate Capability</t>
    <phoneticPr fontId="1" type="noConversion"/>
  </si>
  <si>
    <t>HPPC</t>
    <phoneticPr fontId="1" type="noConversion"/>
  </si>
  <si>
    <t xml:space="preserve">In-situ Cycle RPT </t>
    <phoneticPr fontId="1" type="noConversion"/>
  </si>
  <si>
    <t xml:space="preserve">Storage RPT </t>
    <phoneticPr fontId="1" type="noConversion"/>
  </si>
  <si>
    <t>In-situ Cycle swelling</t>
    <phoneticPr fontId="1" type="noConversion"/>
  </si>
  <si>
    <t>QPEED</t>
    <phoneticPr fontId="1" type="noConversion"/>
  </si>
  <si>
    <t>EIS</t>
    <phoneticPr fontId="1" type="noConversion"/>
  </si>
  <si>
    <r>
      <t xml:space="preserve">SOP &amp; </t>
    </r>
    <r>
      <rPr>
        <b/>
        <u/>
        <sz val="10"/>
        <color theme="1"/>
        <rFont val="Arial Unicode MS"/>
        <family val="2"/>
        <charset val="129"/>
      </rPr>
      <t>특성</t>
    </r>
    <phoneticPr fontId="1" type="noConversion"/>
  </si>
  <si>
    <t>분석 실험</t>
    <phoneticPr fontId="1" type="noConversion"/>
  </si>
  <si>
    <t>연구팀 자체 평가 분석 실험</t>
    <phoneticPr fontId="1" type="noConversion"/>
  </si>
  <si>
    <t>BET 분석_Porosimetry</t>
    <phoneticPr fontId="1" type="noConversion"/>
  </si>
  <si>
    <t>샘플 튜브에 시료 투입 → 전처리 → 무게 측정 → 튜브 장착 및 N2 흡착 및 측정 → 세척
* 전처리 공정 추가 조사 필요</t>
    <phoneticPr fontId="1" type="noConversion"/>
  </si>
  <si>
    <t>Pore 구조 분석_Porosimetry</t>
    <phoneticPr fontId="1" type="noConversion"/>
  </si>
  <si>
    <r>
      <t xml:space="preserve">BET </t>
    </r>
    <r>
      <rPr>
        <sz val="9"/>
        <color theme="1"/>
        <rFont val="Arial Unicode MS"/>
        <family val="2"/>
        <charset val="129"/>
      </rPr>
      <t>측정시 한번에 측정 가능 (</t>
    </r>
    <r>
      <rPr>
        <sz val="9"/>
        <color theme="1"/>
        <rFont val="Arial Narrow"/>
        <family val="2"/>
      </rPr>
      <t xml:space="preserve">N2 </t>
    </r>
    <r>
      <rPr>
        <sz val="9"/>
        <color theme="1"/>
        <rFont val="Arial Unicode MS"/>
        <family val="2"/>
        <charset val="129"/>
      </rPr>
      <t>흡착을 통한 분석 수행 시)
원료 종류에 다라 전처리 시간 setting 이 다를 수 있음</t>
    </r>
    <r>
      <rPr>
        <sz val="9"/>
        <color theme="1"/>
        <rFont val="Arial Narrow"/>
        <family val="2"/>
      </rPr>
      <t xml:space="preserve">
CO2 </t>
    </r>
    <r>
      <rPr>
        <sz val="9"/>
        <color theme="1"/>
        <rFont val="Arial Unicode MS"/>
        <family val="2"/>
        <charset val="129"/>
      </rPr>
      <t>분석은 내부 분석 불가하여 외주 분석 진행 중</t>
    </r>
    <phoneticPr fontId="1" type="noConversion"/>
  </si>
  <si>
    <t>입도 분석_입도 분석기 (Malvern)</t>
    <phoneticPr fontId="1" type="noConversion"/>
  </si>
  <si>
    <t>탬밀도 분석_Tap 밀도 측정기</t>
    <phoneticPr fontId="1" type="noConversion"/>
  </si>
  <si>
    <t>압연밀도_x000D_</t>
    <phoneticPr fontId="1" type="noConversion"/>
  </si>
  <si>
    <t>Packing Density_x000D_</t>
  </si>
  <si>
    <t>진밀도 측정 (Apparent density)_Pychometer</t>
    <phoneticPr fontId="1" type="noConversion"/>
  </si>
  <si>
    <t>SEM 분석_SEM/EDS</t>
    <phoneticPr fontId="1" type="noConversion"/>
  </si>
  <si>
    <t>전극 물성 (두께/무게/Porosity) 측정_전극 두께 측정기, 저울</t>
    <phoneticPr fontId="1" type="noConversion"/>
  </si>
  <si>
    <t>전극 MP저항_x000D_</t>
  </si>
  <si>
    <t>전극 저항 측정기 - 전극 수직저항 측정 MP 저항 (음극재, MDS 미반영 항목)</t>
    <phoneticPr fontId="1" type="noConversion"/>
  </si>
  <si>
    <t>전극 배향도_x000D_</t>
  </si>
  <si>
    <t>전극 접착력 테스트_UTM 장비 ( Mixer / Coater / 건조오븐 (전극제조))</t>
    <phoneticPr fontId="1" type="noConversion"/>
  </si>
  <si>
    <t>수분 측정_Karl Fischer (음극재 MDS는 미반영 되어 있음)</t>
    <phoneticPr fontId="1" type="noConversion"/>
  </si>
  <si>
    <t>압연 후 입자깨짐(MDS/음극재 항목에는 미반영)</t>
  </si>
  <si>
    <t>Si 함량 분석 (음극재, MDS 미반영 항목)</t>
    <phoneticPr fontId="1" type="noConversion"/>
  </si>
  <si>
    <t>유변물성측정_Mixer + Rheometer</t>
    <phoneticPr fontId="1" type="noConversion"/>
  </si>
  <si>
    <t>슬러리 Gas 발생 측정_Mixer (슬러리제조) + 진공실링장비 + 메스실린터 (정밀측정용 밀도 측정기)</t>
    <phoneticPr fontId="1" type="noConversion"/>
  </si>
  <si>
    <t>점도 측정_x000D_</t>
  </si>
  <si>
    <t>↓분리막 분석법은 하위에 별개로 정리</t>
    <phoneticPr fontId="1" type="noConversion"/>
  </si>
  <si>
    <t>분리막 무게</t>
  </si>
  <si>
    <t>분리막 두께</t>
  </si>
  <si>
    <t>분리막 Porosity</t>
  </si>
  <si>
    <t>열수축</t>
  </si>
  <si>
    <t>파단온도</t>
  </si>
  <si>
    <t>Pore Size</t>
  </si>
  <si>
    <t>Zeta potential</t>
  </si>
  <si>
    <t>전해액 swelling</t>
  </si>
  <si>
    <t>전해액 Wettability</t>
  </si>
  <si>
    <t xml:space="preserve">분석 담당 의뢰 평가 분석 실험
</t>
    <phoneticPr fontId="1" type="noConversion"/>
  </si>
  <si>
    <t>ICP 분석_ICP-OES/MS</t>
    <phoneticPr fontId="1" type="noConversion"/>
  </si>
  <si>
    <t>Standard Specific Gravity</t>
    <phoneticPr fontId="1" type="noConversion"/>
  </si>
  <si>
    <t>SEM 전극 단면 분석_이온 밀링기 + SEM/EDS (음극재, MDS 미반영 항목)</t>
    <phoneticPr fontId="1" type="noConversion"/>
  </si>
  <si>
    <t>Si 증착 균일성 분석 _SEM/EDS (음극재, MDS 미반영 항목)</t>
    <phoneticPr fontId="1" type="noConversion"/>
  </si>
  <si>
    <t>Si 함량 분석_저울, Muffle furnace (음극재, MDS 미반영 항목)</t>
    <phoneticPr fontId="1" type="noConversion"/>
  </si>
  <si>
    <t>전극 수직저항 측정 MP 저항_전극 저항 측정기 (음극재, MDS 미반영 항목)</t>
    <phoneticPr fontId="1" type="noConversion"/>
  </si>
  <si>
    <t>N/O/C 함량 분석_NOH 분석 장비, CS 분석기</t>
    <phoneticPr fontId="1" type="noConversion"/>
  </si>
  <si>
    <t>XPS 분석 / Raman 분석</t>
    <phoneticPr fontId="1" type="noConversion"/>
  </si>
  <si>
    <t>분리막 두께 측정_분리막 두께 측정기</t>
    <phoneticPr fontId="1" type="noConversion"/>
  </si>
  <si>
    <t xml:space="preserve">분리막 원단 무게, 코팅층 무게 측정_저울 (소수점 4자리) </t>
    <phoneticPr fontId="1" type="noConversion"/>
  </si>
  <si>
    <t>분리막 통기도 측정 - 분리막 통기도 측정 장비</t>
    <phoneticPr fontId="1" type="noConversion"/>
  </si>
  <si>
    <t>Puncture tester - Puncture stress 측정기 - Needle로 찌르면서 최대 하중값을 puncture 강도로 기록_x000D_</t>
  </si>
  <si>
    <t>Tensile strength (인장 강도)_x000D_</t>
  </si>
  <si>
    <t>열수축 테스트_x000D_</t>
  </si>
  <si>
    <t>고형분 측정_x000D_</t>
  </si>
  <si>
    <t>전극-분리막 접착력_x000D_</t>
  </si>
  <si>
    <t>구분</t>
  </si>
  <si>
    <t>업무</t>
  </si>
  <si>
    <t>CTO</t>
  </si>
  <si>
    <t>CDO</t>
  </si>
  <si>
    <t>운영</t>
  </si>
  <si>
    <t>소재개발조직</t>
  </si>
  <si>
    <r>
      <t>소재개발</t>
    </r>
    <r>
      <rPr>
        <b/>
        <sz val="9"/>
        <color rgb="FF000000"/>
        <rFont val="Arial Narrow"/>
        <family val="2"/>
      </rPr>
      <t>AI</t>
    </r>
    <r>
      <rPr>
        <b/>
        <sz val="9"/>
        <color rgb="FF000000"/>
        <rFont val="LG스마트체 Regular"/>
        <family val="3"/>
        <charset val="129"/>
      </rPr>
      <t>팀</t>
    </r>
  </si>
  <si>
    <t>PI</t>
  </si>
  <si>
    <t>전략팀</t>
  </si>
  <si>
    <t>조직</t>
  </si>
  <si>
    <r>
      <t>q</t>
    </r>
    <r>
      <rPr>
        <b/>
        <sz val="10"/>
        <color rgb="FF000000"/>
        <rFont val="LG스마트체 Regular"/>
        <family val="3"/>
        <charset val="129"/>
      </rPr>
      <t xml:space="preserve">물리 실험 자동화 </t>
    </r>
    <r>
      <rPr>
        <b/>
        <sz val="10"/>
        <color rgb="FF000000"/>
        <rFont val="Arial Narrow"/>
        <family val="2"/>
      </rPr>
      <t xml:space="preserve">(Physical Automation) : </t>
    </r>
    <r>
      <rPr>
        <b/>
        <sz val="10"/>
        <color rgb="FF000000"/>
        <rFont val="LG스마트체 Regular"/>
        <family val="3"/>
        <charset val="129"/>
      </rPr>
      <t>합성 실험의 물리적 자동화 시스템 구축</t>
    </r>
  </si>
  <si>
    <t>합성공정 프로세스 분석 및 자동화 대상 실험 선정</t>
    <phoneticPr fontId="1" type="noConversion"/>
  </si>
  <si>
    <r>
      <t>자동화 설비 사양 정의</t>
    </r>
    <r>
      <rPr>
        <sz val="8"/>
        <color rgb="FF000000"/>
        <rFont val="Arial Narrow"/>
        <family val="2"/>
      </rPr>
      <t>(</t>
    </r>
    <r>
      <rPr>
        <sz val="8"/>
        <color rgb="FF000000"/>
        <rFont val="LG스마트체 Regular"/>
        <family val="3"/>
        <charset val="129"/>
      </rPr>
      <t>반응기</t>
    </r>
    <r>
      <rPr>
        <sz val="8"/>
        <color rgb="FF000000"/>
        <rFont val="Arial Narrow"/>
        <family val="2"/>
      </rPr>
      <t xml:space="preserve">, </t>
    </r>
    <r>
      <rPr>
        <sz val="8"/>
        <color rgb="FF000000"/>
        <rFont val="LG스마트체 Regular"/>
        <family val="3"/>
        <charset val="129"/>
      </rPr>
      <t>투입 시스템</t>
    </r>
    <r>
      <rPr>
        <sz val="8"/>
        <color rgb="FF000000"/>
        <rFont val="Arial Narrow"/>
        <family val="2"/>
      </rPr>
      <t xml:space="preserve"> </t>
    </r>
    <r>
      <rPr>
        <sz val="8"/>
        <color rgb="FF000000"/>
        <rFont val="LG스마트체 Regular"/>
        <family val="3"/>
        <charset val="129"/>
      </rPr>
      <t>등</t>
    </r>
    <r>
      <rPr>
        <sz val="8"/>
        <color rgb="FF000000"/>
        <rFont val="Arial Narrow"/>
        <family val="2"/>
      </rPr>
      <t>)</t>
    </r>
  </si>
  <si>
    <t>△</t>
  </si>
  <si>
    <r>
      <t>로봇 암</t>
    </r>
    <r>
      <rPr>
        <sz val="8"/>
        <color rgb="FF000000"/>
        <rFont val="Arial Narrow"/>
        <family val="2"/>
      </rPr>
      <t xml:space="preserve">, </t>
    </r>
    <r>
      <rPr>
        <sz val="8"/>
        <color rgb="FF000000"/>
        <rFont val="LG스마트체 Regular"/>
        <family val="3"/>
        <charset val="129"/>
      </rPr>
      <t>자동 샘플링 장치 등 하드웨어 설계 및 도입</t>
    </r>
  </si>
  <si>
    <r>
      <t>설비 간 연동 시스템 구축</t>
    </r>
    <r>
      <rPr>
        <sz val="8"/>
        <color rgb="FF000000"/>
        <rFont val="Arial Narrow"/>
        <family val="2"/>
      </rPr>
      <t xml:space="preserve">(PLC, SCADA </t>
    </r>
    <r>
      <rPr>
        <sz val="8"/>
        <color rgb="FF000000"/>
        <rFont val="LG스마트체 Regular"/>
        <family val="3"/>
        <charset val="129"/>
      </rPr>
      <t>등</t>
    </r>
    <r>
      <rPr>
        <sz val="8"/>
        <color rgb="FF000000"/>
        <rFont val="Arial Narrow"/>
        <family val="2"/>
      </rPr>
      <t>)</t>
    </r>
  </si>
  <si>
    <t>안전 시스템 및 비상 정지 로직 구현</t>
  </si>
  <si>
    <t>자동화 설비 테스트 및 검증</t>
  </si>
  <si>
    <r>
      <t>소재 물성 측정</t>
    </r>
    <r>
      <rPr>
        <sz val="8"/>
        <color rgb="FF000000"/>
        <rFont val="Arial Narrow"/>
        <family val="2"/>
      </rPr>
      <t xml:space="preserve">(XRD, SEM </t>
    </r>
    <r>
      <rPr>
        <sz val="8"/>
        <color rgb="FF000000"/>
        <rFont val="LG스마트체 Regular"/>
        <family val="3"/>
        <charset val="129"/>
      </rPr>
      <t>등</t>
    </r>
    <r>
      <rPr>
        <sz val="8"/>
        <color rgb="FF000000"/>
        <rFont val="Arial Narrow"/>
        <family val="2"/>
      </rPr>
      <t xml:space="preserve">) </t>
    </r>
    <r>
      <rPr>
        <sz val="8"/>
        <color rgb="FF000000"/>
        <rFont val="LG스마트체 Regular"/>
        <family val="3"/>
        <charset val="129"/>
      </rPr>
      <t>자동화 설비 연동</t>
    </r>
  </si>
  <si>
    <r>
      <t xml:space="preserve">실험 장비 간 샘플 이동을 위한 </t>
    </r>
    <r>
      <rPr>
        <sz val="8"/>
        <color rgb="FF000000"/>
        <rFont val="Arial Narrow"/>
        <family val="2"/>
      </rPr>
      <t>AGV/</t>
    </r>
    <r>
      <rPr>
        <sz val="8"/>
        <color rgb="FF000000"/>
        <rFont val="LG스마트체 Regular"/>
        <family val="3"/>
        <charset val="129"/>
      </rPr>
      <t>컨베이어라인 설계</t>
    </r>
  </si>
  <si>
    <r>
      <t>q</t>
    </r>
    <r>
      <rPr>
        <b/>
        <sz val="10"/>
        <color rgb="FF000000"/>
        <rFont val="LG스마트체 Regular"/>
        <family val="3"/>
        <charset val="129"/>
      </rPr>
      <t>데이터</t>
    </r>
    <r>
      <rPr>
        <b/>
        <sz val="10"/>
        <color rgb="FF000000"/>
        <rFont val="Arial Narrow"/>
        <family val="2"/>
      </rPr>
      <t xml:space="preserve"> </t>
    </r>
    <r>
      <rPr>
        <b/>
        <sz val="10"/>
        <color rgb="FF000000"/>
        <rFont val="LG스마트체 Regular"/>
        <family val="3"/>
        <charset val="129"/>
      </rPr>
      <t>수집 인프라 구축</t>
    </r>
    <r>
      <rPr>
        <sz val="10"/>
        <color rgb="FF000000"/>
        <rFont val="Arial Narrow"/>
        <family val="2"/>
      </rPr>
      <t xml:space="preserve"> (Data Infrastructure) : </t>
    </r>
    <r>
      <rPr>
        <sz val="10"/>
        <color rgb="FF000000"/>
        <rFont val="LG스마트체 Regular"/>
        <family val="3"/>
        <charset val="129"/>
      </rPr>
      <t xml:space="preserve">실험 </t>
    </r>
    <r>
      <rPr>
        <sz val="10"/>
        <color rgb="FF000000"/>
        <rFont val="Arial Narrow"/>
        <family val="2"/>
      </rPr>
      <t xml:space="preserve">/ </t>
    </r>
    <r>
      <rPr>
        <sz val="10"/>
        <color rgb="FF000000"/>
        <rFont val="LG스마트체 Regular"/>
        <family val="3"/>
        <charset val="129"/>
      </rPr>
      <t xml:space="preserve">측정 설비로부터 데이터 수집 및 관리 시스템 구축 </t>
    </r>
    <r>
      <rPr>
        <sz val="10"/>
        <color rgb="FF000000"/>
        <rFont val="Arial Narrow"/>
        <family val="2"/>
      </rPr>
      <t>(</t>
    </r>
    <r>
      <rPr>
        <sz val="10"/>
        <color rgb="FF000000"/>
        <rFont val="LG스마트체 Regular"/>
        <family val="3"/>
        <charset val="129"/>
      </rPr>
      <t>수집</t>
    </r>
    <r>
      <rPr>
        <sz val="10"/>
        <color rgb="FF000000"/>
        <rFont val="Arial Narrow"/>
        <family val="2"/>
      </rPr>
      <t>-</t>
    </r>
    <r>
      <rPr>
        <sz val="10"/>
        <color rgb="FF000000"/>
        <rFont val="LG스마트체 Regular"/>
        <family val="3"/>
        <charset val="129"/>
      </rPr>
      <t>전처리</t>
    </r>
    <r>
      <rPr>
        <sz val="10"/>
        <color rgb="FF000000"/>
        <rFont val="Arial Narrow"/>
        <family val="2"/>
      </rPr>
      <t>-DB</t>
    </r>
    <r>
      <rPr>
        <sz val="10"/>
        <color rgb="FF000000"/>
        <rFont val="LG스마트체 Regular"/>
        <family val="3"/>
        <charset val="129"/>
      </rPr>
      <t>구축</t>
    </r>
    <r>
      <rPr>
        <sz val="10"/>
        <color rgb="FF000000"/>
        <rFont val="Arial Narrow"/>
        <family val="2"/>
      </rPr>
      <t>)</t>
    </r>
  </si>
  <si>
    <t>센서 및 측정 장비 선정 및 설치</t>
  </si>
  <si>
    <r>
      <t>데이터 수집 프로토콜 설계</t>
    </r>
    <r>
      <rPr>
        <sz val="8"/>
        <color rgb="FF000000"/>
        <rFont val="Arial Narrow"/>
        <family val="2"/>
      </rPr>
      <t>(</t>
    </r>
    <r>
      <rPr>
        <sz val="8"/>
        <color rgb="FF000000"/>
        <rFont val="LG스마트체 Regular"/>
        <family val="3"/>
        <charset val="129"/>
      </rPr>
      <t>샘플링 주기</t>
    </r>
    <r>
      <rPr>
        <sz val="8"/>
        <color rgb="FF000000"/>
        <rFont val="Arial Narrow"/>
        <family val="2"/>
      </rPr>
      <t xml:space="preserve">, </t>
    </r>
    <r>
      <rPr>
        <sz val="8"/>
        <color rgb="FF000000"/>
        <rFont val="LG스마트체 Regular"/>
        <family val="3"/>
        <charset val="129"/>
      </rPr>
      <t>데이터 포맷 등 분석 가능한 형태로 표준화</t>
    </r>
    <r>
      <rPr>
        <sz val="8"/>
        <color rgb="FF000000"/>
        <rFont val="Arial Narrow"/>
        <family val="2"/>
      </rPr>
      <t>)</t>
    </r>
  </si>
  <si>
    <t>데이터 수집 시스템 개발</t>
  </si>
  <si>
    <t>데이터베이스 및 데이터 파이프라인 구축</t>
  </si>
  <si>
    <r>
      <t>데이터 품질 관리</t>
    </r>
    <r>
      <rPr>
        <sz val="8"/>
        <color rgb="FF000000"/>
        <rFont val="Arial Narrow"/>
        <family val="2"/>
      </rPr>
      <t xml:space="preserve"> / </t>
    </r>
    <r>
      <rPr>
        <sz val="8"/>
        <color rgb="FF000000"/>
        <rFont val="LG스마트체 Regular"/>
        <family val="3"/>
        <charset val="129"/>
      </rPr>
      <t>백업 및 보안 체계 수립</t>
    </r>
  </si>
  <si>
    <r>
      <t>q</t>
    </r>
    <r>
      <rPr>
        <b/>
        <sz val="10"/>
        <color rgb="FF000000"/>
        <rFont val="LG스마트체 Regular"/>
        <family val="3"/>
        <charset val="129"/>
      </rPr>
      <t>데이터</t>
    </r>
    <r>
      <rPr>
        <b/>
        <sz val="10"/>
        <color rgb="FF000000"/>
        <rFont val="Arial Narrow"/>
        <family val="2"/>
      </rPr>
      <t xml:space="preserve"> </t>
    </r>
    <r>
      <rPr>
        <b/>
        <sz val="10"/>
        <color rgb="FF000000"/>
        <rFont val="LG스마트체 Regular"/>
        <family val="3"/>
        <charset val="129"/>
      </rPr>
      <t xml:space="preserve">분석 및 </t>
    </r>
    <r>
      <rPr>
        <b/>
        <sz val="10"/>
        <color rgb="FF000000"/>
        <rFont val="Arial Narrow"/>
        <family val="2"/>
      </rPr>
      <t xml:space="preserve">DoE </t>
    </r>
    <r>
      <rPr>
        <b/>
        <sz val="10"/>
        <color rgb="FF000000"/>
        <rFont val="LG스마트체 Regular"/>
        <family val="3"/>
        <charset val="129"/>
      </rPr>
      <t xml:space="preserve">최적화 </t>
    </r>
    <r>
      <rPr>
        <sz val="10"/>
        <color rgb="FF000000"/>
        <rFont val="Arial Narrow"/>
        <family val="2"/>
      </rPr>
      <t xml:space="preserve">(Data Analytics &amp; Optimization) : </t>
    </r>
    <r>
      <rPr>
        <sz val="10"/>
        <color rgb="FF000000"/>
        <rFont val="LG스마트체 Regular"/>
        <family val="3"/>
        <charset val="129"/>
      </rPr>
      <t>수집된 데이터 기반의 실험 분석 및 조건 최적화</t>
    </r>
  </si>
  <si>
    <r>
      <t>실험 결과 분석</t>
    </r>
    <r>
      <rPr>
        <sz val="8"/>
        <color rgb="FF000000"/>
        <rFont val="Arial Narrow"/>
        <family val="2"/>
      </rPr>
      <t xml:space="preserve">: </t>
    </r>
    <r>
      <rPr>
        <sz val="8"/>
        <color rgb="FF000000"/>
        <rFont val="LG스마트체 Regular"/>
        <family val="3"/>
        <charset val="129"/>
      </rPr>
      <t>통계적 분석을 통한 주요 영향인자 도출</t>
    </r>
    <r>
      <rPr>
        <sz val="8"/>
        <color rgb="FF000000"/>
        <rFont val="Arial Narrow"/>
        <family val="2"/>
      </rPr>
      <t xml:space="preserve">, </t>
    </r>
    <r>
      <rPr>
        <sz val="8"/>
        <color rgb="FF000000"/>
        <rFont val="LG스마트체 Regular"/>
        <family val="3"/>
        <charset val="129"/>
      </rPr>
      <t>실험 재현 및 안정성 평가</t>
    </r>
    <r>
      <rPr>
        <sz val="8"/>
        <color rgb="FF000000"/>
        <rFont val="Arial Narrow"/>
        <family val="2"/>
      </rPr>
      <t xml:space="preserve">, </t>
    </r>
    <r>
      <rPr>
        <sz val="8"/>
        <color rgb="FF000000"/>
        <rFont val="LG스마트체 Regular"/>
        <family val="3"/>
        <charset val="129"/>
      </rPr>
      <t>불량 원인 분석 및 이상 패턴 탐지</t>
    </r>
  </si>
  <si>
    <r>
      <t>실험 조건 최적화</t>
    </r>
    <r>
      <rPr>
        <sz val="8"/>
        <color rgb="FF000000"/>
        <rFont val="Arial Narrow"/>
        <family val="2"/>
      </rPr>
      <t xml:space="preserve">(DoE) : Bayesian Optimization </t>
    </r>
    <r>
      <rPr>
        <sz val="8"/>
        <color rgb="FF000000"/>
        <rFont val="LG스마트체 Regular"/>
        <family val="3"/>
        <charset val="129"/>
      </rPr>
      <t>등을 활용해 다음 실험을 위한 최적의 조건 제안</t>
    </r>
  </si>
  <si>
    <r>
      <t xml:space="preserve">분석 자동화 </t>
    </r>
    <r>
      <rPr>
        <sz val="8"/>
        <color rgb="FF000000"/>
        <rFont val="Arial Narrow"/>
        <family val="2"/>
      </rPr>
      <t xml:space="preserve">: </t>
    </r>
    <r>
      <rPr>
        <sz val="8"/>
        <color rgb="FF000000"/>
        <rFont val="LG스마트체 Regular"/>
        <family val="3"/>
        <charset val="129"/>
      </rPr>
      <t>일정한 실험 데이터가 축적되면 후보 소재의 조건에 따른 성능 예측</t>
    </r>
  </si>
  <si>
    <t>원소 조성 및 분포</t>
    <phoneticPr fontId="1" type="noConversion"/>
  </si>
  <si>
    <t>샘플 무게</t>
  </si>
  <si>
    <t>비표면적</t>
  </si>
  <si>
    <t>메인원소, 도핑원소, 코팅원소</t>
    <phoneticPr fontId="1" type="noConversion"/>
  </si>
  <si>
    <t>실험일자, 실험장비, 실험조건, dmin, d10, d50, d90, dmax, Span, 1um 이하 미분 (Vol. Num. 기준 각각)
5회 측정 값 및 평균값 각각 도출
전체 입도 분포 그래프</t>
    <phoneticPr fontId="1" type="noConversion"/>
  </si>
  <si>
    <t>수분측정</t>
  </si>
  <si>
    <t>산화CV</t>
  </si>
  <si>
    <t>산화 CV</t>
  </si>
  <si>
    <t>코인셀 평가/환원dQ/dV</t>
  </si>
  <si>
    <t>가스분석</t>
  </si>
  <si>
    <t>탭밀도</t>
    <phoneticPr fontId="1" type="noConversion"/>
  </si>
  <si>
    <t>dmin, d10, d50, d90, dmax</t>
    <phoneticPr fontId="1" type="noConversion"/>
  </si>
  <si>
    <t>3회 측정 값 및 평균값 각각 도출
전체 입도 분포 그래프 Vol. Num. 기준 각각)</t>
    <phoneticPr fontId="1" type="noConversion"/>
  </si>
  <si>
    <t>초자 무게</t>
    <phoneticPr fontId="1" type="noConversion"/>
  </si>
  <si>
    <t xml:space="preserve">전처리 130도, 2시간 </t>
    <phoneticPr fontId="1" type="noConversion"/>
  </si>
  <si>
    <t>전처리 후 초자무게</t>
    <phoneticPr fontId="1" type="noConversion"/>
  </si>
  <si>
    <t>샘플무게</t>
    <phoneticPr fontId="1" type="noConversion"/>
  </si>
  <si>
    <t>샘플무게 40g 고정</t>
    <phoneticPr fontId="1" type="noConversion"/>
  </si>
  <si>
    <t>Si (111 기준) 결정립 크기, Si (220 기준) 결정립 크기</t>
    <phoneticPr fontId="1" type="noConversion"/>
  </si>
  <si>
    <t>변환된 raw data, backgroud 제거된 data, Si 결정립 크기</t>
    <phoneticPr fontId="1" type="noConversion"/>
  </si>
  <si>
    <t>단면 이미지</t>
  </si>
  <si>
    <t>배율별 단면이미지</t>
    <phoneticPr fontId="1" type="noConversion"/>
  </si>
  <si>
    <t>측정온도</t>
    <phoneticPr fontId="1" type="noConversion"/>
  </si>
  <si>
    <t>수분</t>
    <phoneticPr fontId="1" type="noConversion"/>
  </si>
  <si>
    <t>슬러리 주입량</t>
  </si>
  <si>
    <t xml:space="preserve"> Gas 발생양</t>
  </si>
  <si>
    <t xml:space="preserve"> Gas 발생양 0일/1일/2일…7일)</t>
    <phoneticPr fontId="1" type="noConversion"/>
  </si>
  <si>
    <t>0, 1, 2, 7일차 Al pouch의 부피 (ex. 0일차 - 20ml, 1일차 - 21ml, 2일차: 25ml, 7일차 : 30ml)</t>
    <phoneticPr fontId="1" type="noConversion"/>
  </si>
  <si>
    <t>슬러리 9-11ml 투입</t>
    <phoneticPr fontId="1" type="noConversion"/>
  </si>
  <si>
    <t>1차 Ascending 차트, 1차 Descending  차트, 2차 Ascending  차트,Phase angle 차트</t>
    <phoneticPr fontId="1" type="noConversion"/>
  </si>
  <si>
    <t>shear rate에 따른 점도값, 필요한 경우 shear rate 전/후에 따른 탄성도 변화 (Phase angle)</t>
  </si>
  <si>
    <t>경시변화 유변 물성</t>
    <phoneticPr fontId="1" type="noConversion"/>
  </si>
  <si>
    <t>경시 점도 변화 차트 (1stAsc. @2.51 /s ),점도 1stAsc. @2.51 /s 경시변화,경시 점도 변화 차트 (2ndAsc. @1 /s ),점도 2ndAsc. @1 /s 경시변화</t>
  </si>
  <si>
    <t>Foil 무게, 전극 무게 (Loading)</t>
    <phoneticPr fontId="1" type="noConversion"/>
  </si>
  <si>
    <t>전극 Loading</t>
  </si>
  <si>
    <t>집전체 두께, 전극 코팅 두께 (압연 전), 전극 코팅 두께 (압연 후)</t>
    <phoneticPr fontId="1" type="noConversion"/>
  </si>
  <si>
    <t>전극 Total 무게</t>
  </si>
  <si>
    <t>전극 코팅 두께 (압연 후)</t>
  </si>
  <si>
    <t>OCV</t>
    <phoneticPr fontId="1" type="noConversion"/>
  </si>
  <si>
    <t>Press 압력</t>
  </si>
  <si>
    <t>VD 접착력</t>
  </si>
  <si>
    <t>포일층과 활물질층간의 접착력</t>
  </si>
  <si>
    <t>효율, 충전 용량, 방전용량</t>
    <phoneticPr fontId="1" type="noConversion"/>
  </si>
  <si>
    <t>dQdV (Capacity), Voltage profile (Capacity)</t>
    <phoneticPr fontId="1" type="noConversion"/>
  </si>
  <si>
    <t>충전 C-Rate 별 Voltage Profile , 충전 C-Rate 별 용량, 방전 C-Rate 별 Voltage Profile, 방전 C-Rate 별 용량</t>
    <phoneticPr fontId="1" type="noConversion"/>
  </si>
  <si>
    <t>에러셀 확인</t>
    <phoneticPr fontId="1" type="noConversion"/>
  </si>
  <si>
    <t>초기 용량, SOC 별 저항 값, SOC 저항 그래프</t>
    <phoneticPr fontId="1" type="noConversion"/>
  </si>
  <si>
    <t>용량, 용량 유지율, 저항, 저항 증가율</t>
    <phoneticPr fontId="1" type="noConversion"/>
  </si>
  <si>
    <t>상온수명 및 100cyc.마다의 저항</t>
  </si>
  <si>
    <t>용량 유지율</t>
  </si>
  <si>
    <t>고온 수명 및 100cyc.마다의 저항</t>
  </si>
  <si>
    <t>고온보관에 따른 셀 저항</t>
  </si>
  <si>
    <t>두께, 두께 변화율</t>
  </si>
  <si>
    <t xml:space="preserve">수명 retention, 두께 변화율 등 </t>
  </si>
  <si>
    <t>배향도,  l004/l110</t>
    <phoneticPr fontId="1" type="noConversion"/>
  </si>
  <si>
    <t>변환된 raw data, backgroud 제거된 data,</t>
    <phoneticPr fontId="1" type="noConversion"/>
  </si>
  <si>
    <t>최초 유변 물성</t>
  </si>
  <si>
    <t>dQdV (Capacity), Voltage profile (Capacity), Li Plating SOC</t>
    <phoneticPr fontId="1" type="noConversion"/>
  </si>
  <si>
    <t>샘플 무게</t>
    <phoneticPr fontId="1" type="noConversion"/>
  </si>
  <si>
    <t>pore volume, pore size, 표면적</t>
    <phoneticPr fontId="1" type="noConversion"/>
  </si>
  <si>
    <t>dmin, d10, d50, d90, dmax (Vol. Num. 기준 각각)</t>
    <phoneticPr fontId="1" type="noConversion"/>
  </si>
  <si>
    <t>3회 측정 값 및 평균값 각각 도출
전체 입도 분포 그래프</t>
    <phoneticPr fontId="1" type="noConversion"/>
  </si>
  <si>
    <t>압연밀도</t>
    <phoneticPr fontId="1" type="noConversion"/>
  </si>
  <si>
    <t>lattice parameter, crystal size, impurity, crystalinity'</t>
    <phoneticPr fontId="1" type="noConversion"/>
  </si>
  <si>
    <t>particle image</t>
    <phoneticPr fontId="1" type="noConversion"/>
  </si>
  <si>
    <t>elemental distribution image, surface elements ratio</t>
    <phoneticPr fontId="1" type="noConversion"/>
  </si>
  <si>
    <t>수분 함량</t>
    <phoneticPr fontId="1" type="noConversion"/>
  </si>
  <si>
    <t xml:space="preserve">LiOH, Li2CO3, LBO 함량 </t>
    <phoneticPr fontId="1" type="noConversion"/>
  </si>
  <si>
    <t>금속 함량 측정</t>
    <phoneticPr fontId="1" type="noConversion"/>
  </si>
  <si>
    <t>비금속 함량 측정</t>
    <phoneticPr fontId="1" type="noConversion"/>
  </si>
  <si>
    <t>탄소 함량 분석</t>
    <phoneticPr fontId="1" type="noConversion"/>
  </si>
  <si>
    <t>온도에 따른 반응 에너지 측정</t>
    <phoneticPr fontId="1" type="noConversion"/>
  </si>
  <si>
    <t>온도에 따른 질량 측정</t>
    <phoneticPr fontId="1" type="noConversion"/>
  </si>
  <si>
    <t>표면 성분, 코팅 두께 측정</t>
    <phoneticPr fontId="1" type="noConversion"/>
  </si>
  <si>
    <t>탄소 코팅층 D/G ratio</t>
    <phoneticPr fontId="1" type="noConversion"/>
  </si>
  <si>
    <t>탄소 코팅층 표면 작용기 검출</t>
    <phoneticPr fontId="1" type="noConversion"/>
  </si>
  <si>
    <t>탄소 코틷층 표면 distribution</t>
    <phoneticPr fontId="1" type="noConversion"/>
  </si>
  <si>
    <t>doping/coating 이미지, ED pattern</t>
    <phoneticPr fontId="1" type="noConversion"/>
  </si>
  <si>
    <t>전극 두께, 무게</t>
    <phoneticPr fontId="1" type="noConversion"/>
  </si>
  <si>
    <t>기공률</t>
    <phoneticPr fontId="1" type="noConversion"/>
  </si>
  <si>
    <t>전극 탈리 force</t>
    <phoneticPr fontId="1" type="noConversion"/>
  </si>
  <si>
    <t xml:space="preserve">전극 두께, 무게, 기공률 </t>
    <phoneticPr fontId="1" type="noConversion"/>
  </si>
  <si>
    <t>1st cycle 충/방전 용량</t>
    <phoneticPr fontId="1" type="noConversion"/>
  </si>
  <si>
    <t>C rate별 충/방전 용량/효율</t>
    <phoneticPr fontId="1" type="noConversion"/>
  </si>
  <si>
    <t>고온 cycle 측정</t>
    <phoneticPr fontId="1" type="noConversion"/>
  </si>
  <si>
    <t>RPT 측정</t>
    <phoneticPr fontId="1" type="noConversion"/>
  </si>
  <si>
    <t>비표면적, 기공구조</t>
    <phoneticPr fontId="1" type="noConversion"/>
  </si>
  <si>
    <t>펠렛 두께, 펠렛 밀도 (2ton, 9ton), 활물질 무게</t>
    <phoneticPr fontId="1" type="noConversion"/>
  </si>
  <si>
    <t>scan 한 풀 패턴 데이터
리트벨트 분석을 통한 cell parameter, c/a ratio, 부피, 밀도, strain, cation mixing, 결정 크기, 불순물 여부 등</t>
    <phoneticPr fontId="1" type="noConversion"/>
  </si>
  <si>
    <t>실험일자, 실험장비, (x1k, x2k, x5k, x10k, 20k, 30k) 이미지, 단면이미지</t>
    <phoneticPr fontId="1" type="noConversion"/>
  </si>
  <si>
    <t>MDS에 없음</t>
    <phoneticPr fontId="1" type="noConversion"/>
  </si>
  <si>
    <t xml:space="preserve">rate 에 따른 용량 및 용량 유지율, 충방전 효율, voltage profile </t>
    <phoneticPr fontId="1" type="noConversion"/>
  </si>
  <si>
    <t>실험일자, 측정온도, 활물질 무게, cycle 에 따른 용량 유지율, 저항 증가율, Cut-off조건, 상한전압, 하한전압, c-rate,</t>
    <phoneticPr fontId="1" type="noConversion"/>
  </si>
  <si>
    <t xml:space="preserve">실험일자, 측정온도, 활물질 무게, C-rate, current, 하한전압, Cut-off조건, 측정 SOC, 1.5V 도달시간, Voltage profile </t>
    <phoneticPr fontId="1" type="noConversion"/>
  </si>
  <si>
    <t>충/방전 pulse C-rate, 충/방전 SOC 별 저항</t>
    <phoneticPr fontId="1" type="noConversion"/>
  </si>
  <si>
    <t>실험일자, 측정온도, C-rate, Current, 상한전압, 하한전압, Cut-off조건, 저항 측정 방전 pulse C-rate, 저항 측정 SOC, 저항 (0.1s), 저항 (0.1-10s), cycle에 따른 용량유지율/저항증가율</t>
    <phoneticPr fontId="1" type="noConversion"/>
  </si>
  <si>
    <t>실험일자, 측정온도, C-rate, Current, 상한전압, 하한전압, Cut-off조건, 저항 측정 방전 pulse C-rate, 저항 측정 SOC, 저항 (0.1s), 저항 (0.1-10s), 고온저장 시간에 따른 용량유지율/저항증가율</t>
    <phoneticPr fontId="1" type="noConversion"/>
  </si>
  <si>
    <t>실험일자, 측정 온도, 가스 발생량, 부피 증가율</t>
    <phoneticPr fontId="1" type="noConversion"/>
  </si>
  <si>
    <t>D90
D50
D10
Span</t>
    <phoneticPr fontId="1" type="noConversion"/>
  </si>
  <si>
    <t>Initial pH
Excess Li
Li2CO3
LiOH
Total
EP1
EP2
FP1</t>
  </si>
  <si>
    <t>밀도
1.5ton
2ton
3ton
9ton</t>
    <phoneticPr fontId="1" type="noConversion"/>
  </si>
  <si>
    <t>교차점 X축 값
PSD Raw Data
강도유지율
부피변화율</t>
    <phoneticPr fontId="1" type="noConversion"/>
  </si>
  <si>
    <t>c/a Ratio
부피
밀도
Cry size (strain free)
Cry size (strain)
Crystallinity
Strain
Li Disorder
Lc(002 Peak)
Lc(D-Spacing)
La(100 Peak)
La(D-Spacing)</t>
    <phoneticPr fontId="1" type="noConversion"/>
  </si>
  <si>
    <t>x1000
x2000
x5000
x10000
x20000
x30000
단면 이미지</t>
    <phoneticPr fontId="1" type="noConversion"/>
  </si>
  <si>
    <t>초기 충전용량
초기 방전용량
효율
초기 DC-IR
0.1 Sec
0.1 ~ 10 Sec
10 Sec
0.1 ~ 30 Sec
30 Sec
0.1 ~ 180 Sec
180 Sec
1st Cycle
충전 용량
방전 용량
dQdV (Capacity)
2nd Cycle
3rd Cycle</t>
    <phoneticPr fontId="1" type="noConversion"/>
  </si>
  <si>
    <t>방전 C-rate 별 용량
방전 C-Rate 별 Voltage Profile
Voltage profile (Capacity)
Voltage profile (Specific Capacity)
Voltage profile (Normalized Capacity)
Capacity (vs C-rate)
0.1C
0.2C
0.33C
0.5C
1.0C
2.0C
3.0C
4.0C</t>
    <phoneticPr fontId="1" type="noConversion"/>
  </si>
  <si>
    <t>용량
0 Cycle
50 Cycle
100 Cycle
300 Cycle
용량 유지율
저항 증가율</t>
    <phoneticPr fontId="1" type="noConversion"/>
  </si>
  <si>
    <t>초기용량
방전 저항
SOC 별 저항 값
0.1 Sec
0.1 ~ 10 Sec
10 Sec
0.1 ~ 30 Sec
30 Sec
0.1 ~ 180 Sec
180 Sec
인가전류
OCV
SOC 90
SOC 80
SOC 70
SOC 60
SOC 50
SOC 40
SOC 30
SOC 20
SOC 10
SOC 저항 그래프
SOC 별 Voltage Profile
OCV Profile
충전 저항</t>
    <phoneticPr fontId="1" type="noConversion"/>
  </si>
  <si>
    <t>0 Week
1 Week
2 Week
3 Week
4 Week
6 Week
8 Week
용량 유지율
저항 증가율</t>
    <phoneticPr fontId="1" type="noConversion"/>
  </si>
  <si>
    <t>Gas 함량
H2
CO
CO2
CH4
C2H2
C2H4
C2H6
C3H6
C3H8
Total
Gas 함량 백분율</t>
    <phoneticPr fontId="1" type="noConversion"/>
  </si>
  <si>
    <t>초기 DC-IR (SOC 100,방전)
10 Sec
60 Sec
1st Cycle
충전 용량
방전 용량
dQdV (Capacity)
dVdQ profile
2nd Cycle
3rd Cycle</t>
    <phoneticPr fontId="1" type="noConversion"/>
  </si>
  <si>
    <t>방전 C-rate 별 용량
방전 C-Rate 별 Voltage Profile
Voltage profile (Capacity)
Voltage profile (Specific Capacity)
Voltage profile (Normalized Capacity)
Capacity (vs C-rate)
0.1C
0.33C
0.5C
1.0C
3.0C</t>
    <phoneticPr fontId="1" type="noConversion"/>
  </si>
  <si>
    <t>방전 C-Rate 별 Voltage Profile
Voltage profile (Capacity)
Voltage profile (Specific Capacity)
Voltage profile (Normalized Capacity)
방전 C-Rate 별 용량
방전 인가 전류
충전 인가 전류
충전 C-Rate 별 효율</t>
    <phoneticPr fontId="1" type="noConversion"/>
  </si>
  <si>
    <t>차트
활물질 무게
0.1s 전압
타깃s 전압
0.1s 저항
타깃s 저항
1.5V 도달시간</t>
  </si>
  <si>
    <t>평균 기공 크기
최대 기공 크기
Press 후 평균 기공 크기
Press 후 최대 기공 크기
Pore Size 이미지</t>
  </si>
  <si>
    <t>탭밀도
30회
150회
1000회</t>
    <phoneticPr fontId="1" type="noConversion"/>
  </si>
  <si>
    <t>분석/측정 실험</t>
    <phoneticPr fontId="1" type="noConversion"/>
  </si>
  <si>
    <t>샘플 제작 실험</t>
    <phoneticPr fontId="1" type="noConversion"/>
  </si>
  <si>
    <t>전기화학평가</t>
    <phoneticPr fontId="1" type="noConversion"/>
  </si>
  <si>
    <t>셀 평가_코인셀</t>
    <phoneticPr fontId="1" type="noConversion"/>
  </si>
  <si>
    <t>셀 평가_모노셀</t>
    <phoneticPr fontId="1" type="noConversion"/>
  </si>
  <si>
    <t>셀 평가_원통형셀</t>
    <phoneticPr fontId="1" type="noConversion"/>
  </si>
  <si>
    <t>셀 평가_전고체</t>
    <phoneticPr fontId="1" type="noConversion"/>
  </si>
  <si>
    <t>행 레이블</t>
  </si>
  <si>
    <t>총합계</t>
  </si>
  <si>
    <t>코인셀 무게 측정</t>
    <phoneticPr fontId="1" type="noConversion"/>
  </si>
  <si>
    <t>코인셀 두께 측정</t>
    <phoneticPr fontId="1" type="noConversion"/>
  </si>
  <si>
    <t>↓기대실험 횟수만 입력</t>
    <phoneticPr fontId="1" type="noConversion"/>
  </si>
  <si>
    <t>↓자동 산출 (수정 x)</t>
    <phoneticPr fontId="1" type="noConversion"/>
  </si>
  <si>
    <t>합계 : Total 
[hrs]</t>
  </si>
  <si>
    <t>일정 비율 조성물 확보, 석출, 색변화, 가스발생등의 현상 확인
(MDS 외 항목)</t>
    <phoneticPr fontId="1" type="noConversion"/>
  </si>
  <si>
    <t>이온종 상대량 (MDS 외 항목)</t>
    <phoneticPr fontId="1" type="noConversion"/>
  </si>
  <si>
    <t>코인셀 소재준비</t>
    <phoneticPr fontId="1" type="noConversion"/>
  </si>
  <si>
    <t>코인셀 용 전극 두께 측정</t>
    <phoneticPr fontId="1" type="noConversion"/>
  </si>
  <si>
    <t>코인셀 셀평가</t>
    <phoneticPr fontId="1" type="noConversion"/>
  </si>
  <si>
    <t>파우치셀 제작</t>
    <phoneticPr fontId="1" type="noConversion"/>
  </si>
  <si>
    <t>파우치 셀 소재준비</t>
    <phoneticPr fontId="1" type="noConversion"/>
  </si>
  <si>
    <t>양/음극 타발</t>
    <phoneticPr fontId="1" type="noConversion"/>
  </si>
  <si>
    <t xml:space="preserve">실링 후, 셀 수작업실 (전지동)에 전달 </t>
    <phoneticPr fontId="1" type="noConversion"/>
  </si>
  <si>
    <t>파우치 셀 평가</t>
    <phoneticPr fontId="1" type="noConversion"/>
  </si>
  <si>
    <t xml:space="preserve">기간별 용량, </t>
    <phoneticPr fontId="1" type="noConversion"/>
  </si>
  <si>
    <t>성분별 함량 분석 (MDS 외 항목)</t>
    <phoneticPr fontId="1" type="noConversion"/>
  </si>
  <si>
    <t>코인셀 용 전극 무게 측정</t>
    <phoneticPr fontId="1" type="noConversion"/>
  </si>
  <si>
    <t>원통형 셀 제작</t>
    <phoneticPr fontId="1" type="noConversion"/>
  </si>
  <si>
    <t>평가용 원통형 전지 준비
전해질 주액 및 welding</t>
    <phoneticPr fontId="1" type="noConversion"/>
  </si>
  <si>
    <t>원통형 셀 
SOC, 활성화 조건, 초기, 퇴화 상태</t>
    <phoneticPr fontId="1" type="noConversion"/>
  </si>
  <si>
    <t>원통형 셀 
방전상태 및 전해액 추출/희석 및 분석</t>
    <phoneticPr fontId="1" type="noConversion"/>
  </si>
  <si>
    <t>활성화 충전, 데이터 가공
초기 충전에서 발생하는 소재의 반응성 확인 및 다양한 셀 평가를 위한 기본 실험</t>
    <phoneticPr fontId="1" type="noConversion"/>
  </si>
  <si>
    <t>시료 샘플링에 대한 기준으로 ManPower 작성하였음.
타팀 장비 예약 사용으로 스팟성으로 측정 중.
자동화 가능하다면 대부분의 시료 측정 의사 높음.
연결된 Printer에서 자체적으로 종이 인쇄
측정 시간, 시료 넘버, 기입한 무게, 수분 함량(측정값-블랭크값)</t>
    <phoneticPr fontId="1" type="noConversion"/>
  </si>
  <si>
    <t>음극 슬러리 제작</t>
    <phoneticPr fontId="6" type="noConversion"/>
  </si>
  <si>
    <t>Tap 닦기</t>
    <phoneticPr fontId="1" type="noConversion"/>
  </si>
  <si>
    <t>전극 이송 (to 도급실)</t>
    <phoneticPr fontId="1" type="noConversion"/>
  </si>
  <si>
    <t>모노셀 이송 (to lab)</t>
    <phoneticPr fontId="1" type="noConversion"/>
  </si>
  <si>
    <t>코인셀 용량/효율 평가</t>
    <phoneticPr fontId="1" type="noConversion"/>
  </si>
  <si>
    <t xml:space="preserve">코인셀 rate capability </t>
  </si>
  <si>
    <t>모노셀_전해액 주액</t>
    <phoneticPr fontId="1" type="noConversion"/>
  </si>
  <si>
    <t xml:space="preserve">에러셀 확인
모노셀은 대부분 상온 SOC 30 까지 0.1C로 진행
</t>
    <phoneticPr fontId="1" type="noConversion"/>
  </si>
  <si>
    <t>모노셀 지그 체결</t>
    <phoneticPr fontId="1" type="noConversion"/>
  </si>
  <si>
    <t>모노셀 충방전기 지그 체결</t>
    <phoneticPr fontId="1" type="noConversion"/>
  </si>
  <si>
    <t>모노셀 용량/ 저항 평가</t>
    <phoneticPr fontId="1" type="noConversion"/>
  </si>
  <si>
    <t>모노셀 수명 평가</t>
    <phoneticPr fontId="1" type="noConversion"/>
  </si>
  <si>
    <t>모노셀 평가 Data 정리</t>
    <phoneticPr fontId="1" type="noConversion"/>
  </si>
  <si>
    <t>모노셀 swelling 평가</t>
    <phoneticPr fontId="1" type="noConversion"/>
  </si>
  <si>
    <t>모노셀_swelling평가</t>
    <phoneticPr fontId="1" type="noConversion"/>
  </si>
  <si>
    <t xml:space="preserve">swelling 평가 소재 지그 체결 </t>
    <phoneticPr fontId="1" type="noConversion"/>
  </si>
  <si>
    <t>swelling 평가 소재 물성 측정</t>
    <phoneticPr fontId="1" type="noConversion"/>
  </si>
  <si>
    <t>6개로 샘플 증량(자동화시)</t>
    <phoneticPr fontId="1" type="noConversion"/>
  </si>
  <si>
    <t>10개로 샘플 증량(자동화시)</t>
    <phoneticPr fontId="1" type="noConversion"/>
  </si>
  <si>
    <t>9개로 샘플 증량(자동화시)</t>
    <phoneticPr fontId="1" type="noConversion"/>
  </si>
  <si>
    <t>온도 조건 3개x압력 조건 3개x 샘플 5개</t>
    <phoneticPr fontId="1" type="noConversion"/>
  </si>
  <si>
    <t>1소재, 15회</t>
    <phoneticPr fontId="1" type="noConversion"/>
  </si>
  <si>
    <t>Initial, 온도 조건 3개x압력 조건 3개x샘플 10개 = 90ea</t>
    <phoneticPr fontId="1" type="noConversion"/>
  </si>
  <si>
    <t>샘플 1종 당 27회 이상 측정</t>
    <phoneticPr fontId="1" type="noConversion"/>
  </si>
  <si>
    <t>3개로 샘플 증량(자동화시)</t>
    <phoneticPr fontId="1" type="noConversion"/>
  </si>
  <si>
    <t>자동화 시 9회 실시</t>
    <phoneticPr fontId="1" type="noConversion"/>
  </si>
  <si>
    <t>1소재당, 평균 6개</t>
    <phoneticPr fontId="1" type="noConversion"/>
  </si>
  <si>
    <t>12개로 샘플 증량(자동화시)</t>
    <phoneticPr fontId="1" type="noConversion"/>
  </si>
  <si>
    <t>O (1순위)</t>
    <phoneticPr fontId="1" type="noConversion"/>
  </si>
  <si>
    <t>O (2순위)</t>
    <phoneticPr fontId="1" type="noConversion"/>
  </si>
  <si>
    <t>O/X (x순위)</t>
    <phoneticPr fontId="1" type="noConversion"/>
  </si>
  <si>
    <t>자동화 우선순위</t>
    <phoneticPr fontId="1" type="noConversion"/>
  </si>
  <si>
    <t>O 3</t>
    <phoneticPr fontId="1" type="noConversion"/>
  </si>
  <si>
    <t>O 2</t>
    <phoneticPr fontId="1" type="noConversion"/>
  </si>
  <si>
    <t>O (1순위)</t>
  </si>
  <si>
    <t>기대실험
Total [hrs]</t>
    <phoneticPr fontId="1" type="noConversion"/>
  </si>
  <si>
    <t>합계 : 기대실험
Total [hrs]</t>
  </si>
  <si>
    <t>현행 [억원]</t>
    <phoneticPr fontId="1" type="noConversion"/>
  </si>
  <si>
    <t>기대실험 [억원]</t>
    <phoneticPr fontId="1" type="noConversion"/>
  </si>
  <si>
    <r>
      <rPr>
        <sz val="11"/>
        <color theme="1"/>
        <rFont val="LG스마트체 Regular"/>
        <family val="3"/>
        <charset val="129"/>
      </rPr>
      <t>현행</t>
    </r>
    <r>
      <rPr>
        <sz val="11"/>
        <color theme="1"/>
        <rFont val="Arial Narrow"/>
        <family val="2"/>
      </rPr>
      <t xml:space="preserve"> [</t>
    </r>
    <r>
      <rPr>
        <sz val="11"/>
        <color theme="1"/>
        <rFont val="LG스마트체 Regular"/>
        <family val="3"/>
        <charset val="129"/>
      </rPr>
      <t>억원</t>
    </r>
    <r>
      <rPr>
        <sz val="11"/>
        <color theme="1"/>
        <rFont val="Arial Narrow"/>
        <family val="2"/>
      </rPr>
      <t>]</t>
    </r>
    <phoneticPr fontId="1" type="noConversion"/>
  </si>
  <si>
    <r>
      <rPr>
        <sz val="11"/>
        <color theme="1"/>
        <rFont val="LG스마트체 Regular"/>
        <family val="3"/>
        <charset val="129"/>
      </rPr>
      <t>기대실험</t>
    </r>
    <r>
      <rPr>
        <sz val="11"/>
        <color theme="1"/>
        <rFont val="Arial Narrow"/>
        <family val="2"/>
      </rPr>
      <t xml:space="preserve"> [</t>
    </r>
    <r>
      <rPr>
        <sz val="11"/>
        <color theme="1"/>
        <rFont val="LG스마트체 Regular"/>
        <family val="3"/>
        <charset val="129"/>
      </rPr>
      <t>억원</t>
    </r>
    <r>
      <rPr>
        <sz val="11"/>
        <color theme="1"/>
        <rFont val="Arial Narrow"/>
        <family val="2"/>
      </rPr>
      <t>]</t>
    </r>
    <phoneticPr fontId="1" type="noConversion"/>
  </si>
  <si>
    <t>선행공정담당</t>
    <phoneticPr fontId="1" type="noConversion"/>
  </si>
  <si>
    <t>선분산액 분석</t>
    <phoneticPr fontId="1" type="noConversion"/>
  </si>
  <si>
    <t>선분산액 입도 분석</t>
    <phoneticPr fontId="1" type="noConversion"/>
  </si>
  <si>
    <t xml:space="preserve">20ml vial에 선분산액 희석하기 </t>
    <phoneticPr fontId="1" type="noConversion"/>
  </si>
  <si>
    <t>희석하기</t>
    <phoneticPr fontId="1" type="noConversion"/>
  </si>
  <si>
    <t>희선된 선분산액 피패팅하기</t>
    <phoneticPr fontId="1" type="noConversion"/>
  </si>
  <si>
    <t>입도 분석기 (Malvern Panalytical-mastersizer3000)</t>
    <phoneticPr fontId="1" type="noConversion"/>
  </si>
  <si>
    <t>바인더 분석</t>
    <phoneticPr fontId="1" type="noConversion"/>
  </si>
  <si>
    <t>수분산 되어 있는 바인더 고형분 분석</t>
    <phoneticPr fontId="1" type="noConversion"/>
  </si>
  <si>
    <t>알루미늄 dish에 샘플링</t>
    <phoneticPr fontId="1" type="noConversion"/>
  </si>
  <si>
    <t>건조전 무게 측정</t>
    <phoneticPr fontId="1" type="noConversion"/>
  </si>
  <si>
    <t>건조 전 무게 측정</t>
    <phoneticPr fontId="1" type="noConversion"/>
  </si>
  <si>
    <t>Balance 장비</t>
    <phoneticPr fontId="1" type="noConversion"/>
  </si>
  <si>
    <t>오븐 내 건조 (100도 이상)</t>
    <phoneticPr fontId="1" type="noConversion"/>
  </si>
  <si>
    <t>건조후 무게 측정</t>
    <phoneticPr fontId="1" type="noConversion"/>
  </si>
  <si>
    <t>건조 후 무게 측정</t>
    <phoneticPr fontId="1" type="noConversion"/>
  </si>
  <si>
    <t>foil 및 건조 전/후 바인더 무게를 통해 고형분 계산</t>
    <phoneticPr fontId="1" type="noConversion"/>
  </si>
  <si>
    <t>2~3회 측정값 및 평균값 각각 도출</t>
    <phoneticPr fontId="1" type="noConversion"/>
  </si>
  <si>
    <t>바인더의 pH 측정</t>
    <phoneticPr fontId="1" type="noConversion"/>
  </si>
  <si>
    <t>10ml vial 샘플링</t>
    <phoneticPr fontId="1" type="noConversion"/>
  </si>
  <si>
    <t>pH 장비 보정</t>
    <phoneticPr fontId="1" type="noConversion"/>
  </si>
  <si>
    <t>pH 장비 보정(3종 standard 용액 활용)</t>
    <phoneticPr fontId="1" type="noConversion"/>
  </si>
  <si>
    <t>샘플 pH 측정</t>
    <phoneticPr fontId="1" type="noConversion"/>
  </si>
  <si>
    <t>pH meter</t>
    <phoneticPr fontId="1" type="noConversion"/>
  </si>
  <si>
    <t>바인더의 점도 분석</t>
    <phoneticPr fontId="1" type="noConversion"/>
  </si>
  <si>
    <t>점도계 셋팅</t>
    <phoneticPr fontId="1" type="noConversion"/>
  </si>
  <si>
    <t>Calibration 및 측정 조건 설정</t>
    <phoneticPr fontId="1" type="noConversion"/>
  </si>
  <si>
    <t>브룩필트 점도계</t>
    <phoneticPr fontId="1" type="noConversion"/>
  </si>
  <si>
    <t>바인더 점도 측정</t>
    <phoneticPr fontId="1" type="noConversion"/>
  </si>
  <si>
    <t>바인더의 shear에 따른 점탄성 분석</t>
    <phoneticPr fontId="1" type="noConversion"/>
  </si>
  <si>
    <t>레오미터 홀더에 바인더 샘플링</t>
    <phoneticPr fontId="1" type="noConversion"/>
  </si>
  <si>
    <t>레오미터 셋팅</t>
    <phoneticPr fontId="1" type="noConversion"/>
  </si>
  <si>
    <t>레오미터 측정 조건 설정</t>
    <phoneticPr fontId="1" type="noConversion"/>
  </si>
  <si>
    <t>안톤파 레오미터</t>
    <phoneticPr fontId="1" type="noConversion"/>
  </si>
  <si>
    <t>유변물성 측정</t>
    <phoneticPr fontId="1" type="noConversion"/>
  </si>
  <si>
    <t>유변 측정</t>
    <phoneticPr fontId="1" type="noConversion"/>
  </si>
  <si>
    <t>shear에 따른 점도, 점탄성 특성 graph 그리기</t>
    <phoneticPr fontId="1" type="noConversion"/>
  </si>
  <si>
    <t>인장강도 측정</t>
    <phoneticPr fontId="1" type="noConversion"/>
  </si>
  <si>
    <t>바인더에 따른 modulus, 연신율 분석</t>
    <phoneticPr fontId="1" type="noConversion"/>
  </si>
  <si>
    <t>샘플링 및 필름화</t>
    <phoneticPr fontId="1" type="noConversion"/>
  </si>
  <si>
    <t>이형필름 활용한 바인더의 casting</t>
    <phoneticPr fontId="1" type="noConversion"/>
  </si>
  <si>
    <t>닥터블레이드</t>
    <phoneticPr fontId="1" type="noConversion"/>
  </si>
  <si>
    <t>샘플 건조</t>
    <phoneticPr fontId="1" type="noConversion"/>
  </si>
  <si>
    <t>바인더 물성에 따라 건조 (상온/고온)</t>
    <phoneticPr fontId="1" type="noConversion"/>
  </si>
  <si>
    <t>건조오븐</t>
    <phoneticPr fontId="1" type="noConversion"/>
  </si>
  <si>
    <t>필름 타발</t>
    <phoneticPr fontId="1" type="noConversion"/>
  </si>
  <si>
    <t>일정한 크기로 타발</t>
    <phoneticPr fontId="1" type="noConversion"/>
  </si>
  <si>
    <t>인장강도 장비 셋팅</t>
    <phoneticPr fontId="1" type="noConversion"/>
  </si>
  <si>
    <t>인장강도 측정 조건 설정</t>
    <phoneticPr fontId="1" type="noConversion"/>
  </si>
  <si>
    <t>인장강도 측정기</t>
    <phoneticPr fontId="1" type="noConversion"/>
  </si>
  <si>
    <t>바인더 필름의 인장강도 측정</t>
    <phoneticPr fontId="1" type="noConversion"/>
  </si>
  <si>
    <t>Tg 측정 (DSC)</t>
    <phoneticPr fontId="1" type="noConversion"/>
  </si>
  <si>
    <t>바인더의 Tg 물성 측정</t>
    <phoneticPr fontId="1" type="noConversion"/>
  </si>
  <si>
    <t>샘플링 및 건조</t>
    <phoneticPr fontId="1" type="noConversion"/>
  </si>
  <si>
    <t>바인더 별 건조 (필름화)</t>
    <phoneticPr fontId="1" type="noConversion"/>
  </si>
  <si>
    <t>샘플 로딩 / DSC 측정조건 설정</t>
    <phoneticPr fontId="1" type="noConversion"/>
  </si>
  <si>
    <t>DSC 측정을 위한 준비</t>
    <phoneticPr fontId="1" type="noConversion"/>
  </si>
  <si>
    <t>DSC 측정기</t>
    <phoneticPr fontId="1" type="noConversion"/>
  </si>
  <si>
    <t>DSC 측정</t>
    <phoneticPr fontId="1" type="noConversion"/>
  </si>
  <si>
    <t>온도/시간에 따른 DSC 측정</t>
    <phoneticPr fontId="1" type="noConversion"/>
  </si>
  <si>
    <t>Particle size (DLS)</t>
    <phoneticPr fontId="1" type="noConversion"/>
  </si>
  <si>
    <t>바인더 입자의 size 측정</t>
    <phoneticPr fontId="1" type="noConversion"/>
  </si>
  <si>
    <t>희석 샘플 준비</t>
    <phoneticPr fontId="1" type="noConversion"/>
  </si>
  <si>
    <t>2~3 종류의 농도별 희석 샘플 준비</t>
    <phoneticPr fontId="1" type="noConversion"/>
  </si>
  <si>
    <t>DLS 측정</t>
    <phoneticPr fontId="1" type="noConversion"/>
  </si>
  <si>
    <t>DLS 측정 장비로 농도별 입자크기 측정</t>
    <phoneticPr fontId="1" type="noConversion"/>
  </si>
  <si>
    <t>DLS 측정장비</t>
    <phoneticPr fontId="1" type="noConversion"/>
  </si>
  <si>
    <t>파우더 입도 분석</t>
    <phoneticPr fontId="1" type="noConversion"/>
  </si>
  <si>
    <t>AeroS 시료투입구에 파우더 샘플링 하기 (스파츄러 2회)</t>
    <phoneticPr fontId="1" type="noConversion"/>
  </si>
  <si>
    <t>AeroS, 스파츄러</t>
    <phoneticPr fontId="1" type="noConversion"/>
  </si>
  <si>
    <t xml:space="preserve">Malvern 장비로 입도 측정 시작 </t>
    <phoneticPr fontId="1" type="noConversion"/>
  </si>
  <si>
    <t>입도 분석기 (Malvern Panalytical-mastersizer3000), AeroS</t>
    <phoneticPr fontId="1" type="noConversion"/>
  </si>
  <si>
    <t>도전재 분석</t>
    <phoneticPr fontId="1" type="noConversion"/>
  </si>
  <si>
    <t>파우더 소재 이미지 분석</t>
    <phoneticPr fontId="1" type="noConversion"/>
  </si>
  <si>
    <t>선분산액 소재 이미지 분석</t>
    <phoneticPr fontId="1" type="noConversion"/>
  </si>
  <si>
    <t>선분산액 희석후, 핫플레이트에 AI 포일 거치후 포일 위에서 건조 후 홀더에 부착</t>
    <phoneticPr fontId="1" type="noConversion"/>
  </si>
  <si>
    <t>파우더 수분 함량 측정</t>
    <phoneticPr fontId="1" type="noConversion"/>
  </si>
  <si>
    <t>연결된 Printer에서 자체적으로 종이 인쇄
측정 시간, 시료 넘버, 기입한 무게, 수분 함량(측정값-블랭크값)
시료 샘플링에 대한 기준으로 ManPower 작성하였음.
타팀 장비 예약 사용으로 스팟성으로 측정 중.
자동화 가능하다면 대부분의 시료 측정 의사 높음.</t>
    <phoneticPr fontId="1" type="noConversion"/>
  </si>
  <si>
    <t>분체저항 분석</t>
    <phoneticPr fontId="1" type="noConversion"/>
  </si>
  <si>
    <t>도전재 Pellet density별 분체저항 측정</t>
    <phoneticPr fontId="1" type="noConversion"/>
  </si>
  <si>
    <t>분체저항측정기 (HPRM-AM2)</t>
    <phoneticPr fontId="1" type="noConversion"/>
  </si>
  <si>
    <t>Density</t>
    <phoneticPr fontId="1" type="noConversion"/>
  </si>
  <si>
    <t>분체저항</t>
    <phoneticPr fontId="1" type="noConversion"/>
  </si>
  <si>
    <t>계량
몰드 회수 후 파우더 계량 (0.25g)</t>
    <phoneticPr fontId="1" type="noConversion"/>
  </si>
  <si>
    <t>몰드 뚜껑 부분 열고 파우더 투입</t>
    <phoneticPr fontId="1" type="noConversion"/>
  </si>
  <si>
    <t>분체저항 측정</t>
    <phoneticPr fontId="1" type="noConversion"/>
  </si>
  <si>
    <t>측정 시작
측정 및 압연밀도에 따른 분체저항 확인</t>
    <phoneticPr fontId="1" type="noConversion"/>
  </si>
  <si>
    <t>파우더 및 전극 BET 측정</t>
    <phoneticPr fontId="1" type="noConversion"/>
  </si>
  <si>
    <t xml:space="preserve">120℃ 진공상태에서 10시간동안 전처리 진행 (pore V.이 큰 원료의 경우, 전처리 시간 증가) --&gt; 상온으로 식히기 </t>
    <phoneticPr fontId="1" type="noConversion"/>
  </si>
  <si>
    <t>소재 준비</t>
    <phoneticPr fontId="6" type="noConversion"/>
  </si>
  <si>
    <t>평가 모델의 활물질, 바인더, 도전재, CMC 소분</t>
    <phoneticPr fontId="1" type="noConversion"/>
  </si>
  <si>
    <t>PE bottle에 도전재, CMC , 물 계량 후 homodisper로 분산</t>
    <phoneticPr fontId="6" type="noConversion"/>
  </si>
  <si>
    <t>조성 별 슬러리 제조 및 단계별 mixing 자동화 필요</t>
    <phoneticPr fontId="6" type="noConversion"/>
  </si>
  <si>
    <t>TK 전용 믹서용기에  활물질+ 선분산액, DI water 투입 후 고점도 mixing</t>
    <phoneticPr fontId="1" type="noConversion"/>
  </si>
  <si>
    <t>슬러리 물성 평가 및 모노셀 제작용 양극 슬러리 제작</t>
    <phoneticPr fontId="1" type="noConversion"/>
  </si>
  <si>
    <t>평가 모델의 활물질, 바인더, 도전재, NMP 소분</t>
    <phoneticPr fontId="1" type="noConversion"/>
  </si>
  <si>
    <t>소재 계량</t>
    <phoneticPr fontId="1" type="noConversion"/>
  </si>
  <si>
    <t>500ml 용기에 조성비가 낮은 순서로 소재계량 (믹싱량 250 ~ 300ml)</t>
    <phoneticPr fontId="1" type="noConversion"/>
  </si>
  <si>
    <t>homodisper (Primix-homodisper-model 2.5), 저울, 용기</t>
    <phoneticPr fontId="1" type="noConversion"/>
  </si>
  <si>
    <t>3000RPM, 70~90min 로 일괄 믹싱 및 쿠킹호일 씌우기</t>
    <phoneticPr fontId="1" type="noConversion"/>
  </si>
  <si>
    <t>선분산액, 슬러리 점도 및 유변물성 측정</t>
    <phoneticPr fontId="1" type="noConversion"/>
  </si>
  <si>
    <t xml:space="preserve">주사기에 슬러리 20ml 샘플링 </t>
    <phoneticPr fontId="1" type="noConversion"/>
  </si>
  <si>
    <t>장비 calibration 진행 -&gt; geomerty 장착 후 calibration 추가 진행 (장비 오류 확인 작업)</t>
    <phoneticPr fontId="1" type="noConversion"/>
  </si>
  <si>
    <t>Rheometer (Antonpaar)</t>
    <phoneticPr fontId="1" type="noConversion"/>
  </si>
  <si>
    <t xml:space="preserve">주사기로 슬러리 20ml 투입 후 측정 조건/저장 setting </t>
    <phoneticPr fontId="1" type="noConversion"/>
  </si>
  <si>
    <t>주사기, 항온 챔버 (23℃)</t>
    <phoneticPr fontId="1" type="noConversion"/>
  </si>
  <si>
    <t>슬러리 20ml 투입, 도전재 선분산액 경우, 0d, 1d, 3d, 7d, 2w, 3w, 1month, 2,3,4,5,6 month</t>
    <phoneticPr fontId="1" type="noConversion"/>
  </si>
  <si>
    <t>data 추출 및 초기 점도 대비 경시변화 점도 변화율 계산/정리 (data 정리는 동일 시료 한번에 정리)</t>
    <phoneticPr fontId="1" type="noConversion"/>
  </si>
  <si>
    <t>전극 평가 및 모노셀용 전극 코팅</t>
    <phoneticPr fontId="1" type="noConversion"/>
  </si>
  <si>
    <t>음극, 양극 코터 셋팅</t>
    <phoneticPr fontId="1" type="noConversion"/>
  </si>
  <si>
    <t>comma coater</t>
    <phoneticPr fontId="1" type="noConversion"/>
  </si>
  <si>
    <t>음극, 양극 전극 코팅</t>
    <phoneticPr fontId="1" type="noConversion"/>
  </si>
  <si>
    <t>8cm 폭으로 전극 cutting</t>
    <phoneticPr fontId="1" type="noConversion"/>
  </si>
  <si>
    <t>모노셀제작</t>
    <phoneticPr fontId="1" type="noConversion"/>
  </si>
  <si>
    <t xml:space="preserve">55~60℃ 챔버에서 1일 이상 건조 </t>
    <phoneticPr fontId="1" type="noConversion"/>
  </si>
  <si>
    <t>전극 전기 저항측정</t>
    <phoneticPr fontId="1" type="noConversion"/>
  </si>
  <si>
    <t>전극층, 계면층 전기 저항측정</t>
    <phoneticPr fontId="1" type="noConversion"/>
  </si>
  <si>
    <t>MP 측정 Tip 보호캡 제거</t>
  </si>
  <si>
    <t>레버가 올라간 상태로 유지하여 측정 tip이 아래 판에 닿지 않도록 함. (측정샘플은 완전히 건조된 전극 사용, 보호캡을 뺌)</t>
    <phoneticPr fontId="1" type="noConversion"/>
  </si>
  <si>
    <t>MP tester(RM2612)</t>
    <phoneticPr fontId="1" type="noConversion"/>
  </si>
  <si>
    <t>MP Tester 전원 켜기</t>
  </si>
  <si>
    <t>MP tester 전원을 켬.</t>
    <phoneticPr fontId="1" type="noConversion"/>
  </si>
  <si>
    <t>저항 프로그램 실행</t>
    <phoneticPr fontId="1" type="noConversion"/>
  </si>
  <si>
    <t>바탕화면의 RM2612App을 실행함.</t>
    <phoneticPr fontId="1" type="noConversion"/>
  </si>
  <si>
    <t>합재층·집전체 두께 입력</t>
  </si>
  <si>
    <t>합재층 두께와 집전체 두께를 입력함. (단면/양면 전극 모두 활물질 층 단면의 두께 입력, 샘플 정보는 코멘트에 입력)</t>
    <phoneticPr fontId="1" type="noConversion"/>
  </si>
  <si>
    <t>집전체 체적저항률 입력</t>
  </si>
  <si>
    <t>집전체의 체적 저항률을 입력함. (Al foil: 2.82E-06, Cu foil: 1.70E-06)</t>
    <phoneticPr fontId="1" type="noConversion"/>
  </si>
  <si>
    <t>측정판 중심에 시료 배치</t>
  </si>
  <si>
    <t>측정판 중심의 점에 측정하고자 하는 샘플을 전극 부분이 위로 가게 놓아줌.</t>
    <phoneticPr fontId="1" type="noConversion"/>
  </si>
  <si>
    <t>측정레버 하강·접촉 확인</t>
  </si>
  <si>
    <t>레버를 끝까지 내려줌. (Pin contact 오류 시 레버를 올려 pin을 에어 또는 브러쉬로 털어준 후 재측정)</t>
    <phoneticPr fontId="1" type="noConversion"/>
  </si>
  <si>
    <t>계면저항 측정 시작</t>
  </si>
  <si>
    <t>프로그램 상의 '시작'을 클릭하여 측정을 시작</t>
    <phoneticPr fontId="1" type="noConversion"/>
  </si>
  <si>
    <t>측정 오류 여부 확인</t>
  </si>
  <si>
    <t>전류측정 진척상황과 연산 진척상황에서 오류가 없어야 측정이 완료</t>
    <phoneticPr fontId="1" type="noConversion"/>
  </si>
  <si>
    <t>측정 Tip 보호캡 장착</t>
  </si>
  <si>
    <t>측정이 완료되면 보호캡을 끼워 정리함.</t>
    <phoneticPr fontId="1" type="noConversion"/>
  </si>
  <si>
    <t>MP Tester 전원 끄기</t>
  </si>
  <si>
    <t>전원 버튼을 끔.</t>
    <phoneticPr fontId="1" type="noConversion"/>
  </si>
  <si>
    <t>전극 내 영향성 분석(도전재/바인더)</t>
    <phoneticPr fontId="1" type="noConversion"/>
  </si>
  <si>
    <t>표면/단면 이미지</t>
    <phoneticPr fontId="1" type="noConversion"/>
  </si>
  <si>
    <t>원소 조성 및 분포</t>
  </si>
  <si>
    <t>도전재 선분산액 제조 BTM50L</t>
    <phoneticPr fontId="1" type="noConversion"/>
  </si>
  <si>
    <t>도전재 선분산액 제조_Premixing</t>
    <phoneticPr fontId="1" type="noConversion"/>
  </si>
  <si>
    <t>도전재 파우더, 분산제, 용매 준비</t>
    <phoneticPr fontId="1" type="noConversion"/>
  </si>
  <si>
    <t>BTM50L, 전자저울</t>
    <phoneticPr fontId="6" type="noConversion"/>
  </si>
  <si>
    <t>50L 용기에 각 재료 1단계 계량</t>
    <phoneticPr fontId="1" type="noConversion"/>
  </si>
  <si>
    <t>니딩단계; 레시피 계량</t>
    <phoneticPr fontId="6" type="noConversion"/>
  </si>
  <si>
    <t>BTM50L</t>
    <phoneticPr fontId="6" type="noConversion"/>
  </si>
  <si>
    <t>1단계 믹싱 ; 니딩</t>
    <phoneticPr fontId="1" type="noConversion"/>
  </si>
  <si>
    <t>4hr, 저/고속 : 120/1000RPM</t>
    <phoneticPr fontId="6" type="noConversion"/>
  </si>
  <si>
    <t xml:space="preserve">2단계 계량 </t>
    <phoneticPr fontId="1" type="noConversion"/>
  </si>
  <si>
    <t>페이스트단계; 레시피 계량</t>
    <phoneticPr fontId="6" type="noConversion"/>
  </si>
  <si>
    <t>2단계 믹싱 ; 페이스트</t>
    <phoneticPr fontId="1" type="noConversion"/>
  </si>
  <si>
    <t>0.5hr, 저/고속 : 140/1000RPM</t>
    <phoneticPr fontId="6" type="noConversion"/>
  </si>
  <si>
    <t>BTM50L</t>
  </si>
  <si>
    <t xml:space="preserve">3단계 계량 </t>
    <phoneticPr fontId="1" type="noConversion"/>
  </si>
  <si>
    <t>희석단계; 레시피 계량</t>
    <phoneticPr fontId="6" type="noConversion"/>
  </si>
  <si>
    <t>3단계 믹싱 ; 희석</t>
    <phoneticPr fontId="1" type="noConversion"/>
  </si>
  <si>
    <t>0.5hr, 저/고속 : 50/1400RPM</t>
    <phoneticPr fontId="6" type="noConversion"/>
  </si>
  <si>
    <t>Anchor, Homo 분리 및 세척</t>
    <phoneticPr fontId="6" type="noConversion"/>
  </si>
  <si>
    <t>Load Data 추출 및 정리</t>
    <phoneticPr fontId="6" type="noConversion"/>
  </si>
  <si>
    <t>도전재 선분산액 제조 Spike Mill</t>
    <phoneticPr fontId="1" type="noConversion"/>
  </si>
  <si>
    <t>도전재 선분산액 제조_Main Mixing</t>
    <phoneticPr fontId="1" type="noConversion"/>
  </si>
  <si>
    <t>Premixing액 국자 이용하여 호퍼로 옮기기</t>
    <phoneticPr fontId="6" type="noConversion"/>
  </si>
  <si>
    <t>SpikeMill</t>
    <phoneticPr fontId="6" type="noConversion"/>
  </si>
  <si>
    <t>펌프 작동</t>
    <phoneticPr fontId="1" type="noConversion"/>
  </si>
  <si>
    <t>30 ~ 40 RPM, 내압 0.8bar 이하</t>
    <phoneticPr fontId="6" type="noConversion"/>
  </si>
  <si>
    <t>Mill 작동</t>
    <phoneticPr fontId="1" type="noConversion"/>
  </si>
  <si>
    <t>내압 0.8bar 이상, Spikemill 1100RPM 증가</t>
    <phoneticPr fontId="6" type="noConversion"/>
  </si>
  <si>
    <t>1Pass 진행, 1100rpm, 1.0 kg/min</t>
    <phoneticPr fontId="1" type="noConversion"/>
  </si>
  <si>
    <t xml:space="preserve">1100RPM, 유량 1kg/min 이상 </t>
    <phoneticPr fontId="6" type="noConversion"/>
  </si>
  <si>
    <t>2Pass 진행, 1100rpm, 1.0 kg/min</t>
    <phoneticPr fontId="1" type="noConversion"/>
  </si>
  <si>
    <t>용매 밀어내기 세정</t>
    <phoneticPr fontId="6" type="noConversion"/>
  </si>
  <si>
    <t>도전재 선분산액 제조 3L PDMixer</t>
    <phoneticPr fontId="1" type="noConversion"/>
  </si>
  <si>
    <t>도전재 파우더, 분산제, 용매(NMP) 준비</t>
    <phoneticPr fontId="1" type="noConversion"/>
  </si>
  <si>
    <t>3L Pdmixer</t>
    <phoneticPr fontId="6" type="noConversion"/>
  </si>
  <si>
    <t>3L 용기에 각 재료 1단계 계량</t>
    <phoneticPr fontId="1" type="noConversion"/>
  </si>
  <si>
    <t>3L Pdmixer, 전자저울</t>
    <phoneticPr fontId="6" type="noConversion"/>
  </si>
  <si>
    <t>PD, Homo 분리 및 세척</t>
    <phoneticPr fontId="6" type="noConversion"/>
  </si>
  <si>
    <t>도전재 선분산액 제조 HPH</t>
    <phoneticPr fontId="1" type="noConversion"/>
  </si>
  <si>
    <t>Premixing액 호퍼로 옮기기</t>
    <phoneticPr fontId="6" type="noConversion"/>
  </si>
  <si>
    <t>HPH</t>
    <phoneticPr fontId="6" type="noConversion"/>
  </si>
  <si>
    <t>압력조건 설정</t>
    <phoneticPr fontId="6" type="noConversion"/>
  </si>
  <si>
    <t>500 oR 700 oR 1200 bar 설정</t>
    <phoneticPr fontId="6" type="noConversion"/>
  </si>
  <si>
    <t>n Pass 진행 ( 대략 5 ~ 10 Pass)</t>
    <phoneticPr fontId="6" type="noConversion"/>
  </si>
  <si>
    <t>원하는 입도가 나올 때까지 Pass 진행</t>
    <phoneticPr fontId="6" type="noConversion"/>
  </si>
  <si>
    <t>전기화학분석</t>
    <phoneticPr fontId="1" type="noConversion"/>
  </si>
  <si>
    <t xml:space="preserve">도전재 전기화학 안정성 분석 </t>
    <phoneticPr fontId="1" type="noConversion"/>
  </si>
  <si>
    <t>선분산액 코팅 전극(w/Al foil) 및 Coin_half 셀 제작</t>
    <phoneticPr fontId="1" type="noConversion"/>
  </si>
  <si>
    <t>상온 aging_24hr, 23도/60도 CV_3cycle 측정, Data fitting 정리</t>
    <phoneticPr fontId="1" type="noConversion"/>
  </si>
  <si>
    <t>potentiostat</t>
    <phoneticPr fontId="1" type="noConversion"/>
  </si>
  <si>
    <t>측정 전압 범위</t>
    <phoneticPr fontId="1" type="noConversion"/>
  </si>
  <si>
    <t>mA/g = 측정 전류값 /도전재 무게</t>
    <phoneticPr fontId="1" type="noConversion"/>
  </si>
  <si>
    <t>3~4소재, 1회</t>
    <phoneticPr fontId="1" type="noConversion"/>
  </si>
  <si>
    <t>코팅&amp;건조_1hr/ VD_12hr/ 코인조립_1hr/ aging_24hr/ 3회 측정 시, 1hr (Scan-rate_5mV/sec 기준)  25도/60도 각각 CV_3회 cycle 평가</t>
    <phoneticPr fontId="1" type="noConversion"/>
  </si>
  <si>
    <t>파우더 분석 (도전재,바인더)</t>
    <phoneticPr fontId="1" type="noConversion"/>
  </si>
  <si>
    <r>
      <t>전처리 130도, 2시간</t>
    </r>
    <r>
      <rPr>
        <sz val="9"/>
        <color theme="6"/>
        <rFont val="LG스마트체 Regular"/>
        <family val="3"/>
        <charset val="129"/>
      </rPr>
      <t xml:space="preserve"> (다공성 탄소는 전처리 6시간 진행 중)</t>
    </r>
    <phoneticPr fontId="1" type="noConversion"/>
  </si>
  <si>
    <t>한번에 수백개 타발을 가정</t>
    <phoneticPr fontId="1" type="noConversion"/>
  </si>
  <si>
    <t>자동화가 가능하다면, 수작업실 전달 과정 삭제 가능 (</t>
    <phoneticPr fontId="1" type="noConversion"/>
  </si>
  <si>
    <r>
      <t xml:space="preserve">선별된 셀을 각각 상온/고온 충방전 챔버에 체결 및 충방전 패턴 설정/저장 설정, 고온 저장용 셀은 충전 후 별도 챔버에 보관 (HPPC 후 초기) </t>
    </r>
    <r>
      <rPr>
        <sz val="9"/>
        <color rgb="FF006600"/>
        <rFont val="LG스마트체 Regular"/>
        <family val="3"/>
        <charset val="129"/>
      </rPr>
      <t xml:space="preserve">+ RPT 측정시 마다 cell 이동 후 cell 식히기+ 지그 체결 및 패턴 설정 필요 </t>
    </r>
    <phoneticPr fontId="1" type="noConversion"/>
  </si>
  <si>
    <t>RPT측정은 상온 채널에서 진행해야 함 (cell 꺼내서 상온까지 식혀주고 다시 챔버에 넣어 지그 체결/패턴 설정 반복 필요)</t>
    <phoneticPr fontId="1" type="noConversion"/>
  </si>
  <si>
    <r>
      <t>선별된 셀을 상온수명 평가 진행 (~600cyc.,</t>
    </r>
    <r>
      <rPr>
        <sz val="9"/>
        <color rgb="FF0E12EB"/>
        <rFont val="LG스마트체 Regular"/>
        <family val="3"/>
        <charset val="129"/>
      </rPr>
      <t xml:space="preserve"> </t>
    </r>
    <r>
      <rPr>
        <sz val="9"/>
        <color rgb="FF006600"/>
        <rFont val="LG스마트체 Regular"/>
        <family val="3"/>
        <charset val="129"/>
      </rPr>
      <t>200cyc</t>
    </r>
    <r>
      <rPr>
        <sz val="9"/>
        <color rgb="FF0E12EB"/>
        <rFont val="LG스마트체 Regular"/>
        <family val="3"/>
        <charset val="129"/>
      </rPr>
      <t>마</t>
    </r>
    <r>
      <rPr>
        <sz val="9"/>
        <color theme="1"/>
        <rFont val="LG스마트체 Regular"/>
        <family val="3"/>
        <charset val="129"/>
      </rPr>
      <t>다 저항 측정)</t>
    </r>
    <phoneticPr fontId="1" type="noConversion"/>
  </si>
  <si>
    <r>
      <t xml:space="preserve">상온수명 및 </t>
    </r>
    <r>
      <rPr>
        <sz val="9"/>
        <color rgb="FF006600"/>
        <rFont val="LG스마트체 Regular"/>
        <family val="3"/>
        <charset val="129"/>
      </rPr>
      <t>200c</t>
    </r>
    <r>
      <rPr>
        <sz val="9"/>
        <color theme="1"/>
        <rFont val="LG스마트체 Regular"/>
        <family val="3"/>
        <charset val="129"/>
      </rPr>
      <t xml:space="preserve">yc.마다의 저항 </t>
    </r>
    <phoneticPr fontId="1" type="noConversion"/>
  </si>
  <si>
    <r>
      <t>선별된 셀을 고온수명 평가 진행 (~600cyc.</t>
    </r>
    <r>
      <rPr>
        <sz val="9"/>
        <color rgb="FF006600"/>
        <rFont val="LG스마트체 Regular"/>
        <family val="3"/>
        <charset val="129"/>
      </rPr>
      <t>, 200c</t>
    </r>
    <r>
      <rPr>
        <sz val="9"/>
        <color rgb="FF0E12EB"/>
        <rFont val="LG스마트체 Regular"/>
        <family val="3"/>
        <charset val="129"/>
      </rPr>
      <t>yc</t>
    </r>
    <r>
      <rPr>
        <sz val="9"/>
        <color theme="1"/>
        <rFont val="LG스마트체 Regular"/>
        <family val="3"/>
        <charset val="129"/>
      </rPr>
      <t>마다 저항 측정)</t>
    </r>
    <phoneticPr fontId="1" type="noConversion"/>
  </si>
  <si>
    <r>
      <t>고온 수명 및</t>
    </r>
    <r>
      <rPr>
        <sz val="9"/>
        <color rgb="FF006600"/>
        <rFont val="LG스마트체 Regular"/>
        <family val="3"/>
        <charset val="129"/>
      </rPr>
      <t xml:space="preserve"> 200cy</t>
    </r>
    <r>
      <rPr>
        <sz val="9"/>
        <color theme="1"/>
        <rFont val="LG스마트체 Regular"/>
        <family val="3"/>
        <charset val="129"/>
      </rPr>
      <t>c.마다의 저항</t>
    </r>
    <phoneticPr fontId="1" type="noConversion"/>
  </si>
  <si>
    <t>Swelling 평가 소재 준비</t>
    <phoneticPr fontId="1" type="noConversion"/>
  </si>
  <si>
    <t>중복</t>
    <phoneticPr fontId="1" type="noConversion"/>
  </si>
  <si>
    <t>코인셀 용 전극 물성 측정</t>
    <phoneticPr fontId="1" type="noConversion"/>
  </si>
  <si>
    <t>점도 측정 (전해질)</t>
    <phoneticPr fontId="1" type="noConversion"/>
  </si>
  <si>
    <t>점도 측정 (슬러리)</t>
    <phoneticPr fontId="1" type="noConversion"/>
  </si>
  <si>
    <t>점도 측정 (바인더 / B형 점도)</t>
    <phoneticPr fontId="1" type="noConversion"/>
  </si>
  <si>
    <t>점도 측정 (바인더)</t>
    <phoneticPr fontId="1" type="noConversion"/>
  </si>
  <si>
    <t>점도, 유변물성 측정 (선분산, 슬러리)</t>
    <phoneticPr fontId="1" type="noConversion"/>
  </si>
  <si>
    <t>점도, 유변물성 측정 (슬러리)</t>
    <phoneticPr fontId="1" type="noConversion"/>
  </si>
  <si>
    <t>전극 두께 및 무게 측정</t>
    <phoneticPr fontId="1" type="noConversion"/>
  </si>
  <si>
    <t>전극 무게 측정</t>
    <phoneticPr fontId="1" type="noConversion"/>
  </si>
  <si>
    <t>모노셀 제작</t>
    <phoneticPr fontId="1" type="noConversion"/>
  </si>
  <si>
    <t>코인셀 제작용 양극 타발 및 Porosity 측정</t>
    <phoneticPr fontId="1" type="noConversion"/>
  </si>
  <si>
    <t>모노셀 제작_가스발생 평가용 셀</t>
    <phoneticPr fontId="1" type="noConversion"/>
  </si>
  <si>
    <t>지그하프셀 제작_전고체전지용</t>
    <phoneticPr fontId="1" type="noConversion"/>
  </si>
  <si>
    <t>믹싱 (솔리드 믹싱)</t>
    <phoneticPr fontId="1" type="noConversion"/>
  </si>
  <si>
    <t>모노셀 제작_Swelling 평가용</t>
    <phoneticPr fontId="1" type="noConversion"/>
  </si>
  <si>
    <t>셀 제작</t>
    <phoneticPr fontId="1" type="noConversion"/>
  </si>
  <si>
    <t>모노셀 용 음극 제작</t>
    <phoneticPr fontId="1" type="noConversion"/>
  </si>
  <si>
    <t>선분산/슬러리 분석</t>
    <phoneticPr fontId="1" type="noConversion"/>
  </si>
  <si>
    <t>슬러리 분석</t>
    <phoneticPr fontId="1" type="noConversion"/>
  </si>
  <si>
    <t>코인셀 제작_소재준비</t>
    <phoneticPr fontId="1" type="noConversion"/>
  </si>
  <si>
    <t>코인셀 제작_Ni foam 준비</t>
    <phoneticPr fontId="1" type="noConversion"/>
  </si>
  <si>
    <t>코인셀용 양극 전극 코팅</t>
    <phoneticPr fontId="1" type="noConversion"/>
  </si>
  <si>
    <t>코인셀 용 양극 전극 건조</t>
    <phoneticPr fontId="1" type="noConversion"/>
  </si>
  <si>
    <t>코인셀 용 양극 전극 압연</t>
    <phoneticPr fontId="1" type="noConversion"/>
  </si>
  <si>
    <t>양극 활물질 평가를 위한 전극 건조</t>
    <phoneticPr fontId="1" type="noConversion"/>
  </si>
  <si>
    <t>target porosity에 맞게 전극 압연</t>
    <phoneticPr fontId="1" type="noConversion"/>
  </si>
  <si>
    <t>코인셀 용 전극 제작</t>
    <phoneticPr fontId="1" type="noConversion"/>
  </si>
  <si>
    <t>모노셀 용 전극 제작</t>
    <phoneticPr fontId="1" type="noConversion"/>
  </si>
  <si>
    <t>전해액 제작</t>
    <phoneticPr fontId="1" type="noConversion"/>
  </si>
  <si>
    <t>셀 제작</t>
    <phoneticPr fontId="1" type="noConversion"/>
  </si>
  <si>
    <t>셀 평가</t>
    <phoneticPr fontId="1" type="noConversion"/>
  </si>
  <si>
    <t>셀 평가_모노셀</t>
    <phoneticPr fontId="1" type="noConversion"/>
  </si>
  <si>
    <t>셀 평가_파우치셀</t>
    <phoneticPr fontId="1" type="noConversion"/>
  </si>
  <si>
    <t>셀 평가_모노셀_Swelling 평가</t>
    <phoneticPr fontId="1" type="noConversion"/>
  </si>
  <si>
    <t>모노셀_지그체결</t>
    <phoneticPr fontId="1" type="noConversion"/>
  </si>
  <si>
    <t>지그하프셀_지그체결</t>
    <phoneticPr fontId="1" type="noConversion"/>
  </si>
  <si>
    <t>파우치 셀_지그체결</t>
    <phoneticPr fontId="1" type="noConversion"/>
  </si>
  <si>
    <t>모노셀_swelling평가_지그체결</t>
    <phoneticPr fontId="1" type="noConversion"/>
  </si>
  <si>
    <t>코인셀 제조</t>
    <phoneticPr fontId="1" type="noConversion"/>
  </si>
  <si>
    <t>셀 제조 실험</t>
    <phoneticPr fontId="1" type="noConversion"/>
  </si>
  <si>
    <t>코인셀 용 양극 전극 제작</t>
    <phoneticPr fontId="1" type="noConversion"/>
  </si>
  <si>
    <t>코인셀 용 음극 전극 제작</t>
    <phoneticPr fontId="1" type="noConversion"/>
  </si>
  <si>
    <t>협력사</t>
    <phoneticPr fontId="1" type="noConversion"/>
  </si>
  <si>
    <t>양극 전극 제작_코인셀,모노셀</t>
    <phoneticPr fontId="1" type="noConversion"/>
  </si>
  <si>
    <t>코인셀 평가</t>
    <phoneticPr fontId="1" type="noConversion"/>
  </si>
  <si>
    <t>모노셀 고온 성능 평가</t>
    <phoneticPr fontId="1" type="noConversion"/>
  </si>
  <si>
    <t>셀 분해 분석 실험_전해질실험</t>
    <phoneticPr fontId="1" type="noConversion"/>
  </si>
  <si>
    <t>팀별 실험시간 LEVEL 집계 (M/M 기준 포함)</t>
  </si>
  <si>
    <t>M/M 기준 = 시간 합계 ÷ 1,760 | 각 표의 팀명 필터로 선택</t>
  </si>
  <si>
    <t>LEVEL 0 집계</t>
  </si>
  <si>
    <t>LEVEL 1 집계</t>
  </si>
  <si>
    <t>LEVEL 2 집계</t>
  </si>
  <si>
    <t>팀명</t>
  </si>
  <si>
    <t>LEVEL 0</t>
  </si>
  <si>
    <t>LEVEL 1</t>
  </si>
  <si>
    <t>LEVEL 2</t>
  </si>
  <si>
    <t>분석/측정 실험</t>
  </si>
  <si>
    <t>샘플 제작 실험</t>
  </si>
  <si>
    <t>전기화학평가</t>
  </si>
  <si>
    <t>슬러리 분석</t>
  </si>
  <si>
    <t>전극 분석 실험</t>
  </si>
  <si>
    <t>선분산/슬러리 제작</t>
  </si>
  <si>
    <t>셀 제작</t>
  </si>
  <si>
    <t>셀 평가_모노셀</t>
  </si>
  <si>
    <t>셀 평가_코인셀</t>
  </si>
  <si>
    <t>분리막 제작 실험</t>
  </si>
  <si>
    <t>셀 평가_원통형셀</t>
  </si>
  <si>
    <t>셀 분석 실험</t>
  </si>
  <si>
    <t>셀 제작_전고체</t>
  </si>
  <si>
    <t>셀 평가_전고체</t>
  </si>
  <si>
    <t>도전재 분석</t>
  </si>
  <si>
    <t>바인더 분석</t>
  </si>
  <si>
    <t>선분산/슬러리 분석</t>
  </si>
  <si>
    <t>선분산액 분석</t>
  </si>
  <si>
    <t>파우더 분석 (도전재,바인더)</t>
  </si>
  <si>
    <t>셀 평가_모노셀_Swelling 평가</t>
  </si>
  <si>
    <t>전해액 제작</t>
  </si>
  <si>
    <t>셀 평가</t>
  </si>
  <si>
    <t>셀 평가_파우치셀</t>
  </si>
  <si>
    <t>점도, 유변물성 측정 (슬러리)</t>
  </si>
  <si>
    <t>코인셀 용 양극 전극 제작</t>
  </si>
  <si>
    <t>모노셀 고온 성능 평가</t>
  </si>
  <si>
    <t>모노셀 용량/ 저항 평가</t>
  </si>
  <si>
    <t>모노셀 평가</t>
  </si>
  <si>
    <t>모노셀_지그체결</t>
  </si>
  <si>
    <t>내압축성 분석</t>
  </si>
  <si>
    <t>분리막 단면 분석 (SEM)</t>
  </si>
  <si>
    <t>BDV 분석</t>
  </si>
  <si>
    <t>ER 분석</t>
  </si>
  <si>
    <t>GC 분석</t>
  </si>
  <si>
    <t>TMA 분석</t>
  </si>
  <si>
    <t>점도 측정 (슬러리)</t>
  </si>
  <si>
    <t>PSD 분석 (분리막)</t>
  </si>
  <si>
    <t>Lab 코팅</t>
  </si>
  <si>
    <t>슬러리 제조 (분리막)</t>
  </si>
  <si>
    <t>양산 코팅</t>
  </si>
  <si>
    <t>pilot 코팅</t>
  </si>
  <si>
    <t>원통형 셀 제작</t>
  </si>
  <si>
    <t>셀평가 (원통형)</t>
  </si>
  <si>
    <t>모노셀 가스발생 평가</t>
  </si>
  <si>
    <t>진밀도 측정</t>
  </si>
  <si>
    <t>Pellet density 분석</t>
  </si>
  <si>
    <t>Tap 밀도 분석 (수직식)</t>
  </si>
  <si>
    <t>모노셀 제작_가스발생 평가용 셀</t>
  </si>
  <si>
    <t>Slurry 제작</t>
  </si>
  <si>
    <t>양극 전극 제작_코인셀,모노셀</t>
  </si>
  <si>
    <t>모노셀 수명 평가</t>
  </si>
  <si>
    <t>입자깨짐 측정</t>
  </si>
  <si>
    <t>pH 측정</t>
  </si>
  <si>
    <t>지그하프셀 제작_전고체전지용</t>
  </si>
  <si>
    <t>지그하프셀 평가</t>
  </si>
  <si>
    <t>지그하프셀_지그체결</t>
  </si>
  <si>
    <t>코인셀 제작_소재준비</t>
  </si>
  <si>
    <t>분체저항 분석</t>
  </si>
  <si>
    <t>인장강도 측정</t>
  </si>
  <si>
    <t>점도 측정 (바인더 / B형 점도)</t>
  </si>
  <si>
    <t>점도 측정 (바인더)</t>
  </si>
  <si>
    <t>Particle size (DLS)</t>
  </si>
  <si>
    <t>Tg 측정 (DSC)</t>
  </si>
  <si>
    <t>점도, 유변물성 측정 (선분산, 슬러리)</t>
  </si>
  <si>
    <t>전기화학분석</t>
  </si>
  <si>
    <t>전극 전기 저항측정</t>
  </si>
  <si>
    <t>도전재 선분산액 제조 3L PDMixer</t>
  </si>
  <si>
    <t>도전재 선분산액 제조 BTM50L</t>
  </si>
  <si>
    <t>도전재 선분산액 제조 HPH</t>
  </si>
  <si>
    <t>도전재 선분산액 제조 Spike Mill</t>
  </si>
  <si>
    <t>음극 슬러리 제작</t>
  </si>
  <si>
    <t>모노셀 용 전극 제작</t>
  </si>
  <si>
    <t>전극 단면 분석 (SEM)</t>
  </si>
  <si>
    <t>모노셀 용 음극 제작</t>
  </si>
  <si>
    <t>코인셀 용 음극 전극 제작</t>
  </si>
  <si>
    <t>코인셀 용 전극 제작</t>
  </si>
  <si>
    <t>모노셀_swelling평가</t>
  </si>
  <si>
    <t>모노셀_swelling평가_지그체결</t>
  </si>
  <si>
    <t>코인셀 용량/효율 평가</t>
  </si>
  <si>
    <t>코인셀 용 전극 물성 측정</t>
  </si>
  <si>
    <t>모노셀 제작_Swelling 평가용</t>
  </si>
  <si>
    <t>셀 분해 분석 실험_전해질실험</t>
  </si>
  <si>
    <t>이온종 측정</t>
  </si>
  <si>
    <t>전해질 CV 및 LSV 측정 (글러브박스 內)</t>
  </si>
  <si>
    <t>전해질 HF 측정(상온)</t>
  </si>
  <si>
    <t>전해질 HF 측정(저온)</t>
  </si>
  <si>
    <t>점도 측정 (전해질)</t>
  </si>
  <si>
    <t>파우치셀 제작</t>
  </si>
  <si>
    <t>전해질 제조</t>
  </si>
  <si>
    <t>코인셀 셀평가</t>
  </si>
  <si>
    <t>파우치 셀 평가</t>
  </si>
  <si>
    <t>파우치 셀_지그체결</t>
  </si>
  <si>
    <t>셀평가(EIS)</t>
  </si>
  <si>
    <t>M/P 합계
[hrs]</t>
    <phoneticPr fontId="1" type="noConversion"/>
  </si>
  <si>
    <t>LEVEL 4 항목</t>
  </si>
  <si>
    <t>M/M 합계
([M/P]/1,760)</t>
    <phoneticPr fontId="1" type="noConversion"/>
  </si>
  <si>
    <t>기대 M/M 합계
([M/P]/1,760)2</t>
    <phoneticPr fontId="1" type="noConversion"/>
  </si>
  <si>
    <t>기대M/P 합계
 [hrs]</t>
    <phoneticPr fontId="1" type="noConversion"/>
  </si>
  <si>
    <t>LEVEL 분류</t>
  </si>
  <si>
    <t>장비 세팅→무게 측정→샘플링→몰드 조립→몰드 결착→분체저항 측정→장비 세척→Data 정리</t>
  </si>
  <si>
    <t>샘플링→전처리→무게 측정→튜브장착 및 액체질소 투입→측정→Data 정리→장비 세척 및 정리</t>
  </si>
  <si>
    <t>샘플링→샘플 홀더 장비로 투입→이미지 생성→EDS 분석→Data 저장→샘플 홀더 자동 배출→샘플 홀더 클리닝</t>
  </si>
  <si>
    <t>샘플링→XRD 측정→Data 변환 및 fitting→장비 세척 및 정리→그래프 생성</t>
  </si>
  <si>
    <t>샘플링→건조전 무게 측정→건조→건조후 무게 측정→고형분 측정</t>
  </si>
  <si>
    <t>샘플링 및 필름화→샘플 건조→필름 타발→인장강도 장비 셋팅→인장강도 측정</t>
  </si>
  <si>
    <t>샘플링→점도계 셋팅→점도 측정</t>
  </si>
  <si>
    <t>샘플링→레오미터 셋팅→유변물성 측정→Data 정리</t>
  </si>
  <si>
    <t>샘플링→희석 샘플 준비→DLS 측정</t>
  </si>
  <si>
    <t>샘플링→pH 장비 보정→샘플 pH 측정</t>
  </si>
  <si>
    <t>샘플링 및 건조→샘플 로딩 / DSC 측정조건 설정→DSC 측정</t>
  </si>
  <si>
    <t>분리막 샘플링→원단의 기공 사이즈 확인 및 압축 전/후의 원단의 기공 변형 정도를 파악→Data 분석 및 추출</t>
  </si>
  <si>
    <t>분리막 타발→내압축전 두께/통기도 측정→heat press 진행→압축 후 두께/통기도 측정</t>
  </si>
  <si>
    <t>분리막 이온 밀링을 위한 샘플링을 진행한 후 단면 cutting을 진행한다.→SEM 장비를 통해 milling 된 분리막의 단면을 관측한다.</t>
  </si>
  <si>
    <t>이온밀링→분리막 단면 분석 (SEM/EDS)</t>
  </si>
  <si>
    <t>분리막 타발→분리막 두께 측정</t>
  </si>
  <si>
    <t>분리막 타발→분리막 무게 측정</t>
  </si>
  <si>
    <t>분리막 타발→분리막 통기도 측정</t>
  </si>
  <si>
    <t>샘플링전 준비→샘플링→장비 측정 진행→Data 분석 및 추출</t>
  </si>
  <si>
    <t>샘플 준비→절연파괴전압 측정→Data 분석</t>
  </si>
  <si>
    <t>샘플 소분 및 샘플링→전처리→무게 측정→측정 준비→측정→Data 정리→세척 및 정리</t>
  </si>
  <si>
    <t>샘플링→CLSM 분석→Data 저장</t>
  </si>
  <si>
    <t>분리막 타발하여 준비→오븐내에 분리막 가열 진행→수축된 분리막 길이 측정</t>
  </si>
  <si>
    <t>분리막/전극 타발→Heat press 진행→슬라이드 글라스에 부착→접착력 측정→Data 정리 (Dry 상태의 전극-분리막 사이의 접착력 측정)</t>
  </si>
  <si>
    <t>샘플 준비→DSC 분석을 위한 샘플을 준비한다.</t>
  </si>
  <si>
    <t>DSC 분석을 위한 샘플을 준비한다.→바인더 성분 분석을 위한 DSC 분석 진행한다.</t>
  </si>
  <si>
    <t>분리막 타발하여 준비→코인셀 조립→Wetting 진행→EIS 측정→Data 분석 및 추출</t>
  </si>
  <si>
    <t>샘플 준비→FT-IR 분석</t>
  </si>
  <si>
    <t>샘플 준비→GC 분석</t>
  </si>
  <si>
    <t>샘플 준비→장비 세팅→장비 측정→Data 정리</t>
  </si>
  <si>
    <t>샘플 준비→ICP 분석</t>
  </si>
  <si>
    <t>샘플 준비→NMR 분석</t>
  </si>
  <si>
    <t>분리막 타발→슬라이드 글라스에 부착→Peel strength 측정→Data 정리</t>
  </si>
  <si>
    <t>분리막 타발 후, 장비에 분리막 고정→Needle의 위치를 분리막에 맞닿게 위치 조절→천공 강도 측정 프로그램을 실행→Data 분석 및 추출</t>
  </si>
  <si>
    <t>샘플링→샘플 홀더 장비로 투입→이미지 생성→EDS 분석→Data 저장→샘플 홀더 자동 배출</t>
  </si>
  <si>
    <t>분리막 타발→장비에 분리막 고정→인장 강도 측정 프로그램 실행→Data 분석 및 추출</t>
  </si>
  <si>
    <t>샘플 준비→TGA 분석</t>
  </si>
  <si>
    <t>분리막 타발하여 준비→장비에 분리막 고정 후 열특성 측정→Data 분석 및 추출</t>
  </si>
  <si>
    <t>분리막 타발하여 준비→Al pouch에 분리막을 넣고, 전해액 넣은 후 밀봉→30분간 분리막을 가열→수축된 분리막 길이 측정</t>
  </si>
  <si>
    <t>분리막/전극 타발→모노셀 제작 후 formation 진행→슬라이드 글라스 전극-분리막 부착→접착력 측정→Data 정리 (Wet 상태의 전극-분리막 사이의 접착력 측정)</t>
  </si>
  <si>
    <t>샘플 준비→XRD 분석</t>
  </si>
  <si>
    <t>샘플 준비→zeta-potential 분석</t>
  </si>
  <si>
    <t>샘플링→Calibraton→슬러리 투입→슬러리 유변물성 측정→Data 정리→장비 세척 및 정리</t>
  </si>
  <si>
    <t>선분산액 코팅 전극(w/Al foil) 및 Coin_half 셀 제작</t>
  </si>
  <si>
    <t>샘플링→희석하기→입도 측정→Data 정리</t>
  </si>
  <si>
    <t>셀 확보</t>
  </si>
  <si>
    <t>샘플 무게 측정→셀 평가 및 Data 정리</t>
  </si>
  <si>
    <t>양극의 가스발생량 평가→Data 정리</t>
  </si>
  <si>
    <t>분석 및 해석→셀 확보→분석</t>
  </si>
  <si>
    <t>셀 확보→분석→분석 및 해석</t>
  </si>
  <si>
    <t>슬러리 준비→코팅층 슬러리 고형분 측정</t>
  </si>
  <si>
    <t>슬러리 준비→코팅층 슬러리 점도 측정→장비 세척</t>
  </si>
  <si>
    <t>슬러리 샘플링→Calibraton→슬러리 투입→슬러리 유변물성 측정→Data 정리→사용한 장비세척</t>
  </si>
  <si>
    <t>슬러리 준비→코팅층 슬러리 입도 측정→장비 세척</t>
  </si>
  <si>
    <t>샘플링→슬러리 투입→파우치 실링→부피 측정→세척 후 보관→시간별 부피 측정→Data 정리→장비 세척 및 정리</t>
  </si>
  <si>
    <t>시편 준비→장비 로딩→측정→Data 정리</t>
  </si>
  <si>
    <t>샘플 전처리→샘플 위치 조정→샘플 결착 및 장비 셋업→이온밀링 진행</t>
  </si>
  <si>
    <t>샘플링→샘플 홀더 장비로 투입→이온밀링</t>
  </si>
  <si>
    <t>이온밀링, 분석 담당 의뢰중</t>
  </si>
  <si>
    <t>MP 측정 Tip 보호캡 제거→MP Tester 전원 켜기→저항 프로그램 실행→합재층·집전체 두께 입력→집전체 체적저항률 입력→측정판 중심에 시료 배치→측정레버 하강·접촉 확인→계면저항 측정 시작→측정 오류 여부 확인→측정 Tip 보호캡 장착→MP Tester 전원 끄기</t>
  </si>
  <si>
    <t>전극 압연→두께 및 무게 측정→기공률 계산</t>
  </si>
  <si>
    <t>샘플링→슬라이드 글라스에 양면테이프 부착→슬라이드 글라스에 타발한 전극 부착→롤러 작업→접착력 측정기에 부착→접착력 측정→Data 정리</t>
  </si>
  <si>
    <t>전극 타발→슬라이드 글라스에 양면테이프 부착→슬라이드 글라스에 타발한 전극 부착→롤러 작업→접착력 측정기에 부착→접착력 측정→Data 정리</t>
  </si>
  <si>
    <t>무게 측정/기록→두께 측정/기록</t>
  </si>
  <si>
    <t>샘플 정량화→샙플 정량화→적정준비→샘플투입→측정</t>
  </si>
  <si>
    <t>측정 샘플 준비→측정</t>
  </si>
  <si>
    <t>샘플 온도 측정→시료투입→측정 및 계산→세정</t>
  </si>
  <si>
    <t>온도 setting→표준소재 투입→표준소재 측정 조건 확보→표준소재 측정 및 확인→표준소재 세정→측정 및 세정</t>
  </si>
  <si>
    <t>작업 전극 준비→기준 및 상대전극 준비 및 셀 구성→전해질 투입 및 측정</t>
  </si>
  <si>
    <t>적정용액 준비→증류수 준비→교반→샘플 정량화→샘플 투입→측정 및 데이터 확보→세정</t>
  </si>
  <si>
    <t>점도계 세정→점도계 건조→샘플 투입 및 측정→재측정→보관액 충전</t>
  </si>
  <si>
    <t>샘플링→바이알 장착→측정 온도 조건 설정→Calibration→측정→Data 정리</t>
  </si>
  <si>
    <t>샘플링→입도 측정→Data 정리</t>
  </si>
  <si>
    <t>샘플링→바이알 장착→측정 온도 조건 설정→Calibration→측정→Data 정리→장비 세척 및 정리</t>
  </si>
  <si>
    <t>샘플링→빈 바이알과 샘플소분한 바이알 장착→측정 온도 조건 설정→Calibration→측정→Data 정리→세척 및 정리</t>
  </si>
  <si>
    <t>Pellet 만들기→측정 전 전처리→측정→Data 비교 및 결과정리</t>
  </si>
  <si>
    <t>산성, 중성, 염기성 표준 용액으로 장비 calibraition→1 g의 활물질을 정량하고 3차 증류수와 혼합하여 mixing→감압필터를 사용하여 혼합 용액 추출→필터링 된 용액을 잔류 리튬 측정장치를 사용하여 측정→3차 증류수를 사용하여 장비 세척</t>
  </si>
  <si>
    <t>샘플링 및 측정 자동화</t>
  </si>
  <si>
    <t>샘플링→측정→Data 정리→장비 세척 및 정리</t>
  </si>
  <si>
    <t>샘플링→전처리→무게 측정→튜브장착 및 액체질소 투입→측정→Data 정리→세척 및 정리</t>
  </si>
  <si>
    <t>샘플링→전처리→무게 측정→튜브장착 및 액체질소 투입→측정→Data 정리→장비 세척 및 정리→외주 분석 의뢰 중</t>
  </si>
  <si>
    <t>업체 데이터 사용중</t>
  </si>
  <si>
    <t>장비 calibration→몰드 내 샘플 투입 및 장비 투입→샘플 측정→클리닝</t>
  </si>
  <si>
    <t>장비 세팅→계량→측정 전 전처리→몰드 조립→측정장비에 몰드 결착→측정시작→세정→Data 정리</t>
  </si>
  <si>
    <t>장비 세팅→무게 측정→샘플링→몰드 조립→몰드 결착→PD측정→장비 세척→Data 정리</t>
  </si>
  <si>
    <t>측정장비 셋팅→활물질 전처리→측정 및 계산</t>
  </si>
  <si>
    <t>샘플링→외부 초음파→입도 측정→장비 세척→Data 정리</t>
  </si>
  <si>
    <t>샘플링→외부 초음파→입도 측정→Data 정리</t>
  </si>
  <si>
    <t>샘플링→장비세팅→전처리→샘플 loading 및 측정→장비 세척 및 정리→Data 정리</t>
  </si>
  <si>
    <t>시료 준비→장비 세팅→전처리→샘플 loading 및 측정→장비 세척→data 추출 및 정리</t>
  </si>
  <si>
    <t>이온밀링→전극 단면 분석 (SEM/EDS)</t>
  </si>
  <si>
    <t>분석의뢰 (분석 담당), '26년 기준 ~30개 시료 분석 의뢰</t>
  </si>
  <si>
    <t>샘플링→1000회 tapping→Tap 밀도 측정→장비 세척 및 정리</t>
  </si>
  <si>
    <t>샘플 소분→샘플링→XRD 측정→Data 변환 및 fitting→세척 및 정리</t>
  </si>
  <si>
    <t>샘플링→XRD 측정→Data 변환 및 fitting→세척 및 정리→그래프 생성</t>
  </si>
  <si>
    <t>양산 코팅 평가</t>
  </si>
  <si>
    <t>분리막 원단 및 슬러리 준비→코팅 및 건조→코팅 분리막 두께 측정</t>
  </si>
  <si>
    <t>pilot 코팅 평가</t>
  </si>
  <si>
    <t>소재 준비→3L 용기에 각 재료 1단계 계량→1단계 믹싱 ; 니딩→2단계 계량→2단계 믹싱 ; 페이스트→3단계 계량→3단계 믹싱 ; 희석→장비 세척 및 정리→Data 정리</t>
  </si>
  <si>
    <t>소재 준비→50L 용기에 각 재료 1단계 계량→1단계 믹싱 ; 니딩→2단계 계량→2단계 믹싱 ; 페이스트→3단계 계량→3단계 믹싱 ; 희석→장비 세척 및 정리→Data 정리</t>
  </si>
  <si>
    <t>소재준비→압력조건 설정→n Pass 진행 ( 대략 5 ~ 10 Pass)→장비 세척 및 정리</t>
  </si>
  <si>
    <t>소재 준비→펌프 작동→Mill 작동→1Pass 진행, 1100rpm, 1.0 kg/min→2Pass 진행, 1100rpm, 1.0 kg/min→장비 세척 및 정리</t>
  </si>
  <si>
    <t>소재 준비→원재료 믹싱</t>
  </si>
  <si>
    <t>1차 재료 계량→2차 계량→고형분 맞추기→1차 믹싱→뭉친부분 풀어주기→2차 믹싱→장비 세척 및 정리</t>
  </si>
  <si>
    <t>소재 준비→소재 계량→슬러리 믹싱→샘플 소분→장비 세척 및 정리</t>
  </si>
  <si>
    <t>공용 소재 준비→1차 슬러리 믹싱→2차 슬러리 믹싱→3차 슬러리 믹싱→4차 슬러리 믹싱→샘플 소분→장비 세척 및 정리</t>
  </si>
  <si>
    <t>소재 준비→1차 슬러리 믹싱→2차 슬러리 믹싱→3차 슬러리 믹싱→4차 슬러리 믹싱→샘플 소분→장비 세척 및 정리</t>
  </si>
  <si>
    <t>소재 준비→슬러리 믹싱→장비 세척 및 정리→공용 소재 준비→1차 슬러리 믹싱→2차 슬러리 믹싱→3차 슬러리 믹싱→4차 슬러리 믹싱→샘플 소분</t>
  </si>
  <si>
    <t>샘플 1차 믹싱→2차 계량 및 믹싱→샘플 1차 압연→샘플 전해질 추가 후 압연→최종 샘플 지그 체결</t>
  </si>
  <si>
    <t>모노셀 분해→양극+분리막 세척→모노셀 파우치 제작→모노셀 건조→전해액 주액→모노셀 실링→모노셀 부분 6-7cm로 맞추어 cutting</t>
  </si>
  <si>
    <t>샘플 분리→샘플 이물 제거→파우치를 이용해 샘플 제조→건조→전해액 주액→진공압착→샘플 제조 완료</t>
  </si>
  <si>
    <t>건조된 셀 실링 후, degas 장비로 이동→전해액 주액→전해액 wetting→모노셀 실링→상온 wetting</t>
  </si>
  <si>
    <t>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t>
  </si>
  <si>
    <t>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t>
  </si>
  <si>
    <t>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t>
  </si>
  <si>
    <t>모노셀 용 전극 타발→양/음극 tap 닦기→실링 후, 모노셀 수작업실 전달→모노셀 조립→수작업실에서 모노셀 수령→건조된 모노셀 실링 후, degas 장비로 이동→전해액 주액→전해액 wetting→모노셀 실링→비어있는 충방전 채널에 모노셀 체결→모노셀의 활성화 공정→활성화 완료된 모노셀, degas 장비로 이동→모노셀 부분 6-7cm로 맞추어 cutting→모노셀 resealing</t>
  </si>
  <si>
    <t>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t>
  </si>
  <si>
    <t>모노셀 제작용 양극/음극 타발→양/음극 tap 닦기→샘플 질량 측정→샘플 선별→압연진행→최종 압연진행→target porosity에 맞게 압연 되었는지 측정→모노셀 건조→샘플 전달→샘플 수령→전해액 주액→전해액 wetting→lamination→주액된 모노셀의 활성화 공정→모노셀 resealing</t>
  </si>
  <si>
    <t>모노셀 제작은 외주 의뢰→전해액 주액→전해액 wetting→lamination→주액된 모노셀의 활성화 공정→모노셀 resealing</t>
  </si>
  <si>
    <t>셀 주액→셀제작 및 활성화</t>
  </si>
  <si>
    <t>원통형 셀 제작용 샘플 준비</t>
  </si>
  <si>
    <t>양극 타발→두께 및 무게 측정→분리막 타발→부품 준비 (코인셀용 부품)→Li metal 타발→코인셀 조립→코인셀 조립 후 OCV측정</t>
  </si>
  <si>
    <t>전해질 소재 간이 평가를 위한 셀 조립→Ni foam cutting→Ni foam press→Ni foam 타발→Ni foam 세척/건조→코인셀용 양/음극 타발→Li metal 타발→분리막 타발→부품 준비→코인셀 조립→코인셀 조립 후 OCV 측정</t>
  </si>
  <si>
    <t>코인셀 제작용 양극 타발→전극 두께 및 무게 측정→분리막 타발→부품 준비 (코인셀용 부품)→Li metal 타발→코인셀 조립→코인셀 조립 후 OCV측정</t>
  </si>
  <si>
    <t>코인셀 조립→코인셀 조립 후 OCV 측정</t>
  </si>
  <si>
    <t>코인셀용 양/음극 타발→무게 측정/기록→두께 측정/기록→Li metal 타발→분리막 타발→부품 준비→코인셀 조립→코인셀 조립 후 OCV 측정</t>
  </si>
  <si>
    <t>Ni foam cutting→Ni foam press→Ni foam 타발→Ni foam 세척/건조→코인셀용 양/음극 타발→무게 측정/기록→두께 측정/기록→Li metal 타발→분리막 타발→부품 준비 (코인셀용 부품)→코인셀 조립→코인셀 조립 후 OCV 측정</t>
  </si>
  <si>
    <t>Ni foam cutting→Ni foam press→Ni foam 타발→Ni foam 세척/건조→코인셀용 양/음극 타발→Li metal 타발→분리막 타발→부품 준비 (코인셀용 부품)→코인셀 조립→코인셀 조립 후 OCV 측정</t>
  </si>
  <si>
    <t>양/음극 타발→tap 부분의 활물질 층 제거→Al foil로 감싼 후 드라이룸 내의 V/D 챔버로 이동→V/D 챔버에서 130℃ 진공상태에서 8시간동안 전극 건조→실링 후, 셀 수작업실 (전지동)에 전달→셀 조립→셀 수작업실(전지동)에서 셀 수령 후 건조 오븐에 투입→55~60℃ 챔버에서 1~2일 이상 건조→건조된 셀 실링/ 전해액, 피펫 등 준비 후 degas 장비로 이동 (드라이룸)→건조된 셀에 전해액 주액→진공챔버에서 30초씩 2번 vacuum 시행→degas 장비에서 모노셀 실링(진공압착), 수기로 cell number 기입→lamination 1회 진행 (60~130도, 5~300초)→충방전기 챔버로 이동 후 , 셀 체결→12시간 이상 상온/고온 wetting 후, 3hr 충전 후 24시간 대기→data추출 및 정리→활성화 완료된 모노셀에 포스트잇 부착 +degas 장비(드라이룸)으로 이동→모노셀 부분 6cm로 맞추어 cutting→degas 장비에서 모노셀 re-실링(진공압착)→3일동안 45~70도 aging→100도 이상에서 5~300초 press</t>
  </si>
  <si>
    <t>무게 측정→고형분 맞추기→1차 믹싱→뭉친부분 풀어주기→2차 믹싱→장비 세척 및 정리</t>
  </si>
  <si>
    <t>음극 코터 셋팅→음극 전극 코팅→장비 세척 및 정리</t>
  </si>
  <si>
    <t>음극 코터 셋팅→음극 전극 코팅→장비 세척 및 정리→target로딩 전극 확인→6~7cm 폭으로 전극 cutting→target 밀도로 압연→전극 V/D 챔버로 이동→전극 건조</t>
  </si>
  <si>
    <t>음극, 양극 코터 셋팅→음극, 양극 전극 코팅→장비 세척 및 정리→target로딩 전극 확인→8cm 폭으로 전극 cutting→target 밀도로 압연→전극 V/D 챔버로 이동→전극 건조</t>
  </si>
  <si>
    <t>target로딩 전극 확인→6~7cm 폭으로 전극 cutting→target 밀도로 압연→장비 세척 및 정리→전극 V/D 챔버로 이동→전극 건조</t>
  </si>
  <si>
    <t>소재준비 (이송)→코팅→건조→장비 세척 및 정리→압연</t>
  </si>
  <si>
    <t>코팅 준비→코팅→전극 cutting 및 건조→전극 1차 건조→장비 세척 및 정리</t>
  </si>
  <si>
    <t>target로딩 전극 확인→3cm 폭으로 전극 cutting→target 밀도로 압연→장비 세척 및 정리→전극 V/D 챔버로 이동→전극 건조</t>
  </si>
  <si>
    <t>원소재 물성을 고려한 조성 선정 및 제조</t>
  </si>
  <si>
    <t>지그 체결→swelling 평가용 지그 체결</t>
  </si>
  <si>
    <t>건조된 셀 실링 후, degas 장비로 이동→전해액 주액→전해액 wetting→모노셀 실링→상온 wetting→초기 두께 측정→비어 있는 채널에 셀 체결→in-situ swelling 평가→Data 정리</t>
  </si>
  <si>
    <t>초기 두께 측정→비어 있는 채널에 셀 체결→in-situ swelling 평가→Data 정리</t>
  </si>
  <si>
    <t>고온 내구성 평가→Data 정리</t>
  </si>
  <si>
    <t>셀 평가 (고온수명)→셀 평가 (고온저장)</t>
  </si>
  <si>
    <t>셀 평가 (상온수명)→셀 평가 (고온수명)</t>
  </si>
  <si>
    <t>모노셀 용량 및 HPPC 평가→Data 정리→추가 평가를 위한 셀 선별</t>
  </si>
  <si>
    <t>모노셀 용량 및 HPPC 평가→Data 정리→추가 평가를 위한 셀 선별→비어있는 충방전 채널에 모노셀 체결 (상온수명/고온수명/고온저장 각각)</t>
  </si>
  <si>
    <t>모노셀 용량 및 HPPC 평가→Data 추출 및 정리→모노셀 선별</t>
  </si>
  <si>
    <t>비어있는 충방전 채널에 모노셀 체결→모노셀 용량 및 (LT)HPPC 평가→Data 정리→모노셀 EIS 측정</t>
  </si>
  <si>
    <t>셀 평가 (고온수명)→셀 평가 및 Data 정리</t>
  </si>
  <si>
    <t>셀 평가 (상온수명)→셀 평가 (고온수명)→Data 정리</t>
  </si>
  <si>
    <t>충방전 채널에 모노셀 체결 (저/상/고온수명/고온저장 각각)→셀 평가 (고온수명)→Data 정리</t>
  </si>
  <si>
    <t>zig 체결→비어있는 충방전 채널에 모노셀 체결</t>
  </si>
  <si>
    <t>zig 체결→비어있는 충방전 채널에 모노셀 체결→비어있는 충방전 채널에 모노셀 체결 (상온수명/고온수명/고온저장 각각)</t>
  </si>
  <si>
    <t>충방전기 cell 체결→HPPC 측정→Data 정리→EIS 측정→셀 평가 (고온수명)→셀 평가 (고온저장)</t>
  </si>
  <si>
    <t>셀 성능 평가</t>
  </si>
  <si>
    <t>충방전 평가 진행 (0.1C 충/방 1회 측정)→Data 추출 및 정리→초기 용량 측정 후 Rate 측정</t>
  </si>
  <si>
    <t>충방전 평가 진행 (0.1C 충/방 1회 측정)</t>
  </si>
  <si>
    <t>비어있는 충방전 채널에 코인셀 체결→충방전 평가 진행→Data 정리 및 용량/효율 계산→그래프 생성→Rate 별 평가→Data 정리</t>
  </si>
  <si>
    <t>비어있는 충방전 채널에 코인셀 체결→충방전 평가 진행→Data 정리→그래프 생성</t>
  </si>
  <si>
    <t>비어있는 충방전 채널에 코인셀 체결→충방전 평가 진행→Data 정리 및 용량/효율 계산→그래프 생성</t>
  </si>
  <si>
    <t>비어있는 충방전 채널에 코인셀 체결→충방전 평가 진행→Data 정리 및 용량/효율 계산→그래프 생성→Rate 별 평가→Data 정리→가속 충방전 진행→Data 추출 및 정리→저온출력 평가 진행→챔버 온도 조정 및 Soaking 진행→추가 출력 평가 진행</t>
  </si>
  <si>
    <t>충방전 평가 진행 (0.1C 충/방 1회 측정)→Data 정리→Rate별 평가→가속화 평가→활성화 및 SOC 설정→챔버 온도 설정→저온출력 평가</t>
  </si>
  <si>
    <t>Rate 별 평가→Data 정리→그래프 생성→비어있는 충방전 채널에 코인셀 체결→코인셀로 수명 평가</t>
  </si>
  <si>
    <t>비어있는 충방전 채널에 코인셀 체결→Rate 별 평가→Data 정리→그래프 생성</t>
  </si>
  <si>
    <t>셀 용량 및 (LT)HPPC 평가→Data 정리→추가 평가를 위한 셀 선별→충방전 채널에 셀 체결 (저/상/고온수명/고온저장 각각)→셀 평가 (상온수명)→셀 평가 (저온수명)→셀 평가 (고온수명)→셀 평가 (고온저장)</t>
  </si>
  <si>
    <t>지그 체결 (우레탄폼 cutting 포함)→비어있는 충방전 채널에 모노셀 체결</t>
  </si>
  <si>
    <t>셀측정조건 확보→측정</t>
  </si>
  <si>
    <t>M/M</t>
  </si>
  <si>
    <t>기대 M/M</t>
  </si>
  <si>
    <t>리사이클팀</t>
  </si>
  <si>
    <t>양극재선행팀</t>
  </si>
  <si>
    <t>전해질1팀</t>
  </si>
  <si>
    <t>전해질2팀</t>
  </si>
  <si>
    <t>음극재1팀</t>
  </si>
  <si>
    <t>음극재2팀</t>
  </si>
  <si>
    <t>분리막1팀</t>
  </si>
  <si>
    <t>분리막2팀</t>
  </si>
  <si>
    <t>분리막 두께 측정</t>
  </si>
  <si>
    <t>분리막 무게 측정</t>
  </si>
  <si>
    <t>분리막 통기성 측정</t>
  </si>
  <si>
    <t>Puncture stress</t>
  </si>
  <si>
    <t>Tensile strength (인장강도)</t>
  </si>
  <si>
    <t>Slurry gas 발생량 측정</t>
  </si>
  <si>
    <t>접착력 측정</t>
  </si>
  <si>
    <t>Pore 구조(분포) 분석</t>
  </si>
  <si>
    <t>Si 증착 균일성 분석</t>
  </si>
  <si>
    <t>Si 함량 분석</t>
  </si>
  <si>
    <t>코인셀 제작</t>
  </si>
  <si>
    <t>원통형셀 validation (저장, 수명, RPT 등)</t>
  </si>
  <si>
    <t>코인셀 rate capability</t>
  </si>
  <si>
    <t>M/M​</t>
  </si>
  <si>
    <t>기대 M/M​</t>
  </si>
  <si>
    <t>M/M​​</t>
  </si>
  <si>
    <t>기대 M/M​​</t>
  </si>
  <si>
    <t>M/M​​​</t>
  </si>
  <si>
    <t>기대 M/M​​​</t>
  </si>
  <si>
    <t>M/M​​​​</t>
  </si>
  <si>
    <t>기대 M/M​​​​</t>
  </si>
  <si>
    <t>M/M​​​​​</t>
  </si>
  <si>
    <t>기대 M/M​​​​​</t>
  </si>
  <si>
    <t>M/M​​​​​​</t>
  </si>
  <si>
    <t>기대 M/M​​​​​​</t>
  </si>
  <si>
    <t>M/M​​​​​​​</t>
  </si>
  <si>
    <t>기대 M/M​​​​​​​</t>
  </si>
  <si>
    <t>M/M​​​​​​​​</t>
  </si>
  <si>
    <t>기대 M/M​​​​​​​​</t>
  </si>
  <si>
    <t>M/M​​​​​​​​​</t>
  </si>
  <si>
    <t>기대 M/M​​​​​​​​​</t>
  </si>
  <si>
    <t>M/M​​​​​​​​​​</t>
  </si>
  <si>
    <t>기대 M/M​​​​​​​​​​</t>
  </si>
  <si>
    <t>M/M​​​​​​​​​​​</t>
  </si>
  <si>
    <t>기대 M/M​​​​​​​​​​​</t>
  </si>
  <si>
    <t>M/M​​​​​​​​​​​​</t>
  </si>
  <si>
    <t>기대 M/M​​​​​​​​​​​​</t>
  </si>
  <si>
    <t>n/a</t>
  </si>
  <si>
    <t>M/M 합계</t>
    <phoneticPr fontId="1" type="noConversion"/>
  </si>
  <si>
    <t>기대M/M 합계</t>
    <phoneticPr fontId="1" type="noConversion"/>
  </si>
  <si>
    <t>팀별 LEVEL 2 W·X 비교</t>
  </si>
  <si>
    <t>*</t>
  </si>
  <si>
    <t>P:X 원본 표시 직접 반영 | 팀별 W(M/M), X(기대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</si>
</sst>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0_);[Red]\(0\)"/>
    <numFmt numFmtId="177" formatCode="mm&quot;월&quot;\ dd&quot;일&quot;"/>
    <numFmt numFmtId="178" formatCode="0.0"/>
    <numFmt numFmtId="179" formatCode="_-* #,##0.0_-;\-* #,##0.0_-;_-* &quot;-&quot;_-;_-@_-"/>
    <numFmt numFmtId="180" formatCode="0.0000"/>
    <numFmt numFmtId="181" formatCode="0.00000"/>
    <numFmt numFmtId="183" formatCode="#,##0.0"/>
    <numFmt numFmtId="184" formatCode="0.00;\-0.00;&quot;n/a&quot;"/>
    <numFmt numFmtId="185" formatCode="#,##0.0;\-#,##0.0;&quot;n/a&quot;"/>
    <numFmt numFmtId="186" formatCode="#,##0.0;\-#,##0.0;&quot;*&quot;"/>
    <numFmt numFmtId="187" formatCode="0.00;\-0.00;&quot;*&quot;"/>
  </numFmts>
  <fonts count="118">
    <font>
      <sz val="11"/>
      <color theme="1"/>
      <name val="맑은 고딕"/>
      <family val="2"/>
      <charset val="129"/>
      <scheme val="minor"/>
    </font>
    <font>
      <sz val="8"/>
      <name val="맑은 고딕"/>
      <family val="2"/>
      <charset val="129"/>
      <scheme val="minor"/>
    </font>
    <font>
      <sz val="11"/>
      <color theme="1"/>
      <name val="LG스마트체 Regular"/>
      <family val="3"/>
      <charset val="129"/>
    </font>
    <font>
      <b/>
      <sz val="11"/>
      <color theme="1"/>
      <name val="LG스마트체 Regular"/>
      <family val="3"/>
      <charset val="129"/>
    </font>
    <font>
      <b/>
      <u/>
      <sz val="11"/>
      <color theme="1"/>
      <name val="LG스마트체 Regular"/>
      <family val="3"/>
      <charset val="129"/>
    </font>
    <font>
      <b/>
      <u/>
      <sz val="10"/>
      <color theme="1"/>
      <name val="LG스마트체 Regular"/>
      <family val="3"/>
      <charset val="129"/>
    </font>
    <font>
      <sz val="8"/>
      <name val="LG스마트체 Regular"/>
      <family val="3"/>
      <charset val="129"/>
    </font>
    <font>
      <sz val="9"/>
      <color theme="1"/>
      <name val="LG스마트체 Regular"/>
      <family val="3"/>
      <charset val="129"/>
    </font>
    <font>
      <b/>
      <sz val="9"/>
      <color theme="1"/>
      <name val="LG스마트체 Regular"/>
      <family val="3"/>
      <charset val="129"/>
    </font>
    <font>
      <sz val="11"/>
      <color theme="1"/>
      <name val="Arial Narrow"/>
      <family val="2"/>
    </font>
    <font>
      <b/>
      <sz val="11"/>
      <color theme="1"/>
      <name val="Arial Narrow"/>
      <family val="2"/>
    </font>
    <font>
      <b/>
      <u/>
      <sz val="10"/>
      <color theme="1"/>
      <name val="Arial Narrow"/>
      <family val="2"/>
    </font>
    <font>
      <sz val="9"/>
      <color theme="1"/>
      <name val="Arial Narrow"/>
      <family val="2"/>
    </font>
    <font>
      <sz val="9"/>
      <color rgb="FF006600"/>
      <name val="LG스마트체 Regular"/>
      <family val="3"/>
      <charset val="129"/>
    </font>
    <font>
      <b/>
      <sz val="9"/>
      <color theme="1"/>
      <name val="Arial Narrow"/>
      <family val="2"/>
    </font>
    <font>
      <b/>
      <sz val="9"/>
      <color rgb="FF000000"/>
      <name val="LG스마트체 Regular"/>
      <family val="3"/>
      <charset val="129"/>
    </font>
    <font>
      <b/>
      <sz val="9"/>
      <color rgb="FF000000"/>
      <name val="Arial Narrow"/>
      <family val="2"/>
    </font>
    <font>
      <sz val="10"/>
      <name val="Wingdings"/>
      <charset val="2"/>
    </font>
    <font>
      <b/>
      <sz val="10"/>
      <color rgb="FF000000"/>
      <name val="LG스마트체 Regular"/>
      <family val="3"/>
      <charset val="129"/>
    </font>
    <font>
      <b/>
      <sz val="10"/>
      <color rgb="FF000000"/>
      <name val="Arial Narrow"/>
      <family val="2"/>
    </font>
    <font>
      <sz val="8"/>
      <color rgb="FF000000"/>
      <name val="LG스마트체 Regular"/>
      <family val="3"/>
      <charset val="129"/>
    </font>
    <font>
      <sz val="18"/>
      <name val="Arial"/>
      <family val="2"/>
    </font>
    <font>
      <sz val="8"/>
      <color rgb="FF000000"/>
      <name val="Arial Narrow"/>
      <family val="2"/>
    </font>
    <font>
      <sz val="10"/>
      <color rgb="FF000000"/>
      <name val="Arial Narrow"/>
      <family val="2"/>
    </font>
    <font>
      <sz val="10"/>
      <color rgb="FF000000"/>
      <name val="LG스마트체 Regular"/>
      <family val="3"/>
      <charset val="129"/>
    </font>
    <font>
      <sz val="9"/>
      <color theme="1"/>
      <name val="LG스마트체 Regular"/>
      <family val="2"/>
      <charset val="129"/>
    </font>
    <font>
      <sz val="9"/>
      <color theme="1"/>
      <name val="Arial Narrow"/>
      <family val="3"/>
      <charset val="129"/>
    </font>
    <font>
      <sz val="9"/>
      <color theme="1"/>
      <name val="Arial Unicode MS"/>
      <family val="2"/>
      <charset val="129"/>
    </font>
    <font>
      <b/>
      <u/>
      <sz val="10"/>
      <color theme="1"/>
      <name val="Arial Unicode MS"/>
      <family val="2"/>
      <charset val="129"/>
    </font>
    <font>
      <sz val="9"/>
      <color rgb="FFFF0000"/>
      <name val="LG스마트체 Regular"/>
      <family val="3"/>
      <charset val="129"/>
    </font>
    <font>
      <sz val="9"/>
      <color theme="1"/>
      <name val="Wingdings"/>
      <family val="3"/>
      <charset val="2"/>
    </font>
    <font>
      <sz val="10"/>
      <color theme="1"/>
      <name val="Arial Narrow"/>
      <family val="2"/>
    </font>
    <font>
      <sz val="10"/>
      <color theme="1"/>
      <name val="LG스마트체2.0 Regular"/>
      <family val="3"/>
      <charset val="129"/>
    </font>
    <font>
      <sz val="9"/>
      <color theme="1"/>
      <name val="맑은 고딕"/>
      <family val="3"/>
      <charset val="129"/>
    </font>
    <font>
      <sz val="9"/>
      <color theme="1"/>
      <name val="Calibri"/>
      <family val="3"/>
      <charset val="161"/>
    </font>
    <font>
      <sz val="9"/>
      <color theme="1"/>
      <name val="Segoe UI Symbol"/>
      <family val="3"/>
    </font>
    <font>
      <sz val="9"/>
      <color rgb="FF000000"/>
      <name val="LG스마트체 Regular"/>
      <family val="3"/>
      <charset val="129"/>
    </font>
    <font>
      <sz val="9"/>
      <name val="LG스마트체 Regular"/>
      <family val="3"/>
      <charset val="129"/>
    </font>
    <font>
      <b/>
      <sz val="8"/>
      <color theme="1"/>
      <name val="LG스마트체 Regular"/>
      <family val="3"/>
      <charset val="129"/>
    </font>
    <font>
      <sz val="8"/>
      <color theme="1"/>
      <name val="Arial Narrow"/>
      <family val="2"/>
    </font>
    <font>
      <sz val="8"/>
      <color rgb="FF006600"/>
      <name val="Arial Narrow"/>
      <family val="2"/>
    </font>
    <font>
      <sz val="11"/>
      <color theme="1"/>
      <name val="맑은 고딕"/>
      <family val="2"/>
      <scheme val="minor"/>
    </font>
    <font>
      <b/>
      <sz val="9"/>
      <color rgb="FF006600"/>
      <name val="LG스마트체 Regular"/>
      <family val="3"/>
      <charset val="129"/>
    </font>
    <font>
      <sz val="10"/>
      <color theme="1"/>
      <name val="LG스마트체 Regular"/>
      <family val="2"/>
      <charset val="129"/>
    </font>
    <font>
      <sz val="11"/>
      <name val="맑은 고딕"/>
      <family val="2"/>
      <charset val="129"/>
      <scheme val="minor"/>
    </font>
    <font>
      <sz val="11"/>
      <color rgb="FFFF0000"/>
      <name val="LG스마트체 Regular"/>
      <family val="3"/>
      <charset val="129"/>
    </font>
    <font>
      <b/>
      <sz val="9"/>
      <color indexed="81"/>
      <name val="LG스마트체 Regular"/>
      <family val="3"/>
      <charset val="129"/>
    </font>
    <font>
      <b/>
      <sz val="8"/>
      <color indexed="81"/>
      <name val="LG스마트체 Regular"/>
      <family val="3"/>
      <charset val="129"/>
    </font>
    <font>
      <sz val="8"/>
      <color indexed="81"/>
      <name val="LG스마트체 Regular"/>
      <family val="3"/>
      <charset val="129"/>
    </font>
    <font>
      <u/>
      <sz val="9"/>
      <color theme="1"/>
      <name val="LG스마트체 Regular"/>
      <family val="3"/>
      <charset val="129"/>
    </font>
    <font>
      <b/>
      <sz val="12"/>
      <color rgb="FF0E12EB"/>
      <name val="LG스마트체 Regular"/>
      <family val="3"/>
      <charset val="129"/>
    </font>
    <font>
      <sz val="11"/>
      <color theme="1"/>
      <name val="Arial Narrow"/>
      <family val="3"/>
      <charset val="129"/>
    </font>
    <font>
      <b/>
      <u/>
      <sz val="9"/>
      <color theme="1"/>
      <name val="LG스마트체 Regular"/>
      <family val="3"/>
      <charset val="129"/>
    </font>
    <font>
      <strike/>
      <sz val="9"/>
      <color theme="1"/>
      <name val="LG스마트체 Regular"/>
      <family val="3"/>
      <charset val="129"/>
    </font>
    <font>
      <b/>
      <sz val="9"/>
      <color indexed="81"/>
      <name val="Tahoma"/>
      <family val="2"/>
    </font>
    <font>
      <b/>
      <sz val="9"/>
      <color indexed="81"/>
      <name val="돋움"/>
      <family val="3"/>
      <charset val="129"/>
    </font>
    <font>
      <sz val="9"/>
      <color indexed="81"/>
      <name val="LG스마트체 Regular"/>
      <family val="3"/>
      <charset val="129"/>
    </font>
    <font>
      <b/>
      <sz val="9"/>
      <color indexed="81"/>
      <name val="Aptos Narrow"/>
      <family val="2"/>
    </font>
    <font>
      <sz val="9"/>
      <color indexed="81"/>
      <name val="Aptos Narrow"/>
      <family val="2"/>
    </font>
    <font>
      <b/>
      <sz val="9"/>
      <color indexed="81"/>
      <name val="Arial Narrow"/>
      <family val="2"/>
    </font>
    <font>
      <sz val="9"/>
      <color indexed="81"/>
      <name val="Arial Narrow"/>
      <family val="2"/>
    </font>
    <font>
      <sz val="10"/>
      <color theme="1"/>
      <name val="LG스마트체 Regular"/>
      <family val="3"/>
      <charset val="129"/>
    </font>
    <font>
      <b/>
      <sz val="8"/>
      <color rgb="FF006600"/>
      <name val="Arial Narrow"/>
      <family val="2"/>
    </font>
    <font>
      <b/>
      <sz val="8"/>
      <color rgb="FF006600"/>
      <name val="LG스마트체 Regular"/>
      <family val="3"/>
      <charset val="129"/>
    </font>
    <font>
      <sz val="8"/>
      <name val="맑은 고딕"/>
      <family val="3"/>
      <charset val="129"/>
      <scheme val="minor"/>
    </font>
    <font>
      <b/>
      <sz val="9"/>
      <color theme="1"/>
      <name val="Arial Narrow"/>
      <family val="3"/>
      <charset val="129"/>
    </font>
    <font>
      <b/>
      <i/>
      <sz val="9"/>
      <color theme="1"/>
      <name val="Arial Narrow"/>
      <family val="2"/>
    </font>
    <font>
      <i/>
      <sz val="9"/>
      <color theme="1"/>
      <name val="Arial Narrow"/>
      <family val="2"/>
    </font>
    <font>
      <i/>
      <sz val="9"/>
      <color theme="1"/>
      <name val="LG스마트체 Regular"/>
      <family val="3"/>
      <charset val="129"/>
    </font>
    <font>
      <sz val="9"/>
      <color theme="0" tint="-0.34998626667073579"/>
      <name val="LG스마트체 Regular"/>
      <family val="3"/>
      <charset val="129"/>
    </font>
    <font>
      <b/>
      <u/>
      <sz val="10"/>
      <color theme="1"/>
      <name val="Arial Narrow"/>
      <family val="3"/>
      <charset val="129"/>
    </font>
    <font>
      <sz val="9"/>
      <color theme="0" tint="-0.34998626667073579"/>
      <name val="Arial Narrow"/>
      <family val="3"/>
      <charset val="129"/>
    </font>
    <font>
      <sz val="9"/>
      <color theme="0" tint="-0.34998626667073579"/>
      <name val="Arial Narrow"/>
      <family val="2"/>
    </font>
    <font>
      <sz val="8"/>
      <color rgb="FF006600"/>
      <name val="LG스마트체 Regular"/>
      <family val="3"/>
      <charset val="129"/>
    </font>
    <font>
      <b/>
      <u/>
      <sz val="10"/>
      <color theme="1"/>
      <name val="굴림"/>
      <family val="2"/>
      <charset val="129"/>
    </font>
    <font>
      <sz val="8"/>
      <color indexed="81"/>
      <name val="Arial Narrow"/>
      <family val="2"/>
    </font>
    <font>
      <b/>
      <u/>
      <sz val="9"/>
      <color theme="1"/>
      <name val="Arial Narrow"/>
      <family val="2"/>
    </font>
    <font>
      <sz val="9"/>
      <color rgb="FF0E12EB"/>
      <name val="LG스마트체 Regular"/>
      <family val="3"/>
      <charset val="129"/>
    </font>
    <font>
      <sz val="11"/>
      <name val="맑은 고딕"/>
      <family val="3"/>
    </font>
    <font>
      <sz val="9"/>
      <name val="LG스마트체 Regular"/>
      <family val="3"/>
    </font>
    <font>
      <sz val="9"/>
      <name val="맑은 고딕"/>
      <family val="3"/>
    </font>
    <font>
      <sz val="9"/>
      <color rgb="FF000000"/>
      <name val="LG스마트체 Regular"/>
      <family val="3"/>
    </font>
    <font>
      <sz val="11"/>
      <color rgb="FF000000"/>
      <name val="LG스마트체 Regular"/>
      <family val="3"/>
    </font>
    <font>
      <b/>
      <sz val="9"/>
      <color rgb="FF000000"/>
      <name val="LG스마트체 Regular"/>
      <family val="3"/>
    </font>
    <font>
      <b/>
      <sz val="9"/>
      <name val="LG스마트체 Regular"/>
      <family val="3"/>
      <charset val="129"/>
    </font>
    <font>
      <b/>
      <sz val="9"/>
      <color rgb="FF0E12EB"/>
      <name val="LG스마트체 Regular"/>
      <family val="3"/>
      <charset val="129"/>
    </font>
    <font>
      <sz val="9"/>
      <color theme="1"/>
      <name val="LG스마트체2.0 Regular"/>
      <family val="3"/>
      <charset val="129"/>
    </font>
    <font>
      <sz val="9"/>
      <color theme="1"/>
      <name val="LG스마트체 Regular"/>
      <family val="3"/>
    </font>
    <font>
      <sz val="11"/>
      <color theme="1"/>
      <name val="LG스마트체 Regular"/>
      <family val="3"/>
    </font>
    <font>
      <b/>
      <u/>
      <sz val="9"/>
      <name val="LG스마트체 Regular"/>
      <family val="3"/>
      <charset val="129"/>
    </font>
    <font>
      <sz val="11"/>
      <color rgb="FF000000"/>
      <name val="Arial Narrow"/>
      <family val="2"/>
    </font>
    <font>
      <b/>
      <sz val="9"/>
      <color theme="1"/>
      <name val="LG스마트체 Regular"/>
      <family val="3"/>
    </font>
    <font>
      <b/>
      <sz val="9"/>
      <color rgb="FF0E12EB"/>
      <name val="LG스마트체 Regular"/>
      <family val="3"/>
    </font>
    <font>
      <b/>
      <sz val="11"/>
      <color theme="1"/>
      <name val="맑은 고딕"/>
      <family val="3"/>
      <charset val="129"/>
    </font>
    <font>
      <sz val="9"/>
      <color rgb="FFFF0000"/>
      <name val="LG스마트체 Regular"/>
      <family val="3"/>
    </font>
    <font>
      <sz val="11"/>
      <color theme="1"/>
      <name val="맑은 고딕"/>
      <family val="2"/>
      <charset val="129"/>
      <scheme val="minor"/>
    </font>
    <font>
      <sz val="11"/>
      <color rgb="FFFF0000"/>
      <name val="Arial Narrow"/>
      <family val="2"/>
    </font>
    <font>
      <sz val="10"/>
      <color rgb="FFFF0000"/>
      <name val="Arial Narrow"/>
      <family val="2"/>
    </font>
    <font>
      <sz val="11"/>
      <color rgb="FF000000"/>
      <name val="LG스마트체 Regular"/>
      <family val="3"/>
      <charset val="129"/>
    </font>
    <font>
      <sz val="10"/>
      <color rgb="FFFF0000"/>
      <name val="LG스마트체 Regular"/>
      <family val="3"/>
      <charset val="129"/>
    </font>
    <font>
      <b/>
      <sz val="12"/>
      <color rgb="FFFF0000"/>
      <name val="Arial Narrow"/>
      <family val="2"/>
    </font>
    <font>
      <b/>
      <sz val="12"/>
      <color rgb="FFFF0000"/>
      <name val="LG스마트체 Regular"/>
      <family val="3"/>
      <charset val="129"/>
    </font>
    <font>
      <b/>
      <sz val="8"/>
      <color theme="0" tint="-0.34998626667073579"/>
      <name val="Arial Narrow"/>
      <family val="2"/>
    </font>
    <font>
      <b/>
      <sz val="9"/>
      <color rgb="FFFF0000"/>
      <name val="LG스마트체 Regular"/>
      <family val="3"/>
      <charset val="129"/>
    </font>
    <font>
      <b/>
      <sz val="10"/>
      <color theme="1"/>
      <name val="Arial Narrow"/>
      <family val="2"/>
    </font>
    <font>
      <b/>
      <sz val="10"/>
      <color rgb="FF006600"/>
      <name val="Arial Narrow"/>
      <family val="2"/>
    </font>
    <font>
      <sz val="9"/>
      <color theme="6"/>
      <name val="LG스마트체 Regular"/>
      <family val="3"/>
      <charset val="129"/>
    </font>
    <font>
      <b/>
      <sz val="6"/>
      <color theme="0" tint="-0.34998626667073579"/>
      <name val="Arial Narrow"/>
      <family val="2"/>
    </font>
    <font>
      <sz val="6"/>
      <color theme="1"/>
      <name val="Arial Narrow"/>
      <family val="2"/>
    </font>
    <font>
      <b/>
      <sz val="11"/>
      <color theme="1"/>
      <name val="맑은 고딕"/>
      <family val="2"/>
      <charset val="129"/>
      <scheme val="minor"/>
    </font>
    <font>
      <b/>
      <sz val="11"/>
      <color rgb="FFFFFFFF"/>
      <name val="맑은 고딕"/>
      <family val="2"/>
      <charset val="129"/>
      <scheme val="minor"/>
    </font>
    <font>
      <b/>
      <sz val="18"/>
      <color rgb="FFFFFFFF"/>
      <name val="맑은 고딕"/>
      <family val="2"/>
      <charset val="129"/>
      <scheme val="minor"/>
    </font>
    <font>
      <i/>
      <sz val="11"/>
      <color rgb="FF5B6573"/>
      <name val="맑은 고딕"/>
      <family val="2"/>
      <charset val="129"/>
      <scheme val="minor"/>
    </font>
    <font>
      <b/>
      <sz val="10"/>
      <color rgb="FFFFFFFF"/>
      <name val="맑은 고딕"/>
      <family val="3"/>
      <charset val="129"/>
      <scheme val="minor"/>
    </font>
    <font>
      <i/>
      <sz val="10"/>
      <color rgb="FF5B6573"/>
      <name val="맑은 고딕"/>
      <family val="3"/>
      <charset val="129"/>
      <scheme val="minor"/>
    </font>
    <font>
      <sz val="10"/>
      <color theme="1"/>
      <name val="맑은 고딕"/>
      <family val="3"/>
      <charset val="129"/>
      <scheme val="minor"/>
    </font>
    <font>
      <b/>
      <sz val="10"/>
      <color rgb="FF17365D"/>
      <name val="맑은 고딕"/>
      <family val="3"/>
      <charset val="129"/>
      <scheme val="minor"/>
    </font>
    <font>
      <sz val="10"/>
      <color rgb="FF404040"/>
      <name val="맑은 고딕"/>
      <family val="3"/>
      <charset val="129"/>
      <scheme val="minor"/>
    </font>
  </fonts>
  <fills count="2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FF"/>
        <bgColor rgb="FF000000"/>
      </patternFill>
    </fill>
    <fill>
      <patternFill patternType="solid">
        <fgColor rgb="FFFFC0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FF00"/>
        <bgColor rgb="FF000000"/>
      </patternFill>
    </fill>
    <fill>
      <patternFill patternType="solid">
        <fgColor theme="0"/>
        <bgColor rgb="FF000000"/>
      </patternFill>
    </fill>
    <fill>
      <patternFill patternType="solid">
        <fgColor rgb="FFDAF2D0"/>
        <bgColor rgb="FF000000"/>
      </patternFill>
    </fill>
    <fill>
      <patternFill patternType="solid">
        <fgColor rgb="FFFFC000"/>
        <bgColor rgb="FF000000"/>
      </patternFill>
    </fill>
    <fill>
      <patternFill patternType="solid">
        <fgColor rgb="FFFFFFCC"/>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5B9BD5"/>
        <bgColor indexed="64"/>
      </patternFill>
    </fill>
  </fills>
  <borders count="20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bottom/>
      <diagonal/>
    </border>
    <border>
      <left style="medium">
        <color theme="0" tint="-0.34998626667073579"/>
      </left>
      <right style="thin">
        <color theme="0" tint="-0.34998626667073579"/>
      </right>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right style="medium">
        <color theme="0" tint="-0.34998626667073579"/>
      </right>
      <top style="thin">
        <color theme="0" tint="-0.34998626667073579"/>
      </top>
      <bottom style="thin">
        <color theme="0" tint="-0.34998626667073579"/>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theme="0" tint="-0.34998626667073579"/>
      </left>
      <right/>
      <top style="thin">
        <color theme="0" tint="-0.249977111117893"/>
      </top>
      <bottom style="thin">
        <color theme="0" tint="-0.34998626667073579"/>
      </bottom>
      <diagonal/>
    </border>
    <border>
      <left/>
      <right/>
      <top style="thin">
        <color theme="0" tint="-0.249977111117893"/>
      </top>
      <bottom style="thin">
        <color theme="0" tint="-0.34998626667073579"/>
      </bottom>
      <diagonal/>
    </border>
    <border>
      <left/>
      <right style="medium">
        <color theme="0" tint="-0.34998626667073579"/>
      </right>
      <top style="thin">
        <color theme="0" tint="-0.249977111117893"/>
      </top>
      <bottom style="thin">
        <color theme="0" tint="-0.34998626667073579"/>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diagonal/>
    </border>
    <border>
      <left style="medium">
        <color theme="0" tint="-0.34998626667073579"/>
      </left>
      <right style="thin">
        <color rgb="FF888888"/>
      </right>
      <top style="medium">
        <color theme="0" tint="-0.34998626667073579"/>
      </top>
      <bottom style="thin">
        <color rgb="FF888888"/>
      </bottom>
      <diagonal/>
    </border>
    <border>
      <left style="thin">
        <color rgb="FF888888"/>
      </left>
      <right style="thin">
        <color rgb="FF888888"/>
      </right>
      <top style="medium">
        <color theme="0" tint="-0.34998626667073579"/>
      </top>
      <bottom style="thin">
        <color rgb="FF888888"/>
      </bottom>
      <diagonal/>
    </border>
    <border>
      <left style="thin">
        <color rgb="FF888888"/>
      </left>
      <right/>
      <top style="medium">
        <color theme="0" tint="-0.34998626667073579"/>
      </top>
      <bottom style="thin">
        <color rgb="FF888888"/>
      </bottom>
      <diagonal/>
    </border>
    <border>
      <left style="thin">
        <color rgb="FF888888"/>
      </left>
      <right style="medium">
        <color theme="0" tint="-0.34998626667073579"/>
      </right>
      <top style="medium">
        <color theme="0" tint="-0.34998626667073579"/>
      </top>
      <bottom style="thin">
        <color rgb="FF888888"/>
      </bottom>
      <diagonal/>
    </border>
    <border>
      <left style="medium">
        <color theme="0" tint="-0.34998626667073579"/>
      </left>
      <right style="thin">
        <color rgb="FF888888"/>
      </right>
      <top style="thin">
        <color rgb="FF888888"/>
      </top>
      <bottom style="thin">
        <color rgb="FF888888"/>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style="thin">
        <color rgb="FF888888"/>
      </left>
      <right style="medium">
        <color theme="0" tint="-0.34998626667073579"/>
      </right>
      <top style="thin">
        <color rgb="FF888888"/>
      </top>
      <bottom style="thin">
        <color rgb="FF888888"/>
      </bottom>
      <diagonal/>
    </border>
    <border>
      <left style="medium">
        <color theme="0" tint="-0.34998626667073579"/>
      </left>
      <right style="thin">
        <color theme="0" tint="-0.14996795556505021"/>
      </right>
      <top style="thin">
        <color rgb="FF888888"/>
      </top>
      <bottom style="thin">
        <color theme="0" tint="-0.14996795556505021"/>
      </bottom>
      <diagonal/>
    </border>
    <border>
      <left style="thin">
        <color theme="0" tint="-0.14996795556505021"/>
      </left>
      <right style="thin">
        <color theme="0" tint="-0.14996795556505021"/>
      </right>
      <top style="thin">
        <color rgb="FF888888"/>
      </top>
      <bottom style="thin">
        <color theme="0" tint="-0.14996795556505021"/>
      </bottom>
      <diagonal/>
    </border>
    <border>
      <left style="thin">
        <color theme="0" tint="-0.14996795556505021"/>
      </left>
      <right style="medium">
        <color theme="0" tint="-0.34998626667073579"/>
      </right>
      <top style="thin">
        <color rgb="FF888888"/>
      </top>
      <bottom style="thin">
        <color theme="0" tint="-0.14996795556505021"/>
      </bottom>
      <diagonal/>
    </border>
    <border>
      <left style="medium">
        <color theme="0" tint="-0.34998626667073579"/>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theme="0" tint="-0.34998626667073579"/>
      </right>
      <top style="thin">
        <color theme="0" tint="-0.14996795556505021"/>
      </top>
      <bottom style="thin">
        <color theme="0" tint="-0.14996795556505021"/>
      </bottom>
      <diagonal/>
    </border>
    <border>
      <left style="medium">
        <color theme="0" tint="-0.34998626667073579"/>
      </left>
      <right style="thin">
        <color theme="0" tint="-0.14996795556505021"/>
      </right>
      <top style="thin">
        <color theme="0" tint="-0.14996795556505021"/>
      </top>
      <bottom style="medium">
        <color theme="0" tint="-0.34998626667073579"/>
      </bottom>
      <diagonal/>
    </border>
    <border>
      <left style="thin">
        <color theme="0" tint="-0.14996795556505021"/>
      </left>
      <right style="thin">
        <color theme="0" tint="-0.14996795556505021"/>
      </right>
      <top style="thin">
        <color theme="0" tint="-0.14996795556505021"/>
      </top>
      <bottom style="medium">
        <color theme="0" tint="-0.34998626667073579"/>
      </bottom>
      <diagonal/>
    </border>
    <border>
      <left style="thin">
        <color theme="0" tint="-0.14996795556505021"/>
      </left>
      <right style="medium">
        <color theme="0" tint="-0.34998626667073579"/>
      </right>
      <top style="thin">
        <color theme="0" tint="-0.14996795556505021"/>
      </top>
      <bottom style="medium">
        <color theme="0" tint="-0.34998626667073579"/>
      </bottom>
      <diagonal/>
    </border>
    <border>
      <left style="thin">
        <color theme="0" tint="-0.14996795556505021"/>
      </left>
      <right/>
      <top style="thin">
        <color rgb="FF888888"/>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medium">
        <color theme="0" tint="-0.34998626667073579"/>
      </bottom>
      <diagonal/>
    </border>
    <border>
      <left style="medium">
        <color theme="0" tint="-0.249977111117893"/>
      </left>
      <right/>
      <top style="medium">
        <color theme="0" tint="-0.249977111117893"/>
      </top>
      <bottom style="thin">
        <color theme="0" tint="-0.249977111117893"/>
      </bottom>
      <diagonal/>
    </border>
    <border>
      <left style="thin">
        <color theme="0" tint="-0.249977111117893"/>
      </left>
      <right style="medium">
        <color theme="0" tint="-0.249977111117893"/>
      </right>
      <top style="medium">
        <color theme="0" tint="-0.34998626667073579"/>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style="medium">
        <color theme="0" tint="-0.249977111117893"/>
      </left>
      <right/>
      <top style="thin">
        <color theme="0" tint="-0.249977111117893"/>
      </top>
      <bottom style="medium">
        <color theme="0" tint="-0.249977111117893"/>
      </bottom>
      <diagonal/>
    </border>
    <border>
      <left style="medium">
        <color theme="0" tint="-0.34998626667073579"/>
      </left>
      <right/>
      <top style="medium">
        <color theme="0" tint="-0.34998626667073579"/>
      </top>
      <bottom/>
      <diagonal/>
    </border>
    <border>
      <left style="thin">
        <color theme="0" tint="-0.34998626667073579"/>
      </left>
      <right style="thin">
        <color theme="0" tint="-0.34998626667073579"/>
      </right>
      <top style="medium">
        <color theme="0" tint="-0.34998626667073579"/>
      </top>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style="thin">
        <color theme="0" tint="-0.34998626667073579"/>
      </left>
      <right style="medium">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right/>
      <top style="medium">
        <color theme="0" tint="-0.499984740745262"/>
      </top>
      <bottom/>
      <diagonal/>
    </border>
    <border>
      <left style="thin">
        <color theme="0" tint="-0.34998626667073579"/>
      </left>
      <right style="thin">
        <color theme="0" tint="-0.34998626667073579"/>
      </right>
      <top style="medium">
        <color theme="0" tint="-0.499984740745262"/>
      </top>
      <bottom style="thin">
        <color theme="0" tint="-0.34998626667073579"/>
      </bottom>
      <diagonal/>
    </border>
    <border>
      <left/>
      <right/>
      <top/>
      <bottom style="medium">
        <color theme="0" tint="-0.499984740745262"/>
      </bottom>
      <diagonal/>
    </border>
    <border>
      <left style="thin">
        <color theme="0" tint="-0.34998626667073579"/>
      </left>
      <right style="thin">
        <color theme="0" tint="-0.34998626667073579"/>
      </right>
      <top style="thin">
        <color theme="0" tint="-0.34998626667073579"/>
      </top>
      <bottom style="medium">
        <color theme="0" tint="-0.499984740745262"/>
      </bottom>
      <diagonal/>
    </border>
    <border>
      <left style="thin">
        <color theme="0" tint="-0.34998626667073579"/>
      </left>
      <right style="medium">
        <color theme="0" tint="-0.34998626667073579"/>
      </right>
      <top style="medium">
        <color theme="0" tint="-0.34998626667073579"/>
      </top>
      <bottom/>
      <diagonal/>
    </border>
    <border>
      <left style="medium">
        <color theme="0" tint="-0.34998626667073579"/>
      </left>
      <right style="thin">
        <color theme="0" tint="-0.34998626667073579"/>
      </right>
      <top style="medium">
        <color theme="0" tint="-0.34998626667073579"/>
      </top>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theme="0" tint="-0.249977111117893"/>
      </left>
      <right/>
      <top style="thin">
        <color theme="0" tint="-0.249977111117893"/>
      </top>
      <bottom/>
      <diagonal/>
    </border>
    <border>
      <left style="thin">
        <color theme="0" tint="-0.34998626667073579"/>
      </left>
      <right style="medium">
        <color theme="0" tint="-0.34998626667073579"/>
      </right>
      <top/>
      <bottom/>
      <diagonal/>
    </border>
    <border>
      <left style="medium">
        <color theme="0" tint="-0.34998626667073579"/>
      </left>
      <right/>
      <top style="medium">
        <color theme="0" tint="-0.499984740745262"/>
      </top>
      <bottom/>
      <diagonal/>
    </border>
    <border>
      <left style="thin">
        <color theme="0" tint="-0.34998626667073579"/>
      </left>
      <right style="medium">
        <color theme="0" tint="-0.34998626667073579"/>
      </right>
      <top style="medium">
        <color theme="0" tint="-0.499984740745262"/>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499984740745262"/>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top/>
      <bottom style="medium">
        <color theme="0" tint="-0.499984740745262"/>
      </bottom>
      <diagonal/>
    </border>
    <border>
      <left style="thin">
        <color theme="0" tint="-0.34998626667073579"/>
      </left>
      <right style="medium">
        <color theme="0" tint="-0.34998626667073579"/>
      </right>
      <top style="thin">
        <color theme="0" tint="-0.34998626667073579"/>
      </top>
      <bottom style="medium">
        <color theme="0" tint="-0.499984740745262"/>
      </bottom>
      <diagonal/>
    </border>
    <border>
      <left style="medium">
        <color theme="0" tint="-0.34998626667073579"/>
      </left>
      <right style="medium">
        <color theme="0" tint="-0.249977111117893"/>
      </right>
      <top style="medium">
        <color theme="0" tint="-0.34998626667073579"/>
      </top>
      <bottom style="thin">
        <color theme="0" tint="-0.249977111117893"/>
      </bottom>
      <diagonal/>
    </border>
    <border>
      <left style="thin">
        <color theme="0" tint="-0.249977111117893"/>
      </left>
      <right style="medium">
        <color theme="0" tint="-0.34998626667073579"/>
      </right>
      <top style="medium">
        <color theme="0" tint="-0.34998626667073579"/>
      </top>
      <bottom style="thin">
        <color theme="0" tint="-0.249977111117893"/>
      </bottom>
      <diagonal/>
    </border>
    <border>
      <left style="medium">
        <color theme="0" tint="-0.34998626667073579"/>
      </left>
      <right style="medium">
        <color theme="0" tint="-0.249977111117893"/>
      </right>
      <top style="thin">
        <color theme="0" tint="-0.249977111117893"/>
      </top>
      <bottom style="medium">
        <color theme="0" tint="-0.34998626667073579"/>
      </bottom>
      <diagonal/>
    </border>
    <border>
      <left style="medium">
        <color theme="0" tint="-0.34998626667073579"/>
      </left>
      <right style="thin">
        <color rgb="FFA6A6A6"/>
      </right>
      <top style="medium">
        <color theme="0" tint="-0.34998626667073579"/>
      </top>
      <bottom/>
      <diagonal/>
    </border>
    <border>
      <left/>
      <right style="thin">
        <color rgb="FFA6A6A6"/>
      </right>
      <top style="medium">
        <color theme="0" tint="-0.34998626667073579"/>
      </top>
      <bottom style="thin">
        <color rgb="FFA6A6A6"/>
      </bottom>
      <diagonal/>
    </border>
    <border>
      <left style="thin">
        <color rgb="FFA6A6A6"/>
      </left>
      <right style="thin">
        <color rgb="FFA6A6A6"/>
      </right>
      <top style="medium">
        <color theme="0" tint="-0.34998626667073579"/>
      </top>
      <bottom style="thin">
        <color rgb="FFA6A6A6"/>
      </bottom>
      <diagonal/>
    </border>
    <border>
      <left style="thin">
        <color rgb="FFA6A6A6"/>
      </left>
      <right style="medium">
        <color theme="0" tint="-0.34998626667073579"/>
      </right>
      <top style="medium">
        <color theme="0" tint="-0.34998626667073579"/>
      </top>
      <bottom style="thin">
        <color rgb="FFA6A6A6"/>
      </bottom>
      <diagonal/>
    </border>
    <border>
      <left style="medium">
        <color theme="0" tint="-0.34998626667073579"/>
      </left>
      <right style="thin">
        <color rgb="FFA6A6A6"/>
      </right>
      <top/>
      <bottom/>
      <diagonal/>
    </border>
    <border>
      <left style="thin">
        <color rgb="FFA6A6A6"/>
      </left>
      <right style="medium">
        <color theme="0" tint="-0.34998626667073579"/>
      </right>
      <top/>
      <bottom style="thin">
        <color rgb="FFA6A6A6"/>
      </bottom>
      <diagonal/>
    </border>
    <border>
      <left style="medium">
        <color theme="0" tint="-0.34998626667073579"/>
      </left>
      <right style="thin">
        <color rgb="FFA6A6A6"/>
      </right>
      <top/>
      <bottom style="medium">
        <color theme="0" tint="-0.34998626667073579"/>
      </bottom>
      <diagonal/>
    </border>
    <border>
      <left/>
      <right style="thin">
        <color rgb="FFA6A6A6"/>
      </right>
      <top/>
      <bottom style="medium">
        <color theme="0" tint="-0.34998626667073579"/>
      </bottom>
      <diagonal/>
    </border>
    <border>
      <left style="thin">
        <color rgb="FFA6A6A6"/>
      </left>
      <right style="thin">
        <color rgb="FFA6A6A6"/>
      </right>
      <top/>
      <bottom style="medium">
        <color theme="0" tint="-0.34998626667073579"/>
      </bottom>
      <diagonal/>
    </border>
    <border>
      <left style="thin">
        <color rgb="FFA6A6A6"/>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right style="medium">
        <color theme="0" tint="-0.34998626667073579"/>
      </right>
      <top/>
      <bottom style="medium">
        <color theme="0" tint="-0.34998626667073579"/>
      </bottom>
      <diagonal/>
    </border>
    <border>
      <left style="thin">
        <color rgb="FFA6A6A6"/>
      </left>
      <right style="thin">
        <color rgb="FFA6A6A6"/>
      </right>
      <top style="thin">
        <color rgb="FFA6A6A6"/>
      </top>
      <bottom style="medium">
        <color theme="0" tint="-0.34998626667073579"/>
      </bottom>
      <diagonal/>
    </border>
    <border>
      <left style="medium">
        <color theme="0" tint="-0.34998626667073579"/>
      </left>
      <right style="thin">
        <color theme="0" tint="-0.249977111117893"/>
      </right>
      <top style="medium">
        <color theme="0" tint="-0.34998626667073579"/>
      </top>
      <bottom style="thin">
        <color theme="0" tint="-0.249977111117893"/>
      </bottom>
      <diagonal/>
    </border>
    <border>
      <left style="thin">
        <color theme="0" tint="-0.249977111117893"/>
      </left>
      <right style="thin">
        <color theme="0" tint="-0.249977111117893"/>
      </right>
      <top style="medium">
        <color theme="0" tint="-0.34998626667073579"/>
      </top>
      <bottom style="thin">
        <color theme="0" tint="-0.249977111117893"/>
      </bottom>
      <diagonal/>
    </border>
    <border>
      <left style="medium">
        <color theme="0" tint="-0.34998626667073579"/>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34998626667073579"/>
      </right>
      <top style="thin">
        <color theme="0" tint="-0.249977111117893"/>
      </top>
      <bottom style="thin">
        <color theme="0" tint="-0.249977111117893"/>
      </bottom>
      <diagonal/>
    </border>
    <border>
      <left style="thin">
        <color theme="0" tint="-0.34998626667073579"/>
      </left>
      <right/>
      <top style="thin">
        <color theme="0" tint="-0.34998626667073579"/>
      </top>
      <bottom style="medium">
        <color theme="0" tint="-0.34998626667073579"/>
      </bottom>
      <diagonal/>
    </border>
    <border>
      <left style="medium">
        <color theme="0" tint="-0.34998626667073579"/>
      </left>
      <right style="thin">
        <color theme="0" tint="-0.249977111117893"/>
      </right>
      <top style="thin">
        <color theme="0" tint="-0.249977111117893"/>
      </top>
      <bottom style="medium">
        <color theme="0" tint="-0.34998626667073579"/>
      </bottom>
      <diagonal/>
    </border>
    <border>
      <left style="thin">
        <color theme="0" tint="-0.249977111117893"/>
      </left>
      <right style="thin">
        <color theme="0" tint="-0.249977111117893"/>
      </right>
      <top style="thin">
        <color theme="0" tint="-0.249977111117893"/>
      </top>
      <bottom style="medium">
        <color theme="0" tint="-0.34998626667073579"/>
      </bottom>
      <diagonal/>
    </border>
    <border>
      <left style="thin">
        <color theme="0" tint="-0.249977111117893"/>
      </left>
      <right style="medium">
        <color theme="0" tint="-0.34998626667073579"/>
      </right>
      <top style="thin">
        <color theme="0" tint="-0.249977111117893"/>
      </top>
      <bottom style="medium">
        <color theme="0" tint="-0.34998626667073579"/>
      </bottom>
      <diagonal/>
    </border>
    <border>
      <left style="thin">
        <color theme="0" tint="-0.34998626667073579"/>
      </left>
      <right/>
      <top style="medium">
        <color theme="0" tint="-0.34998626667073579"/>
      </top>
      <bottom style="thin">
        <color theme="0" tint="-0.34998626667073579"/>
      </bottom>
      <diagonal/>
    </border>
    <border>
      <left style="medium">
        <color theme="0" tint="-0.249977111117893"/>
      </left>
      <right/>
      <top/>
      <bottom/>
      <diagonal/>
    </border>
    <border>
      <left style="medium">
        <color theme="1" tint="0.499984740745262"/>
      </left>
      <right style="thin">
        <color theme="0" tint="-0.34998626667073579"/>
      </right>
      <top style="medium">
        <color theme="1" tint="0.499984740745262"/>
      </top>
      <bottom/>
      <diagonal/>
    </border>
    <border>
      <left/>
      <right/>
      <top style="medium">
        <color theme="1" tint="0.499984740745262"/>
      </top>
      <bottom/>
      <diagonal/>
    </border>
    <border>
      <left style="thin">
        <color theme="0" tint="-0.34998626667073579"/>
      </left>
      <right style="thin">
        <color theme="0" tint="-0.34998626667073579"/>
      </right>
      <top style="medium">
        <color theme="1" tint="0.499984740745262"/>
      </top>
      <bottom/>
      <diagonal/>
    </border>
    <border>
      <left style="thin">
        <color theme="0" tint="-0.34998626667073579"/>
      </left>
      <right style="medium">
        <color theme="1" tint="0.499984740745262"/>
      </right>
      <top style="medium">
        <color theme="1" tint="0.499984740745262"/>
      </top>
      <bottom style="thin">
        <color theme="0" tint="-0.34998626667073579"/>
      </bottom>
      <diagonal/>
    </border>
    <border>
      <left style="medium">
        <color theme="1" tint="0.499984740745262"/>
      </left>
      <right style="thin">
        <color theme="0" tint="-0.34998626667073579"/>
      </right>
      <top/>
      <bottom/>
      <diagonal/>
    </border>
    <border>
      <left style="thin">
        <color theme="0" tint="-0.34998626667073579"/>
      </left>
      <right style="medium">
        <color theme="1" tint="0.499984740745262"/>
      </right>
      <top style="thin">
        <color theme="0" tint="-0.34998626667073579"/>
      </top>
      <bottom style="thin">
        <color theme="0" tint="-0.34998626667073579"/>
      </bottom>
      <diagonal/>
    </border>
    <border>
      <left style="medium">
        <color theme="1" tint="0.499984740745262"/>
      </left>
      <right style="thin">
        <color theme="0" tint="-0.34998626667073579"/>
      </right>
      <top/>
      <bottom style="medium">
        <color theme="1" tint="0.499984740745262"/>
      </bottom>
      <diagonal/>
    </border>
    <border>
      <left/>
      <right/>
      <top/>
      <bottom style="medium">
        <color theme="1" tint="0.499984740745262"/>
      </bottom>
      <diagonal/>
    </border>
    <border>
      <left style="thin">
        <color theme="0" tint="-0.34998626667073579"/>
      </left>
      <right style="thin">
        <color theme="0" tint="-0.34998626667073579"/>
      </right>
      <top style="thin">
        <color theme="0" tint="-0.34998626667073579"/>
      </top>
      <bottom style="medium">
        <color theme="1" tint="0.499984740745262"/>
      </bottom>
      <diagonal/>
    </border>
    <border>
      <left style="thin">
        <color theme="0" tint="-0.34998626667073579"/>
      </left>
      <right style="medium">
        <color theme="1" tint="0.499984740745262"/>
      </right>
      <top style="thin">
        <color theme="0" tint="-0.34998626667073579"/>
      </top>
      <bottom style="medium">
        <color theme="1" tint="0.499984740745262"/>
      </bottom>
      <diagonal/>
    </border>
    <border>
      <left style="medium">
        <color theme="1" tint="0.499984740745262"/>
      </left>
      <right/>
      <top style="medium">
        <color theme="1" tint="0.499984740745262"/>
      </top>
      <bottom/>
      <diagonal/>
    </border>
    <border>
      <left style="thin">
        <color theme="0" tint="-0.34998626667073579"/>
      </left>
      <right style="thin">
        <color theme="0" tint="-0.34998626667073579"/>
      </right>
      <top style="medium">
        <color theme="1" tint="0.499984740745262"/>
      </top>
      <bottom style="thin">
        <color theme="0" tint="-0.34998626667073579"/>
      </bottom>
      <diagonal/>
    </border>
    <border>
      <left style="medium">
        <color theme="1" tint="0.499984740745262"/>
      </left>
      <right/>
      <top/>
      <bottom/>
      <diagonal/>
    </border>
    <border>
      <left style="medium">
        <color theme="1" tint="0.499984740745262"/>
      </left>
      <right/>
      <top/>
      <bottom style="medium">
        <color theme="1" tint="0.499984740745262"/>
      </bottom>
      <diagonal/>
    </border>
    <border>
      <left style="medium">
        <color theme="1" tint="0.499984740745262"/>
      </left>
      <right style="medium">
        <color theme="1" tint="0.499984740745262"/>
      </right>
      <top style="medium">
        <color theme="1" tint="0.499984740745262"/>
      </top>
      <bottom/>
      <diagonal/>
    </border>
    <border>
      <left style="medium">
        <color theme="1" tint="0.499984740745262"/>
      </left>
      <right style="medium">
        <color theme="1" tint="0.499984740745262"/>
      </right>
      <top/>
      <bottom/>
      <diagonal/>
    </border>
    <border>
      <left style="medium">
        <color theme="1" tint="0.499984740745262"/>
      </left>
      <right style="medium">
        <color theme="1" tint="0.499984740745262"/>
      </right>
      <top/>
      <bottom style="medium">
        <color theme="1" tint="0.499984740745262"/>
      </bottom>
      <diagonal/>
    </border>
    <border>
      <left style="thin">
        <color rgb="FFA6A6A6"/>
      </left>
      <right style="medium">
        <color theme="1" tint="0.499984740745262"/>
      </right>
      <top style="medium">
        <color theme="1" tint="0.499984740745262"/>
      </top>
      <bottom/>
      <diagonal/>
    </border>
    <border>
      <left/>
      <right style="medium">
        <color theme="1" tint="0.499984740745262"/>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1" tint="0.499984740745262"/>
      </bottom>
      <diagonal/>
    </border>
    <border>
      <left/>
      <right style="medium">
        <color theme="1" tint="0.499984740745262"/>
      </right>
      <top style="thin">
        <color theme="0" tint="-0.34998626667073579"/>
      </top>
      <bottom style="medium">
        <color theme="1" tint="0.499984740745262"/>
      </bottom>
      <diagonal/>
    </border>
    <border>
      <left style="thin">
        <color theme="0" tint="-0.34998626667073579"/>
      </left>
      <right style="medium">
        <color theme="1" tint="0.499984740745262"/>
      </right>
      <top style="thin">
        <color theme="0" tint="-0.34998626667073579"/>
      </top>
      <bottom/>
      <diagonal/>
    </border>
    <border>
      <left style="medium">
        <color theme="1" tint="0.499984740745262"/>
      </left>
      <right style="thin">
        <color theme="0" tint="-0.34998626667073579"/>
      </right>
      <top style="medium">
        <color theme="1" tint="0.499984740745262"/>
      </top>
      <bottom style="thin">
        <color theme="0" tint="-0.34998626667073579"/>
      </bottom>
      <diagonal/>
    </border>
    <border>
      <left/>
      <right style="medium">
        <color theme="1" tint="0.499984740745262"/>
      </right>
      <top style="medium">
        <color theme="1" tint="0.499984740745262"/>
      </top>
      <bottom style="thin">
        <color theme="0" tint="-0.34998626667073579"/>
      </bottom>
      <diagonal/>
    </border>
    <border>
      <left style="medium">
        <color theme="1" tint="0.499984740745262"/>
      </left>
      <right style="thin">
        <color theme="0" tint="-0.34998626667073579"/>
      </right>
      <top style="thin">
        <color theme="0" tint="-0.34998626667073579"/>
      </top>
      <bottom style="thin">
        <color theme="0" tint="-0.34998626667073579"/>
      </bottom>
      <diagonal/>
    </border>
    <border>
      <left style="medium">
        <color theme="1" tint="0.499984740745262"/>
      </left>
      <right style="thin">
        <color theme="0" tint="-0.34998626667073579"/>
      </right>
      <top style="thin">
        <color theme="0" tint="-0.34998626667073579"/>
      </top>
      <bottom style="medium">
        <color theme="1" tint="0.499984740745262"/>
      </bottom>
      <diagonal/>
    </border>
    <border>
      <left style="thin">
        <color theme="0" tint="-0.249977111117893"/>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style="medium">
        <color theme="0" tint="-0.499984740745262"/>
      </left>
      <right/>
      <top style="medium">
        <color theme="0" tint="-0.499984740745262"/>
      </top>
      <bottom/>
      <diagonal/>
    </border>
    <border>
      <left style="thin">
        <color theme="0" tint="-0.34998626667073579"/>
      </left>
      <right style="thin">
        <color theme="0" tint="-0.34998626667073579"/>
      </right>
      <top style="medium">
        <color theme="0" tint="-0.499984740745262"/>
      </top>
      <bottom/>
      <diagonal/>
    </border>
    <border>
      <left style="thin">
        <color theme="0" tint="-0.34998626667073579"/>
      </left>
      <right style="medium">
        <color theme="0" tint="-0.499984740745262"/>
      </right>
      <top style="medium">
        <color theme="0" tint="-0.499984740745262"/>
      </top>
      <bottom/>
      <diagonal/>
    </border>
    <border>
      <left style="thin">
        <color theme="0" tint="-0.34998626667073579"/>
      </left>
      <right style="medium">
        <color theme="0" tint="-0.499984740745262"/>
      </right>
      <top style="medium">
        <color theme="0" tint="-0.499984740745262"/>
      </top>
      <bottom style="thin">
        <color theme="0" tint="-0.34998626667073579"/>
      </bottom>
      <diagonal/>
    </border>
    <border>
      <left style="medium">
        <color theme="0" tint="-0.499984740745262"/>
      </left>
      <right/>
      <top/>
      <bottom/>
      <diagonal/>
    </border>
    <border>
      <left style="thin">
        <color theme="0" tint="-0.34998626667073579"/>
      </left>
      <right style="medium">
        <color theme="0" tint="-0.499984740745262"/>
      </right>
      <top style="thin">
        <color theme="0" tint="-0.34998626667073579"/>
      </top>
      <bottom style="thin">
        <color theme="0" tint="-0.34998626667073579"/>
      </bottom>
      <diagonal/>
    </border>
    <border>
      <left style="medium">
        <color theme="0" tint="-0.499984740745262"/>
      </left>
      <right/>
      <top/>
      <bottom style="medium">
        <color theme="0" tint="-0.499984740745262"/>
      </bottom>
      <diagonal/>
    </border>
    <border>
      <left style="thin">
        <color theme="0" tint="-0.34998626667073579"/>
      </left>
      <right style="medium">
        <color theme="0" tint="-0.499984740745262"/>
      </right>
      <top style="thin">
        <color theme="0" tint="-0.34998626667073579"/>
      </top>
      <bottom style="medium">
        <color theme="0" tint="-0.499984740745262"/>
      </bottom>
      <diagonal/>
    </border>
    <border>
      <left style="medium">
        <color theme="0" tint="-0.34998626667073579"/>
      </left>
      <right style="medium">
        <color theme="0" tint="-0.249977111117893"/>
      </right>
      <top style="thin">
        <color theme="0" tint="-0.249977111117893"/>
      </top>
      <bottom/>
      <diagonal/>
    </border>
    <border>
      <left style="medium">
        <color theme="0" tint="-0.499984740745262"/>
      </left>
      <right style="thin">
        <color theme="0" tint="-0.34998626667073579"/>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medium">
        <color theme="0" tint="-0.499984740745262"/>
      </left>
      <right style="thin">
        <color theme="0" tint="-0.34998626667073579"/>
      </right>
      <top style="thin">
        <color theme="0" tint="-0.34998626667073579"/>
      </top>
      <bottom style="thin">
        <color theme="0" tint="-0.34998626667073579"/>
      </bottom>
      <diagonal/>
    </border>
    <border>
      <left/>
      <right style="medium">
        <color theme="0" tint="-0.499984740745262"/>
      </right>
      <top style="thin">
        <color theme="0" tint="-0.34998626667073579"/>
      </top>
      <bottom style="thin">
        <color theme="0" tint="-0.34998626667073579"/>
      </bottom>
      <diagonal/>
    </border>
    <border>
      <left style="medium">
        <color theme="0" tint="-0.499984740745262"/>
      </left>
      <right style="thin">
        <color theme="0" tint="-0.34998626667073579"/>
      </right>
      <top style="thin">
        <color theme="0" tint="-0.34998626667073579"/>
      </top>
      <bottom style="medium">
        <color theme="0" tint="-0.499984740745262"/>
      </bottom>
      <diagonal/>
    </border>
    <border>
      <left/>
      <right style="medium">
        <color theme="0" tint="-0.499984740745262"/>
      </right>
      <top style="thin">
        <color theme="0" tint="-0.34998626667073579"/>
      </top>
      <bottom style="medium">
        <color theme="0" tint="-0.499984740745262"/>
      </bottom>
      <diagonal/>
    </border>
    <border>
      <left style="medium">
        <color theme="0" tint="-0.499984740745262"/>
      </left>
      <right style="thin">
        <color theme="0" tint="-0.34998626667073579"/>
      </right>
      <top/>
      <bottom/>
      <diagonal/>
    </border>
    <border>
      <left style="thin">
        <color theme="0" tint="-0.34998626667073579"/>
      </left>
      <right style="medium">
        <color theme="0" tint="-0.499984740745262"/>
      </right>
      <top/>
      <bottom/>
      <diagonal/>
    </border>
    <border>
      <left style="medium">
        <color theme="0" tint="-0.499984740745262"/>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499984740745262"/>
      </right>
      <top/>
      <bottom style="medium">
        <color theme="0" tint="-0.34998626667073579"/>
      </bottom>
      <diagonal/>
    </border>
    <border>
      <left style="medium">
        <color theme="0" tint="-0.499984740745262"/>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499984740745262"/>
      </right>
      <top style="medium">
        <color theme="0" tint="-0.34998626667073579"/>
      </top>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rgb="FFA6A6A6"/>
      </right>
      <top style="medium">
        <color theme="0" tint="-0.499984740745262"/>
      </top>
      <bottom/>
      <diagonal/>
    </border>
    <border>
      <left/>
      <right style="thin">
        <color rgb="FFA6A6A6"/>
      </right>
      <top style="medium">
        <color theme="0" tint="-0.499984740745262"/>
      </top>
      <bottom style="thin">
        <color rgb="FFA6A6A6"/>
      </bottom>
      <diagonal/>
    </border>
    <border>
      <left style="medium">
        <color theme="0" tint="-0.499984740745262"/>
      </left>
      <right style="thin">
        <color rgb="FFA6A6A6"/>
      </right>
      <top/>
      <bottom/>
      <diagonal/>
    </border>
    <border>
      <left style="medium">
        <color theme="0" tint="-0.499984740745262"/>
      </left>
      <right style="thin">
        <color rgb="FFA6A6A6"/>
      </right>
      <top/>
      <bottom style="medium">
        <color theme="0" tint="-0.499984740745262"/>
      </bottom>
      <diagonal/>
    </border>
    <border>
      <left/>
      <right style="thin">
        <color rgb="FFA6A6A6"/>
      </right>
      <top/>
      <bottom style="medium">
        <color theme="0" tint="-0.499984740745262"/>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top style="thin">
        <color theme="0" tint="-0.34998626667073579"/>
      </top>
      <bottom/>
      <diagonal/>
    </border>
    <border>
      <left style="thin">
        <color theme="0" tint="-0.34998626667073579"/>
      </left>
      <right/>
      <top style="medium">
        <color indexed="64"/>
      </top>
      <bottom style="medium">
        <color indexed="64"/>
      </bottom>
      <diagonal/>
    </border>
    <border>
      <left/>
      <right/>
      <top style="thin">
        <color theme="0" tint="-0.34998626667073579"/>
      </top>
      <bottom/>
      <diagonal/>
    </border>
    <border>
      <left style="thin">
        <color theme="0" tint="-0.34998626667073579"/>
      </left>
      <right/>
      <top/>
      <bottom/>
      <diagonal/>
    </border>
  </borders>
  <cellStyleXfs count="3">
    <xf numFmtId="0" fontId="0" fillId="0" borderId="0">
      <alignment vertical="center"/>
    </xf>
    <xf numFmtId="0" fontId="41" fillId="0" borderId="0"/>
    <xf numFmtId="41" fontId="95" fillId="0" borderId="0" applyFont="0" applyFill="0" applyBorder="0" applyAlignment="0" applyProtection="0">
      <alignment vertical="center"/>
    </xf>
  </cellStyleXfs>
  <cellXfs count="936">
    <xf numFmtId="0" fontId="0" fillId="0" borderId="0" xfId="0">
      <alignment vertical="center"/>
    </xf>
    <xf numFmtId="0" fontId="2" fillId="2" borderId="0" xfId="0" applyFont="1" applyFill="1">
      <alignment vertical="center"/>
    </xf>
    <xf numFmtId="0" fontId="3" fillId="2" borderId="1" xfId="0" applyFont="1" applyFill="1" applyBorder="1">
      <alignment vertical="center"/>
    </xf>
    <xf numFmtId="0" fontId="2" fillId="2" borderId="1" xfId="0" applyFont="1" applyFill="1" applyBorder="1" applyAlignment="1">
      <alignment horizontal="left" vertical="center" indent="1"/>
    </xf>
    <xf numFmtId="0" fontId="2" fillId="2" borderId="1" xfId="0" applyFont="1" applyFill="1" applyBorder="1" applyAlignment="1">
      <alignment horizontal="left" vertical="center" wrapText="1" indent="1"/>
    </xf>
    <xf numFmtId="0" fontId="2" fillId="2" borderId="1" xfId="0" applyFont="1" applyFill="1" applyBorder="1" applyAlignment="1">
      <alignment horizontal="left" vertical="center" indent="2"/>
    </xf>
    <xf numFmtId="0" fontId="3" fillId="2" borderId="0" xfId="0" applyFont="1" applyFill="1">
      <alignment vertical="center"/>
    </xf>
    <xf numFmtId="0" fontId="0" fillId="2" borderId="0" xfId="0" applyFill="1">
      <alignment vertical="center"/>
    </xf>
    <xf numFmtId="0" fontId="4" fillId="2" borderId="0" xfId="0" applyFont="1" applyFill="1" applyAlignment="1">
      <alignment horizontal="center" vertical="center"/>
    </xf>
    <xf numFmtId="0" fontId="7" fillId="2" borderId="0" xfId="0" applyFont="1" applyFill="1">
      <alignment vertical="center"/>
    </xf>
    <xf numFmtId="0" fontId="8" fillId="2" borderId="0" xfId="0" applyFont="1" applyFill="1">
      <alignment vertical="center"/>
    </xf>
    <xf numFmtId="0" fontId="7" fillId="2" borderId="1" xfId="0" applyFont="1" applyFill="1" applyBorder="1">
      <alignment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xf>
    <xf numFmtId="0" fontId="9" fillId="2" borderId="0" xfId="0" applyFont="1" applyFill="1">
      <alignment vertical="center"/>
    </xf>
    <xf numFmtId="0" fontId="12" fillId="2" borderId="1" xfId="0" applyFont="1" applyFill="1" applyBorder="1">
      <alignment vertical="center"/>
    </xf>
    <xf numFmtId="0" fontId="9" fillId="2" borderId="1" xfId="0" applyFont="1" applyFill="1" applyBorder="1">
      <alignment vertical="center"/>
    </xf>
    <xf numFmtId="0" fontId="12" fillId="2" borderId="0" xfId="0" applyFont="1" applyFill="1">
      <alignment vertical="center"/>
    </xf>
    <xf numFmtId="0" fontId="5" fillId="3" borderId="5" xfId="0" applyFont="1" applyFill="1" applyBorder="1" applyAlignment="1">
      <alignment horizontal="center" vertical="center"/>
    </xf>
    <xf numFmtId="0" fontId="5" fillId="3" borderId="1" xfId="0" applyFont="1" applyFill="1" applyBorder="1" applyAlignment="1">
      <alignment horizontal="center" vertical="center"/>
    </xf>
    <xf numFmtId="0" fontId="12" fillId="2" borderId="1" xfId="0" applyFont="1" applyFill="1" applyBorder="1" applyAlignment="1">
      <alignment horizontal="left" vertical="center"/>
    </xf>
    <xf numFmtId="0" fontId="13" fillId="2" borderId="1" xfId="0" applyFont="1" applyFill="1" applyBorder="1">
      <alignment vertical="center"/>
    </xf>
    <xf numFmtId="0" fontId="9" fillId="2" borderId="1" xfId="0" applyFont="1" applyFill="1" applyBorder="1" applyAlignment="1">
      <alignment horizontal="left" vertical="center" indent="1"/>
    </xf>
    <xf numFmtId="0" fontId="12" fillId="2" borderId="1" xfId="0" applyFont="1" applyFill="1" applyBorder="1" applyAlignment="1">
      <alignment horizontal="left" vertical="center" indent="1"/>
    </xf>
    <xf numFmtId="0" fontId="12" fillId="2" borderId="1" xfId="0" applyFont="1" applyFill="1" applyBorder="1" applyAlignment="1">
      <alignment horizontal="left" vertical="center" wrapText="1" indent="1"/>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4" fillId="2" borderId="11" xfId="0" applyFont="1" applyFill="1" applyBorder="1" applyAlignment="1">
      <alignment horizontal="left" vertical="center" indent="1"/>
    </xf>
    <xf numFmtId="0" fontId="12" fillId="2" borderId="13" xfId="0" applyFont="1" applyFill="1" applyBorder="1" applyAlignment="1">
      <alignment horizontal="left" vertical="center" indent="1"/>
    </xf>
    <xf numFmtId="0" fontId="12" fillId="2" borderId="12" xfId="0" applyFont="1" applyFill="1" applyBorder="1" applyAlignment="1">
      <alignment horizontal="left" vertical="center" wrapText="1" indent="1"/>
    </xf>
    <xf numFmtId="0" fontId="12" fillId="2" borderId="14" xfId="0" applyFont="1" applyFill="1" applyBorder="1" applyAlignment="1">
      <alignment horizontal="left" vertical="center" indent="1"/>
    </xf>
    <xf numFmtId="0" fontId="12" fillId="2" borderId="12" xfId="0" applyFont="1" applyFill="1" applyBorder="1" applyAlignment="1">
      <alignment horizontal="left" vertical="center" indent="1"/>
    </xf>
    <xf numFmtId="0" fontId="12" fillId="2" borderId="13" xfId="0" applyFont="1" applyFill="1" applyBorder="1">
      <alignment vertical="center"/>
    </xf>
    <xf numFmtId="0" fontId="12" fillId="2" borderId="12" xfId="0" applyFont="1" applyFill="1" applyBorder="1">
      <alignment vertical="center"/>
    </xf>
    <xf numFmtId="0" fontId="12" fillId="2" borderId="17" xfId="0" applyFont="1" applyFill="1" applyBorder="1">
      <alignment vertical="center"/>
    </xf>
    <xf numFmtId="0" fontId="12" fillId="2" borderId="18" xfId="0" applyFont="1" applyFill="1" applyBorder="1" applyAlignment="1">
      <alignment horizontal="left" vertical="center"/>
    </xf>
    <xf numFmtId="0" fontId="12" fillId="2" borderId="18" xfId="0" applyFont="1" applyFill="1" applyBorder="1">
      <alignment vertical="center"/>
    </xf>
    <xf numFmtId="0" fontId="12" fillId="2" borderId="19" xfId="0" applyFont="1" applyFill="1" applyBorder="1">
      <alignment vertical="center"/>
    </xf>
    <xf numFmtId="0" fontId="12" fillId="2" borderId="20" xfId="0" applyFont="1" applyFill="1" applyBorder="1">
      <alignment vertical="center"/>
    </xf>
    <xf numFmtId="0" fontId="4" fillId="2" borderId="0" xfId="0" applyFont="1" applyFill="1">
      <alignment vertical="center"/>
    </xf>
    <xf numFmtId="0" fontId="10" fillId="2" borderId="0" xfId="0" applyFont="1" applyFill="1" applyAlignment="1">
      <alignment horizontal="center" vertical="center"/>
    </xf>
    <xf numFmtId="0" fontId="11" fillId="3" borderId="10" xfId="0" applyFont="1" applyFill="1" applyBorder="1" applyAlignment="1">
      <alignment horizontal="center" vertical="center"/>
    </xf>
    <xf numFmtId="0" fontId="12" fillId="2" borderId="15" xfId="0" applyFont="1" applyFill="1" applyBorder="1">
      <alignment vertical="center"/>
    </xf>
    <xf numFmtId="0" fontId="12" fillId="2" borderId="7" xfId="0" applyFont="1" applyFill="1" applyBorder="1">
      <alignment vertical="center"/>
    </xf>
    <xf numFmtId="0" fontId="14" fillId="2" borderId="16" xfId="0" applyFont="1" applyFill="1" applyBorder="1" applyAlignment="1">
      <alignment horizontal="left" vertical="center" indent="1"/>
    </xf>
    <xf numFmtId="0" fontId="12" fillId="2" borderId="18" xfId="0" applyFont="1" applyFill="1" applyBorder="1" applyAlignment="1">
      <alignment horizontal="left" vertical="center" indent="1"/>
    </xf>
    <xf numFmtId="0" fontId="15" fillId="0" borderId="22" xfId="0" applyFont="1" applyBorder="1" applyAlignment="1">
      <alignment horizontal="center" vertical="center" wrapText="1" readingOrder="1"/>
    </xf>
    <xf numFmtId="0" fontId="16" fillId="0" borderId="28" xfId="0" applyFont="1" applyBorder="1" applyAlignment="1">
      <alignment horizontal="center" vertical="center" wrapText="1" readingOrder="1"/>
    </xf>
    <xf numFmtId="0" fontId="15" fillId="0" borderId="30" xfId="0" applyFont="1" applyBorder="1" applyAlignment="1">
      <alignment horizontal="center" vertical="center" wrapText="1" readingOrder="1"/>
    </xf>
    <xf numFmtId="0" fontId="15" fillId="0" borderId="31" xfId="0" applyFont="1" applyBorder="1" applyAlignment="1">
      <alignment horizontal="center" vertical="center" wrapText="1" readingOrder="1"/>
    </xf>
    <xf numFmtId="0" fontId="20" fillId="0" borderId="32" xfId="0" applyFont="1" applyBorder="1" applyAlignment="1">
      <alignment horizontal="left" vertical="center" wrapText="1" readingOrder="1"/>
    </xf>
    <xf numFmtId="0" fontId="21" fillId="0" borderId="32" xfId="0" applyFont="1" applyBorder="1" applyAlignment="1">
      <alignment horizontal="center" vertical="center" wrapText="1"/>
    </xf>
    <xf numFmtId="0" fontId="22" fillId="0" borderId="32" xfId="0" applyFont="1" applyBorder="1" applyAlignment="1">
      <alignment horizontal="center" vertical="center" wrapText="1" readingOrder="1"/>
    </xf>
    <xf numFmtId="0" fontId="21" fillId="0" borderId="23" xfId="0" applyFont="1" applyBorder="1" applyAlignment="1">
      <alignment horizontal="center" vertical="center" wrapText="1"/>
    </xf>
    <xf numFmtId="0" fontId="20" fillId="0" borderId="32" xfId="0" applyFont="1" applyBorder="1" applyAlignment="1">
      <alignment horizontal="center" vertical="center" wrapText="1" readingOrder="1"/>
    </xf>
    <xf numFmtId="0" fontId="22" fillId="0" borderId="23" xfId="0" applyFont="1" applyBorder="1" applyAlignment="1">
      <alignment horizontal="center" vertical="center" wrapText="1" readingOrder="1"/>
    </xf>
    <xf numFmtId="0" fontId="12" fillId="2" borderId="33" xfId="0" applyFont="1" applyFill="1" applyBorder="1">
      <alignment vertical="center"/>
    </xf>
    <xf numFmtId="0" fontId="12" fillId="2" borderId="34" xfId="0" applyFont="1" applyFill="1" applyBorder="1">
      <alignment vertical="center"/>
    </xf>
    <xf numFmtId="0" fontId="12" fillId="2" borderId="35" xfId="0" applyFont="1" applyFill="1" applyBorder="1">
      <alignment vertical="center"/>
    </xf>
    <xf numFmtId="0" fontId="8" fillId="2" borderId="11" xfId="0" applyFont="1" applyFill="1" applyBorder="1" applyAlignment="1">
      <alignment horizontal="left" vertical="center" indent="1"/>
    </xf>
    <xf numFmtId="0" fontId="8" fillId="4" borderId="2" xfId="0" applyFont="1" applyFill="1" applyBorder="1">
      <alignment vertical="center"/>
    </xf>
    <xf numFmtId="0" fontId="12" fillId="4" borderId="1" xfId="0" applyFont="1" applyFill="1" applyBorder="1" applyAlignment="1">
      <alignment horizontal="left" vertical="center" indent="1"/>
    </xf>
    <xf numFmtId="0" fontId="9" fillId="4" borderId="1" xfId="0" applyFont="1" applyFill="1" applyBorder="1" applyAlignment="1">
      <alignment horizontal="left" vertical="center" indent="1"/>
    </xf>
    <xf numFmtId="0" fontId="12" fillId="4" borderId="12" xfId="0" applyFont="1" applyFill="1" applyBorder="1" applyAlignment="1">
      <alignment horizontal="left" vertical="center" indent="1"/>
    </xf>
    <xf numFmtId="0" fontId="12" fillId="4" borderId="1" xfId="0" applyFont="1" applyFill="1" applyBorder="1" applyAlignment="1">
      <alignment horizontal="left" vertical="center"/>
    </xf>
    <xf numFmtId="0" fontId="12" fillId="4" borderId="1" xfId="0" applyFont="1" applyFill="1" applyBorder="1">
      <alignment vertical="center"/>
    </xf>
    <xf numFmtId="0" fontId="9" fillId="4" borderId="1" xfId="0" applyFont="1" applyFill="1" applyBorder="1">
      <alignment vertical="center"/>
    </xf>
    <xf numFmtId="0" fontId="12" fillId="4" borderId="12" xfId="0" applyFont="1" applyFill="1" applyBorder="1">
      <alignment vertical="center"/>
    </xf>
    <xf numFmtId="0" fontId="26" fillId="2" borderId="1" xfId="0" applyFont="1" applyFill="1" applyBorder="1" applyAlignment="1">
      <alignment horizontal="left" vertical="center" indent="1"/>
    </xf>
    <xf numFmtId="0" fontId="25" fillId="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2" borderId="0" xfId="0" applyFont="1" applyFill="1">
      <alignment vertical="center"/>
    </xf>
    <xf numFmtId="0" fontId="7" fillId="6" borderId="1" xfId="0" applyFont="1" applyFill="1" applyBorder="1">
      <alignment vertical="center"/>
    </xf>
    <xf numFmtId="0" fontId="13"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13" fillId="2" borderId="0" xfId="0" applyFont="1" applyFill="1" applyAlignment="1">
      <alignment vertical="center" wrapText="1"/>
    </xf>
    <xf numFmtId="0" fontId="10" fillId="2" borderId="0" xfId="0" applyFont="1" applyFill="1">
      <alignment vertical="center"/>
    </xf>
    <xf numFmtId="177" fontId="9" fillId="2" borderId="38" xfId="0" applyNumberFormat="1" applyFont="1" applyFill="1" applyBorder="1" applyAlignment="1">
      <alignment horizontal="center" vertical="center"/>
    </xf>
    <xf numFmtId="0" fontId="9" fillId="2" borderId="38" xfId="0" applyFont="1" applyFill="1" applyBorder="1" applyAlignment="1">
      <alignment horizontal="center" vertical="center"/>
    </xf>
    <xf numFmtId="49" fontId="9" fillId="2" borderId="38" xfId="0" applyNumberFormat="1" applyFont="1" applyFill="1" applyBorder="1" applyAlignment="1">
      <alignment horizontal="center" vertical="center"/>
    </xf>
    <xf numFmtId="176" fontId="9" fillId="2" borderId="38" xfId="0" applyNumberFormat="1" applyFont="1" applyFill="1" applyBorder="1" applyAlignment="1">
      <alignment horizontal="center" vertical="center"/>
    </xf>
    <xf numFmtId="0" fontId="10" fillId="3" borderId="38" xfId="0" applyFont="1" applyFill="1" applyBorder="1" applyAlignment="1">
      <alignment horizontal="center" vertical="center" shrinkToFit="1"/>
    </xf>
    <xf numFmtId="0" fontId="10" fillId="2" borderId="0" xfId="0" quotePrefix="1" applyFont="1" applyFill="1">
      <alignment vertical="center"/>
    </xf>
    <xf numFmtId="0" fontId="40" fillId="2" borderId="0" xfId="0" applyFont="1" applyFill="1">
      <alignment vertical="center"/>
    </xf>
    <xf numFmtId="0" fontId="42" fillId="2" borderId="0" xfId="0" applyFont="1" applyFill="1" applyAlignment="1">
      <alignment vertical="center" wrapText="1"/>
    </xf>
    <xf numFmtId="0" fontId="7" fillId="2" borderId="5" xfId="0" applyFont="1" applyFill="1" applyBorder="1" applyAlignment="1">
      <alignment vertical="center" wrapText="1"/>
    </xf>
    <xf numFmtId="0" fontId="7" fillId="2" borderId="39" xfId="0" applyFont="1" applyFill="1" applyBorder="1" applyAlignment="1">
      <alignment vertical="center" wrapText="1"/>
    </xf>
    <xf numFmtId="0" fontId="7" fillId="2" borderId="2" xfId="0" applyFont="1" applyFill="1" applyBorder="1" applyAlignment="1">
      <alignment vertical="center" wrapText="1"/>
    </xf>
    <xf numFmtId="0" fontId="44" fillId="2" borderId="0" xfId="0" applyFont="1" applyFill="1">
      <alignment vertical="center"/>
    </xf>
    <xf numFmtId="0" fontId="7" fillId="2" borderId="0" xfId="0" applyFont="1" applyFill="1" applyAlignment="1">
      <alignment vertical="center" wrapText="1"/>
    </xf>
    <xf numFmtId="0" fontId="0" fillId="2" borderId="0" xfId="0" applyFill="1" applyAlignment="1">
      <alignment horizontal="center" vertical="center"/>
    </xf>
    <xf numFmtId="0" fontId="10" fillId="3" borderId="38" xfId="0" applyFont="1" applyFill="1" applyBorder="1" applyAlignment="1">
      <alignment horizontal="center" vertical="center"/>
    </xf>
    <xf numFmtId="0" fontId="5" fillId="2" borderId="41" xfId="0" applyFont="1" applyFill="1" applyBorder="1" applyAlignment="1">
      <alignment vertical="center" shrinkToFit="1"/>
    </xf>
    <xf numFmtId="0" fontId="50" fillId="2" borderId="0" xfId="0" applyFont="1" applyFill="1">
      <alignment vertical="center"/>
    </xf>
    <xf numFmtId="177" fontId="9" fillId="2" borderId="38" xfId="0" applyNumberFormat="1" applyFont="1" applyFill="1" applyBorder="1" applyAlignment="1">
      <alignment horizontal="center" vertical="center" wrapText="1"/>
    </xf>
    <xf numFmtId="0" fontId="9" fillId="2" borderId="38" xfId="0" applyFont="1" applyFill="1" applyBorder="1" applyAlignment="1">
      <alignment horizontal="center" vertical="center" wrapText="1"/>
    </xf>
    <xf numFmtId="0" fontId="7" fillId="2" borderId="6" xfId="0" applyFont="1" applyFill="1" applyBorder="1" applyAlignment="1">
      <alignment vertical="center" wrapText="1"/>
    </xf>
    <xf numFmtId="0" fontId="7" fillId="6" borderId="2" xfId="0" applyFont="1" applyFill="1" applyBorder="1">
      <alignment vertical="center"/>
    </xf>
    <xf numFmtId="0" fontId="0" fillId="2" borderId="1" xfId="0" applyFill="1" applyBorder="1">
      <alignment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0" fillId="2" borderId="39" xfId="0" applyFill="1" applyBorder="1">
      <alignment vertical="center"/>
    </xf>
    <xf numFmtId="0" fontId="7" fillId="2" borderId="39" xfId="0" applyFont="1" applyFill="1" applyBorder="1" applyAlignment="1">
      <alignment horizontal="center" vertical="center"/>
    </xf>
    <xf numFmtId="0" fontId="7" fillId="6" borderId="39" xfId="0" applyFont="1" applyFill="1" applyBorder="1">
      <alignment vertical="center"/>
    </xf>
    <xf numFmtId="0" fontId="13" fillId="2" borderId="0" xfId="0" applyFont="1" applyFill="1" applyAlignment="1">
      <alignment horizontal="center" vertical="center"/>
    </xf>
    <xf numFmtId="0" fontId="7" fillId="2" borderId="39" xfId="0" applyFont="1" applyFill="1" applyBorder="1">
      <alignment vertical="center"/>
    </xf>
    <xf numFmtId="0" fontId="7" fillId="10" borderId="1" xfId="0" applyFont="1" applyFill="1" applyBorder="1">
      <alignment vertical="center"/>
    </xf>
    <xf numFmtId="0" fontId="7" fillId="10" borderId="1" xfId="0" applyFont="1" applyFill="1" applyBorder="1" applyAlignment="1">
      <alignment vertical="center" wrapText="1"/>
    </xf>
    <xf numFmtId="0" fontId="7" fillId="2" borderId="39" xfId="0" applyFont="1" applyFill="1" applyBorder="1" applyAlignment="1">
      <alignment horizontal="left" vertical="center" wrapText="1"/>
    </xf>
    <xf numFmtId="0" fontId="12" fillId="2" borderId="45" xfId="0" applyFont="1" applyFill="1" applyBorder="1">
      <alignment vertical="center"/>
    </xf>
    <xf numFmtId="0" fontId="11" fillId="3" borderId="1" xfId="0" applyFont="1" applyFill="1" applyBorder="1" applyAlignment="1">
      <alignment horizontal="center" vertical="center"/>
    </xf>
    <xf numFmtId="0" fontId="31" fillId="2" borderId="0" xfId="0" applyFont="1" applyFill="1" applyAlignment="1">
      <alignment horizontal="left" vertical="center" indent="1"/>
    </xf>
    <xf numFmtId="0" fontId="31" fillId="2" borderId="0" xfId="0" applyFont="1" applyFill="1">
      <alignment vertical="center"/>
    </xf>
    <xf numFmtId="0" fontId="51" fillId="2" borderId="0" xfId="0" applyFont="1" applyFill="1">
      <alignment vertical="center"/>
    </xf>
    <xf numFmtId="0" fontId="11" fillId="3" borderId="46" xfId="0" applyFont="1" applyFill="1" applyBorder="1" applyAlignment="1">
      <alignment horizontal="center" vertical="center"/>
    </xf>
    <xf numFmtId="0" fontId="11" fillId="3" borderId="45" xfId="0" applyFont="1" applyFill="1" applyBorder="1" applyAlignment="1">
      <alignment horizontal="center" vertical="center"/>
    </xf>
    <xf numFmtId="0" fontId="11" fillId="3" borderId="47" xfId="0" applyFont="1" applyFill="1" applyBorder="1" applyAlignment="1">
      <alignment horizontal="center" vertical="center"/>
    </xf>
    <xf numFmtId="0" fontId="11" fillId="3" borderId="48" xfId="0" applyFont="1" applyFill="1" applyBorder="1" applyAlignment="1">
      <alignment horizontal="center" vertical="center"/>
    </xf>
    <xf numFmtId="0" fontId="12" fillId="2" borderId="50" xfId="0" applyFont="1" applyFill="1" applyBorder="1">
      <alignment vertical="center"/>
    </xf>
    <xf numFmtId="0" fontId="26" fillId="2" borderId="50" xfId="0" applyFont="1" applyFill="1" applyBorder="1">
      <alignment vertical="center"/>
    </xf>
    <xf numFmtId="0" fontId="26" fillId="2" borderId="48" xfId="0" applyFont="1" applyFill="1" applyBorder="1">
      <alignment vertical="center"/>
    </xf>
    <xf numFmtId="0" fontId="12" fillId="2" borderId="48" xfId="0" applyFont="1" applyFill="1" applyBorder="1">
      <alignment vertical="center"/>
    </xf>
    <xf numFmtId="0" fontId="12" fillId="2" borderId="0" xfId="0" applyFont="1" applyFill="1" applyAlignment="1">
      <alignment horizontal="left" vertical="center" indent="1"/>
    </xf>
    <xf numFmtId="0" fontId="9" fillId="2" borderId="0" xfId="0" applyFont="1" applyFill="1" applyAlignment="1">
      <alignment horizontal="left" vertical="center" indent="1"/>
    </xf>
    <xf numFmtId="0" fontId="26" fillId="2" borderId="45" xfId="0" applyFont="1" applyFill="1" applyBorder="1">
      <alignment vertical="center"/>
    </xf>
    <xf numFmtId="0" fontId="7" fillId="2" borderId="50" xfId="0" applyFont="1" applyFill="1" applyBorder="1">
      <alignment vertical="center"/>
    </xf>
    <xf numFmtId="0" fontId="62" fillId="2" borderId="0" xfId="0" applyFont="1" applyFill="1">
      <alignment vertical="center"/>
    </xf>
    <xf numFmtId="0" fontId="12" fillId="2" borderId="1" xfId="0" applyFont="1" applyFill="1" applyBorder="1" applyAlignment="1">
      <alignment horizontal="center" vertical="center"/>
    </xf>
    <xf numFmtId="0" fontId="65" fillId="2" borderId="0" xfId="0" applyFont="1" applyFill="1">
      <alignment vertical="center"/>
    </xf>
    <xf numFmtId="0" fontId="67" fillId="2" borderId="42" xfId="0" applyFont="1" applyFill="1" applyBorder="1">
      <alignment vertical="center"/>
    </xf>
    <xf numFmtId="0" fontId="66" fillId="2" borderId="42" xfId="0" applyFont="1" applyFill="1" applyBorder="1" applyAlignment="1">
      <alignment horizontal="right" vertical="center"/>
    </xf>
    <xf numFmtId="0" fontId="66" fillId="4" borderId="5" xfId="0" applyFont="1" applyFill="1" applyBorder="1" applyAlignment="1">
      <alignment horizontal="right" vertical="center"/>
    </xf>
    <xf numFmtId="0" fontId="66" fillId="4" borderId="6" xfId="0" quotePrefix="1" applyFont="1" applyFill="1" applyBorder="1">
      <alignment vertical="center"/>
    </xf>
    <xf numFmtId="0" fontId="12" fillId="2" borderId="0" xfId="0" applyFont="1" applyFill="1" applyAlignment="1"/>
    <xf numFmtId="0" fontId="12" fillId="2" borderId="0" xfId="0" applyFont="1" applyFill="1" applyAlignment="1">
      <alignment horizontal="center" vertical="center"/>
    </xf>
    <xf numFmtId="0" fontId="16" fillId="3" borderId="52" xfId="0" applyFont="1" applyFill="1" applyBorder="1" applyAlignment="1"/>
    <xf numFmtId="0" fontId="16" fillId="3" borderId="53" xfId="0" applyFont="1" applyFill="1" applyBorder="1" applyAlignment="1"/>
    <xf numFmtId="0" fontId="16" fillId="3" borderId="56" xfId="0" applyFont="1" applyFill="1" applyBorder="1" applyAlignment="1"/>
    <xf numFmtId="0" fontId="16" fillId="3" borderId="56" xfId="0" applyFont="1" applyFill="1" applyBorder="1" applyAlignment="1">
      <alignment horizontal="center" vertical="center"/>
    </xf>
    <xf numFmtId="0" fontId="16" fillId="3" borderId="59" xfId="0" applyFont="1" applyFill="1" applyBorder="1" applyAlignment="1">
      <alignment horizontal="center" vertical="center"/>
    </xf>
    <xf numFmtId="0" fontId="12" fillId="2" borderId="60" xfId="0" applyFont="1" applyFill="1" applyBorder="1" applyAlignment="1"/>
    <xf numFmtId="0" fontId="12" fillId="2" borderId="60" xfId="0" applyFont="1" applyFill="1" applyBorder="1" applyAlignment="1">
      <alignment horizontal="center" vertical="center"/>
    </xf>
    <xf numFmtId="0" fontId="12" fillId="2" borderId="62" xfId="0" applyFont="1" applyFill="1" applyBorder="1" applyAlignment="1">
      <alignment horizontal="center" vertical="center"/>
    </xf>
    <xf numFmtId="0" fontId="12" fillId="2" borderId="63" xfId="0" applyFont="1" applyFill="1" applyBorder="1" applyAlignment="1"/>
    <xf numFmtId="0" fontId="12" fillId="2" borderId="63" xfId="0" applyFont="1" applyFill="1" applyBorder="1" applyAlignment="1">
      <alignment horizontal="center" vertical="center"/>
    </xf>
    <xf numFmtId="0" fontId="12" fillId="2" borderId="65" xfId="0" applyFont="1" applyFill="1" applyBorder="1" applyAlignment="1">
      <alignment horizontal="center" vertical="center"/>
    </xf>
    <xf numFmtId="0" fontId="12" fillId="2" borderId="66" xfId="0" applyFont="1" applyFill="1" applyBorder="1" applyAlignment="1"/>
    <xf numFmtId="0" fontId="12" fillId="2" borderId="66" xfId="0" applyFont="1" applyFill="1" applyBorder="1" applyAlignment="1">
      <alignment horizontal="center" vertical="center"/>
    </xf>
    <xf numFmtId="0" fontId="12" fillId="2" borderId="68" xfId="0" applyFont="1" applyFill="1" applyBorder="1" applyAlignment="1">
      <alignment horizontal="center" vertical="center"/>
    </xf>
    <xf numFmtId="0" fontId="12" fillId="2" borderId="0" xfId="0" applyFont="1" applyFill="1" applyAlignment="1">
      <alignment horizontal="center"/>
    </xf>
    <xf numFmtId="0" fontId="16" fillId="3" borderId="54" xfId="0" applyFont="1" applyFill="1" applyBorder="1" applyAlignment="1">
      <alignment horizontal="center"/>
    </xf>
    <xf numFmtId="0" fontId="16" fillId="3" borderId="58" xfId="0" applyFont="1" applyFill="1" applyBorder="1" applyAlignment="1">
      <alignment horizontal="center"/>
    </xf>
    <xf numFmtId="0" fontId="12" fillId="2" borderId="69" xfId="0" applyFont="1" applyFill="1" applyBorder="1" applyAlignment="1">
      <alignment horizontal="center"/>
    </xf>
    <xf numFmtId="0" fontId="12" fillId="2" borderId="70" xfId="0" applyFont="1" applyFill="1" applyBorder="1" applyAlignment="1">
      <alignment horizontal="center"/>
    </xf>
    <xf numFmtId="0" fontId="12" fillId="2" borderId="71" xfId="0" applyFont="1" applyFill="1" applyBorder="1" applyAlignment="1">
      <alignment horizontal="center"/>
    </xf>
    <xf numFmtId="0" fontId="66" fillId="4" borderId="5" xfId="0" applyFont="1" applyFill="1" applyBorder="1" applyAlignment="1">
      <alignment horizontal="center" vertical="center"/>
    </xf>
    <xf numFmtId="0" fontId="16" fillId="3" borderId="53" xfId="0" applyFont="1" applyFill="1" applyBorder="1" applyAlignment="1">
      <alignment horizontal="center"/>
    </xf>
    <xf numFmtId="0" fontId="16" fillId="3" borderId="57" xfId="0" applyFont="1" applyFill="1" applyBorder="1" applyAlignment="1">
      <alignment horizontal="center"/>
    </xf>
    <xf numFmtId="0" fontId="12" fillId="2" borderId="61" xfId="0" applyFont="1" applyFill="1" applyBorder="1" applyAlignment="1">
      <alignment horizontal="center"/>
    </xf>
    <xf numFmtId="0" fontId="12" fillId="2" borderId="64" xfId="0" applyFont="1" applyFill="1" applyBorder="1" applyAlignment="1">
      <alignment horizontal="center"/>
    </xf>
    <xf numFmtId="0" fontId="12" fillId="2" borderId="67" xfId="0" applyFont="1" applyFill="1" applyBorder="1" applyAlignment="1">
      <alignment horizontal="center"/>
    </xf>
    <xf numFmtId="0" fontId="66" fillId="4" borderId="6" xfId="0" quotePrefix="1" applyFont="1" applyFill="1" applyBorder="1" applyAlignment="1">
      <alignment horizontal="left" vertical="center"/>
    </xf>
    <xf numFmtId="0" fontId="70" fillId="3" borderId="1" xfId="0" applyFont="1" applyFill="1" applyBorder="1" applyAlignment="1">
      <alignment horizontal="center" vertical="center"/>
    </xf>
    <xf numFmtId="0" fontId="71" fillId="2" borderId="45" xfId="0" applyFont="1" applyFill="1" applyBorder="1">
      <alignment vertical="center"/>
    </xf>
    <xf numFmtId="0" fontId="69" fillId="2" borderId="50" xfId="0" applyFont="1" applyFill="1" applyBorder="1">
      <alignment vertical="center"/>
    </xf>
    <xf numFmtId="0" fontId="29" fillId="2" borderId="0" xfId="0" applyFont="1" applyFill="1">
      <alignment vertical="center"/>
    </xf>
    <xf numFmtId="0" fontId="74" fillId="3" borderId="1" xfId="0" applyFont="1" applyFill="1" applyBorder="1" applyAlignment="1">
      <alignment horizontal="center" vertical="center"/>
    </xf>
    <xf numFmtId="0" fontId="9" fillId="0" borderId="0" xfId="0" applyFont="1">
      <alignment vertical="center"/>
    </xf>
    <xf numFmtId="0" fontId="10" fillId="0" borderId="0" xfId="0" applyFont="1">
      <alignment vertical="center"/>
    </xf>
    <xf numFmtId="0" fontId="9" fillId="3" borderId="0" xfId="0" applyFont="1" applyFill="1">
      <alignment vertical="center"/>
    </xf>
    <xf numFmtId="0" fontId="11" fillId="3" borderId="1" xfId="0" applyFont="1" applyFill="1" applyBorder="1" applyAlignment="1">
      <alignment horizontal="center" vertical="center" shrinkToFit="1"/>
    </xf>
    <xf numFmtId="0" fontId="7" fillId="2" borderId="18" xfId="0" applyFont="1" applyFill="1" applyBorder="1" applyAlignment="1">
      <alignment vertical="center" wrapText="1"/>
    </xf>
    <xf numFmtId="0" fontId="7" fillId="2" borderId="9" xfId="0" applyFont="1" applyFill="1" applyBorder="1" applyAlignment="1">
      <alignment vertical="center" wrapText="1"/>
    </xf>
    <xf numFmtId="0" fontId="7" fillId="2" borderId="10"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6" fillId="3" borderId="1" xfId="0" applyFont="1" applyFill="1" applyBorder="1" applyAlignment="1">
      <alignment horizontal="center" vertical="center"/>
    </xf>
    <xf numFmtId="0" fontId="7" fillId="0" borderId="6" xfId="0" applyFont="1" applyBorder="1" applyAlignment="1">
      <alignment vertical="center" wrapText="1"/>
    </xf>
    <xf numFmtId="0" fontId="7" fillId="3" borderId="9" xfId="0" applyFont="1" applyFill="1" applyBorder="1">
      <alignment vertical="center"/>
    </xf>
    <xf numFmtId="0" fontId="7" fillId="2" borderId="10" xfId="0" applyFont="1" applyFill="1" applyBorder="1" applyAlignment="1">
      <alignment horizontal="left" vertical="center" wrapText="1" indent="1"/>
    </xf>
    <xf numFmtId="0" fontId="7" fillId="3" borderId="1" xfId="0" applyFont="1" applyFill="1" applyBorder="1">
      <alignment vertical="center"/>
    </xf>
    <xf numFmtId="0" fontId="7" fillId="2" borderId="12" xfId="0" applyFont="1" applyFill="1" applyBorder="1" applyAlignment="1">
      <alignment horizontal="left" vertical="center" wrapText="1" indent="1"/>
    </xf>
    <xf numFmtId="0" fontId="7" fillId="2" borderId="12" xfId="0" applyFont="1" applyFill="1" applyBorder="1" applyAlignment="1">
      <alignment horizontal="left" vertical="center" indent="1"/>
    </xf>
    <xf numFmtId="0" fontId="7" fillId="3" borderId="18" xfId="0" applyFont="1" applyFill="1" applyBorder="1">
      <alignment vertical="center"/>
    </xf>
    <xf numFmtId="0" fontId="7" fillId="2" borderId="19" xfId="0" applyFont="1" applyFill="1" applyBorder="1" applyAlignment="1">
      <alignment horizontal="left" vertical="center" wrapText="1" indent="1"/>
    </xf>
    <xf numFmtId="0" fontId="7" fillId="2" borderId="18" xfId="0" applyFont="1" applyFill="1" applyBorder="1" applyAlignment="1">
      <alignment horizontal="center" vertical="center"/>
    </xf>
    <xf numFmtId="0" fontId="7" fillId="2" borderId="9" xfId="0" applyFont="1" applyFill="1" applyBorder="1" applyAlignment="1">
      <alignment horizontal="center" vertical="center" wrapText="1"/>
    </xf>
    <xf numFmtId="0" fontId="7" fillId="2" borderId="10" xfId="0" applyFont="1" applyFill="1" applyBorder="1" applyAlignment="1">
      <alignment vertical="center" wrapText="1"/>
    </xf>
    <xf numFmtId="0" fontId="7" fillId="2" borderId="18" xfId="0" applyFont="1" applyFill="1" applyBorder="1" applyAlignment="1">
      <alignment horizontal="center" vertical="center" wrapText="1"/>
    </xf>
    <xf numFmtId="0" fontId="7" fillId="2" borderId="19" xfId="0" quotePrefix="1" applyFont="1" applyFill="1" applyBorder="1" applyAlignment="1">
      <alignment horizontal="left" vertical="center" wrapText="1"/>
    </xf>
    <xf numFmtId="0" fontId="2" fillId="3" borderId="1" xfId="0" applyFont="1" applyFill="1" applyBorder="1">
      <alignment vertical="center"/>
    </xf>
    <xf numFmtId="0" fontId="2" fillId="3" borderId="18" xfId="0" applyFont="1" applyFill="1" applyBorder="1">
      <alignment vertical="center"/>
    </xf>
    <xf numFmtId="0" fontId="2" fillId="3" borderId="9" xfId="0" applyFont="1" applyFill="1" applyBorder="1">
      <alignment vertical="center"/>
    </xf>
    <xf numFmtId="0" fontId="2" fillId="3" borderId="2" xfId="0" applyFont="1" applyFill="1" applyBorder="1">
      <alignment vertical="center"/>
    </xf>
    <xf numFmtId="0" fontId="7" fillId="2" borderId="84" xfId="0" applyFont="1" applyFill="1" applyBorder="1" applyAlignment="1">
      <alignment horizontal="left" vertical="center" wrapText="1"/>
    </xf>
    <xf numFmtId="0" fontId="2" fillId="3" borderId="86" xfId="0" applyFont="1" applyFill="1" applyBorder="1">
      <alignment vertical="center"/>
    </xf>
    <xf numFmtId="0" fontId="2" fillId="3" borderId="88" xfId="0" applyFont="1" applyFill="1" applyBorder="1">
      <alignment vertical="center"/>
    </xf>
    <xf numFmtId="0" fontId="7" fillId="0" borderId="73" xfId="0" applyFont="1" applyBorder="1">
      <alignment vertical="center"/>
    </xf>
    <xf numFmtId="0" fontId="7" fillId="0" borderId="77" xfId="0" applyFont="1" applyBorder="1" applyAlignment="1">
      <alignment vertical="center" wrapText="1"/>
    </xf>
    <xf numFmtId="0" fontId="7" fillId="0" borderId="10" xfId="0" applyFont="1" applyBorder="1" applyAlignment="1">
      <alignment vertical="center" wrapText="1"/>
    </xf>
    <xf numFmtId="0" fontId="7" fillId="0" borderId="0" xfId="0" applyFont="1">
      <alignment vertical="center"/>
    </xf>
    <xf numFmtId="0" fontId="7" fillId="0" borderId="48" xfId="0" applyFont="1" applyBorder="1">
      <alignment vertical="center"/>
    </xf>
    <xf numFmtId="0" fontId="7" fillId="0" borderId="2" xfId="0" applyFont="1" applyBorder="1" applyAlignment="1">
      <alignment vertical="center" wrapText="1"/>
    </xf>
    <xf numFmtId="0" fontId="7" fillId="0" borderId="12" xfId="0" applyFont="1" applyBorder="1" applyAlignment="1">
      <alignment vertical="center" wrapText="1"/>
    </xf>
    <xf numFmtId="0" fontId="7" fillId="0" borderId="80" xfId="0" applyFont="1" applyBorder="1">
      <alignment vertical="center"/>
    </xf>
    <xf numFmtId="0" fontId="7" fillId="0" borderId="19" xfId="0" applyFont="1" applyBorder="1" applyAlignment="1">
      <alignment vertical="center" wrapText="1"/>
    </xf>
    <xf numFmtId="0" fontId="7" fillId="0" borderId="81" xfId="0" applyFont="1" applyBorder="1">
      <alignment vertical="center"/>
    </xf>
    <xf numFmtId="0" fontId="7" fillId="0" borderId="9" xfId="0" applyFont="1" applyBorder="1" applyAlignment="1">
      <alignment vertical="center" wrapText="1"/>
    </xf>
    <xf numFmtId="0" fontId="7" fillId="0" borderId="10" xfId="0" applyFont="1" applyBorder="1" applyAlignment="1">
      <alignment horizontal="left" vertical="center" wrapText="1"/>
    </xf>
    <xf numFmtId="0" fontId="7" fillId="0" borderId="90" xfId="0" applyFont="1" applyBorder="1" applyAlignment="1">
      <alignment vertical="center" wrapText="1"/>
    </xf>
    <xf numFmtId="0" fontId="7" fillId="0" borderId="84" xfId="0" applyFont="1" applyBorder="1" applyAlignment="1">
      <alignment vertical="center" wrapText="1"/>
    </xf>
    <xf numFmtId="0" fontId="7" fillId="0" borderId="18" xfId="0" applyFont="1" applyBorder="1" applyAlignment="1">
      <alignment vertical="center" wrapText="1"/>
    </xf>
    <xf numFmtId="0" fontId="7" fillId="2" borderId="19" xfId="0" applyFont="1" applyFill="1" applyBorder="1" applyAlignment="1">
      <alignment vertical="center" wrapText="1"/>
    </xf>
    <xf numFmtId="0" fontId="7" fillId="0" borderId="12" xfId="0" applyFont="1" applyBorder="1" applyAlignment="1">
      <alignment horizontal="left" vertical="center" wrapText="1"/>
    </xf>
    <xf numFmtId="0" fontId="7" fillId="2" borderId="77" xfId="0" applyFont="1" applyFill="1" applyBorder="1" applyAlignment="1">
      <alignment vertical="center" wrapText="1"/>
    </xf>
    <xf numFmtId="0" fontId="7" fillId="2" borderId="90" xfId="0" applyFont="1" applyFill="1" applyBorder="1" applyAlignment="1">
      <alignment vertical="center" wrapText="1"/>
    </xf>
    <xf numFmtId="0" fontId="7" fillId="2" borderId="84" xfId="0" applyFont="1" applyFill="1" applyBorder="1" applyAlignment="1">
      <alignment vertical="center" wrapText="1"/>
    </xf>
    <xf numFmtId="0" fontId="7" fillId="3" borderId="81" xfId="0" applyFont="1" applyFill="1" applyBorder="1">
      <alignment vertical="center"/>
    </xf>
    <xf numFmtId="0" fontId="7" fillId="3" borderId="80" xfId="0" applyFont="1" applyFill="1" applyBorder="1">
      <alignment vertical="center"/>
    </xf>
    <xf numFmtId="0" fontId="7" fillId="3" borderId="0" xfId="0" applyFont="1" applyFill="1">
      <alignment vertical="center"/>
    </xf>
    <xf numFmtId="0" fontId="8" fillId="2" borderId="92" xfId="0" applyFont="1" applyFill="1" applyBorder="1" applyAlignment="1">
      <alignment horizontal="center" vertical="center" wrapText="1"/>
    </xf>
    <xf numFmtId="0" fontId="7" fillId="3" borderId="93" xfId="0" applyFont="1" applyFill="1" applyBorder="1">
      <alignment vertical="center"/>
    </xf>
    <xf numFmtId="0" fontId="7" fillId="2" borderId="94" xfId="0" applyFont="1" applyFill="1" applyBorder="1" applyAlignment="1">
      <alignment vertical="center" wrapText="1"/>
    </xf>
    <xf numFmtId="0" fontId="7" fillId="2" borderId="95" xfId="0" applyFont="1" applyFill="1" applyBorder="1" applyAlignment="1">
      <alignment horizontal="left" vertical="center" wrapText="1"/>
    </xf>
    <xf numFmtId="0" fontId="7" fillId="2" borderId="94" xfId="0" applyFont="1" applyFill="1" applyBorder="1" applyAlignment="1">
      <alignment horizontal="left" vertical="center" wrapText="1"/>
    </xf>
    <xf numFmtId="0" fontId="7" fillId="2" borderId="95" xfId="0" applyFont="1" applyFill="1" applyBorder="1" applyAlignment="1">
      <alignment vertical="center" wrapText="1"/>
    </xf>
    <xf numFmtId="0" fontId="7" fillId="2" borderId="12" xfId="0" applyFont="1" applyFill="1" applyBorder="1" applyAlignment="1">
      <alignment vertical="center" wrapText="1"/>
    </xf>
    <xf numFmtId="0" fontId="12" fillId="0" borderId="0" xfId="0" applyFont="1">
      <alignment vertical="center"/>
    </xf>
    <xf numFmtId="0" fontId="78" fillId="5" borderId="0" xfId="0" applyFont="1" applyFill="1">
      <alignment vertical="center"/>
    </xf>
    <xf numFmtId="0" fontId="80" fillId="5" borderId="0" xfId="0" applyFont="1" applyFill="1">
      <alignment vertical="center"/>
    </xf>
    <xf numFmtId="0" fontId="78" fillId="0" borderId="0" xfId="0" applyFont="1">
      <alignment vertical="center"/>
    </xf>
    <xf numFmtId="0" fontId="81" fillId="5" borderId="37" xfId="0" applyFont="1" applyFill="1" applyBorder="1" applyAlignment="1">
      <alignment vertical="center" wrapText="1"/>
    </xf>
    <xf numFmtId="0" fontId="81" fillId="5" borderId="36" xfId="0" applyFont="1" applyFill="1" applyBorder="1" applyAlignment="1">
      <alignment vertical="center" wrapText="1"/>
    </xf>
    <xf numFmtId="0" fontId="82" fillId="0" borderId="0" xfId="0" applyFont="1">
      <alignment vertical="center"/>
    </xf>
    <xf numFmtId="0" fontId="83" fillId="0" borderId="0" xfId="0" applyFont="1">
      <alignment vertical="center"/>
    </xf>
    <xf numFmtId="0" fontId="7" fillId="2" borderId="90" xfId="0" applyFont="1" applyFill="1" applyBorder="1" applyAlignment="1">
      <alignment horizontal="left" vertical="center" wrapText="1"/>
    </xf>
    <xf numFmtId="0" fontId="2" fillId="3" borderId="39" xfId="0" applyFont="1" applyFill="1" applyBorder="1">
      <alignment vertical="center"/>
    </xf>
    <xf numFmtId="0" fontId="7" fillId="3" borderId="39" xfId="0" applyFont="1" applyFill="1" applyBorder="1">
      <alignment vertical="center"/>
    </xf>
    <xf numFmtId="0" fontId="12" fillId="0" borderId="0" xfId="0" applyFont="1" applyAlignment="1">
      <alignment horizontal="center" vertical="center"/>
    </xf>
    <xf numFmtId="0" fontId="8" fillId="2" borderId="8" xfId="0" applyFont="1" applyFill="1" applyBorder="1" applyAlignment="1">
      <alignment horizontal="center" vertical="center"/>
    </xf>
    <xf numFmtId="0" fontId="81" fillId="5" borderId="36" xfId="0" applyFont="1" applyFill="1" applyBorder="1">
      <alignment vertical="center"/>
    </xf>
    <xf numFmtId="0" fontId="81" fillId="5" borderId="0" xfId="0" applyFont="1" applyFill="1">
      <alignment vertical="center"/>
    </xf>
    <xf numFmtId="0" fontId="81" fillId="5" borderId="0" xfId="0" applyFont="1" applyFill="1" applyAlignment="1">
      <alignment vertical="center" wrapText="1"/>
    </xf>
    <xf numFmtId="0" fontId="85" fillId="5" borderId="0" xfId="0" applyFont="1" applyFill="1">
      <alignment vertical="center"/>
    </xf>
    <xf numFmtId="0" fontId="8" fillId="0" borderId="0" xfId="0" applyFont="1" applyAlignment="1">
      <alignment horizontal="center" vertical="center"/>
    </xf>
    <xf numFmtId="0" fontId="2" fillId="3" borderId="0" xfId="0" applyFont="1" applyFill="1">
      <alignment vertical="center"/>
    </xf>
    <xf numFmtId="0" fontId="7" fillId="2" borderId="0" xfId="0" applyFont="1" applyFill="1" applyAlignment="1">
      <alignment horizontal="left" vertical="center" wrapText="1"/>
    </xf>
    <xf numFmtId="0" fontId="77" fillId="0" borderId="0" xfId="0" applyFont="1">
      <alignment vertical="center"/>
    </xf>
    <xf numFmtId="0" fontId="7" fillId="2" borderId="102" xfId="0" applyFont="1" applyFill="1" applyBorder="1" applyAlignment="1">
      <alignment horizontal="left" vertical="center" wrapText="1"/>
    </xf>
    <xf numFmtId="0" fontId="7" fillId="2" borderId="103" xfId="0" applyFont="1" applyFill="1" applyBorder="1" applyAlignment="1">
      <alignment horizontal="left" vertical="center" wrapText="1"/>
    </xf>
    <xf numFmtId="0" fontId="7" fillId="2" borderId="104" xfId="0" applyFont="1" applyFill="1" applyBorder="1" applyAlignment="1">
      <alignment horizontal="left" vertical="center" wrapText="1"/>
    </xf>
    <xf numFmtId="0" fontId="7" fillId="2" borderId="106" xfId="0" applyFont="1" applyFill="1" applyBorder="1" applyAlignment="1">
      <alignment horizontal="left" vertical="center" wrapText="1"/>
    </xf>
    <xf numFmtId="0" fontId="2" fillId="3" borderId="80" xfId="0" applyFont="1" applyFill="1" applyBorder="1">
      <alignment vertical="center"/>
    </xf>
    <xf numFmtId="0" fontId="11" fillId="3" borderId="72" xfId="0" applyFont="1" applyFill="1" applyBorder="1" applyAlignment="1">
      <alignment horizontal="center" vertical="center"/>
    </xf>
    <xf numFmtId="0" fontId="11" fillId="3" borderId="75" xfId="0" applyFont="1" applyFill="1" applyBorder="1" applyAlignment="1">
      <alignment horizontal="center" vertical="center"/>
    </xf>
    <xf numFmtId="0" fontId="11" fillId="3" borderId="107" xfId="0" applyFont="1" applyFill="1" applyBorder="1" applyAlignment="1">
      <alignment horizontal="center" vertical="center"/>
    </xf>
    <xf numFmtId="0" fontId="11" fillId="3" borderId="73" xfId="0" applyFont="1" applyFill="1" applyBorder="1" applyAlignment="1">
      <alignment horizontal="center" vertical="center"/>
    </xf>
    <xf numFmtId="0" fontId="11" fillId="3" borderId="108" xfId="0" applyFont="1" applyFill="1" applyBorder="1" applyAlignment="1">
      <alignment horizontal="center" vertical="center"/>
    </xf>
    <xf numFmtId="0" fontId="11" fillId="3" borderId="109" xfId="0" applyFont="1" applyFill="1" applyBorder="1" applyAlignment="1">
      <alignment horizontal="center" vertical="center"/>
    </xf>
    <xf numFmtId="0" fontId="11" fillId="3" borderId="18" xfId="0" applyFont="1" applyFill="1" applyBorder="1" applyAlignment="1">
      <alignment horizontal="center" vertical="center" shrinkToFit="1"/>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81" fillId="5" borderId="111" xfId="0" applyFont="1" applyFill="1" applyBorder="1" applyAlignment="1">
      <alignment vertical="center" wrapText="1"/>
    </xf>
    <xf numFmtId="0" fontId="81" fillId="5" borderId="112" xfId="0" applyFont="1" applyFill="1" applyBorder="1" applyAlignment="1">
      <alignment vertical="center" wrapText="1"/>
    </xf>
    <xf numFmtId="0" fontId="81" fillId="5" borderId="117" xfId="0" applyFont="1" applyFill="1" applyBorder="1" applyAlignment="1">
      <alignment vertical="center" wrapText="1"/>
    </xf>
    <xf numFmtId="0" fontId="81" fillId="5" borderId="118" xfId="0" applyFont="1" applyFill="1" applyBorder="1" applyAlignment="1">
      <alignment vertical="center" wrapText="1"/>
    </xf>
    <xf numFmtId="0" fontId="82" fillId="0" borderId="81" xfId="0" applyFont="1" applyBorder="1">
      <alignment vertical="center"/>
    </xf>
    <xf numFmtId="0" fontId="82" fillId="0" borderId="80" xfId="0" applyFont="1" applyBorder="1">
      <alignment vertical="center"/>
    </xf>
    <xf numFmtId="0" fontId="81" fillId="0" borderId="112" xfId="0" applyFont="1" applyBorder="1" applyAlignment="1">
      <alignment vertical="center" wrapText="1"/>
    </xf>
    <xf numFmtId="0" fontId="81" fillId="0" borderId="0" xfId="0" applyFont="1" applyAlignment="1">
      <alignment vertical="center" wrapText="1"/>
    </xf>
    <xf numFmtId="0" fontId="81" fillId="5" borderId="123" xfId="0" applyFont="1" applyFill="1" applyBorder="1">
      <alignment vertical="center"/>
    </xf>
    <xf numFmtId="0" fontId="81" fillId="5" borderId="112" xfId="0" applyFont="1" applyFill="1" applyBorder="1">
      <alignment vertical="center"/>
    </xf>
    <xf numFmtId="0" fontId="81" fillId="5" borderId="118" xfId="0" applyFont="1" applyFill="1" applyBorder="1">
      <alignment vertical="center"/>
    </xf>
    <xf numFmtId="0" fontId="2" fillId="3" borderId="125" xfId="0" applyFont="1" applyFill="1" applyBorder="1">
      <alignment vertical="center"/>
    </xf>
    <xf numFmtId="0" fontId="7" fillId="2" borderId="125" xfId="0" applyFont="1" applyFill="1" applyBorder="1" applyAlignment="1">
      <alignment vertical="center" wrapText="1"/>
    </xf>
    <xf numFmtId="0" fontId="7" fillId="2" borderId="108" xfId="0" applyFont="1" applyFill="1" applyBorder="1" applyAlignment="1">
      <alignment horizontal="left" vertical="center" wrapText="1"/>
    </xf>
    <xf numFmtId="0" fontId="7" fillId="2" borderId="127" xfId="0" applyFont="1" applyFill="1" applyBorder="1" applyAlignment="1">
      <alignment vertical="center" wrapText="1"/>
    </xf>
    <xf numFmtId="0" fontId="7" fillId="2" borderId="128" xfId="0" applyFont="1" applyFill="1" applyBorder="1" applyAlignment="1">
      <alignment vertical="center" wrapText="1"/>
    </xf>
    <xf numFmtId="0" fontId="2" fillId="3" borderId="130" xfId="0" applyFont="1" applyFill="1" applyBorder="1">
      <alignment vertical="center"/>
    </xf>
    <xf numFmtId="0" fontId="7" fillId="2" borderId="130" xfId="0" applyFont="1" applyFill="1" applyBorder="1" applyAlignment="1">
      <alignment vertical="center" wrapText="1"/>
    </xf>
    <xf numFmtId="0" fontId="7" fillId="2" borderId="131" xfId="0" applyFont="1" applyFill="1" applyBorder="1" applyAlignment="1">
      <alignment horizontal="left" vertical="center" wrapText="1"/>
    </xf>
    <xf numFmtId="0" fontId="7" fillId="2" borderId="108" xfId="0" applyFont="1" applyFill="1" applyBorder="1" applyAlignment="1">
      <alignment vertical="center" wrapText="1"/>
    </xf>
    <xf numFmtId="0" fontId="7" fillId="2" borderId="131" xfId="0" applyFont="1" applyFill="1" applyBorder="1" applyAlignment="1">
      <alignment vertical="center" wrapText="1"/>
    </xf>
    <xf numFmtId="0" fontId="2" fillId="3" borderId="81" xfId="0" applyFont="1" applyFill="1" applyBorder="1">
      <alignment vertical="center"/>
    </xf>
    <xf numFmtId="0" fontId="7" fillId="2" borderId="132" xfId="0" applyFont="1" applyFill="1" applyBorder="1" applyAlignment="1">
      <alignment vertical="center" wrapText="1"/>
    </xf>
    <xf numFmtId="0" fontId="7" fillId="2" borderId="9"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7" fillId="10" borderId="2" xfId="0" applyFont="1" applyFill="1" applyBorder="1" applyAlignment="1">
      <alignment vertical="center" wrapText="1"/>
    </xf>
    <xf numFmtId="0" fontId="7" fillId="3" borderId="2" xfId="0" applyFont="1" applyFill="1" applyBorder="1">
      <alignment vertical="center"/>
    </xf>
    <xf numFmtId="0" fontId="7" fillId="3" borderId="3" xfId="0" applyFont="1" applyFill="1" applyBorder="1">
      <alignment vertical="center"/>
    </xf>
    <xf numFmtId="0" fontId="7" fillId="10" borderId="2" xfId="0" applyFont="1" applyFill="1" applyBorder="1">
      <alignment vertical="center"/>
    </xf>
    <xf numFmtId="0" fontId="2" fillId="3" borderId="38" xfId="0" applyFont="1" applyFill="1" applyBorder="1">
      <alignment vertical="center"/>
    </xf>
    <xf numFmtId="0" fontId="7" fillId="10" borderId="38" xfId="0" applyFont="1" applyFill="1" applyBorder="1" applyAlignment="1">
      <alignment vertical="center" wrapText="1"/>
    </xf>
    <xf numFmtId="0" fontId="8" fillId="0" borderId="38" xfId="0" applyFont="1" applyBorder="1" applyAlignment="1">
      <alignment horizontal="center" vertical="center"/>
    </xf>
    <xf numFmtId="0" fontId="7" fillId="0" borderId="38" xfId="0" applyFont="1" applyBorder="1">
      <alignment vertical="center"/>
    </xf>
    <xf numFmtId="0" fontId="86" fillId="10" borderId="38" xfId="0" applyFont="1" applyFill="1" applyBorder="1" applyAlignment="1">
      <alignment vertical="center" wrapText="1"/>
    </xf>
    <xf numFmtId="0" fontId="37" fillId="10" borderId="38" xfId="0" applyFont="1" applyFill="1" applyBorder="1" applyAlignment="1">
      <alignment vertical="center" wrapText="1"/>
    </xf>
    <xf numFmtId="0" fontId="8" fillId="0" borderId="38" xfId="0" applyFont="1" applyBorder="1" applyAlignment="1">
      <alignment horizontal="center" vertical="center" wrapText="1"/>
    </xf>
    <xf numFmtId="0" fontId="7" fillId="0" borderId="38" xfId="0" applyFont="1" applyBorder="1" applyAlignment="1">
      <alignment vertical="center" wrapText="1"/>
    </xf>
    <xf numFmtId="0" fontId="7" fillId="0" borderId="38" xfId="0" applyFont="1" applyBorder="1" applyAlignment="1">
      <alignment horizontal="left" vertical="center" wrapText="1"/>
    </xf>
    <xf numFmtId="0" fontId="37" fillId="2" borderId="1" xfId="0" applyFont="1" applyFill="1" applyBorder="1" applyAlignment="1">
      <alignment vertical="center" wrapText="1"/>
    </xf>
    <xf numFmtId="0" fontId="39" fillId="0" borderId="0" xfId="0" applyFont="1">
      <alignment vertical="center"/>
    </xf>
    <xf numFmtId="0" fontId="87" fillId="2" borderId="1" xfId="0" applyFont="1" applyFill="1" applyBorder="1" applyAlignment="1">
      <alignment vertical="center" wrapText="1"/>
    </xf>
    <xf numFmtId="0" fontId="7" fillId="2" borderId="9" xfId="0" applyFont="1" applyFill="1" applyBorder="1" applyAlignment="1">
      <alignment horizontal="center" vertical="center"/>
    </xf>
    <xf numFmtId="0" fontId="7" fillId="2" borderId="87" xfId="0" applyFont="1" applyFill="1" applyBorder="1" applyAlignment="1">
      <alignment horizontal="center" vertical="center" wrapText="1"/>
    </xf>
    <xf numFmtId="0" fontId="7" fillId="2" borderId="89" xfId="0" applyFont="1" applyFill="1" applyBorder="1" applyAlignment="1">
      <alignment horizontal="center" vertical="center" wrapText="1"/>
    </xf>
    <xf numFmtId="0" fontId="87" fillId="5" borderId="112" xfId="0" applyFont="1" applyFill="1" applyBorder="1" applyAlignment="1">
      <alignment vertical="center" wrapText="1"/>
    </xf>
    <xf numFmtId="0" fontId="87" fillId="5" borderId="113" xfId="0" applyFont="1" applyFill="1" applyBorder="1" applyAlignment="1">
      <alignment vertical="center" wrapText="1"/>
    </xf>
    <xf numFmtId="0" fontId="87" fillId="5" borderId="36" xfId="0" applyFont="1" applyFill="1" applyBorder="1" applyAlignment="1">
      <alignment vertical="center" wrapText="1"/>
    </xf>
    <xf numFmtId="0" fontId="87" fillId="5" borderId="115" xfId="0" applyFont="1" applyFill="1" applyBorder="1" applyAlignment="1">
      <alignment vertical="center" wrapText="1"/>
    </xf>
    <xf numFmtId="0" fontId="87" fillId="5" borderId="118" xfId="0" applyFont="1" applyFill="1" applyBorder="1" applyAlignment="1">
      <alignment vertical="center" wrapText="1"/>
    </xf>
    <xf numFmtId="0" fontId="87" fillId="5" borderId="119" xfId="0" applyFont="1" applyFill="1" applyBorder="1" applyAlignment="1">
      <alignment vertical="center" wrapText="1"/>
    </xf>
    <xf numFmtId="0" fontId="88" fillId="0" borderId="120" xfId="0" applyFont="1" applyBorder="1">
      <alignment vertical="center"/>
    </xf>
    <xf numFmtId="0" fontId="88" fillId="0" borderId="121" xfId="0" applyFont="1" applyBorder="1">
      <alignment vertical="center"/>
    </xf>
    <xf numFmtId="0" fontId="88" fillId="0" borderId="122" xfId="0" applyFont="1" applyBorder="1">
      <alignment vertical="center"/>
    </xf>
    <xf numFmtId="0" fontId="88" fillId="0" borderId="0" xfId="0" applyFont="1">
      <alignment vertical="center"/>
    </xf>
    <xf numFmtId="0" fontId="87" fillId="0" borderId="112" xfId="0" applyFont="1" applyBorder="1" applyAlignment="1">
      <alignment vertical="center" wrapText="1"/>
    </xf>
    <xf numFmtId="0" fontId="87" fillId="0" borderId="0" xfId="0" applyFont="1" applyAlignment="1">
      <alignment vertical="center" wrapText="1"/>
    </xf>
    <xf numFmtId="0" fontId="87" fillId="5" borderId="123" xfId="0" applyFont="1" applyFill="1" applyBorder="1">
      <alignment vertical="center"/>
    </xf>
    <xf numFmtId="0" fontId="87" fillId="5" borderId="112" xfId="0" applyFont="1" applyFill="1" applyBorder="1">
      <alignment vertical="center"/>
    </xf>
    <xf numFmtId="0" fontId="87" fillId="5" borderId="36" xfId="0" applyFont="1" applyFill="1" applyBorder="1">
      <alignment vertical="center"/>
    </xf>
    <xf numFmtId="0" fontId="87" fillId="5" borderId="118" xfId="0" applyFont="1" applyFill="1" applyBorder="1">
      <alignment vertical="center"/>
    </xf>
    <xf numFmtId="0" fontId="87" fillId="5" borderId="0" xfId="0" applyFont="1" applyFill="1">
      <alignment vertical="center"/>
    </xf>
    <xf numFmtId="0" fontId="87" fillId="5" borderId="0" xfId="0" applyFont="1" applyFill="1" applyAlignment="1">
      <alignment vertical="center" wrapText="1"/>
    </xf>
    <xf numFmtId="0" fontId="87" fillId="2" borderId="1" xfId="0" applyFont="1" applyFill="1" applyBorder="1" applyAlignment="1">
      <alignment horizontal="center" vertical="center"/>
    </xf>
    <xf numFmtId="0" fontId="87" fillId="2" borderId="1" xfId="0" applyFont="1" applyFill="1" applyBorder="1" applyAlignment="1">
      <alignment horizontal="center" vertical="center" wrapText="1"/>
    </xf>
    <xf numFmtId="0" fontId="87" fillId="2" borderId="1" xfId="0" applyFont="1" applyFill="1" applyBorder="1">
      <alignment vertical="center"/>
    </xf>
    <xf numFmtId="0" fontId="87" fillId="2" borderId="2" xfId="0" applyFont="1" applyFill="1" applyBorder="1" applyAlignment="1">
      <alignment horizontal="left" vertical="center" wrapText="1"/>
    </xf>
    <xf numFmtId="0" fontId="37" fillId="0" borderId="1" xfId="0" applyFont="1" applyBorder="1" applyAlignment="1">
      <alignment vertical="center" wrapText="1"/>
    </xf>
    <xf numFmtId="0" fontId="37" fillId="2" borderId="1" xfId="0" applyFont="1" applyFill="1" applyBorder="1" applyAlignment="1">
      <alignment horizontal="left" vertical="center"/>
    </xf>
    <xf numFmtId="0" fontId="37" fillId="2" borderId="1" xfId="0" applyFont="1" applyFill="1" applyBorder="1" applyAlignment="1">
      <alignment horizontal="left" vertical="center" wrapText="1"/>
    </xf>
    <xf numFmtId="0" fontId="37" fillId="5" borderId="97" xfId="0" applyFont="1" applyFill="1" applyBorder="1" applyAlignment="1">
      <alignment vertical="center" wrapText="1"/>
    </xf>
    <xf numFmtId="0" fontId="37" fillId="5" borderId="38" xfId="0" applyFont="1" applyFill="1" applyBorder="1" applyAlignment="1">
      <alignment vertical="center" wrapText="1"/>
    </xf>
    <xf numFmtId="0" fontId="37" fillId="0" borderId="97" xfId="0" applyFont="1" applyBorder="1" applyAlignment="1">
      <alignment vertical="center" wrapText="1"/>
    </xf>
    <xf numFmtId="0" fontId="37" fillId="0" borderId="97" xfId="0" applyFont="1" applyBorder="1">
      <alignment vertical="center"/>
    </xf>
    <xf numFmtId="0" fontId="90" fillId="0" borderId="97" xfId="0" applyFont="1" applyBorder="1">
      <alignment vertical="center"/>
    </xf>
    <xf numFmtId="0" fontId="10" fillId="0" borderId="0" xfId="0" applyFont="1" applyAlignment="1">
      <alignment horizontal="center" vertical="center"/>
    </xf>
    <xf numFmtId="0" fontId="37" fillId="5" borderId="97" xfId="0" applyFont="1" applyFill="1" applyBorder="1" applyAlignment="1">
      <alignment horizontal="center" vertical="center" wrapText="1"/>
    </xf>
    <xf numFmtId="0" fontId="37" fillId="5" borderId="97" xfId="0" applyFont="1" applyFill="1" applyBorder="1" applyAlignment="1">
      <alignment horizontal="center" vertical="center"/>
    </xf>
    <xf numFmtId="0" fontId="37" fillId="0" borderId="97" xfId="0" applyFont="1" applyBorder="1" applyAlignment="1">
      <alignment horizontal="center" vertical="center" wrapText="1"/>
    </xf>
    <xf numFmtId="0" fontId="37" fillId="0" borderId="97" xfId="0" applyFont="1" applyBorder="1" applyAlignment="1">
      <alignment horizontal="center" vertical="center"/>
    </xf>
    <xf numFmtId="0" fontId="36" fillId="0" borderId="38" xfId="0" applyFont="1" applyBorder="1" applyAlignment="1">
      <alignment vertical="center" wrapText="1"/>
    </xf>
    <xf numFmtId="0" fontId="36" fillId="0" borderId="97" xfId="0" applyFont="1" applyBorder="1" applyAlignment="1">
      <alignment vertical="center" wrapText="1"/>
    </xf>
    <xf numFmtId="0" fontId="36" fillId="5" borderId="97" xfId="0" applyFont="1" applyFill="1" applyBorder="1" applyAlignment="1">
      <alignment vertical="center" wrapText="1"/>
    </xf>
    <xf numFmtId="0" fontId="9" fillId="0" borderId="0" xfId="0" applyFont="1" applyAlignment="1">
      <alignment horizontal="center" vertical="center"/>
    </xf>
    <xf numFmtId="0" fontId="10" fillId="3" borderId="72" xfId="0" applyFont="1" applyFill="1" applyBorder="1" applyAlignment="1">
      <alignment horizontal="center" vertical="center" wrapText="1"/>
    </xf>
    <xf numFmtId="0" fontId="87" fillId="2" borderId="12" xfId="0" applyFont="1" applyFill="1" applyBorder="1" applyAlignment="1">
      <alignment vertical="center" wrapText="1"/>
    </xf>
    <xf numFmtId="0" fontId="87" fillId="2" borderId="95" xfId="0" applyFont="1" applyFill="1" applyBorder="1" applyAlignment="1">
      <alignment vertical="center" wrapText="1"/>
    </xf>
    <xf numFmtId="0" fontId="87" fillId="2" borderId="94" xfId="0" applyFont="1" applyFill="1" applyBorder="1" applyAlignment="1">
      <alignment horizontal="left" vertical="center" wrapText="1"/>
    </xf>
    <xf numFmtId="0" fontId="87" fillId="2" borderId="95" xfId="0" applyFont="1" applyFill="1" applyBorder="1" applyAlignment="1">
      <alignment horizontal="left" vertical="center" wrapText="1"/>
    </xf>
    <xf numFmtId="0" fontId="87" fillId="2" borderId="94" xfId="0" applyFont="1" applyFill="1" applyBorder="1" applyAlignment="1">
      <alignment vertical="center" wrapText="1"/>
    </xf>
    <xf numFmtId="0" fontId="87" fillId="3" borderId="93" xfId="0" applyFont="1" applyFill="1" applyBorder="1">
      <alignment vertical="center"/>
    </xf>
    <xf numFmtId="0" fontId="91" fillId="2" borderId="92" xfId="0" applyFont="1" applyFill="1" applyBorder="1" applyAlignment="1">
      <alignment horizontal="center" vertical="center" wrapText="1"/>
    </xf>
    <xf numFmtId="0" fontId="87" fillId="2" borderId="10" xfId="0" applyFont="1" applyFill="1" applyBorder="1" applyAlignment="1">
      <alignment horizontal="left" vertical="center" wrapText="1"/>
    </xf>
    <xf numFmtId="0" fontId="87" fillId="2" borderId="19" xfId="0" applyFont="1" applyFill="1" applyBorder="1" applyAlignment="1">
      <alignment horizontal="left" vertical="center" wrapText="1"/>
    </xf>
    <xf numFmtId="0" fontId="87" fillId="2" borderId="18" xfId="0" applyFont="1" applyFill="1" applyBorder="1" applyAlignment="1">
      <alignment vertical="center" wrapText="1"/>
    </xf>
    <xf numFmtId="0" fontId="87" fillId="3" borderId="80" xfId="0" applyFont="1" applyFill="1" applyBorder="1">
      <alignment vertical="center"/>
    </xf>
    <xf numFmtId="0" fontId="87" fillId="2" borderId="12" xfId="0" applyFont="1" applyFill="1" applyBorder="1" applyAlignment="1">
      <alignment horizontal="left" vertical="center" wrapText="1"/>
    </xf>
    <xf numFmtId="0" fontId="87" fillId="3" borderId="0" xfId="0" applyFont="1" applyFill="1">
      <alignment vertical="center"/>
    </xf>
    <xf numFmtId="0" fontId="87" fillId="0" borderId="0" xfId="0" applyFont="1">
      <alignment vertical="center"/>
    </xf>
    <xf numFmtId="0" fontId="87" fillId="2" borderId="10" xfId="0" applyFont="1" applyFill="1" applyBorder="1" applyAlignment="1">
      <alignment vertical="center" wrapText="1"/>
    </xf>
    <xf numFmtId="0" fontId="87" fillId="2" borderId="9" xfId="0" applyFont="1" applyFill="1" applyBorder="1" applyAlignment="1">
      <alignment vertical="center" wrapText="1"/>
    </xf>
    <xf numFmtId="0" fontId="87" fillId="3" borderId="81" xfId="0" applyFont="1" applyFill="1" applyBorder="1">
      <alignment vertical="center"/>
    </xf>
    <xf numFmtId="0" fontId="92" fillId="5" borderId="78" xfId="0" applyFont="1" applyFill="1" applyBorder="1">
      <alignment vertical="center"/>
    </xf>
    <xf numFmtId="0" fontId="88" fillId="3" borderId="0" xfId="0" applyFont="1" applyFill="1">
      <alignment vertical="center"/>
    </xf>
    <xf numFmtId="0" fontId="87" fillId="2" borderId="3" xfId="0" applyFont="1" applyFill="1" applyBorder="1" applyAlignment="1">
      <alignment horizontal="center" vertical="center" wrapText="1"/>
    </xf>
    <xf numFmtId="0" fontId="87" fillId="2" borderId="100" xfId="0" applyFont="1" applyFill="1" applyBorder="1" applyAlignment="1">
      <alignment horizontal="left" vertical="center" wrapText="1"/>
    </xf>
    <xf numFmtId="0" fontId="7" fillId="2" borderId="41" xfId="0" applyFont="1" applyFill="1" applyBorder="1" applyAlignment="1">
      <alignment horizontal="left" vertical="center" wrapText="1"/>
    </xf>
    <xf numFmtId="0" fontId="92" fillId="0" borderId="0" xfId="0" applyFont="1">
      <alignment vertical="center"/>
    </xf>
    <xf numFmtId="0" fontId="92" fillId="5" borderId="0" xfId="0" applyFont="1" applyFill="1">
      <alignment vertical="center"/>
    </xf>
    <xf numFmtId="0" fontId="10" fillId="3" borderId="133" xfId="0" applyFont="1" applyFill="1" applyBorder="1" applyAlignment="1">
      <alignment horizontal="center" vertical="center"/>
    </xf>
    <xf numFmtId="0" fontId="87" fillId="3" borderId="9" xfId="0" applyFont="1" applyFill="1" applyBorder="1">
      <alignment vertical="center"/>
    </xf>
    <xf numFmtId="0" fontId="87" fillId="2" borderId="9" xfId="0" applyFont="1" applyFill="1" applyBorder="1" applyAlignment="1">
      <alignment horizontal="center" vertical="center"/>
    </xf>
    <xf numFmtId="0" fontId="87" fillId="2" borderId="10" xfId="0" applyFont="1" applyFill="1" applyBorder="1" applyAlignment="1">
      <alignment horizontal="left" vertical="center" wrapText="1" indent="1"/>
    </xf>
    <xf numFmtId="0" fontId="87" fillId="3" borderId="1" xfId="0" applyFont="1" applyFill="1" applyBorder="1">
      <alignment vertical="center"/>
    </xf>
    <xf numFmtId="0" fontId="87" fillId="2" borderId="12" xfId="0" applyFont="1" applyFill="1" applyBorder="1" applyAlignment="1">
      <alignment horizontal="left" vertical="center" wrapText="1" indent="1"/>
    </xf>
    <xf numFmtId="0" fontId="87" fillId="2" borderId="12" xfId="0" applyFont="1" applyFill="1" applyBorder="1" applyAlignment="1">
      <alignment horizontal="left" vertical="center" indent="1"/>
    </xf>
    <xf numFmtId="0" fontId="87" fillId="3" borderId="18" xfId="0" applyFont="1" applyFill="1" applyBorder="1">
      <alignment vertical="center"/>
    </xf>
    <xf numFmtId="0" fontId="87" fillId="2" borderId="18" xfId="0" applyFont="1" applyFill="1" applyBorder="1" applyAlignment="1">
      <alignment horizontal="center" vertical="center"/>
    </xf>
    <xf numFmtId="0" fontId="87" fillId="2" borderId="19" xfId="0" applyFont="1" applyFill="1" applyBorder="1" applyAlignment="1">
      <alignment horizontal="left" vertical="center" wrapText="1" indent="1"/>
    </xf>
    <xf numFmtId="0" fontId="87" fillId="2" borderId="9" xfId="0" applyFont="1" applyFill="1" applyBorder="1" applyAlignment="1">
      <alignment horizontal="center" vertical="center" wrapText="1"/>
    </xf>
    <xf numFmtId="0" fontId="87" fillId="2" borderId="18" xfId="0" applyFont="1" applyFill="1" applyBorder="1" applyAlignment="1">
      <alignment horizontal="center" vertical="center" wrapText="1"/>
    </xf>
    <xf numFmtId="0" fontId="88" fillId="3" borderId="1" xfId="0" applyFont="1" applyFill="1" applyBorder="1">
      <alignment vertical="center"/>
    </xf>
    <xf numFmtId="0" fontId="88" fillId="3" borderId="18" xfId="0" applyFont="1" applyFill="1" applyBorder="1">
      <alignment vertical="center"/>
    </xf>
    <xf numFmtId="0" fontId="88" fillId="3" borderId="9" xfId="0" applyFont="1" applyFill="1" applyBorder="1">
      <alignment vertical="center"/>
    </xf>
    <xf numFmtId="0" fontId="93" fillId="0" borderId="0" xfId="0" applyFont="1">
      <alignment vertical="center"/>
    </xf>
    <xf numFmtId="0" fontId="87" fillId="2" borderId="19" xfId="0" quotePrefix="1" applyFont="1" applyFill="1" applyBorder="1" applyAlignment="1">
      <alignment horizontal="left" vertical="center" wrapText="1"/>
    </xf>
    <xf numFmtId="0" fontId="87" fillId="2" borderId="2" xfId="0" applyFont="1" applyFill="1" applyBorder="1" applyAlignment="1">
      <alignment vertical="center" wrapText="1"/>
    </xf>
    <xf numFmtId="0" fontId="9" fillId="3" borderId="135" xfId="0" applyFont="1" applyFill="1" applyBorder="1">
      <alignment vertical="center"/>
    </xf>
    <xf numFmtId="0" fontId="87" fillId="2" borderId="136" xfId="0" applyFont="1" applyFill="1" applyBorder="1" applyAlignment="1">
      <alignment vertical="center" wrapText="1"/>
    </xf>
    <xf numFmtId="0" fontId="9" fillId="3" borderId="141" xfId="0" applyFont="1" applyFill="1" applyBorder="1">
      <alignment vertical="center"/>
    </xf>
    <xf numFmtId="0" fontId="87" fillId="2" borderId="136" xfId="0" applyFont="1" applyFill="1" applyBorder="1" applyAlignment="1">
      <alignment horizontal="left" vertical="center" wrapText="1"/>
    </xf>
    <xf numFmtId="0" fontId="87" fillId="2" borderId="137" xfId="0" applyFont="1" applyFill="1" applyBorder="1" applyAlignment="1">
      <alignment horizontal="left" vertical="center" wrapText="1"/>
    </xf>
    <xf numFmtId="0" fontId="87" fillId="2" borderId="139" xfId="0" applyFont="1" applyFill="1" applyBorder="1" applyAlignment="1">
      <alignment horizontal="left" vertical="center" wrapText="1"/>
    </xf>
    <xf numFmtId="0" fontId="87" fillId="2" borderId="142" xfId="0" applyFont="1" applyFill="1" applyBorder="1" applyAlignment="1">
      <alignment horizontal="left" vertical="center" wrapText="1"/>
    </xf>
    <xf numFmtId="0" fontId="87" fillId="2" borderId="143" xfId="0" applyFont="1" applyFill="1" applyBorder="1" applyAlignment="1">
      <alignment horizontal="left" vertical="center" wrapText="1"/>
    </xf>
    <xf numFmtId="0" fontId="87" fillId="3" borderId="145" xfId="0" applyFont="1" applyFill="1" applyBorder="1">
      <alignment vertical="center"/>
    </xf>
    <xf numFmtId="0" fontId="87" fillId="0" borderId="145" xfId="0" applyFont="1" applyBorder="1">
      <alignment vertical="center"/>
    </xf>
    <xf numFmtId="0" fontId="87" fillId="0" borderId="137" xfId="0" applyFont="1" applyBorder="1">
      <alignment vertical="center"/>
    </xf>
    <xf numFmtId="0" fontId="87" fillId="2" borderId="139" xfId="0" applyFont="1" applyFill="1" applyBorder="1">
      <alignment vertical="center"/>
    </xf>
    <xf numFmtId="0" fontId="87" fillId="2" borderId="142" xfId="0" applyFont="1" applyFill="1" applyBorder="1">
      <alignment vertical="center"/>
    </xf>
    <xf numFmtId="0" fontId="87" fillId="2" borderId="143" xfId="0" applyFont="1" applyFill="1" applyBorder="1">
      <alignment vertical="center"/>
    </xf>
    <xf numFmtId="0" fontId="87" fillId="0" borderId="73" xfId="0" applyFont="1" applyBorder="1">
      <alignment vertical="center"/>
    </xf>
    <xf numFmtId="0" fontId="87" fillId="0" borderId="77" xfId="0" applyFont="1" applyBorder="1" applyAlignment="1">
      <alignment vertical="center" wrapText="1"/>
    </xf>
    <xf numFmtId="0" fontId="87" fillId="0" borderId="10" xfId="0" applyFont="1" applyBorder="1" applyAlignment="1">
      <alignment vertical="center" wrapText="1"/>
    </xf>
    <xf numFmtId="0" fontId="87" fillId="0" borderId="48" xfId="0" applyFont="1" applyBorder="1">
      <alignment vertical="center"/>
    </xf>
    <xf numFmtId="0" fontId="87" fillId="0" borderId="2" xfId="0" applyFont="1" applyBorder="1" applyAlignment="1">
      <alignment vertical="center" wrapText="1"/>
    </xf>
    <xf numFmtId="0" fontId="87" fillId="0" borderId="12" xfId="0" applyFont="1" applyBorder="1" applyAlignment="1">
      <alignment vertical="center" wrapText="1"/>
    </xf>
    <xf numFmtId="0" fontId="87" fillId="0" borderId="80" xfId="0" applyFont="1" applyBorder="1">
      <alignment vertical="center"/>
    </xf>
    <xf numFmtId="0" fontId="94" fillId="0" borderId="2" xfId="0" applyFont="1" applyBorder="1" applyAlignment="1">
      <alignment vertical="center" wrapText="1"/>
    </xf>
    <xf numFmtId="0" fontId="87" fillId="0" borderId="19" xfId="0" applyFont="1" applyBorder="1" applyAlignment="1">
      <alignment vertical="center" wrapText="1"/>
    </xf>
    <xf numFmtId="0" fontId="87" fillId="0" borderId="90" xfId="0" applyFont="1" applyBorder="1" applyAlignment="1">
      <alignment vertical="center" wrapText="1"/>
    </xf>
    <xf numFmtId="0" fontId="87" fillId="0" borderId="84" xfId="0" applyFont="1" applyBorder="1" applyAlignment="1">
      <alignment vertical="center" wrapText="1"/>
    </xf>
    <xf numFmtId="0" fontId="94" fillId="0" borderId="84" xfId="0" applyFont="1" applyBorder="1" applyAlignment="1">
      <alignment vertical="center" wrapText="1"/>
    </xf>
    <xf numFmtId="0" fontId="87" fillId="0" borderId="18" xfId="0" applyFont="1" applyBorder="1" applyAlignment="1">
      <alignment vertical="center" wrapText="1"/>
    </xf>
    <xf numFmtId="0" fontId="87" fillId="2" borderId="19" xfId="0" applyFont="1" applyFill="1" applyBorder="1" applyAlignment="1">
      <alignment vertical="center" wrapText="1"/>
    </xf>
    <xf numFmtId="0" fontId="87" fillId="0" borderId="1" xfId="0" applyFont="1" applyBorder="1" applyAlignment="1">
      <alignment vertical="center" wrapText="1"/>
    </xf>
    <xf numFmtId="0" fontId="87" fillId="2" borderId="77" xfId="0" applyFont="1" applyFill="1" applyBorder="1" applyAlignment="1">
      <alignment vertical="center" wrapText="1"/>
    </xf>
    <xf numFmtId="0" fontId="87" fillId="2" borderId="90" xfId="0" applyFont="1" applyFill="1" applyBorder="1" applyAlignment="1">
      <alignment vertical="center" wrapText="1"/>
    </xf>
    <xf numFmtId="0" fontId="87" fillId="2" borderId="84" xfId="0" applyFont="1" applyFill="1" applyBorder="1" applyAlignment="1">
      <alignment vertical="center" wrapText="1"/>
    </xf>
    <xf numFmtId="0" fontId="91" fillId="0" borderId="0" xfId="0" applyFont="1" applyAlignment="1">
      <alignment horizontal="center" vertical="center"/>
    </xf>
    <xf numFmtId="0" fontId="87" fillId="2" borderId="0" xfId="0" applyFont="1" applyFill="1" applyAlignment="1">
      <alignment vertical="center" wrapText="1"/>
    </xf>
    <xf numFmtId="0" fontId="87" fillId="2" borderId="0" xfId="0" applyFont="1" applyFill="1" applyAlignment="1">
      <alignment horizontal="left" vertical="center" wrapText="1"/>
    </xf>
    <xf numFmtId="0" fontId="87" fillId="3" borderId="39" xfId="0" applyFont="1" applyFill="1" applyBorder="1">
      <alignment vertical="center"/>
    </xf>
    <xf numFmtId="0" fontId="87" fillId="2" borderId="39" xfId="0" applyFont="1" applyFill="1" applyBorder="1" applyAlignment="1">
      <alignment vertical="center" wrapText="1"/>
    </xf>
    <xf numFmtId="0" fontId="87" fillId="2" borderId="39" xfId="0" applyFont="1" applyFill="1" applyBorder="1">
      <alignment vertical="center"/>
    </xf>
    <xf numFmtId="0" fontId="87" fillId="0" borderId="136" xfId="0" applyFont="1" applyBorder="1" applyAlignment="1">
      <alignment vertical="center" wrapText="1"/>
    </xf>
    <xf numFmtId="0" fontId="81" fillId="0" borderId="151" xfId="0" applyFont="1" applyBorder="1" applyAlignment="1">
      <alignment horizontal="left" vertical="center"/>
    </xf>
    <xf numFmtId="0" fontId="81" fillId="0" borderId="139" xfId="0" applyFont="1" applyBorder="1" applyAlignment="1">
      <alignment horizontal="left" vertical="center"/>
    </xf>
    <xf numFmtId="0" fontId="81" fillId="0" borderId="152" xfId="0" applyFont="1" applyBorder="1" applyAlignment="1">
      <alignment horizontal="left" vertical="center"/>
    </xf>
    <xf numFmtId="0" fontId="87" fillId="0" borderId="152" xfId="0" applyFont="1" applyBorder="1">
      <alignment vertical="center"/>
    </xf>
    <xf numFmtId="0" fontId="87" fillId="0" borderId="153" xfId="0" applyFont="1" applyBorder="1">
      <alignment vertical="center"/>
    </xf>
    <xf numFmtId="0" fontId="87" fillId="0" borderId="154" xfId="0" applyFont="1" applyBorder="1">
      <alignment vertical="center"/>
    </xf>
    <xf numFmtId="0" fontId="91" fillId="2" borderId="0" xfId="0" applyFont="1" applyFill="1" applyAlignment="1">
      <alignment vertical="center" wrapText="1"/>
    </xf>
    <xf numFmtId="0" fontId="87" fillId="2" borderId="137" xfId="0" applyFont="1" applyFill="1" applyBorder="1">
      <alignment vertical="center"/>
    </xf>
    <xf numFmtId="0" fontId="87" fillId="0" borderId="139" xfId="0" applyFont="1" applyBorder="1">
      <alignment vertical="center"/>
    </xf>
    <xf numFmtId="0" fontId="87" fillId="0" borderId="142" xfId="0" applyFont="1" applyBorder="1" applyAlignment="1">
      <alignment vertical="center" wrapText="1"/>
    </xf>
    <xf numFmtId="0" fontId="87" fillId="0" borderId="143" xfId="0" applyFont="1" applyBorder="1">
      <alignment vertical="center"/>
    </xf>
    <xf numFmtId="0" fontId="7" fillId="0" borderId="41" xfId="0" applyFont="1" applyBorder="1" applyAlignment="1">
      <alignment horizontal="left" vertical="center" wrapText="1"/>
    </xf>
    <xf numFmtId="0" fontId="87" fillId="0" borderId="41" xfId="0" applyFont="1" applyBorder="1" applyAlignment="1">
      <alignment horizontal="left" vertical="center" wrapText="1"/>
    </xf>
    <xf numFmtId="0" fontId="87" fillId="0" borderId="6" xfId="0" applyFont="1" applyBorder="1" applyAlignment="1">
      <alignment vertical="center" wrapText="1"/>
    </xf>
    <xf numFmtId="0" fontId="87" fillId="2" borderId="155" xfId="0" applyFont="1" applyFill="1" applyBorder="1" applyAlignment="1">
      <alignment horizontal="left" vertical="center" wrapText="1"/>
    </xf>
    <xf numFmtId="0" fontId="87" fillId="2" borderId="157" xfId="0" applyFont="1" applyFill="1" applyBorder="1" applyAlignment="1">
      <alignment vertical="center" wrapText="1"/>
    </xf>
    <xf numFmtId="0" fontId="87" fillId="2" borderId="152" xfId="0" applyFont="1" applyFill="1" applyBorder="1" applyAlignment="1">
      <alignment vertical="center" wrapText="1"/>
    </xf>
    <xf numFmtId="0" fontId="87" fillId="2" borderId="142" xfId="0" applyFont="1" applyFill="1" applyBorder="1" applyAlignment="1">
      <alignment vertical="center" wrapText="1"/>
    </xf>
    <xf numFmtId="0" fontId="87" fillId="2" borderId="154" xfId="0" applyFont="1" applyFill="1" applyBorder="1" applyAlignment="1">
      <alignment vertical="center" wrapText="1"/>
    </xf>
    <xf numFmtId="0" fontId="87" fillId="2" borderId="0" xfId="0" applyFont="1" applyFill="1" applyAlignment="1">
      <alignment horizontal="center" vertical="center" wrapText="1"/>
    </xf>
    <xf numFmtId="0" fontId="87" fillId="2" borderId="5" xfId="0" applyFont="1" applyFill="1" applyBorder="1" applyAlignment="1">
      <alignment horizontal="center" vertical="center" wrapText="1"/>
    </xf>
    <xf numFmtId="0" fontId="13" fillId="0" borderId="0" xfId="0" applyFont="1">
      <alignment vertical="center"/>
    </xf>
    <xf numFmtId="179" fontId="13" fillId="2" borderId="0" xfId="2" applyNumberFormat="1" applyFont="1" applyFill="1" applyAlignment="1">
      <alignment horizontal="center" vertical="center" wrapText="1"/>
    </xf>
    <xf numFmtId="179" fontId="5" fillId="2" borderId="43" xfId="2" applyNumberFormat="1" applyFont="1" applyFill="1" applyBorder="1" applyAlignment="1">
      <alignment vertical="center" shrinkToFit="1"/>
    </xf>
    <xf numFmtId="179" fontId="0" fillId="2" borderId="0" xfId="2" applyNumberFormat="1" applyFont="1" applyFill="1">
      <alignment vertical="center"/>
    </xf>
    <xf numFmtId="0" fontId="0" fillId="2" borderId="6" xfId="0" applyFill="1" applyBorder="1">
      <alignment vertical="center"/>
    </xf>
    <xf numFmtId="0" fontId="92" fillId="5" borderId="163" xfId="0" applyFont="1" applyFill="1" applyBorder="1">
      <alignment vertical="center"/>
    </xf>
    <xf numFmtId="0" fontId="88" fillId="3" borderId="86" xfId="0" applyFont="1" applyFill="1" applyBorder="1">
      <alignment vertical="center"/>
    </xf>
    <xf numFmtId="0" fontId="87" fillId="2" borderId="164" xfId="0" applyFont="1" applyFill="1" applyBorder="1" applyAlignment="1">
      <alignment horizontal="center" vertical="center" wrapText="1"/>
    </xf>
    <xf numFmtId="0" fontId="87" fillId="2" borderId="165" xfId="0" applyFont="1" applyFill="1" applyBorder="1" applyAlignment="1">
      <alignment horizontal="left" vertical="center" wrapText="1"/>
    </xf>
    <xf numFmtId="0" fontId="7" fillId="2" borderId="166" xfId="0" applyFont="1" applyFill="1" applyBorder="1" applyAlignment="1">
      <alignment horizontal="left" vertical="center" wrapText="1"/>
    </xf>
    <xf numFmtId="0" fontId="7" fillId="2" borderId="168" xfId="0" applyFont="1" applyFill="1" applyBorder="1" applyAlignment="1">
      <alignment horizontal="left" vertical="center" wrapText="1"/>
    </xf>
    <xf numFmtId="0" fontId="7" fillId="2" borderId="170" xfId="0" applyFont="1" applyFill="1" applyBorder="1" applyAlignment="1">
      <alignment vertical="center" wrapText="1"/>
    </xf>
    <xf numFmtId="0" fontId="11" fillId="3" borderId="171" xfId="0" applyFont="1" applyFill="1" applyBorder="1" applyAlignment="1">
      <alignment horizontal="center" vertical="center"/>
    </xf>
    <xf numFmtId="0" fontId="11" fillId="3" borderId="2" xfId="0" applyFont="1" applyFill="1" applyBorder="1" applyAlignment="1">
      <alignment horizontal="center" vertical="center" shrinkToFit="1"/>
    </xf>
    <xf numFmtId="0" fontId="11" fillId="3" borderId="2" xfId="0" applyFont="1" applyFill="1" applyBorder="1" applyAlignment="1">
      <alignment horizontal="center" vertical="center"/>
    </xf>
    <xf numFmtId="0" fontId="11" fillId="3" borderId="84" xfId="0" applyFont="1" applyFill="1" applyBorder="1" applyAlignment="1">
      <alignment horizontal="center" vertical="center"/>
    </xf>
    <xf numFmtId="0" fontId="7" fillId="3" borderId="4" xfId="0" applyFont="1" applyFill="1" applyBorder="1">
      <alignment vertical="center"/>
    </xf>
    <xf numFmtId="0" fontId="37" fillId="2" borderId="4" xfId="0" applyFont="1" applyFill="1" applyBorder="1" applyAlignment="1">
      <alignment horizontal="left" vertical="center" wrapText="1"/>
    </xf>
    <xf numFmtId="0" fontId="7" fillId="3" borderId="87" xfId="0" applyFont="1" applyFill="1" applyBorder="1">
      <alignment vertical="center"/>
    </xf>
    <xf numFmtId="0" fontId="37" fillId="2" borderId="87" xfId="0" applyFont="1" applyFill="1" applyBorder="1" applyAlignment="1">
      <alignment vertical="center" wrapText="1"/>
    </xf>
    <xf numFmtId="0" fontId="37" fillId="2" borderId="173" xfId="0" applyFont="1" applyFill="1" applyBorder="1" applyAlignment="1">
      <alignment vertical="center" wrapText="1"/>
    </xf>
    <xf numFmtId="0" fontId="37" fillId="2" borderId="175" xfId="0" applyFont="1" applyFill="1" applyBorder="1" applyAlignment="1">
      <alignment vertical="center" wrapText="1"/>
    </xf>
    <xf numFmtId="0" fontId="37" fillId="2" borderId="168" xfId="0" applyFont="1" applyFill="1" applyBorder="1" applyAlignment="1">
      <alignment vertical="center" wrapText="1"/>
    </xf>
    <xf numFmtId="0" fontId="7" fillId="3" borderId="89" xfId="0" applyFont="1" applyFill="1" applyBorder="1">
      <alignment vertical="center"/>
    </xf>
    <xf numFmtId="0" fontId="37" fillId="2" borderId="89" xfId="0" applyFont="1" applyFill="1" applyBorder="1" applyAlignment="1">
      <alignment vertical="center" wrapText="1"/>
    </xf>
    <xf numFmtId="0" fontId="37" fillId="2" borderId="177" xfId="0" applyFont="1" applyFill="1" applyBorder="1" applyAlignment="1">
      <alignment vertical="center" wrapText="1"/>
    </xf>
    <xf numFmtId="0" fontId="37" fillId="2" borderId="166" xfId="0" applyFont="1" applyFill="1" applyBorder="1" applyAlignment="1">
      <alignment horizontal="left" vertical="center" wrapText="1"/>
    </xf>
    <xf numFmtId="0" fontId="37" fillId="2" borderId="168" xfId="0" applyFont="1" applyFill="1" applyBorder="1" applyAlignment="1">
      <alignment horizontal="left" vertical="center" wrapText="1"/>
    </xf>
    <xf numFmtId="0" fontId="37" fillId="2" borderId="170" xfId="0" applyFont="1" applyFill="1" applyBorder="1" applyAlignment="1">
      <alignment horizontal="left" vertical="center" wrapText="1"/>
    </xf>
    <xf numFmtId="0" fontId="37" fillId="0" borderId="4" xfId="0" applyFont="1" applyBorder="1" applyAlignment="1">
      <alignment vertical="center" wrapText="1"/>
    </xf>
    <xf numFmtId="0" fontId="37" fillId="2" borderId="166" xfId="0" applyFont="1" applyFill="1" applyBorder="1" applyAlignment="1">
      <alignment vertical="center" wrapText="1"/>
    </xf>
    <xf numFmtId="0" fontId="37" fillId="2" borderId="170" xfId="0" applyFont="1" applyFill="1" applyBorder="1" applyAlignment="1">
      <alignment vertical="center" wrapText="1"/>
    </xf>
    <xf numFmtId="0" fontId="37" fillId="0" borderId="2" xfId="0" applyFont="1" applyBorder="1" applyAlignment="1">
      <alignment vertical="center" wrapText="1"/>
    </xf>
    <xf numFmtId="0" fontId="37" fillId="2" borderId="2" xfId="0" applyFont="1" applyFill="1" applyBorder="1" applyAlignment="1">
      <alignment horizontal="left" vertical="center" wrapText="1"/>
    </xf>
    <xf numFmtId="0" fontId="2" fillId="3" borderId="87" xfId="0" applyFont="1" applyFill="1" applyBorder="1">
      <alignment vertical="center"/>
    </xf>
    <xf numFmtId="0" fontId="2" fillId="3" borderId="89" xfId="0" applyFont="1" applyFill="1" applyBorder="1">
      <alignment vertical="center"/>
    </xf>
    <xf numFmtId="0" fontId="81" fillId="0" borderId="36" xfId="0" applyFont="1" applyBorder="1" applyAlignment="1">
      <alignment vertical="center" wrapText="1"/>
    </xf>
    <xf numFmtId="0" fontId="87" fillId="0" borderId="36" xfId="0" applyFont="1" applyBorder="1" applyAlignment="1">
      <alignment vertical="center" wrapText="1"/>
    </xf>
    <xf numFmtId="0" fontId="81" fillId="5" borderId="186" xfId="0" applyFont="1" applyFill="1" applyBorder="1" applyAlignment="1">
      <alignment vertical="center" wrapText="1"/>
    </xf>
    <xf numFmtId="0" fontId="81" fillId="5" borderId="187" xfId="0" applyFont="1" applyFill="1" applyBorder="1">
      <alignment vertical="center"/>
    </xf>
    <xf numFmtId="0" fontId="81" fillId="5" borderId="188" xfId="0" applyFont="1" applyFill="1" applyBorder="1">
      <alignment vertical="center"/>
    </xf>
    <xf numFmtId="0" fontId="81" fillId="5" borderId="189" xfId="0" applyFont="1" applyFill="1" applyBorder="1" applyAlignment="1">
      <alignment vertical="center" wrapText="1"/>
    </xf>
    <xf numFmtId="0" fontId="42" fillId="0" borderId="0" xfId="0" applyFont="1" applyAlignment="1">
      <alignment vertical="center" wrapText="1"/>
    </xf>
    <xf numFmtId="0" fontId="0" fillId="0" borderId="0" xfId="0" applyAlignment="1">
      <alignment horizontal="right" vertical="center"/>
    </xf>
    <xf numFmtId="0" fontId="42" fillId="2" borderId="0" xfId="0" applyFont="1" applyFill="1">
      <alignment vertical="center"/>
    </xf>
    <xf numFmtId="0" fontId="100" fillId="4" borderId="42" xfId="0" applyFont="1" applyFill="1" applyBorder="1" applyAlignment="1">
      <alignment horizontal="center" vertical="center"/>
    </xf>
    <xf numFmtId="0" fontId="42" fillId="4" borderId="0" xfId="0" applyFont="1" applyFill="1">
      <alignment vertical="center"/>
    </xf>
    <xf numFmtId="0" fontId="103" fillId="2" borderId="0" xfId="0" applyFont="1" applyFill="1">
      <alignment vertical="center"/>
    </xf>
    <xf numFmtId="0" fontId="13" fillId="2" borderId="0" xfId="0" applyFont="1" applyFill="1" applyAlignment="1">
      <alignment horizontal="right" vertical="center" wrapText="1"/>
    </xf>
    <xf numFmtId="0" fontId="5" fillId="2" borderId="42" xfId="0" applyFont="1" applyFill="1" applyBorder="1" applyAlignment="1">
      <alignment horizontal="right" vertical="center" shrinkToFit="1"/>
    </xf>
    <xf numFmtId="0" fontId="5" fillId="2" borderId="42" xfId="0" applyFont="1" applyFill="1" applyBorder="1" applyAlignment="1">
      <alignment vertical="center" shrinkToFit="1"/>
    </xf>
    <xf numFmtId="41" fontId="9" fillId="0" borderId="0" xfId="2" applyFont="1">
      <alignment vertical="center"/>
    </xf>
    <xf numFmtId="0" fontId="9" fillId="0" borderId="0" xfId="0" pivotButton="1" applyFont="1">
      <alignment vertical="center"/>
    </xf>
    <xf numFmtId="41" fontId="9" fillId="0" borderId="0" xfId="0" applyNumberFormat="1" applyFont="1">
      <alignment vertical="center"/>
    </xf>
    <xf numFmtId="0" fontId="9" fillId="0" borderId="0" xfId="0" applyFont="1" applyAlignment="1">
      <alignment horizontal="left" vertical="center"/>
    </xf>
    <xf numFmtId="0" fontId="61" fillId="0" borderId="0" xfId="0" applyFont="1">
      <alignment vertical="center"/>
    </xf>
    <xf numFmtId="0" fontId="31" fillId="0" borderId="0" xfId="0" applyFont="1">
      <alignment vertical="center"/>
    </xf>
    <xf numFmtId="41" fontId="61" fillId="0" borderId="0" xfId="0" applyNumberFormat="1" applyFont="1">
      <alignment vertical="center"/>
    </xf>
    <xf numFmtId="0" fontId="61" fillId="2" borderId="1" xfId="0" applyFont="1" applyFill="1" applyBorder="1" applyAlignment="1">
      <alignment horizontal="left" vertical="center"/>
    </xf>
    <xf numFmtId="179" fontId="104" fillId="2" borderId="1" xfId="2" applyNumberFormat="1" applyFont="1" applyFill="1" applyBorder="1">
      <alignment vertical="center"/>
    </xf>
    <xf numFmtId="178" fontId="105" fillId="2" borderId="0" xfId="0" applyNumberFormat="1" applyFont="1" applyFill="1">
      <alignment vertical="center"/>
    </xf>
    <xf numFmtId="0" fontId="73" fillId="0" borderId="0" xfId="0" applyFont="1" applyAlignment="1">
      <alignment horizontal="center" vertical="center"/>
    </xf>
    <xf numFmtId="0" fontId="13" fillId="0" borderId="0" xfId="0" applyFont="1" applyAlignment="1">
      <alignment horizontal="center" vertical="center"/>
    </xf>
    <xf numFmtId="0" fontId="7" fillId="2" borderId="5" xfId="0" applyFont="1" applyFill="1" applyBorder="1" applyAlignment="1">
      <alignment horizontal="center" vertical="center"/>
    </xf>
    <xf numFmtId="0" fontId="7" fillId="2" borderId="39" xfId="0" applyFont="1" applyFill="1" applyBorder="1" applyAlignment="1">
      <alignment horizontal="center" vertical="center" wrapText="1"/>
    </xf>
    <xf numFmtId="0" fontId="37" fillId="2" borderId="39" xfId="0" applyFont="1" applyFill="1" applyBorder="1" applyAlignment="1">
      <alignment horizontal="center" vertical="center"/>
    </xf>
    <xf numFmtId="0" fontId="7" fillId="2" borderId="1" xfId="0" applyFont="1" applyFill="1" applyBorder="1" applyAlignment="1">
      <alignment horizontal="left" vertical="center" indent="1"/>
    </xf>
    <xf numFmtId="0" fontId="0" fillId="2" borderId="190" xfId="0" applyFill="1" applyBorder="1">
      <alignment vertical="center"/>
    </xf>
    <xf numFmtId="0" fontId="102" fillId="2" borderId="191" xfId="0" applyFont="1" applyFill="1" applyBorder="1" applyAlignment="1">
      <alignment horizontal="right"/>
    </xf>
    <xf numFmtId="0" fontId="0" fillId="2" borderId="192" xfId="0" applyFill="1" applyBorder="1">
      <alignment vertical="center"/>
    </xf>
    <xf numFmtId="0" fontId="0" fillId="0" borderId="192" xfId="0" applyBorder="1">
      <alignment vertical="center"/>
    </xf>
    <xf numFmtId="0" fontId="0" fillId="2" borderId="193" xfId="0" applyFill="1" applyBorder="1">
      <alignment vertical="center"/>
    </xf>
    <xf numFmtId="0" fontId="108" fillId="2" borderId="0" xfId="0" applyFont="1" applyFill="1">
      <alignment vertical="center"/>
    </xf>
    <xf numFmtId="0" fontId="107" fillId="2" borderId="0" xfId="0" applyFont="1" applyFill="1" applyAlignment="1">
      <alignment horizontal="right"/>
    </xf>
    <xf numFmtId="0" fontId="102" fillId="2" borderId="0" xfId="0" applyFont="1" applyFill="1" applyAlignment="1">
      <alignment horizontal="right"/>
    </xf>
    <xf numFmtId="0" fontId="37" fillId="2" borderId="5" xfId="0" applyFont="1" applyFill="1" applyBorder="1" applyAlignment="1">
      <alignment horizontal="center" vertical="center"/>
    </xf>
    <xf numFmtId="0" fontId="87" fillId="2" borderId="5" xfId="0" applyFont="1" applyFill="1" applyBorder="1" applyAlignment="1">
      <alignment horizontal="center" vertical="center"/>
    </xf>
    <xf numFmtId="0" fontId="7" fillId="2" borderId="194" xfId="0" applyFont="1" applyFill="1" applyBorder="1" applyAlignment="1">
      <alignment horizontal="center" vertical="center"/>
    </xf>
    <xf numFmtId="0" fontId="7" fillId="2" borderId="195" xfId="0" applyFont="1" applyFill="1" applyBorder="1" applyAlignment="1">
      <alignment horizontal="center" vertical="center"/>
    </xf>
    <xf numFmtId="0" fontId="7" fillId="2" borderId="41" xfId="0" applyFont="1" applyFill="1" applyBorder="1" applyAlignment="1">
      <alignment horizontal="center" vertical="center"/>
    </xf>
    <xf numFmtId="0" fontId="7" fillId="2" borderId="196" xfId="0" applyFont="1" applyFill="1" applyBorder="1" applyAlignment="1">
      <alignment horizontal="center" vertical="center"/>
    </xf>
    <xf numFmtId="0" fontId="7" fillId="2" borderId="197" xfId="0" applyFont="1" applyFill="1" applyBorder="1" applyAlignment="1">
      <alignment horizontal="center" vertical="center"/>
    </xf>
    <xf numFmtId="0" fontId="7" fillId="10" borderId="5" xfId="0" applyFont="1" applyFill="1" applyBorder="1" applyAlignment="1">
      <alignment horizontal="center" vertical="center"/>
    </xf>
    <xf numFmtId="0" fontId="7" fillId="14" borderId="5" xfId="0" applyFont="1" applyFill="1" applyBorder="1" applyAlignment="1">
      <alignment horizontal="center" vertical="center"/>
    </xf>
    <xf numFmtId="0" fontId="7" fillId="0" borderId="5" xfId="0" applyFont="1" applyBorder="1" applyAlignment="1">
      <alignment horizontal="center" vertical="center"/>
    </xf>
    <xf numFmtId="0" fontId="5" fillId="3" borderId="40"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96" xfId="0" applyFont="1" applyFill="1" applyBorder="1" applyAlignment="1">
      <alignment horizontal="center" vertical="center"/>
    </xf>
    <xf numFmtId="0" fontId="5" fillId="3" borderId="2" xfId="0" applyFont="1" applyFill="1" applyBorder="1" applyAlignment="1">
      <alignment horizontal="center" vertical="center" shrinkToFit="1"/>
    </xf>
    <xf numFmtId="0" fontId="5" fillId="3" borderId="40" xfId="0" applyFont="1" applyFill="1" applyBorder="1" applyAlignment="1">
      <alignment horizontal="center" vertical="center" shrinkToFit="1"/>
    </xf>
    <xf numFmtId="0" fontId="5" fillId="3" borderId="39" xfId="0" applyFont="1" applyFill="1" applyBorder="1" applyAlignment="1">
      <alignment horizontal="center" vertical="center"/>
    </xf>
    <xf numFmtId="0" fontId="5" fillId="3" borderId="39" xfId="0" applyFont="1" applyFill="1" applyBorder="1" applyAlignment="1">
      <alignment horizontal="center" vertical="center" wrapText="1"/>
    </xf>
    <xf numFmtId="0" fontId="5" fillId="3" borderId="39" xfId="0" applyFont="1" applyFill="1" applyBorder="1" applyAlignment="1">
      <alignment horizontal="center" vertical="center" shrinkToFit="1"/>
    </xf>
    <xf numFmtId="0" fontId="5" fillId="3" borderId="39" xfId="0" applyFont="1" applyFill="1" applyBorder="1" applyAlignment="1">
      <alignment horizontal="center" vertical="center" wrapText="1" shrinkToFit="1"/>
    </xf>
    <xf numFmtId="179" fontId="5" fillId="3" borderId="39" xfId="2" applyNumberFormat="1" applyFont="1" applyFill="1" applyBorder="1" applyAlignment="1">
      <alignment horizontal="center" vertical="center" wrapText="1"/>
    </xf>
    <xf numFmtId="0" fontId="37" fillId="2" borderId="39" xfId="0" applyFont="1" applyFill="1" applyBorder="1" applyAlignment="1">
      <alignment horizontal="center" vertical="center" wrapText="1"/>
    </xf>
    <xf numFmtId="0" fontId="37" fillId="2" borderId="39" xfId="0" applyFont="1" applyFill="1" applyBorder="1" applyAlignment="1">
      <alignment vertical="center" wrapText="1"/>
    </xf>
    <xf numFmtId="0" fontId="7" fillId="4" borderId="39" xfId="0" applyFont="1" applyFill="1" applyBorder="1" applyAlignment="1">
      <alignment vertical="center" wrapText="1"/>
    </xf>
    <xf numFmtId="0" fontId="7" fillId="0" borderId="39" xfId="0" applyFont="1" applyBorder="1" applyAlignment="1">
      <alignment vertical="center" wrapText="1"/>
    </xf>
    <xf numFmtId="0" fontId="7" fillId="2" borderId="39" xfId="0" applyFont="1" applyFill="1" applyBorder="1" applyAlignment="1">
      <alignment horizontal="right" vertical="center"/>
    </xf>
    <xf numFmtId="178" fontId="7" fillId="2" borderId="39" xfId="0" applyNumberFormat="1" applyFont="1" applyFill="1" applyBorder="1" applyAlignment="1">
      <alignment horizontal="right" vertical="center"/>
    </xf>
    <xf numFmtId="179" fontId="7" fillId="6" borderId="39" xfId="2" applyNumberFormat="1" applyFont="1" applyFill="1" applyBorder="1" applyAlignment="1">
      <alignment vertical="center"/>
    </xf>
    <xf numFmtId="179" fontId="87" fillId="2" borderId="39" xfId="2" applyNumberFormat="1" applyFont="1" applyFill="1" applyBorder="1" applyAlignment="1">
      <alignment horizontal="right" vertical="center"/>
    </xf>
    <xf numFmtId="0" fontId="79" fillId="2" borderId="39" xfId="0" applyFont="1" applyFill="1" applyBorder="1" applyAlignment="1">
      <alignment horizontal="center" vertical="center" wrapText="1"/>
    </xf>
    <xf numFmtId="0" fontId="37" fillId="2" borderId="39" xfId="0" applyFont="1" applyFill="1" applyBorder="1" applyAlignment="1">
      <alignment horizontal="left" vertical="center"/>
    </xf>
    <xf numFmtId="179" fontId="7" fillId="6" borderId="39" xfId="2" applyNumberFormat="1" applyFont="1" applyFill="1" applyBorder="1">
      <alignment vertical="center"/>
    </xf>
    <xf numFmtId="0" fontId="79" fillId="2" borderId="39" xfId="0" applyFont="1" applyFill="1" applyBorder="1">
      <alignment vertical="center"/>
    </xf>
    <xf numFmtId="0" fontId="37" fillId="2" borderId="39" xfId="0" applyFont="1" applyFill="1" applyBorder="1">
      <alignment vertical="center"/>
    </xf>
    <xf numFmtId="0" fontId="7" fillId="4" borderId="39" xfId="0" applyFont="1" applyFill="1" applyBorder="1">
      <alignment vertical="center"/>
    </xf>
    <xf numFmtId="0" fontId="37" fillId="0" borderId="39" xfId="0" applyFont="1" applyBorder="1" applyAlignment="1">
      <alignment horizontal="right" vertical="center"/>
    </xf>
    <xf numFmtId="178" fontId="37" fillId="0" borderId="39" xfId="0" applyNumberFormat="1" applyFont="1" applyBorder="1" applyAlignment="1">
      <alignment horizontal="right" vertical="center"/>
    </xf>
    <xf numFmtId="179" fontId="7" fillId="2" borderId="39" xfId="2" applyNumberFormat="1" applyFont="1" applyFill="1" applyBorder="1" applyAlignment="1">
      <alignment horizontal="right" vertical="center"/>
    </xf>
    <xf numFmtId="0" fontId="79" fillId="2" borderId="39" xfId="0" applyFont="1" applyFill="1" applyBorder="1" applyAlignment="1">
      <alignment horizontal="center" vertical="center"/>
    </xf>
    <xf numFmtId="0" fontId="37" fillId="0" borderId="39" xfId="0" applyFont="1" applyBorder="1" applyAlignment="1">
      <alignment horizontal="center" vertical="center"/>
    </xf>
    <xf numFmtId="0" fontId="37" fillId="0" borderId="39" xfId="0" applyFont="1" applyBorder="1" applyAlignment="1">
      <alignment horizontal="center" vertical="center" wrapText="1"/>
    </xf>
    <xf numFmtId="0" fontId="37" fillId="2" borderId="39" xfId="0" applyFont="1" applyFill="1" applyBorder="1" applyAlignment="1">
      <alignment horizontal="center" vertical="center" wrapText="1" shrinkToFit="1"/>
    </xf>
    <xf numFmtId="0" fontId="37" fillId="0" borderId="39" xfId="0" applyFont="1" applyBorder="1" applyAlignment="1">
      <alignment vertical="center" wrapText="1"/>
    </xf>
    <xf numFmtId="0" fontId="37" fillId="2" borderId="39" xfId="0" applyFont="1" applyFill="1" applyBorder="1" applyAlignment="1">
      <alignment horizontal="left" vertical="center" wrapText="1"/>
    </xf>
    <xf numFmtId="0" fontId="7" fillId="0" borderId="39" xfId="0" applyFont="1" applyBorder="1">
      <alignment vertical="center"/>
    </xf>
    <xf numFmtId="0" fontId="7" fillId="0" borderId="39" xfId="0" applyFont="1" applyBorder="1" applyAlignment="1">
      <alignment horizontal="center" vertical="center"/>
    </xf>
    <xf numFmtId="0" fontId="7" fillId="4" borderId="39" xfId="0" applyFont="1" applyFill="1" applyBorder="1" applyAlignment="1">
      <alignment horizontal="center" vertical="center" wrapText="1"/>
    </xf>
    <xf numFmtId="0" fontId="87" fillId="2" borderId="39" xfId="0" applyFont="1" applyFill="1" applyBorder="1" applyAlignment="1">
      <alignment horizontal="center" vertical="center"/>
    </xf>
    <xf numFmtId="0" fontId="79" fillId="2" borderId="39" xfId="0" applyFont="1" applyFill="1" applyBorder="1" applyAlignment="1">
      <alignment horizontal="center" vertical="center" wrapText="1" shrinkToFit="1"/>
    </xf>
    <xf numFmtId="0" fontId="7" fillId="4" borderId="39" xfId="0" applyFont="1" applyFill="1" applyBorder="1" applyAlignment="1">
      <alignment horizontal="left" vertical="center" wrapText="1"/>
    </xf>
    <xf numFmtId="0" fontId="7" fillId="13" borderId="39" xfId="0" applyFont="1" applyFill="1" applyBorder="1">
      <alignment vertical="center"/>
    </xf>
    <xf numFmtId="0" fontId="7" fillId="2" borderId="39" xfId="0" applyFont="1" applyFill="1" applyBorder="1" applyAlignment="1">
      <alignment horizontal="right" vertical="center" wrapText="1"/>
    </xf>
    <xf numFmtId="178" fontId="7" fillId="2" borderId="39" xfId="0" applyNumberFormat="1" applyFont="1" applyFill="1" applyBorder="1" applyAlignment="1">
      <alignment horizontal="right" vertical="center" wrapText="1"/>
    </xf>
    <xf numFmtId="0" fontId="7" fillId="0" borderId="39" xfId="0" applyFont="1" applyBorder="1" applyAlignment="1">
      <alignment horizontal="center" vertical="center" wrapText="1"/>
    </xf>
    <xf numFmtId="0" fontId="37" fillId="10" borderId="39" xfId="0" applyFont="1" applyFill="1" applyBorder="1">
      <alignment vertical="center"/>
    </xf>
    <xf numFmtId="0" fontId="37" fillId="10" borderId="39" xfId="0" applyFont="1" applyFill="1" applyBorder="1" applyAlignment="1">
      <alignment horizontal="left" vertical="center" wrapText="1"/>
    </xf>
    <xf numFmtId="0" fontId="7" fillId="10" borderId="39" xfId="0" applyFont="1" applyFill="1" applyBorder="1">
      <alignment vertical="center"/>
    </xf>
    <xf numFmtId="0" fontId="36" fillId="5" borderId="39" xfId="0" applyFont="1" applyFill="1" applyBorder="1">
      <alignment vertical="center"/>
    </xf>
    <xf numFmtId="0" fontId="36" fillId="9" borderId="39" xfId="0" applyFont="1" applyFill="1" applyBorder="1">
      <alignment vertical="center"/>
    </xf>
    <xf numFmtId="0" fontId="36" fillId="5" borderId="39" xfId="0" applyFont="1" applyFill="1" applyBorder="1" applyAlignment="1">
      <alignment horizontal="right" vertical="center"/>
    </xf>
    <xf numFmtId="178" fontId="36" fillId="5" borderId="39" xfId="0" applyNumberFormat="1" applyFont="1" applyFill="1" applyBorder="1" applyAlignment="1">
      <alignment horizontal="right" vertical="center"/>
    </xf>
    <xf numFmtId="0" fontId="29" fillId="0" borderId="39" xfId="0" applyFont="1" applyBorder="1" applyAlignment="1">
      <alignment vertical="center" wrapText="1"/>
    </xf>
    <xf numFmtId="179" fontId="37" fillId="6" borderId="39" xfId="2" applyNumberFormat="1" applyFont="1" applyFill="1" applyBorder="1">
      <alignment vertical="center"/>
    </xf>
    <xf numFmtId="0" fontId="37" fillId="5" borderId="39" xfId="0" applyFont="1" applyFill="1" applyBorder="1" applyAlignment="1">
      <alignment horizontal="right" vertical="center"/>
    </xf>
    <xf numFmtId="178" fontId="37" fillId="5" borderId="39" xfId="0" applyNumberFormat="1" applyFont="1" applyFill="1" applyBorder="1" applyAlignment="1">
      <alignment horizontal="right" vertical="center"/>
    </xf>
    <xf numFmtId="178" fontId="37" fillId="2" borderId="39" xfId="0" applyNumberFormat="1" applyFont="1" applyFill="1" applyBorder="1" applyAlignment="1">
      <alignment horizontal="right" vertical="center"/>
    </xf>
    <xf numFmtId="179" fontId="87" fillId="6" borderId="39" xfId="2" applyNumberFormat="1" applyFont="1" applyFill="1" applyBorder="1" applyAlignment="1">
      <alignment vertical="center"/>
    </xf>
    <xf numFmtId="0" fontId="0" fillId="2" borderId="39" xfId="0" applyFill="1" applyBorder="1" applyAlignment="1">
      <alignment horizontal="center" vertical="center"/>
    </xf>
    <xf numFmtId="0" fontId="7" fillId="2" borderId="39" xfId="0" applyFont="1" applyFill="1" applyBorder="1" applyAlignment="1">
      <alignment horizontal="left" vertical="center"/>
    </xf>
    <xf numFmtId="0" fontId="87" fillId="2" borderId="39" xfId="0" applyFont="1" applyFill="1" applyBorder="1" applyAlignment="1">
      <alignment horizontal="center" vertical="center" wrapText="1"/>
    </xf>
    <xf numFmtId="0" fontId="7" fillId="10" borderId="39" xfId="0" applyFont="1" applyFill="1" applyBorder="1" applyAlignment="1">
      <alignment vertical="center" wrapText="1"/>
    </xf>
    <xf numFmtId="0" fontId="36" fillId="0" borderId="39" xfId="0" applyFont="1" applyBorder="1">
      <alignment vertical="center"/>
    </xf>
    <xf numFmtId="0" fontId="87" fillId="0" borderId="39" xfId="0" applyFont="1" applyBorder="1" applyAlignment="1">
      <alignment vertical="center" wrapText="1"/>
    </xf>
    <xf numFmtId="0" fontId="7" fillId="0" borderId="39" xfId="0" applyFont="1" applyBorder="1" applyAlignment="1">
      <alignment horizontal="right" vertical="center"/>
    </xf>
    <xf numFmtId="178" fontId="7" fillId="0" borderId="39" xfId="0" applyNumberFormat="1" applyFont="1" applyBorder="1" applyAlignment="1">
      <alignment horizontal="right" vertical="center"/>
    </xf>
    <xf numFmtId="0" fontId="0" fillId="4" borderId="39" xfId="0" applyFill="1" applyBorder="1">
      <alignment vertical="center"/>
    </xf>
    <xf numFmtId="0" fontId="7" fillId="0" borderId="39" xfId="0" applyFont="1" applyBorder="1" applyAlignment="1">
      <alignment horizontal="left" vertical="center" wrapText="1"/>
    </xf>
    <xf numFmtId="0" fontId="87" fillId="4" borderId="39" xfId="0" applyFont="1" applyFill="1" applyBorder="1">
      <alignment vertical="center"/>
    </xf>
    <xf numFmtId="0" fontId="87" fillId="0" borderId="39" xfId="0" applyFont="1" applyBorder="1" applyAlignment="1">
      <alignment horizontal="right" vertical="center"/>
    </xf>
    <xf numFmtId="178" fontId="87" fillId="0" borderId="39" xfId="0" applyNumberFormat="1" applyFont="1" applyBorder="1" applyAlignment="1">
      <alignment horizontal="right" vertical="center"/>
    </xf>
    <xf numFmtId="179" fontId="87" fillId="6" borderId="39" xfId="2" applyNumberFormat="1" applyFont="1" applyFill="1" applyBorder="1">
      <alignment vertical="center"/>
    </xf>
    <xf numFmtId="178" fontId="87" fillId="2" borderId="39" xfId="0" applyNumberFormat="1" applyFont="1" applyFill="1" applyBorder="1" applyAlignment="1">
      <alignment horizontal="right" vertical="center"/>
    </xf>
    <xf numFmtId="0" fontId="87" fillId="0" borderId="39" xfId="0" applyFont="1" applyBorder="1">
      <alignment vertical="center"/>
    </xf>
    <xf numFmtId="0" fontId="8" fillId="2" borderId="39" xfId="0" applyFont="1" applyFill="1" applyBorder="1">
      <alignment vertical="center"/>
    </xf>
    <xf numFmtId="180" fontId="7" fillId="4" borderId="39" xfId="0" applyNumberFormat="1" applyFont="1" applyFill="1" applyBorder="1" applyAlignment="1">
      <alignment horizontal="right" vertical="center"/>
    </xf>
    <xf numFmtId="0" fontId="29" fillId="2" borderId="39" xfId="0" applyFont="1" applyFill="1" applyBorder="1">
      <alignment vertical="center"/>
    </xf>
    <xf numFmtId="180" fontId="7" fillId="4" borderId="39" xfId="0" applyNumberFormat="1" applyFont="1" applyFill="1" applyBorder="1" applyAlignment="1">
      <alignment horizontal="right" vertical="center" wrapText="1"/>
    </xf>
    <xf numFmtId="0" fontId="79" fillId="5" borderId="39" xfId="0" applyFont="1" applyFill="1" applyBorder="1" applyAlignment="1">
      <alignment horizontal="center" vertical="center"/>
    </xf>
    <xf numFmtId="0" fontId="87" fillId="0" borderId="39" xfId="0" applyFont="1" applyBorder="1" applyAlignment="1">
      <alignment horizontal="center" vertical="center" wrapText="1"/>
    </xf>
    <xf numFmtId="178" fontId="7" fillId="0" borderId="39" xfId="0" applyNumberFormat="1" applyFont="1" applyBorder="1" applyAlignment="1">
      <alignment horizontal="right" vertical="center" wrapText="1"/>
    </xf>
    <xf numFmtId="0" fontId="87" fillId="0" borderId="39" xfId="0" applyFont="1" applyBorder="1" applyAlignment="1">
      <alignment horizontal="center" vertical="center"/>
    </xf>
    <xf numFmtId="0" fontId="36" fillId="5" borderId="39" xfId="0" applyFont="1" applyFill="1" applyBorder="1" applyAlignment="1">
      <alignment horizontal="left" vertical="center"/>
    </xf>
    <xf numFmtId="2" fontId="7" fillId="2" borderId="39" xfId="0" applyNumberFormat="1" applyFont="1" applyFill="1" applyBorder="1" applyAlignment="1">
      <alignment horizontal="right" vertical="center"/>
    </xf>
    <xf numFmtId="0" fontId="87" fillId="2" borderId="39" xfId="0" applyFont="1" applyFill="1" applyBorder="1" applyAlignment="1">
      <alignment horizontal="right" vertical="center"/>
    </xf>
    <xf numFmtId="2" fontId="87" fillId="2" borderId="39" xfId="0" applyNumberFormat="1" applyFont="1" applyFill="1" applyBorder="1" applyAlignment="1">
      <alignment horizontal="right" vertical="center"/>
    </xf>
    <xf numFmtId="0" fontId="29" fillId="4" borderId="39" xfId="0" applyFont="1" applyFill="1" applyBorder="1" applyAlignment="1">
      <alignment vertical="center" wrapText="1"/>
    </xf>
    <xf numFmtId="2" fontId="7" fillId="0" borderId="39" xfId="0" applyNumberFormat="1" applyFont="1" applyBorder="1" applyAlignment="1">
      <alignment horizontal="right" vertical="center"/>
    </xf>
    <xf numFmtId="0" fontId="36" fillId="5" borderId="39" xfId="0" applyFont="1" applyFill="1" applyBorder="1" applyAlignment="1">
      <alignment vertical="center" wrapText="1"/>
    </xf>
    <xf numFmtId="0" fontId="37" fillId="5" borderId="39" xfId="0" applyFont="1" applyFill="1" applyBorder="1">
      <alignment vertical="center"/>
    </xf>
    <xf numFmtId="2" fontId="7" fillId="0" borderId="39" xfId="0" applyNumberFormat="1" applyFont="1" applyBorder="1" applyAlignment="1">
      <alignment horizontal="right" vertical="center" wrapText="1"/>
    </xf>
    <xf numFmtId="0" fontId="36" fillId="0" borderId="39" xfId="0" applyFont="1" applyBorder="1" applyAlignment="1">
      <alignment horizontal="left" vertical="center"/>
    </xf>
    <xf numFmtId="0" fontId="7" fillId="0" borderId="39" xfId="0" applyFont="1" applyBorder="1" applyAlignment="1">
      <alignment horizontal="left" vertical="center"/>
    </xf>
    <xf numFmtId="0" fontId="0" fillId="0" borderId="39" xfId="0" applyBorder="1">
      <alignment vertical="center"/>
    </xf>
    <xf numFmtId="0" fontId="7" fillId="5" borderId="39" xfId="0" applyFont="1" applyFill="1" applyBorder="1" applyAlignment="1">
      <alignment vertical="center" wrapText="1"/>
    </xf>
    <xf numFmtId="0" fontId="79" fillId="5" borderId="39" xfId="0" applyFont="1" applyFill="1" applyBorder="1">
      <alignment vertical="center"/>
    </xf>
    <xf numFmtId="0" fontId="79" fillId="9" borderId="39" xfId="0" applyFont="1" applyFill="1" applyBorder="1">
      <alignment vertical="center"/>
    </xf>
    <xf numFmtId="0" fontId="79" fillId="5" borderId="39" xfId="0" applyFont="1" applyFill="1" applyBorder="1" applyAlignment="1">
      <alignment vertical="center" wrapText="1"/>
    </xf>
    <xf numFmtId="178" fontId="79" fillId="0" borderId="39" xfId="0" applyNumberFormat="1" applyFont="1" applyBorder="1" applyAlignment="1">
      <alignment horizontal="right" vertical="center"/>
    </xf>
    <xf numFmtId="178" fontId="79" fillId="5" borderId="39" xfId="0" applyNumberFormat="1" applyFont="1" applyFill="1" applyBorder="1" applyAlignment="1">
      <alignment horizontal="right" vertical="center"/>
    </xf>
    <xf numFmtId="41" fontId="7" fillId="0" borderId="39" xfId="2" applyFont="1" applyFill="1" applyBorder="1">
      <alignment vertical="center"/>
    </xf>
    <xf numFmtId="41" fontId="7" fillId="2" borderId="39" xfId="2" applyFont="1" applyFill="1" applyBorder="1">
      <alignment vertical="center"/>
    </xf>
    <xf numFmtId="0" fontId="79" fillId="0" borderId="39" xfId="0" applyFont="1" applyBorder="1">
      <alignment vertical="center"/>
    </xf>
    <xf numFmtId="0" fontId="79" fillId="0" borderId="39" xfId="0" applyFont="1" applyBorder="1" applyAlignment="1">
      <alignment vertical="center" wrapText="1"/>
    </xf>
    <xf numFmtId="0" fontId="79" fillId="0" borderId="39" xfId="0" applyFont="1" applyBorder="1" applyAlignment="1">
      <alignment horizontal="right" vertical="center"/>
    </xf>
    <xf numFmtId="0" fontId="79" fillId="5" borderId="39" xfId="0" applyFont="1" applyFill="1" applyBorder="1" applyAlignment="1">
      <alignment horizontal="center" vertical="center" wrapText="1"/>
    </xf>
    <xf numFmtId="0" fontId="79" fillId="9" borderId="39" xfId="0" applyFont="1" applyFill="1" applyBorder="1" applyAlignment="1">
      <alignment vertical="center" wrapText="1"/>
    </xf>
    <xf numFmtId="0" fontId="79" fillId="4" borderId="39" xfId="0" applyFont="1" applyFill="1" applyBorder="1">
      <alignment vertical="center"/>
    </xf>
    <xf numFmtId="0" fontId="94" fillId="0" borderId="39" xfId="0" applyFont="1" applyBorder="1">
      <alignment vertical="center"/>
    </xf>
    <xf numFmtId="0" fontId="79" fillId="5" borderId="39" xfId="0" quotePrefix="1" applyFont="1" applyFill="1" applyBorder="1" applyAlignment="1">
      <alignment vertical="center" wrapText="1"/>
    </xf>
    <xf numFmtId="0" fontId="79" fillId="4" borderId="39" xfId="0" applyFont="1" applyFill="1" applyBorder="1" applyAlignment="1">
      <alignment vertical="center" wrapText="1"/>
    </xf>
    <xf numFmtId="0" fontId="79" fillId="0" borderId="39" xfId="0" applyFont="1" applyBorder="1" applyAlignment="1">
      <alignment horizontal="center" vertical="center"/>
    </xf>
    <xf numFmtId="0" fontId="94" fillId="0" borderId="39" xfId="0" applyFont="1" applyBorder="1" applyAlignment="1">
      <alignment vertical="center" wrapText="1"/>
    </xf>
    <xf numFmtId="0" fontId="7" fillId="10" borderId="39" xfId="0" applyFont="1" applyFill="1" applyBorder="1" applyAlignment="1">
      <alignment horizontal="center" vertical="center"/>
    </xf>
    <xf numFmtId="0" fontId="7" fillId="10" borderId="39" xfId="0" applyFont="1" applyFill="1" applyBorder="1" applyAlignment="1">
      <alignment horizontal="center" vertical="center" wrapText="1"/>
    </xf>
    <xf numFmtId="0" fontId="29" fillId="9" borderId="39" xfId="0" applyFont="1" applyFill="1" applyBorder="1" applyAlignment="1">
      <alignment vertical="center" wrapText="1"/>
    </xf>
    <xf numFmtId="178" fontId="36" fillId="5" borderId="39" xfId="0" applyNumberFormat="1" applyFont="1" applyFill="1" applyBorder="1" applyAlignment="1">
      <alignment horizontal="right" vertical="center" wrapText="1"/>
    </xf>
    <xf numFmtId="41" fontId="7" fillId="4" borderId="39" xfId="2" applyFont="1" applyFill="1" applyBorder="1">
      <alignment vertical="center"/>
    </xf>
    <xf numFmtId="0" fontId="29" fillId="9" borderId="39" xfId="0" applyFont="1" applyFill="1" applyBorder="1">
      <alignment vertical="center"/>
    </xf>
    <xf numFmtId="0" fontId="36" fillId="10" borderId="39" xfId="0" applyFont="1" applyFill="1" applyBorder="1" applyAlignment="1">
      <alignment horizontal="right" vertical="center"/>
    </xf>
    <xf numFmtId="178" fontId="36" fillId="10" borderId="39" xfId="0" applyNumberFormat="1" applyFont="1" applyFill="1" applyBorder="1" applyAlignment="1">
      <alignment horizontal="right" vertical="center"/>
    </xf>
    <xf numFmtId="178" fontId="29" fillId="2" borderId="39" xfId="0" applyNumberFormat="1" applyFont="1" applyFill="1" applyBorder="1" applyAlignment="1">
      <alignment horizontal="right" vertical="center"/>
    </xf>
    <xf numFmtId="178" fontId="81" fillId="5" borderId="39" xfId="0" applyNumberFormat="1" applyFont="1" applyFill="1" applyBorder="1" applyAlignment="1">
      <alignment horizontal="right" vertical="center"/>
    </xf>
    <xf numFmtId="0" fontId="7" fillId="14" borderId="39" xfId="0" applyFont="1" applyFill="1" applyBorder="1" applyAlignment="1">
      <alignment horizontal="center" vertical="center"/>
    </xf>
    <xf numFmtId="0" fontId="7" fillId="15" borderId="39" xfId="0" applyFont="1" applyFill="1" applyBorder="1" applyAlignment="1">
      <alignment horizontal="center" vertical="center" wrapText="1"/>
    </xf>
    <xf numFmtId="0" fontId="7" fillId="14" borderId="39" xfId="0" applyFont="1" applyFill="1" applyBorder="1" applyAlignment="1">
      <alignment horizontal="center" vertical="center" wrapText="1"/>
    </xf>
    <xf numFmtId="0" fontId="7" fillId="14" borderId="39" xfId="0" applyFont="1" applyFill="1" applyBorder="1">
      <alignment vertical="center"/>
    </xf>
    <xf numFmtId="0" fontId="7" fillId="14" borderId="39" xfId="0" applyFont="1" applyFill="1" applyBorder="1" applyAlignment="1">
      <alignment vertical="center" wrapText="1"/>
    </xf>
    <xf numFmtId="0" fontId="7" fillId="15" borderId="39" xfId="0" applyFont="1" applyFill="1" applyBorder="1">
      <alignment vertical="center"/>
    </xf>
    <xf numFmtId="0" fontId="7" fillId="15" borderId="39" xfId="0" applyFont="1" applyFill="1" applyBorder="1" applyAlignment="1">
      <alignment horizontal="center" vertical="center"/>
    </xf>
    <xf numFmtId="0" fontId="36" fillId="14" borderId="39" xfId="0" applyFont="1" applyFill="1" applyBorder="1">
      <alignment vertical="center"/>
    </xf>
    <xf numFmtId="0" fontId="7" fillId="15" borderId="39" xfId="0" applyFont="1" applyFill="1" applyBorder="1" applyAlignment="1">
      <alignment vertical="center" wrapText="1"/>
    </xf>
    <xf numFmtId="0" fontId="36" fillId="14" borderId="39" xfId="0" applyFont="1" applyFill="1" applyBorder="1" applyAlignment="1">
      <alignment horizontal="right" vertical="center"/>
    </xf>
    <xf numFmtId="178" fontId="36" fillId="14" borderId="39" xfId="0" applyNumberFormat="1" applyFont="1" applyFill="1" applyBorder="1" applyAlignment="1">
      <alignment horizontal="right" vertical="center"/>
    </xf>
    <xf numFmtId="179" fontId="7" fillId="15" borderId="39" xfId="2" applyNumberFormat="1" applyFont="1" applyFill="1" applyBorder="1">
      <alignment vertical="center"/>
    </xf>
    <xf numFmtId="178" fontId="7" fillId="15" borderId="39" xfId="0" applyNumberFormat="1" applyFont="1" applyFill="1" applyBorder="1" applyAlignment="1">
      <alignment horizontal="right" vertical="center"/>
    </xf>
    <xf numFmtId="41" fontId="7" fillId="15" borderId="39" xfId="2" applyFont="1" applyFill="1" applyBorder="1">
      <alignment vertical="center"/>
    </xf>
    <xf numFmtId="0" fontId="36" fillId="2" borderId="39" xfId="0" applyFont="1" applyFill="1" applyBorder="1" applyAlignment="1">
      <alignment horizontal="right" vertical="center"/>
    </xf>
    <xf numFmtId="0" fontId="86" fillId="10" borderId="39" xfId="0" applyFont="1" applyFill="1" applyBorder="1" applyAlignment="1">
      <alignment vertical="center" wrapText="1"/>
    </xf>
    <xf numFmtId="0" fontId="37" fillId="10" borderId="39" xfId="0" applyFont="1" applyFill="1" applyBorder="1" applyAlignment="1">
      <alignment vertical="center" wrapText="1"/>
    </xf>
    <xf numFmtId="0" fontId="36" fillId="9" borderId="39" xfId="0" applyFont="1" applyFill="1" applyBorder="1" applyAlignment="1">
      <alignment vertical="center" wrapText="1"/>
    </xf>
    <xf numFmtId="0" fontId="36" fillId="5" borderId="39" xfId="0" applyFont="1" applyFill="1" applyBorder="1" applyAlignment="1">
      <alignment horizontal="right" vertical="center" wrapText="1"/>
    </xf>
    <xf numFmtId="0" fontId="7" fillId="15" borderId="39" xfId="0" applyFont="1" applyFill="1" applyBorder="1" applyAlignment="1">
      <alignment horizontal="right" vertical="center"/>
    </xf>
    <xf numFmtId="0" fontId="7" fillId="15" borderId="39" xfId="0" applyFont="1" applyFill="1" applyBorder="1" applyAlignment="1">
      <alignment horizontal="left" vertical="center"/>
    </xf>
    <xf numFmtId="178" fontId="87" fillId="15" borderId="39" xfId="0" applyNumberFormat="1" applyFont="1" applyFill="1" applyBorder="1" applyAlignment="1">
      <alignment horizontal="right" vertical="center"/>
    </xf>
    <xf numFmtId="179" fontId="7" fillId="4" borderId="39" xfId="2" applyNumberFormat="1" applyFont="1" applyFill="1" applyBorder="1">
      <alignment vertical="center"/>
    </xf>
    <xf numFmtId="179" fontId="7" fillId="2" borderId="39" xfId="2" applyNumberFormat="1" applyFont="1" applyFill="1" applyBorder="1">
      <alignment vertical="center"/>
    </xf>
    <xf numFmtId="0" fontId="7" fillId="2" borderId="39" xfId="0" applyFont="1" applyFill="1" applyBorder="1" applyAlignment="1">
      <alignment horizontal="center" vertical="center" wrapText="1" shrinkToFit="1"/>
    </xf>
    <xf numFmtId="0" fontId="7" fillId="13" borderId="39" xfId="0" applyFont="1" applyFill="1" applyBorder="1" applyAlignment="1">
      <alignment horizontal="left" vertical="center" wrapText="1"/>
    </xf>
    <xf numFmtId="0" fontId="7" fillId="0" borderId="39" xfId="0" applyFont="1" applyBorder="1" applyAlignment="1">
      <alignment horizontal="right" vertical="center" wrapText="1"/>
    </xf>
    <xf numFmtId="0" fontId="7" fillId="13" borderId="39" xfId="0" applyFont="1" applyFill="1" applyBorder="1" applyAlignment="1">
      <alignment vertical="center" wrapText="1"/>
    </xf>
    <xf numFmtId="0" fontId="29" fillId="4" borderId="39" xfId="0" applyFont="1" applyFill="1" applyBorder="1">
      <alignment vertical="center"/>
    </xf>
    <xf numFmtId="0" fontId="106" fillId="2" borderId="39" xfId="0" applyFont="1" applyFill="1" applyBorder="1">
      <alignment vertical="center"/>
    </xf>
    <xf numFmtId="0" fontId="13" fillId="2" borderId="39" xfId="0" applyFont="1" applyFill="1" applyBorder="1">
      <alignment vertical="center"/>
    </xf>
    <xf numFmtId="179" fontId="7" fillId="8" borderId="39" xfId="2" applyNumberFormat="1" applyFont="1" applyFill="1" applyBorder="1" applyAlignment="1">
      <alignment horizontal="right" vertical="center"/>
    </xf>
    <xf numFmtId="0" fontId="7" fillId="2" borderId="39" xfId="0" applyFont="1" applyFill="1" applyBorder="1" applyAlignment="1">
      <alignment horizontal="center" vertical="center" shrinkToFit="1"/>
    </xf>
    <xf numFmtId="0" fontId="94" fillId="4" borderId="39" xfId="0" applyFont="1" applyFill="1" applyBorder="1">
      <alignment vertical="center"/>
    </xf>
    <xf numFmtId="0" fontId="36" fillId="5" borderId="39" xfId="0" applyFont="1" applyFill="1" applyBorder="1" applyAlignment="1">
      <alignment horizontal="center" vertical="center"/>
    </xf>
    <xf numFmtId="0" fontId="31" fillId="2" borderId="39" xfId="0" applyFont="1" applyFill="1" applyBorder="1">
      <alignment vertical="center"/>
    </xf>
    <xf numFmtId="0" fontId="33" fillId="2" borderId="39" xfId="0" applyFont="1" applyFill="1" applyBorder="1" applyAlignment="1">
      <alignment horizontal="center" vertical="center"/>
    </xf>
    <xf numFmtId="0" fontId="9" fillId="2" borderId="39" xfId="0" applyFont="1" applyFill="1" applyBorder="1" applyAlignment="1">
      <alignment vertical="center" wrapText="1"/>
    </xf>
    <xf numFmtId="0" fontId="9" fillId="2" borderId="39" xfId="0" applyFont="1" applyFill="1" applyBorder="1">
      <alignment vertical="center"/>
    </xf>
    <xf numFmtId="0" fontId="87" fillId="2" borderId="39" xfId="0" applyFont="1" applyFill="1" applyBorder="1" applyAlignment="1">
      <alignment horizontal="center" vertical="center" wrapText="1" shrinkToFit="1"/>
    </xf>
    <xf numFmtId="178" fontId="77" fillId="2" borderId="39" xfId="0" applyNumberFormat="1" applyFont="1" applyFill="1" applyBorder="1" applyAlignment="1">
      <alignment horizontal="right" vertical="center"/>
    </xf>
    <xf numFmtId="179" fontId="77" fillId="6" borderId="39" xfId="2" applyNumberFormat="1" applyFont="1" applyFill="1" applyBorder="1">
      <alignment vertical="center"/>
    </xf>
    <xf numFmtId="179" fontId="7" fillId="2" borderId="39" xfId="2" applyNumberFormat="1" applyFont="1" applyFill="1" applyBorder="1" applyAlignment="1">
      <alignment horizontal="center" vertical="center"/>
    </xf>
    <xf numFmtId="0" fontId="97" fillId="4" borderId="39" xfId="0" applyFont="1" applyFill="1" applyBorder="1">
      <alignment vertical="center"/>
    </xf>
    <xf numFmtId="179" fontId="7" fillId="6" borderId="39" xfId="2" quotePrefix="1" applyNumberFormat="1" applyFont="1" applyFill="1" applyBorder="1">
      <alignment vertical="center"/>
    </xf>
    <xf numFmtId="0" fontId="44" fillId="2" borderId="39" xfId="0" applyFont="1" applyFill="1" applyBorder="1">
      <alignment vertical="center"/>
    </xf>
    <xf numFmtId="0" fontId="44" fillId="2" borderId="39" xfId="0" applyFont="1" applyFill="1" applyBorder="1" applyAlignment="1">
      <alignment horizontal="center" vertical="center"/>
    </xf>
    <xf numFmtId="178" fontId="0" fillId="2" borderId="39" xfId="0" applyNumberFormat="1" applyFill="1" applyBorder="1" applyAlignment="1">
      <alignment horizontal="right" vertical="center"/>
    </xf>
    <xf numFmtId="178" fontId="7" fillId="2" borderId="39" xfId="0" applyNumberFormat="1" applyFont="1" applyFill="1" applyBorder="1">
      <alignment vertical="center"/>
    </xf>
    <xf numFmtId="178" fontId="0" fillId="0" borderId="39" xfId="0" applyNumberFormat="1" applyBorder="1" applyAlignment="1">
      <alignment horizontal="right" vertical="center"/>
    </xf>
    <xf numFmtId="0" fontId="0" fillId="15" borderId="0" xfId="0" applyFill="1">
      <alignment vertical="center"/>
    </xf>
    <xf numFmtId="179" fontId="0" fillId="2" borderId="0" xfId="2" applyNumberFormat="1" applyFont="1" applyFill="1" applyBorder="1">
      <alignment vertical="center"/>
    </xf>
    <xf numFmtId="178" fontId="0" fillId="2" borderId="0" xfId="0" applyNumberFormat="1" applyFill="1">
      <alignment vertical="center"/>
    </xf>
    <xf numFmtId="0" fontId="7" fillId="7" borderId="39" xfId="0" applyFont="1" applyFill="1" applyBorder="1">
      <alignment vertical="center"/>
    </xf>
    <xf numFmtId="0" fontId="87" fillId="7" borderId="39" xfId="0" applyFont="1" applyFill="1" applyBorder="1">
      <alignment vertical="center"/>
    </xf>
    <xf numFmtId="0" fontId="87" fillId="6" borderId="39" xfId="0" applyFont="1" applyFill="1" applyBorder="1">
      <alignment vertical="center"/>
    </xf>
    <xf numFmtId="0" fontId="79" fillId="11" borderId="39" xfId="0" applyFont="1" applyFill="1" applyBorder="1">
      <alignment vertical="center"/>
    </xf>
    <xf numFmtId="0" fontId="79" fillId="12" borderId="39" xfId="0" applyFont="1" applyFill="1" applyBorder="1">
      <alignment vertical="center"/>
    </xf>
    <xf numFmtId="0" fontId="36" fillId="10" borderId="39" xfId="0" applyFont="1" applyFill="1" applyBorder="1">
      <alignment vertical="center"/>
    </xf>
    <xf numFmtId="0" fontId="37" fillId="5" borderId="39" xfId="0" applyFont="1" applyFill="1" applyBorder="1" applyAlignment="1">
      <alignment vertical="center" wrapText="1"/>
    </xf>
    <xf numFmtId="0" fontId="7" fillId="8" borderId="39" xfId="0" applyFont="1" applyFill="1" applyBorder="1">
      <alignment vertical="center"/>
    </xf>
    <xf numFmtId="2" fontId="0" fillId="0" borderId="0" xfId="0" applyNumberFormat="1">
      <alignment vertical="center"/>
    </xf>
    <xf numFmtId="0" fontId="115" fillId="0" borderId="0" xfId="0" applyFont="1">
      <alignment vertical="center"/>
    </xf>
    <xf numFmtId="183" fontId="115" fillId="0" borderId="0" xfId="0" applyNumberFormat="1" applyFont="1">
      <alignment vertical="center"/>
    </xf>
    <xf numFmtId="2" fontId="115" fillId="0" borderId="0" xfId="0" applyNumberFormat="1" applyFont="1">
      <alignment vertical="center"/>
    </xf>
    <xf numFmtId="0" fontId="115" fillId="0" borderId="0" xfId="0" applyFont="1" applyAlignment="1">
      <alignment vertical="center" wrapText="1"/>
    </xf>
    <xf numFmtId="0" fontId="115" fillId="0" borderId="0" xfId="0" applyFont="1" applyAlignment="1">
      <alignment horizontal="center" vertical="center" wrapText="1"/>
    </xf>
    <xf numFmtId="0" fontId="117" fillId="0" borderId="0" xfId="0" applyFont="1" applyAlignment="1">
      <alignment vertical="center" wrapText="1"/>
    </xf>
    <xf numFmtId="0" fontId="0" fillId="0" borderId="0" xfId="0" applyAlignment="1">
      <alignment vertical="center" wrapText="1"/>
    </xf>
    <xf numFmtId="185" fontId="115" fillId="0" borderId="0" xfId="0" applyNumberFormat="1" applyFont="1">
      <alignment vertical="center"/>
    </xf>
    <xf numFmtId="184" fontId="115" fillId="0" borderId="0" xfId="0" applyNumberFormat="1" applyFont="1">
      <alignment vertical="center"/>
    </xf>
    <xf numFmtId="186" fontId="115" fillId="0" borderId="0" xfId="0" applyNumberFormat="1" applyFont="1">
      <alignment vertical="center"/>
    </xf>
    <xf numFmtId="187" fontId="115" fillId="0" borderId="0" xfId="0" applyNumberFormat="1" applyFont="1">
      <alignment vertical="center"/>
    </xf>
    <xf numFmtId="0" fontId="10" fillId="3" borderId="38" xfId="0" applyFont="1" applyFill="1" applyBorder="1" applyAlignment="1">
      <alignment horizontal="center" vertical="center"/>
    </xf>
    <xf numFmtId="0" fontId="7" fillId="2" borderId="39" xfId="0" applyFont="1" applyFill="1" applyBorder="1" applyAlignment="1">
      <alignment horizontal="center" vertical="center"/>
    </xf>
    <xf numFmtId="0" fontId="7" fillId="15" borderId="39" xfId="0" applyFont="1" applyFill="1" applyBorder="1" applyAlignment="1">
      <alignment horizontal="center" vertical="center" wrapText="1"/>
    </xf>
    <xf numFmtId="0" fontId="29" fillId="15" borderId="39" xfId="0" applyFont="1" applyFill="1" applyBorder="1" applyAlignment="1">
      <alignment horizontal="center" vertical="center" wrapText="1"/>
    </xf>
    <xf numFmtId="179" fontId="87" fillId="2" borderId="39" xfId="2" applyNumberFormat="1" applyFont="1" applyFill="1" applyBorder="1" applyAlignment="1">
      <alignment horizontal="right" vertical="center"/>
    </xf>
    <xf numFmtId="0" fontId="87" fillId="2" borderId="39" xfId="0" applyFont="1" applyFill="1" applyBorder="1" applyAlignment="1">
      <alignment horizontal="center" vertical="center"/>
    </xf>
    <xf numFmtId="0" fontId="7" fillId="2" borderId="39" xfId="0" applyFont="1" applyFill="1" applyBorder="1" applyAlignment="1">
      <alignment horizontal="right" vertical="center" wrapText="1"/>
    </xf>
    <xf numFmtId="178" fontId="7" fillId="2" borderId="39" xfId="0" applyNumberFormat="1" applyFont="1" applyFill="1" applyBorder="1" applyAlignment="1">
      <alignment horizontal="right" vertical="center" wrapText="1"/>
    </xf>
    <xf numFmtId="0" fontId="7" fillId="2" borderId="39" xfId="0" applyFont="1" applyFill="1" applyBorder="1" applyAlignment="1">
      <alignment horizontal="right" vertical="center"/>
    </xf>
    <xf numFmtId="178" fontId="7" fillId="2" borderId="39" xfId="0" applyNumberFormat="1" applyFont="1" applyFill="1" applyBorder="1" applyAlignment="1">
      <alignment horizontal="right" vertical="center"/>
    </xf>
    <xf numFmtId="178" fontId="87" fillId="2" borderId="39" xfId="0" applyNumberFormat="1" applyFont="1" applyFill="1" applyBorder="1" applyAlignment="1">
      <alignment horizontal="center" vertical="center"/>
    </xf>
    <xf numFmtId="178" fontId="87" fillId="2" borderId="39" xfId="0" applyNumberFormat="1" applyFont="1" applyFill="1" applyBorder="1" applyAlignment="1">
      <alignment horizontal="center" vertical="center" wrapText="1"/>
    </xf>
    <xf numFmtId="0" fontId="87" fillId="2" borderId="39" xfId="0" applyFont="1" applyFill="1" applyBorder="1" applyAlignment="1">
      <alignment horizontal="center" vertical="center" wrapText="1"/>
    </xf>
    <xf numFmtId="181" fontId="87" fillId="0" borderId="39" xfId="0" applyNumberFormat="1" applyFont="1" applyBorder="1" applyAlignment="1">
      <alignment horizontal="center" vertical="center" wrapText="1"/>
    </xf>
    <xf numFmtId="0" fontId="36" fillId="5" borderId="39" xfId="0" applyFont="1" applyFill="1" applyBorder="1" applyAlignment="1">
      <alignment horizontal="right" vertical="center"/>
    </xf>
    <xf numFmtId="178" fontId="36" fillId="5" borderId="39" xfId="0" applyNumberFormat="1" applyFont="1" applyFill="1" applyBorder="1" applyAlignment="1">
      <alignment horizontal="right" vertical="center"/>
    </xf>
    <xf numFmtId="0" fontId="87" fillId="10" borderId="39" xfId="0" applyFont="1" applyFill="1" applyBorder="1" applyAlignment="1">
      <alignment horizontal="left" vertical="center" wrapText="1"/>
    </xf>
    <xf numFmtId="0" fontId="7" fillId="10" borderId="39" xfId="0" applyFont="1" applyFill="1" applyBorder="1" applyAlignment="1">
      <alignment horizontal="left" vertical="center" wrapText="1"/>
    </xf>
    <xf numFmtId="0" fontId="37" fillId="0" borderId="39" xfId="0" applyFont="1" applyBorder="1" applyAlignment="1">
      <alignment horizontal="center" vertical="center"/>
    </xf>
    <xf numFmtId="0" fontId="29" fillId="0" borderId="39" xfId="0" applyFont="1" applyBorder="1" applyAlignment="1">
      <alignment horizontal="center" vertical="center"/>
    </xf>
    <xf numFmtId="0" fontId="5" fillId="3" borderId="196" xfId="0" applyFont="1" applyFill="1" applyBorder="1" applyAlignment="1">
      <alignment horizontal="center" vertical="center" shrinkToFit="1"/>
    </xf>
    <xf numFmtId="0" fontId="5" fillId="3" borderId="198" xfId="0" applyFont="1" applyFill="1" applyBorder="1" applyAlignment="1">
      <alignment horizontal="center" vertical="center" shrinkToFit="1"/>
    </xf>
    <xf numFmtId="0" fontId="5" fillId="3" borderId="40" xfId="0" applyFont="1" applyFill="1" applyBorder="1" applyAlignment="1">
      <alignment horizontal="center" vertical="center" shrinkToFit="1"/>
    </xf>
    <xf numFmtId="0" fontId="5" fillId="3" borderId="199" xfId="0" applyFont="1" applyFill="1" applyBorder="1" applyAlignment="1">
      <alignment horizontal="center" vertical="center" shrinkToFit="1"/>
    </xf>
    <xf numFmtId="0" fontId="5" fillId="3" borderId="0" xfId="0" applyFont="1" applyFill="1" applyAlignment="1">
      <alignment horizontal="center" vertical="center" shrinkToFit="1"/>
    </xf>
    <xf numFmtId="0" fontId="5" fillId="3" borderId="44" xfId="0" applyFont="1" applyFill="1" applyBorder="1" applyAlignment="1">
      <alignment horizontal="center" vertical="center" shrinkToFit="1"/>
    </xf>
    <xf numFmtId="0" fontId="0" fillId="2" borderId="0" xfId="0" applyFill="1" applyAlignment="1">
      <alignment horizontal="center" vertical="center"/>
    </xf>
    <xf numFmtId="178" fontId="7" fillId="0" borderId="39" xfId="0" applyNumberFormat="1" applyFont="1" applyBorder="1" applyAlignment="1">
      <alignment horizontal="right" vertical="center" wrapText="1"/>
    </xf>
    <xf numFmtId="0" fontId="5" fillId="3" borderId="41" xfId="0" applyFont="1" applyFill="1" applyBorder="1" applyAlignment="1">
      <alignment horizontal="center" vertical="center" shrinkToFit="1"/>
    </xf>
    <xf numFmtId="0" fontId="5" fillId="3" borderId="42" xfId="0" applyFont="1" applyFill="1" applyBorder="1" applyAlignment="1">
      <alignment horizontal="center" vertical="center" shrinkToFit="1"/>
    </xf>
    <xf numFmtId="0" fontId="5" fillId="3" borderId="43" xfId="0" applyFont="1" applyFill="1" applyBorder="1" applyAlignment="1">
      <alignment horizontal="center" vertical="center" shrinkToFit="1"/>
    </xf>
    <xf numFmtId="0" fontId="5" fillId="0" borderId="198" xfId="0" applyFont="1" applyBorder="1" applyAlignment="1">
      <alignment horizontal="center" vertical="center" shrinkToFit="1"/>
    </xf>
    <xf numFmtId="0" fontId="5" fillId="0" borderId="0" xfId="0" applyFont="1" applyAlignment="1">
      <alignment horizontal="center" vertical="center" shrinkToFit="1"/>
    </xf>
    <xf numFmtId="178" fontId="7" fillId="0" borderId="39" xfId="0" applyNumberFormat="1" applyFont="1" applyBorder="1" applyAlignment="1">
      <alignment horizontal="right" vertical="center"/>
    </xf>
    <xf numFmtId="178" fontId="37" fillId="0" borderId="39" xfId="0" applyNumberFormat="1" applyFont="1" applyBorder="1" applyAlignment="1">
      <alignment horizontal="right" vertical="center"/>
    </xf>
    <xf numFmtId="0" fontId="0" fillId="2" borderId="39" xfId="0" applyFill="1" applyBorder="1" applyAlignment="1">
      <alignment horizontal="center" vertical="center"/>
    </xf>
    <xf numFmtId="178" fontId="7" fillId="8" borderId="39" xfId="0" applyNumberFormat="1" applyFont="1" applyFill="1" applyBorder="1" applyAlignment="1">
      <alignment horizontal="right" vertical="center"/>
    </xf>
    <xf numFmtId="0" fontId="7" fillId="2" borderId="39" xfId="0" applyFont="1" applyFill="1" applyBorder="1" applyAlignment="1">
      <alignment horizontal="center" vertical="center" wrapText="1"/>
    </xf>
    <xf numFmtId="0" fontId="36" fillId="10" borderId="39" xfId="0" applyFont="1" applyFill="1" applyBorder="1" applyAlignment="1">
      <alignment horizontal="center" vertical="center" wrapText="1"/>
    </xf>
    <xf numFmtId="0" fontId="8" fillId="0" borderId="8" xfId="0" applyFont="1" applyBorder="1" applyAlignment="1">
      <alignment horizontal="center" vertical="center"/>
    </xf>
    <xf numFmtId="0" fontId="8" fillId="0" borderId="11" xfId="0" applyFont="1" applyBorder="1" applyAlignment="1">
      <alignment horizontal="center" vertical="center"/>
    </xf>
    <xf numFmtId="0" fontId="8" fillId="2" borderId="38" xfId="0" applyFont="1" applyFill="1" applyBorder="1" applyAlignment="1">
      <alignment horizontal="center" vertical="center" wrapText="1"/>
    </xf>
    <xf numFmtId="0" fontId="8" fillId="2" borderId="38" xfId="0" applyFont="1" applyFill="1" applyBorder="1" applyAlignment="1">
      <alignment horizontal="center" vertical="center"/>
    </xf>
    <xf numFmtId="0" fontId="7" fillId="3" borderId="38" xfId="0" applyFont="1" applyFill="1" applyBorder="1" applyAlignment="1">
      <alignment horizontal="center" vertical="center"/>
    </xf>
    <xf numFmtId="0" fontId="8" fillId="0" borderId="16" xfId="0" applyFont="1" applyBorder="1" applyAlignment="1">
      <alignment horizontal="center" vertical="center"/>
    </xf>
    <xf numFmtId="0" fontId="8" fillId="2" borderId="8"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85" xfId="0" applyFont="1" applyFill="1" applyBorder="1" applyAlignment="1">
      <alignment horizontal="center" vertical="center"/>
    </xf>
    <xf numFmtId="0" fontId="8" fillId="2" borderId="91" xfId="0" applyFont="1" applyFill="1" applyBorder="1" applyAlignment="1">
      <alignment horizontal="center" vertical="center"/>
    </xf>
    <xf numFmtId="0" fontId="8" fillId="2" borderId="13" xfId="0" applyFont="1" applyFill="1" applyBorder="1" applyAlignment="1">
      <alignment horizontal="center" vertical="center"/>
    </xf>
    <xf numFmtId="0" fontId="10" fillId="3" borderId="72" xfId="0" applyFont="1" applyFill="1" applyBorder="1" applyAlignment="1">
      <alignment horizontal="center" vertical="center"/>
    </xf>
    <xf numFmtId="0" fontId="10" fillId="3" borderId="74" xfId="0" applyFont="1" applyFill="1" applyBorder="1" applyAlignment="1">
      <alignment horizontal="center" vertical="center"/>
    </xf>
    <xf numFmtId="0" fontId="10" fillId="3" borderId="99" xfId="0" applyFont="1" applyFill="1" applyBorder="1" applyAlignment="1">
      <alignment horizontal="center" vertical="center"/>
    </xf>
    <xf numFmtId="0" fontId="10" fillId="3" borderId="75" xfId="0" applyFont="1" applyFill="1" applyBorder="1" applyAlignment="1">
      <alignment horizontal="center" vertical="center"/>
    </xf>
    <xf numFmtId="0" fontId="10" fillId="3" borderId="72" xfId="0" applyFont="1" applyFill="1" applyBorder="1" applyAlignment="1">
      <alignment horizontal="center" vertical="center" wrapText="1"/>
    </xf>
    <xf numFmtId="0" fontId="8" fillId="2" borderId="163" xfId="0" applyFont="1" applyFill="1" applyBorder="1" applyAlignment="1">
      <alignment horizontal="center" vertical="center"/>
    </xf>
    <xf numFmtId="0" fontId="8" fillId="2" borderId="167" xfId="0" applyFont="1" applyFill="1" applyBorder="1" applyAlignment="1">
      <alignment horizontal="center" vertical="center"/>
    </xf>
    <xf numFmtId="0" fontId="8" fillId="2" borderId="169" xfId="0" applyFont="1" applyFill="1" applyBorder="1" applyAlignment="1">
      <alignment horizontal="center" vertical="center"/>
    </xf>
    <xf numFmtId="0" fontId="8" fillId="0" borderId="85" xfId="0" applyFont="1" applyBorder="1" applyAlignment="1">
      <alignment horizontal="center" vertical="center"/>
    </xf>
    <xf numFmtId="0" fontId="8" fillId="2" borderId="101" xfId="0" applyFont="1" applyFill="1" applyBorder="1" applyAlignment="1">
      <alignment horizontal="center" vertical="center" wrapText="1"/>
    </xf>
    <xf numFmtId="0" fontId="8" fillId="2" borderId="78" xfId="0" applyFont="1" applyFill="1" applyBorder="1" applyAlignment="1">
      <alignment horizontal="center" vertical="center"/>
    </xf>
    <xf numFmtId="0" fontId="8" fillId="2" borderId="105" xfId="0" applyFont="1" applyFill="1" applyBorder="1" applyAlignment="1">
      <alignment horizontal="center" vertical="center"/>
    </xf>
    <xf numFmtId="0" fontId="8" fillId="2" borderId="17" xfId="0" applyFont="1" applyFill="1" applyBorder="1" applyAlignment="1">
      <alignment horizontal="center" vertical="center"/>
    </xf>
    <xf numFmtId="0" fontId="8" fillId="2" borderId="91"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1" fillId="5" borderId="110" xfId="0" applyFont="1" applyFill="1" applyBorder="1">
      <alignment vertical="center"/>
    </xf>
    <xf numFmtId="0" fontId="81" fillId="5" borderId="114" xfId="0" applyFont="1" applyFill="1" applyBorder="1">
      <alignment vertical="center"/>
    </xf>
    <xf numFmtId="0" fontId="81" fillId="5" borderId="116" xfId="0" applyFont="1" applyFill="1" applyBorder="1">
      <alignment vertical="center"/>
    </xf>
    <xf numFmtId="0" fontId="84" fillId="2" borderId="91" xfId="0" applyFont="1" applyFill="1" applyBorder="1" applyAlignment="1">
      <alignment horizontal="center" vertical="center"/>
    </xf>
    <xf numFmtId="0" fontId="84" fillId="2" borderId="13" xfId="0" applyFont="1" applyFill="1" applyBorder="1" applyAlignment="1">
      <alignment horizontal="center" vertical="center"/>
    </xf>
    <xf numFmtId="0" fontId="84" fillId="2" borderId="17" xfId="0" applyFont="1" applyFill="1" applyBorder="1" applyAlignment="1">
      <alignment horizontal="center" vertical="center"/>
    </xf>
    <xf numFmtId="0" fontId="91" fillId="2" borderId="77" xfId="0" applyFont="1" applyFill="1" applyBorder="1" applyAlignment="1">
      <alignment horizontal="center" vertical="center" wrapText="1"/>
    </xf>
    <xf numFmtId="0" fontId="91" fillId="2" borderId="4" xfId="0" applyFont="1" applyFill="1" applyBorder="1" applyAlignment="1">
      <alignment horizontal="center" vertical="center" wrapText="1"/>
    </xf>
    <xf numFmtId="0" fontId="8" fillId="2" borderId="124" xfId="0" applyFont="1" applyFill="1" applyBorder="1" applyAlignment="1">
      <alignment horizontal="center" vertical="center"/>
    </xf>
    <xf numFmtId="0" fontId="8" fillId="2" borderId="129" xfId="0" applyFont="1" applyFill="1" applyBorder="1" applyAlignment="1">
      <alignment horizontal="center" vertical="center"/>
    </xf>
    <xf numFmtId="0" fontId="8" fillId="2" borderId="126" xfId="0" applyFont="1" applyFill="1" applyBorder="1" applyAlignment="1">
      <alignment horizontal="center" vertical="center"/>
    </xf>
    <xf numFmtId="0" fontId="8" fillId="2" borderId="124" xfId="0" applyFont="1" applyFill="1" applyBorder="1" applyAlignment="1">
      <alignment horizontal="center" vertical="center" wrapText="1"/>
    </xf>
    <xf numFmtId="0" fontId="8" fillId="2" borderId="126" xfId="0" applyFont="1" applyFill="1" applyBorder="1" applyAlignment="1">
      <alignment horizontal="center" vertical="center" wrapText="1"/>
    </xf>
    <xf numFmtId="0" fontId="8" fillId="2" borderId="129" xfId="0" applyFont="1" applyFill="1" applyBorder="1" applyAlignment="1">
      <alignment horizontal="center" vertical="center" wrapText="1"/>
    </xf>
    <xf numFmtId="0" fontId="8" fillId="0" borderId="91"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98" xfId="0" applyFont="1" applyBorder="1" applyAlignment="1">
      <alignment horizontal="center" vertical="center"/>
    </xf>
    <xf numFmtId="0" fontId="8" fillId="0" borderId="97" xfId="0" applyFont="1" applyBorder="1" applyAlignment="1">
      <alignment horizontal="center" vertical="center"/>
    </xf>
    <xf numFmtId="0" fontId="8" fillId="0" borderId="38" xfId="0" applyFont="1" applyBorder="1" applyAlignment="1">
      <alignment horizontal="center" vertical="center"/>
    </xf>
    <xf numFmtId="0" fontId="8" fillId="0" borderId="98" xfId="0" applyFont="1" applyBorder="1" applyAlignment="1">
      <alignment horizontal="center" vertical="center" wrapText="1"/>
    </xf>
    <xf numFmtId="0" fontId="8" fillId="0" borderId="97" xfId="0" applyFont="1" applyBorder="1" applyAlignment="1">
      <alignment horizontal="center"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9" xfId="0" applyFont="1" applyBorder="1" applyAlignment="1">
      <alignment horizontal="center" vertical="center"/>
    </xf>
    <xf numFmtId="0" fontId="8" fillId="0" borderId="39" xfId="0" applyFont="1" applyBorder="1" applyAlignment="1">
      <alignment horizontal="center" vertical="center"/>
    </xf>
    <xf numFmtId="0" fontId="91" fillId="0" borderId="160" xfId="0" applyFont="1" applyBorder="1" applyAlignment="1">
      <alignment horizontal="center" vertical="center"/>
    </xf>
    <xf numFmtId="0" fontId="91" fillId="0" borderId="161" xfId="0" applyFont="1" applyBorder="1" applyAlignment="1">
      <alignment horizontal="center" vertical="center"/>
    </xf>
    <xf numFmtId="0" fontId="91" fillId="0" borderId="162" xfId="0" applyFont="1" applyBorder="1" applyAlignment="1">
      <alignment horizontal="center" vertical="center"/>
    </xf>
    <xf numFmtId="0" fontId="8" fillId="0" borderId="82" xfId="0" applyFont="1" applyBorder="1" applyAlignment="1">
      <alignment horizontal="center" vertical="center"/>
    </xf>
    <xf numFmtId="0" fontId="8" fillId="0" borderId="83" xfId="0" applyFont="1" applyBorder="1" applyAlignment="1">
      <alignment horizontal="center" vertical="center"/>
    </xf>
    <xf numFmtId="0" fontId="8" fillId="0" borderId="76"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wrapText="1"/>
    </xf>
    <xf numFmtId="0" fontId="15" fillId="5" borderId="185" xfId="0" applyFont="1" applyFill="1" applyBorder="1" applyAlignment="1">
      <alignment horizontal="center" vertical="center" wrapText="1"/>
    </xf>
    <xf numFmtId="0" fontId="81" fillId="5" borderId="187" xfId="0" applyFont="1" applyFill="1" applyBorder="1" applyAlignment="1">
      <alignment horizontal="center" vertical="center"/>
    </xf>
    <xf numFmtId="0" fontId="15" fillId="5" borderId="114" xfId="0" applyFont="1" applyFill="1" applyBorder="1" applyAlignment="1">
      <alignment horizontal="center" vertical="center"/>
    </xf>
    <xf numFmtId="0" fontId="15" fillId="5" borderId="116" xfId="0" applyFont="1" applyFill="1" applyBorder="1" applyAlignment="1">
      <alignment horizontal="center" vertical="center"/>
    </xf>
    <xf numFmtId="0" fontId="7" fillId="2" borderId="165" xfId="0" applyFont="1" applyFill="1" applyBorder="1" applyAlignment="1">
      <alignment horizontal="center" vertical="center" wrapText="1"/>
    </xf>
    <xf numFmtId="0" fontId="7" fillId="2" borderId="179" xfId="0" applyFont="1" applyFill="1" applyBorder="1" applyAlignment="1">
      <alignment horizontal="center" vertical="center" wrapText="1"/>
    </xf>
    <xf numFmtId="0" fontId="7" fillId="2" borderId="181" xfId="0" applyFont="1" applyFill="1" applyBorder="1" applyAlignment="1">
      <alignment horizontal="center" vertical="center" wrapText="1"/>
    </xf>
    <xf numFmtId="0" fontId="7" fillId="2" borderId="183" xfId="0" applyFont="1" applyFill="1" applyBorder="1" applyAlignment="1">
      <alignment horizontal="center" vertical="center" wrapText="1"/>
    </xf>
    <xf numFmtId="0" fontId="7" fillId="2" borderId="184" xfId="0" applyFont="1" applyFill="1" applyBorder="1" applyAlignment="1">
      <alignment horizontal="center" vertical="center" wrapText="1"/>
    </xf>
    <xf numFmtId="0" fontId="8" fillId="2" borderId="14" xfId="0" applyFont="1" applyFill="1" applyBorder="1" applyAlignment="1">
      <alignment horizontal="center" vertical="center"/>
    </xf>
    <xf numFmtId="0" fontId="8" fillId="0" borderId="172" xfId="0" applyFont="1" applyBorder="1" applyAlignment="1">
      <alignment horizontal="center" vertical="center"/>
    </xf>
    <xf numFmtId="0" fontId="8" fillId="0" borderId="174" xfId="0" applyFont="1" applyBorder="1" applyAlignment="1">
      <alignment horizontal="center" vertical="center"/>
    </xf>
    <xf numFmtId="0" fontId="8" fillId="0" borderId="180" xfId="0" applyFont="1" applyBorder="1" applyAlignment="1">
      <alignment horizontal="center" vertical="center"/>
    </xf>
    <xf numFmtId="0" fontId="8" fillId="0" borderId="182" xfId="0" applyFont="1" applyBorder="1" applyAlignment="1">
      <alignment horizontal="center" vertical="center"/>
    </xf>
    <xf numFmtId="0" fontId="8" fillId="0" borderId="176" xfId="0" applyFont="1" applyBorder="1" applyAlignment="1">
      <alignment horizontal="center" vertical="center"/>
    </xf>
    <xf numFmtId="0" fontId="8" fillId="2" borderId="172" xfId="0" applyFont="1" applyFill="1" applyBorder="1" applyAlignment="1">
      <alignment horizontal="center" vertical="center"/>
    </xf>
    <xf numFmtId="0" fontId="8" fillId="2" borderId="174" xfId="0" applyFont="1" applyFill="1" applyBorder="1" applyAlignment="1">
      <alignment horizontal="center" vertical="center"/>
    </xf>
    <xf numFmtId="0" fontId="8" fillId="2" borderId="176" xfId="0" applyFont="1" applyFill="1" applyBorder="1" applyAlignment="1">
      <alignment horizontal="center" vertical="center"/>
    </xf>
    <xf numFmtId="0" fontId="8" fillId="2" borderId="178" xfId="0" applyFont="1" applyFill="1" applyBorder="1" applyAlignment="1">
      <alignment horizontal="center" vertical="center"/>
    </xf>
    <xf numFmtId="0" fontId="37" fillId="0" borderId="96" xfId="0" applyFont="1" applyBorder="1" applyAlignment="1">
      <alignment horizontal="center" vertical="center"/>
    </xf>
    <xf numFmtId="0" fontId="37" fillId="0" borderId="97" xfId="0" applyFont="1" applyBorder="1" applyAlignment="1">
      <alignment horizontal="center" vertical="center"/>
    </xf>
    <xf numFmtId="0" fontId="37" fillId="0" borderId="96" xfId="0" applyFont="1" applyBorder="1" applyAlignment="1">
      <alignment horizontal="center" vertical="center" wrapText="1"/>
    </xf>
    <xf numFmtId="0" fontId="37" fillId="0" borderId="97" xfId="0" applyFont="1" applyBorder="1" applyAlignment="1">
      <alignment horizontal="center" vertical="center" wrapText="1"/>
    </xf>
    <xf numFmtId="0" fontId="37" fillId="5" borderId="96" xfId="0" applyFont="1" applyFill="1" applyBorder="1" applyAlignment="1">
      <alignment horizontal="center" vertical="center"/>
    </xf>
    <xf numFmtId="0" fontId="37" fillId="5" borderId="97" xfId="0" applyFont="1" applyFill="1" applyBorder="1" applyAlignment="1">
      <alignment horizontal="center" vertical="center"/>
    </xf>
    <xf numFmtId="0" fontId="37" fillId="5" borderId="98" xfId="0" applyFont="1" applyFill="1" applyBorder="1" applyAlignment="1">
      <alignment horizontal="center" vertical="center" wrapText="1"/>
    </xf>
    <xf numFmtId="0" fontId="37" fillId="5" borderId="96" xfId="0" applyFont="1" applyFill="1" applyBorder="1" applyAlignment="1">
      <alignment horizontal="center" vertical="center" wrapText="1"/>
    </xf>
    <xf numFmtId="0" fontId="37" fillId="5" borderId="97" xfId="0" applyFont="1" applyFill="1" applyBorder="1" applyAlignment="1">
      <alignment horizontal="center" vertical="center" wrapText="1"/>
    </xf>
    <xf numFmtId="0" fontId="91" fillId="2" borderId="144" xfId="0" applyFont="1" applyFill="1" applyBorder="1" applyAlignment="1">
      <alignment horizontal="center" vertical="center"/>
    </xf>
    <xf numFmtId="0" fontId="91" fillId="2" borderId="146" xfId="0" applyFont="1" applyFill="1" applyBorder="1" applyAlignment="1">
      <alignment horizontal="center" vertical="center"/>
    </xf>
    <xf numFmtId="0" fontId="91" fillId="2" borderId="147" xfId="0" applyFont="1" applyFill="1" applyBorder="1" applyAlignment="1">
      <alignment horizontal="center" vertical="center"/>
    </xf>
    <xf numFmtId="0" fontId="91" fillId="0" borderId="134" xfId="0" applyFont="1" applyBorder="1" applyAlignment="1">
      <alignment horizontal="center" vertical="center"/>
    </xf>
    <xf numFmtId="0" fontId="91" fillId="0" borderId="138" xfId="0" applyFont="1" applyBorder="1" applyAlignment="1">
      <alignment horizontal="center" vertical="center"/>
    </xf>
    <xf numFmtId="0" fontId="91" fillId="0" borderId="140" xfId="0" applyFont="1" applyBorder="1" applyAlignment="1">
      <alignment horizontal="center" vertical="center"/>
    </xf>
    <xf numFmtId="0" fontId="91" fillId="2" borderId="8" xfId="0" applyFont="1" applyFill="1" applyBorder="1" applyAlignment="1">
      <alignment horizontal="center" vertical="center"/>
    </xf>
    <xf numFmtId="0" fontId="91" fillId="2" borderId="16" xfId="0" applyFont="1" applyFill="1" applyBorder="1" applyAlignment="1">
      <alignment horizontal="center" vertical="center"/>
    </xf>
    <xf numFmtId="0" fontId="91" fillId="2" borderId="85" xfId="0" applyFont="1" applyFill="1" applyBorder="1" applyAlignment="1">
      <alignment horizontal="center" vertical="center"/>
    </xf>
    <xf numFmtId="0" fontId="91" fillId="0" borderId="8" xfId="0" applyFont="1" applyBorder="1" applyAlignment="1">
      <alignment horizontal="center" vertical="center"/>
    </xf>
    <xf numFmtId="0" fontId="91" fillId="0" borderId="16" xfId="0" applyFont="1" applyBorder="1" applyAlignment="1">
      <alignment horizontal="center" vertical="center"/>
    </xf>
    <xf numFmtId="0" fontId="91" fillId="0" borderId="85" xfId="0" applyFont="1" applyBorder="1" applyAlignment="1">
      <alignment horizontal="center" vertical="center"/>
    </xf>
    <xf numFmtId="0" fontId="91" fillId="0" borderId="156" xfId="0" applyFont="1" applyBorder="1" applyAlignment="1">
      <alignment horizontal="center" vertical="center"/>
    </xf>
    <xf numFmtId="0" fontId="91" fillId="0" borderId="158" xfId="0" applyFont="1" applyBorder="1" applyAlignment="1">
      <alignment horizontal="center" vertical="center"/>
    </xf>
    <xf numFmtId="0" fontId="91" fillId="0" borderId="159" xfId="0" applyFont="1" applyBorder="1" applyAlignment="1">
      <alignment horizontal="center" vertical="center"/>
    </xf>
    <xf numFmtId="0" fontId="8" fillId="2" borderId="101" xfId="0" applyFont="1" applyFill="1" applyBorder="1" applyAlignment="1">
      <alignment horizontal="center" vertical="center"/>
    </xf>
    <xf numFmtId="0" fontId="8" fillId="2" borderId="79" xfId="0" applyFont="1" applyFill="1" applyBorder="1" applyAlignment="1">
      <alignment horizontal="center" vertical="center"/>
    </xf>
    <xf numFmtId="0" fontId="15" fillId="0" borderId="96" xfId="0" applyFont="1" applyBorder="1" applyAlignment="1">
      <alignment horizontal="center" vertical="center"/>
    </xf>
    <xf numFmtId="0" fontId="15" fillId="0" borderId="97" xfId="0" applyFont="1" applyBorder="1" applyAlignment="1">
      <alignment horizontal="center" vertical="center"/>
    </xf>
    <xf numFmtId="0" fontId="15" fillId="0" borderId="98" xfId="0" applyFont="1" applyBorder="1" applyAlignment="1">
      <alignment horizontal="center" vertical="center"/>
    </xf>
    <xf numFmtId="0" fontId="15" fillId="0" borderId="96" xfId="0" applyFont="1" applyBorder="1" applyAlignment="1">
      <alignment horizontal="center" vertical="center" wrapText="1"/>
    </xf>
    <xf numFmtId="0" fontId="15" fillId="0" borderId="97" xfId="0" applyFont="1" applyBorder="1" applyAlignment="1">
      <alignment horizontal="center" vertical="center" wrapText="1"/>
    </xf>
    <xf numFmtId="0" fontId="15" fillId="5" borderId="96" xfId="0" applyFont="1" applyFill="1" applyBorder="1" applyAlignment="1">
      <alignment horizontal="center" vertical="center" wrapText="1"/>
    </xf>
    <xf numFmtId="0" fontId="15" fillId="5" borderId="97" xfId="0" applyFont="1" applyFill="1" applyBorder="1" applyAlignment="1">
      <alignment horizontal="center" vertical="center" wrapText="1"/>
    </xf>
    <xf numFmtId="0" fontId="91" fillId="2" borderId="144" xfId="0" applyFont="1" applyFill="1" applyBorder="1" applyAlignment="1">
      <alignment horizontal="center" vertical="center" wrapText="1"/>
    </xf>
    <xf numFmtId="0" fontId="91" fillId="2" borderId="146" xfId="0" applyFont="1" applyFill="1" applyBorder="1" applyAlignment="1">
      <alignment horizontal="center" vertical="center" wrapText="1"/>
    </xf>
    <xf numFmtId="0" fontId="91" fillId="2" borderId="147" xfId="0" applyFont="1" applyFill="1" applyBorder="1" applyAlignment="1">
      <alignment horizontal="center" vertical="center" wrapText="1"/>
    </xf>
    <xf numFmtId="0" fontId="91" fillId="2" borderId="148" xfId="0" applyFont="1" applyFill="1" applyBorder="1" applyAlignment="1">
      <alignment horizontal="center" vertical="center" wrapText="1"/>
    </xf>
    <xf numFmtId="0" fontId="91" fillId="2" borderId="150" xfId="0" applyFont="1" applyFill="1" applyBorder="1" applyAlignment="1">
      <alignment horizontal="center" vertical="center" wrapText="1"/>
    </xf>
    <xf numFmtId="0" fontId="91" fillId="2" borderId="149" xfId="0" applyFont="1" applyFill="1" applyBorder="1" applyAlignment="1">
      <alignment horizontal="center" vertical="center" wrapText="1"/>
    </xf>
    <xf numFmtId="0" fontId="91" fillId="0" borderId="76" xfId="0" applyFont="1" applyBorder="1" applyAlignment="1">
      <alignment horizontal="center" vertical="center"/>
    </xf>
    <xf numFmtId="0" fontId="91" fillId="0" borderId="78" xfId="0" applyFont="1" applyBorder="1" applyAlignment="1">
      <alignment horizontal="center" vertical="center"/>
    </xf>
    <xf numFmtId="0" fontId="91" fillId="0" borderId="91" xfId="0" applyFont="1" applyBorder="1" applyAlignment="1">
      <alignment horizontal="center" vertical="center" wrapText="1"/>
    </xf>
    <xf numFmtId="0" fontId="91" fillId="0" borderId="13" xfId="0" applyFont="1" applyBorder="1" applyAlignment="1">
      <alignment horizontal="center" vertical="center" wrapText="1"/>
    </xf>
    <xf numFmtId="0" fontId="91" fillId="0" borderId="17" xfId="0" applyFont="1" applyBorder="1" applyAlignment="1">
      <alignment horizontal="center" vertical="center" wrapText="1"/>
    </xf>
    <xf numFmtId="0" fontId="91" fillId="0" borderId="82" xfId="0" applyFont="1" applyBorder="1" applyAlignment="1">
      <alignment horizontal="center" vertical="center"/>
    </xf>
    <xf numFmtId="0" fontId="91" fillId="0" borderId="83" xfId="0" applyFont="1" applyBorder="1" applyAlignment="1">
      <alignment horizontal="center" vertical="center"/>
    </xf>
    <xf numFmtId="0" fontId="91" fillId="0" borderId="79" xfId="0" applyFont="1" applyBorder="1" applyAlignment="1">
      <alignment horizontal="center" vertical="center"/>
    </xf>
    <xf numFmtId="0" fontId="91" fillId="2" borderId="91" xfId="0" applyFont="1" applyFill="1" applyBorder="1" applyAlignment="1">
      <alignment horizontal="center" vertical="center" wrapText="1"/>
    </xf>
    <xf numFmtId="0" fontId="91" fillId="2" borderId="13" xfId="0" applyFont="1" applyFill="1" applyBorder="1" applyAlignment="1">
      <alignment horizontal="center" vertical="center" wrapText="1"/>
    </xf>
    <xf numFmtId="0" fontId="91" fillId="2" borderId="17" xfId="0" applyFont="1" applyFill="1" applyBorder="1" applyAlignment="1">
      <alignment horizontal="center" vertical="center" wrapText="1"/>
    </xf>
    <xf numFmtId="0" fontId="87" fillId="2" borderId="2" xfId="0" applyFont="1" applyFill="1" applyBorder="1" applyAlignment="1">
      <alignment horizontal="left" vertical="center" wrapText="1"/>
    </xf>
    <xf numFmtId="0" fontId="87" fillId="2" borderId="4" xfId="0" applyFont="1" applyFill="1" applyBorder="1" applyAlignment="1">
      <alignment horizontal="left" vertical="center" wrapText="1"/>
    </xf>
    <xf numFmtId="0" fontId="37" fillId="2" borderId="39" xfId="0" applyFont="1" applyFill="1" applyBorder="1" applyAlignment="1">
      <alignment horizontal="center" vertical="center"/>
    </xf>
    <xf numFmtId="0" fontId="10" fillId="3" borderId="46" xfId="0" applyFont="1" applyFill="1" applyBorder="1" applyAlignment="1">
      <alignment horizontal="center" vertical="center"/>
    </xf>
    <xf numFmtId="0" fontId="10" fillId="3" borderId="49" xfId="0" applyFont="1" applyFill="1" applyBorder="1" applyAlignment="1">
      <alignment horizontal="center" vertical="center"/>
    </xf>
    <xf numFmtId="0" fontId="10" fillId="3" borderId="51" xfId="0" applyFont="1" applyFill="1" applyBorder="1" applyAlignment="1">
      <alignment horizontal="center" vertical="center"/>
    </xf>
    <xf numFmtId="0" fontId="10" fillId="3" borderId="47" xfId="0" applyFont="1" applyFill="1" applyBorder="1" applyAlignment="1">
      <alignment horizontal="center" vertical="center"/>
    </xf>
    <xf numFmtId="0" fontId="3" fillId="3" borderId="46" xfId="0" applyFont="1" applyFill="1" applyBorder="1" applyAlignment="1">
      <alignment horizontal="center" vertical="center" wrapText="1"/>
    </xf>
    <xf numFmtId="0" fontId="3" fillId="3" borderId="49" xfId="0" applyFont="1" applyFill="1" applyBorder="1" applyAlignment="1">
      <alignment horizontal="center" vertical="center"/>
    </xf>
    <xf numFmtId="0" fontId="3" fillId="3" borderId="47" xfId="0" applyFont="1" applyFill="1" applyBorder="1" applyAlignment="1">
      <alignment horizontal="center" vertical="center"/>
    </xf>
    <xf numFmtId="0" fontId="16" fillId="3" borderId="52" xfId="0" applyFont="1" applyFill="1" applyBorder="1" applyAlignment="1">
      <alignment horizontal="center" vertical="center"/>
    </xf>
    <xf numFmtId="0" fontId="16" fillId="3" borderId="55" xfId="0" applyFont="1" applyFill="1" applyBorder="1" applyAlignment="1">
      <alignment horizontal="center" vertical="center"/>
    </xf>
    <xf numFmtId="0" fontId="3" fillId="2" borderId="0" xfId="0" applyFont="1" applyFill="1" applyAlignment="1">
      <alignment horizontal="center" vertical="center"/>
    </xf>
    <xf numFmtId="0" fontId="10" fillId="2" borderId="0" xfId="0" applyFont="1" applyFill="1" applyAlignment="1">
      <alignment horizontal="center" vertical="center"/>
    </xf>
    <xf numFmtId="0" fontId="17" fillId="0" borderId="21" xfId="0" applyFont="1" applyBorder="1" applyAlignment="1">
      <alignment horizontal="left" vertical="center" wrapText="1" indent="1" readingOrder="1"/>
    </xf>
    <xf numFmtId="0" fontId="17" fillId="0" borderId="26" xfId="0" applyFont="1" applyBorder="1" applyAlignment="1">
      <alignment horizontal="left" vertical="center" wrapText="1" indent="1" readingOrder="1"/>
    </xf>
    <xf numFmtId="0" fontId="17" fillId="0" borderId="29" xfId="0" applyFont="1" applyBorder="1" applyAlignment="1">
      <alignment horizontal="left" vertical="center" wrapText="1" indent="1" readingOrder="1"/>
    </xf>
    <xf numFmtId="0" fontId="15" fillId="0" borderId="21" xfId="0" applyFont="1" applyBorder="1" applyAlignment="1">
      <alignment horizontal="center" vertical="center" wrapText="1" readingOrder="1"/>
    </xf>
    <xf numFmtId="0" fontId="15" fillId="0" borderId="26" xfId="0" applyFont="1" applyBorder="1" applyAlignment="1">
      <alignment horizontal="center" vertical="center" wrapText="1" readingOrder="1"/>
    </xf>
    <xf numFmtId="0" fontId="15" fillId="0" borderId="29" xfId="0" applyFont="1" applyBorder="1" applyAlignment="1">
      <alignment horizontal="center" vertical="center" wrapText="1" readingOrder="1"/>
    </xf>
    <xf numFmtId="0" fontId="15" fillId="0" borderId="22" xfId="0" applyFont="1" applyBorder="1" applyAlignment="1">
      <alignment horizontal="center" vertical="center" wrapText="1" readingOrder="1"/>
    </xf>
    <xf numFmtId="0" fontId="15" fillId="0" borderId="27" xfId="0" applyFont="1" applyBorder="1" applyAlignment="1">
      <alignment horizontal="center" vertical="center" wrapText="1" readingOrder="1"/>
    </xf>
    <xf numFmtId="0" fontId="15" fillId="0" borderId="30" xfId="0" applyFont="1" applyBorder="1" applyAlignment="1">
      <alignment horizontal="center" vertical="center" wrapText="1" readingOrder="1"/>
    </xf>
    <xf numFmtId="0" fontId="16" fillId="0" borderId="23" xfId="0" applyFont="1" applyBorder="1" applyAlignment="1">
      <alignment horizontal="center" vertical="center" wrapText="1" readingOrder="1"/>
    </xf>
    <xf numFmtId="0" fontId="16" fillId="0" borderId="24" xfId="0" applyFont="1" applyBorder="1" applyAlignment="1">
      <alignment horizontal="center" vertical="center" wrapText="1" readingOrder="1"/>
    </xf>
    <xf numFmtId="0" fontId="16" fillId="0" borderId="25" xfId="0" applyFont="1" applyBorder="1" applyAlignment="1">
      <alignment horizontal="center" vertical="center" wrapText="1" readingOrder="1"/>
    </xf>
    <xf numFmtId="0" fontId="111" fillId="16" borderId="0" xfId="0" applyFont="1" applyFill="1">
      <alignment vertical="center"/>
    </xf>
    <xf numFmtId="0" fontId="112" fillId="0" borderId="0" xfId="0" applyFont="1">
      <alignment vertical="center"/>
    </xf>
    <xf numFmtId="0" fontId="109" fillId="17" borderId="0" xfId="0" applyFont="1" applyFill="1" applyAlignment="1">
      <alignment horizontal="center" vertical="center"/>
    </xf>
    <xf numFmtId="0" fontId="110" fillId="18" borderId="0" xfId="0" applyFont="1" applyFill="1" applyAlignment="1">
      <alignment horizontal="center" vertical="center"/>
    </xf>
    <xf numFmtId="0" fontId="110" fillId="19" borderId="0" xfId="0" applyFont="1" applyFill="1" applyAlignment="1">
      <alignment horizontal="center" vertical="center"/>
    </xf>
    <xf numFmtId="0" fontId="110" fillId="18" borderId="0" xfId="0" applyFont="1" applyFill="1" applyBorder="1" applyAlignment="1">
      <alignment horizontal="center" vertical="center"/>
    </xf>
    <xf numFmtId="0" fontId="110" fillId="19" borderId="0" xfId="0" applyFont="1" applyFill="1" applyBorder="1" applyAlignment="1">
      <alignment horizontal="center" vertical="center"/>
    </xf>
    <xf numFmtId="0" fontId="113" fillId="16" borderId="0" xfId="0" applyFont="1" applyFill="1">
      <alignment vertical="center"/>
    </xf>
    <xf numFmtId="0" fontId="114" fillId="0" borderId="0" xfId="0" applyFont="1">
      <alignment vertical="center"/>
    </xf>
    <xf numFmtId="0" fontId="116" fillId="17" borderId="0" xfId="0" applyFont="1" applyFill="1" applyAlignment="1">
      <alignment horizontal="center" vertical="center"/>
    </xf>
  </cellXfs>
  <cellStyles count="3">
    <cellStyle name="Normal 3" xfId="1" xr:uid="{7C92A9E1-7057-4965-897E-8A2766AD7106}"/>
    <cellStyle name="쉼표 [0]" xfId="2" builtinId="6"/>
    <cellStyle name="표준" xfId="0" builtinId="0"/>
  </cellStyles>
  <dxfs count="47">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1F1F1F"/>
      </font>
      <fill>
        <patternFill patternType="solid">
          <fgColor indexed="64"/>
          <bgColor rgb="FFFCE4D6"/>
        </patternFill>
      </fill>
    </dxf>
    <dxf>
      <font>
        <color rgb="FF1F1F1F"/>
      </font>
      <fill>
        <patternFill patternType="solid">
          <fgColor indexed="64"/>
          <bgColor rgb="FFE2F0D9"/>
        </patternFill>
      </fill>
    </dxf>
    <dxf>
      <font>
        <color rgb="FF1F1F1F"/>
      </font>
      <fill>
        <patternFill patternType="solid">
          <fgColor indexed="64"/>
          <bgColor rgb="FFDDEBF7"/>
        </patternFill>
      </fill>
    </dxf>
    <dxf>
      <font>
        <color rgb="FF9C0006"/>
      </font>
      <fill>
        <patternFill>
          <bgColor rgb="FFFFC7CE"/>
        </patternFill>
      </fill>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b val="0"/>
        <i val="0"/>
        <strike val="0"/>
        <condense val="0"/>
        <extend val="0"/>
        <outline val="0"/>
        <shadow val="0"/>
        <u val="none"/>
        <vertAlign val="baseline"/>
        <sz val="10"/>
        <color theme="1"/>
        <name val="맑은 고딕"/>
        <family val="3"/>
        <charset val="129"/>
        <scheme val="minor"/>
      </font>
      <numFmt numFmtId="0" formatCode="General"/>
      <alignment vertical="center" textRotation="0" wrapText="1" indent="0" justifyLastLine="0" shrinkToFit="0" readingOrder="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numFmt numFmtId="2" formatCode="0.00"/>
    </dxf>
    <dxf>
      <font>
        <sz val="10"/>
        <name val="맑은 고딕"/>
        <family val="3"/>
        <charset val="129"/>
      </font>
      <numFmt numFmtId="2" formatCode="0.00"/>
    </dxf>
    <dxf>
      <font>
        <sz val="10"/>
        <name val="맑은 고딕"/>
        <family val="3"/>
        <charset val="129"/>
      </font>
      <numFmt numFmtId="183" formatCode="#,##0.0"/>
    </dxf>
    <dxf>
      <font>
        <sz val="10"/>
        <name val="맑은 고딕"/>
        <family val="3"/>
        <charset val="129"/>
      </font>
      <numFmt numFmtId="183" formatCode="#,##0.0"/>
    </dxf>
    <dxf>
      <font>
        <sz val="10"/>
        <name val="맑은 고딕"/>
        <family val="3"/>
        <charset val="129"/>
      </font>
    </dxf>
    <dxf>
      <font>
        <sz val="10"/>
        <name val="맑은 고딕"/>
        <family val="3"/>
        <charset val="129"/>
      </font>
    </dxf>
    <dxf>
      <font>
        <sz val="10"/>
        <name val="맑은 고딕"/>
        <family val="3"/>
        <charset val="129"/>
      </font>
    </dxf>
    <dxf>
      <font>
        <sz val="10"/>
        <name val="맑은 고딕"/>
        <family val="3"/>
        <charset val="129"/>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
      <font>
        <name val="Arial Narrow"/>
        <family val="2"/>
      </font>
    </dxf>
  </dxfs>
  <tableStyles count="0" defaultTableStyle="TableStyleMedium2" defaultPivotStyle="PivotStyleLight16"/>
  <colors>
    <mruColors>
      <color rgb="FF006600"/>
      <color rgb="FFFFFFCC"/>
      <color rgb="FF0E12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246207</xdr:colOff>
      <xdr:row>0</xdr:row>
      <xdr:rowOff>176893</xdr:rowOff>
    </xdr:from>
    <xdr:to>
      <xdr:col>15</xdr:col>
      <xdr:colOff>154260</xdr:colOff>
      <xdr:row>27</xdr:row>
      <xdr:rowOff>112115</xdr:rowOff>
    </xdr:to>
    <xdr:pic>
      <xdr:nvPicPr>
        <xdr:cNvPr id="2" name="그래픽 1">
          <a:extLst>
            <a:ext uri="{FF2B5EF4-FFF2-40B4-BE49-F238E27FC236}">
              <a16:creationId xmlns:a16="http://schemas.microsoft.com/office/drawing/2014/main" id="{7301E84A-6D4D-CF6B-10C6-90F4E147FB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63386" y="176893"/>
          <a:ext cx="8072339" cy="55341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장은수(EUNSU JANG)[jeus21]" refreshedDate="46287.361409722223" createdVersion="8" refreshedVersion="8" minRefreshableVersion="3" recordCount="1371" xr:uid="{0BA071AC-837F-4AC9-B512-C0CE1DF2A898}">
  <cacheSource type="worksheet">
    <worksheetSource ref="B4:Y1375" sheet="소재개발 실험항목_Total_AX팀 관리"/>
  </cacheSource>
  <cacheFields count="24">
    <cacheField name="분류" numFmtId="0">
      <sharedItems count="2">
        <s v="양극재기술"/>
        <s v="소재기술"/>
      </sharedItems>
    </cacheField>
    <cacheField name="팀명" numFmtId="0">
      <sharedItems count="12">
        <s v="양극재1팀"/>
        <s v="양극재2팀"/>
        <s v="양극재3팀"/>
        <s v="양극재선행"/>
        <s v="전구체"/>
        <s v="리사이클"/>
        <s v="전해질 1팀"/>
        <s v="전해질 2팀"/>
        <s v="음극재 1팀"/>
        <s v="음극재 2팀"/>
        <s v="분리막 1팀"/>
        <s v="분리막 2팀"/>
      </sharedItems>
    </cacheField>
    <cacheField name="실험 분류" numFmtId="0">
      <sharedItems count="3">
        <s v="분석/측정 실험"/>
        <s v="샘플 제작 실험"/>
        <s v="전기화학평가"/>
      </sharedItems>
    </cacheField>
    <cacheField name="공정" numFmtId="0">
      <sharedItems count="36">
        <s v="활물질 분석"/>
        <s v="슬러리 제작"/>
        <s v="전극 제작"/>
        <s v="코인셀 제작_x000d_"/>
        <s v="모노셀 제작"/>
        <s v="전극 분석/평가 실험"/>
        <s v="전기/화학 평가_x000d_"/>
        <s v="전기화학실험"/>
        <s v="모노셀 평가"/>
        <s v="셀 분석 실험"/>
        <s v="양극 전극 제작"/>
        <s v="셀 제작_코인셀"/>
        <s v="셀 제작_모노셀"/>
        <s v="셀 제작_가스평가用"/>
        <s v="셀 제작_전고체"/>
        <s v="셀 평가_전고체"/>
        <s v="셀 제작_가스평가"/>
        <s v="전극 분석 실험"/>
        <s v="선분산/슬러리 제작"/>
        <s v="선분산/슬러리 분석/평가"/>
        <s v="전극 제작 실험"/>
        <s v="셀 평가_코인셀"/>
        <s v="셀 평가_모노셀"/>
        <s v="전해액 제작 실험"/>
        <s v="전해액 분석 실험"/>
        <s v="셀 제작 실험"/>
        <s v="셀 평가 실험"/>
        <s v="선분산/슬러리 분석/측정"/>
        <s v="코인셀 제작"/>
        <s v="전극 분석/측정"/>
        <s v="코인셀 평가"/>
        <s v="Swelling 평가"/>
        <s v="분리막 분석 실험"/>
        <s v="분리막 제작 실험"/>
        <s v="셀 제작_원통형셀"/>
        <s v="셀 평가_원통형셀"/>
      </sharedItems>
    </cacheField>
    <cacheField name="실험/분석법 상세" numFmtId="0">
      <sharedItems count="128">
        <s v="PSD 분석"/>
        <s v="BET 측정"/>
        <s v="Tap 밀도 분석 (수직식)"/>
        <s v="Pellet density 분석"/>
        <s v="ICP 분석_x000d_"/>
        <s v="XRD 분석"/>
        <s v="SEM 분석_x000d_"/>
        <s v="진밀도 측정"/>
        <s v="Slurry 제작"/>
        <s v="전극 코팅"/>
        <s v="전극 압연"/>
        <s v="전극 타발"/>
        <s v="전극 porosity 측정"/>
        <s v="코인셀 제작_x000d_"/>
        <s v="모노셀 제작"/>
        <s v="이온밀링"/>
        <s v="코인셀 평가"/>
        <s v="모노셀 주액_x000d_"/>
        <s v="모노셀 lamination"/>
        <s v="모노셀 formation"/>
        <s v="모노셀 degas &amp; resealing"/>
        <s v="모노셀 평가"/>
        <s v="모노셀 가스발생 평가용 셀 제작"/>
        <s v="모노셀 가스발생 평가"/>
        <s v="pH 측정"/>
        <s v="Pellet density"/>
        <s v="입자깨짐 측정"/>
        <s v="전극 건조"/>
        <s v="소재준비"/>
        <s v="전고체전지용 지그하프셀 제작"/>
        <s v="지그하프셀 평가"/>
        <s v="Pallet density"/>
        <s v="Pore 구조(분포) 분석_x000d_"/>
        <s v="Tap 밀도 분석 (수직식)_x000d_"/>
        <s v="PD 측정기 (HAN TECH CO.)"/>
        <s v="SEM 분석(이온밀링)"/>
        <s v="수분 함량 측정"/>
        <s v="잔류 리튬 측정(LI2CO3, LIOH, LBO)"/>
        <s v="ICP 분석"/>
        <s v="IC 분석"/>
        <s v="탄소 성분 분석"/>
        <s v="DSC 분석"/>
        <s v="TGA 분석"/>
        <s v="XPS"/>
        <s v="RAMAN"/>
        <s v="FT-IR 분석"/>
        <s v="AES"/>
        <s v="TEM/EDS/EDP"/>
        <s v="양극 슬러리 제작"/>
        <s v="Slurry 유변물성 측정"/>
        <s v="90도 peel-off 측정"/>
        <s v="양극 전극 제작"/>
        <s v="셀평가"/>
        <s v="전해액 주액"/>
        <s v="wetting"/>
        <s v="실링"/>
        <s v="활성화"/>
        <s v="degas"/>
        <s v="지그체결"/>
        <s v="전해질 제조"/>
        <s v="전해질 HF 측정(상온)"/>
        <s v="전해질 HF 측정(저온)"/>
        <s v="전해질 이온 전도도 측정"/>
        <s v="전해질 점도 측정"/>
        <s v="전해질 밀도 측정"/>
        <s v="이온종 측정"/>
        <s v="코인셀 제조 자동화 (기보유)"/>
        <s v="전극 물성 측정"/>
        <s v="코인셀 셀평가"/>
        <s v="파우치셀 제작"/>
        <s v="파우치 셀 평가"/>
        <s v="가스분석 조건 확보"/>
        <s v="분석"/>
        <s v="분석 조건 확보"/>
        <s v="셀평가(EIS)"/>
        <s v="전해질 CV 및 LSV 측정 (글러브박스 內)"/>
        <s v="원통형 셀 제작"/>
        <s v="원통형셀 validation (저장, 수명, RPT 등)_x000d_"/>
        <s v="Si 증착 균일성 분석 _x000d_"/>
        <s v="Si 함량 분석_x000d_"/>
        <s v="음극 슬러리 제작"/>
        <s v="Slurry gas 발생량 측정_x000d_"/>
        <s v="코인셀 제작 (Ni foam 준비)"/>
        <s v="접착력 측정_x000d_"/>
        <s v="전극 단면 분석 (SEM)"/>
        <s v="코인셀 용량/효율 평가"/>
        <s v="코인셀 rate capability "/>
        <s v="모노셀_전해액 주액"/>
        <s v="모노셀 평가_지그 체결"/>
        <s v="모노셀 용량/ 저항 평가"/>
        <s v="모노셀 수명 평가"/>
        <s v="모노셀 고온 내구성 평가"/>
        <s v="Swelling 평가용 모노셀 제작"/>
        <s v="모노셀_swelling평가"/>
        <s v="코인셀 분석/측정"/>
        <s v="분리막 두께 측정_x000d_"/>
        <s v="분리막 무게 측정_x000d_"/>
        <s v="분리막 통기성 측정_x000d_"/>
        <s v="Puncture stress_x000d_"/>
        <s v="Tensile strength (인장강도)_x000d_"/>
        <s v="Dry 열수축 테스트"/>
        <s v="Wet 열수축 테스트"/>
        <s v="내압축성 분석"/>
        <s v="TMA 분석"/>
        <s v="ER 분석"/>
        <s v="CLSM 분석"/>
        <s v="수분 함량 측정 (분리막)"/>
        <s v="기공구조분석_x000d_"/>
        <s v="BDV 분석"/>
        <s v="MI_x000d_"/>
        <s v="Heat Gurley_x000d_"/>
        <s v="Peel strength_x000d_"/>
        <s v="슬러리 제조 (분리막)"/>
        <s v="점도 측정"/>
        <s v="고형분 측정"/>
        <s v="PSD 분석 (분리막)"/>
        <s v="Lab 코팅"/>
        <s v="Dry 전극-분리막 접착력"/>
        <s v="Wet 전극-분리막 접착력"/>
        <s v="GC 분석"/>
        <s v="NMR 분석"/>
        <s v="zeta-potential 분석"/>
        <s v="분리막 단면 분석 (SEM)"/>
        <s v="PP"/>
        <s v="pilot 코팅"/>
        <s v="양산 코팅"/>
        <s v="원통형 셀 제작용 샘플 준비"/>
        <s v="셀평가 (원통형)"/>
      </sharedItems>
    </cacheField>
    <cacheField name="실험 목적" numFmtId="0">
      <sharedItems/>
    </cacheField>
    <cacheField name="Process step or SOP" numFmtId="0">
      <sharedItems/>
    </cacheField>
    <cacheField name="상세 설명 (필요시 기입)" numFmtId="0">
      <sharedItems containsBlank="1" longText="1"/>
    </cacheField>
    <cacheField name="주요 설비" numFmtId="0">
      <sharedItems containsBlank="1"/>
    </cacheField>
    <cacheField name="x 값 List _x000a_(실험인자, 영향인자, 변수) " numFmtId="0">
      <sharedItems containsBlank="1"/>
    </cacheField>
    <cacheField name="y 값 List_x000a_(결과값 or 목표)" numFmtId="0">
      <sharedItems containsBlank="1"/>
    </cacheField>
    <cacheField name="항목/SV" numFmtId="0">
      <sharedItems containsBlank="1"/>
    </cacheField>
    <cacheField name="Data (Input)_x000a_단위 실험에서 입력해야 하는 data 존재 시 기입" numFmtId="0">
      <sharedItems containsBlank="1"/>
    </cacheField>
    <cacheField name="Data (취합 data list)_x000a_ex, MDS data list 등 " numFmtId="0">
      <sharedItems containsBlank="1"/>
    </cacheField>
    <cacheField name="유/무 (O/X)" numFmtId="0">
      <sharedItems containsBlank="1"/>
    </cacheField>
    <cacheField name="의사 결정자 _x000a_(휴먼/기계)" numFmtId="0">
      <sharedItems containsBlank="1"/>
    </cacheField>
    <cacheField name="수행 주체 _x000a_(연구원/도급/외주)" numFmtId="0">
      <sharedItems containsBlank="1"/>
    </cacheField>
    <cacheField name="수행 인원 _x000a_[명/회]" numFmtId="0">
      <sharedItems containsBlank="1" containsMixedTypes="1" containsNumber="1" containsInteger="1" minValue="0" maxValue="2"/>
    </cacheField>
    <cacheField name="소요 시간 _x000a_[시간/회]" numFmtId="0">
      <sharedItems containsString="0" containsBlank="1" containsNumber="1" minValue="0" maxValue="2160"/>
    </cacheField>
    <cacheField name="수행 빈도수 [회/월]" numFmtId="0">
      <sharedItems containsString="0" containsBlank="1" containsNumber="1" minValue="0" maxValue="780"/>
    </cacheField>
    <cacheField name="Total _x000a_[hrs]" numFmtId="179">
      <sharedItems containsString="0" containsBlank="1" containsNumber="1" minValue="0" maxValue="4320"/>
    </cacheField>
    <cacheField name="소요 시간 _x000a_[시간/회]2" numFmtId="0">
      <sharedItems containsBlank="1" containsMixedTypes="1" containsNumber="1" minValue="0" maxValue="29029.883326378178"/>
    </cacheField>
    <cacheField name="수행 빈도수 [회/월]2" numFmtId="0">
      <sharedItems containsString="0" containsBlank="1" containsNumber="1" minValue="0" maxValue="2313"/>
    </cacheField>
    <cacheField name="기대실험_x000a_Total [hrs]" numFmtId="179">
      <sharedItems containsBlank="1" containsMixedTypes="1" containsNumber="1" minValue="0" maxValue="172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1">
  <r>
    <x v="0"/>
    <x v="0"/>
    <x v="0"/>
    <x v="0"/>
    <x v="0"/>
    <s v="입도 분석"/>
    <s v="샘플링"/>
    <s v="장비 세팅_x000a_분산제 투입 (10방울) 및 measure background 클릭"/>
    <s v="Malvern mastersize, 스포이드, spatula"/>
    <s v="입자 크기"/>
    <s v="분포량"/>
    <s v="소재 type (NCM 2.2)_x000a_초음파 처리 조건 (1500rpm 70%)_x000a_입자 검출 범위"/>
    <s v="소재 type"/>
    <m/>
    <m/>
    <m/>
    <s v="연구원"/>
    <n v="1"/>
    <n v="0.25"/>
    <n v="100"/>
    <n v="300"/>
    <n v="0.25"/>
    <n v="120"/>
    <n v="360"/>
  </r>
  <r>
    <x v="0"/>
    <x v="0"/>
    <x v="0"/>
    <x v="0"/>
    <x v="0"/>
    <s v="입도 분석"/>
    <s v="외부 초음파"/>
    <s v="파우더 전처리_x000a_파우더 투입 후 초음파 처리 (소듐 양극재의 경우 파우더와 분산제 미리 혼합하여 선분산액 제조 필요)"/>
    <m/>
    <m/>
    <m/>
    <m/>
    <m/>
    <m/>
    <m/>
    <m/>
    <s v="연구원"/>
    <m/>
    <m/>
    <m/>
    <m/>
    <m/>
    <m/>
    <n v="0"/>
  </r>
  <r>
    <x v="0"/>
    <x v="0"/>
    <x v="0"/>
    <x v="0"/>
    <x v="0"/>
    <s v="입도 분석"/>
    <s v="입도 측정"/>
    <s v="측정 (3회)"/>
    <m/>
    <m/>
    <m/>
    <m/>
    <m/>
    <m/>
    <m/>
    <m/>
    <s v="연구원"/>
    <m/>
    <m/>
    <m/>
    <m/>
    <m/>
    <m/>
    <n v="0"/>
  </r>
  <r>
    <x v="0"/>
    <x v="0"/>
    <x v="0"/>
    <x v="0"/>
    <x v="0"/>
    <s v="입도 분석"/>
    <s v="장비 세척"/>
    <s v="측정 장비를 세척한다."/>
    <m/>
    <m/>
    <m/>
    <m/>
    <m/>
    <m/>
    <m/>
    <m/>
    <s v="연구원"/>
    <m/>
    <m/>
    <m/>
    <m/>
    <m/>
    <m/>
    <n v="0"/>
  </r>
  <r>
    <x v="0"/>
    <x v="0"/>
    <x v="0"/>
    <x v="0"/>
    <x v="0"/>
    <s v="입도 분석"/>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36"/>
    <n v="129.6"/>
    <n v="0.3"/>
    <n v="50"/>
    <n v="180"/>
  </r>
  <r>
    <x v="0"/>
    <x v="0"/>
    <x v="0"/>
    <x v="0"/>
    <x v="1"/>
    <s v="입도 분석"/>
    <s v="업체 데이터 사용중"/>
    <s v="업체 데이터 사용중"/>
    <m/>
    <m/>
    <m/>
    <m/>
    <m/>
    <s v="비표면적, 기공구조"/>
    <m/>
    <m/>
    <s v="외주"/>
    <n v="0"/>
    <n v="0"/>
    <n v="0"/>
    <n v="0"/>
    <n v="0"/>
    <n v="0"/>
    <n v="0"/>
  </r>
  <r>
    <x v="0"/>
    <x v="0"/>
    <x v="0"/>
    <x v="0"/>
    <x v="2"/>
    <s v="Tap 밀도 분석"/>
    <s v="업체 데이터 사용중"/>
    <s v="업체 데이터 사용중"/>
    <m/>
    <m/>
    <m/>
    <m/>
    <m/>
    <m/>
    <m/>
    <m/>
    <s v="외주"/>
    <n v="0"/>
    <n v="0"/>
    <n v="0"/>
    <n v="0"/>
    <n v="0"/>
    <n v="0"/>
    <n v="0"/>
  </r>
  <r>
    <x v="0"/>
    <x v="0"/>
    <x v="0"/>
    <x v="0"/>
    <x v="3"/>
    <s v="압연밀도 (이차입자: 2ton, 단결정: 9ton) 측정"/>
    <s v="장비 세팅"/>
    <s v="장비세팅_x000a_장비에 빈 몰드 로딩 뒤 원점 측정. (같은 몰드 사용한 연속측정 시 본 step 생략)"/>
    <s v="2ton PD: 분체저항측정기 (HPRM-AM2)_x000a__x000a_9ton PD: Hantech Auto Lab Press"/>
    <s v="압력"/>
    <s v="pallet 밀도 혹은 두께"/>
    <s v="유지시간 3s_x000a_초기 시료 무게 3g_x000a_원점 (22.2~22.4)"/>
    <s v="시료 초기 무게, 설정 압력"/>
    <m/>
    <m/>
    <m/>
    <s v="연구원"/>
    <n v="1"/>
    <n v="0.25"/>
    <n v="100"/>
    <n v="300"/>
    <n v="0.25"/>
    <n v="120"/>
    <n v="360"/>
  </r>
  <r>
    <x v="0"/>
    <x v="0"/>
    <x v="0"/>
    <x v="0"/>
    <x v="3"/>
    <s v="압연밀도 (이차입자: 2ton, 단결정: 9ton) 측정"/>
    <s v="무게 측정"/>
    <s v="계량_x000a_몰드 회수 후 파우더 계량 (2ton: 5.0g, 9ton: 3.0g)"/>
    <m/>
    <m/>
    <m/>
    <m/>
    <m/>
    <m/>
    <m/>
    <m/>
    <s v="연구원"/>
    <m/>
    <m/>
    <m/>
    <m/>
    <m/>
    <m/>
    <n v="0"/>
  </r>
  <r>
    <x v="0"/>
    <x v="0"/>
    <x v="0"/>
    <x v="0"/>
    <x v="3"/>
    <s v="압연밀도 (이차입자: 2ton, 단결정: 9ton) 측정"/>
    <s v="샘플링"/>
    <s v="몰드 뚜껑 부분 열고 파우더 투입. 파우더 넘침 방지 위해 테이블을 몰드 바닥면으로 쳐서 다지기 (절반 정도 넣고 시행, 총 2회)"/>
    <m/>
    <m/>
    <m/>
    <m/>
    <m/>
    <m/>
    <m/>
    <m/>
    <s v="연구원"/>
    <m/>
    <m/>
    <m/>
    <m/>
    <m/>
    <m/>
    <n v="0"/>
  </r>
  <r>
    <x v="0"/>
    <x v="0"/>
    <x v="0"/>
    <x v="0"/>
    <x v="3"/>
    <s v="압연밀도 (이차입자: 2ton, 단결정: 9ton) 측정"/>
    <s v="몰드 조립"/>
    <s v="몰드 조립_x000a_몰드 천천히 닫기 (좌, 우로 돌려가며 몰드 내 trap된 공기 빼주면서 시행"/>
    <m/>
    <m/>
    <m/>
    <m/>
    <m/>
    <m/>
    <m/>
    <m/>
    <s v="연구원"/>
    <m/>
    <m/>
    <m/>
    <m/>
    <m/>
    <m/>
    <n v="0"/>
  </r>
  <r>
    <x v="0"/>
    <x v="0"/>
    <x v="0"/>
    <x v="0"/>
    <x v="3"/>
    <s v="압연밀도 (이차입자: 2ton, 단결정: 9ton) 측정"/>
    <s v="몰드 결착"/>
    <s v="측정장비에 몰드 결착_x000a_장비에 몰드 탑재"/>
    <m/>
    <m/>
    <m/>
    <m/>
    <m/>
    <m/>
    <m/>
    <m/>
    <s v="연구원"/>
    <m/>
    <m/>
    <m/>
    <m/>
    <m/>
    <m/>
    <n v="0"/>
  </r>
  <r>
    <x v="0"/>
    <x v="0"/>
    <x v="0"/>
    <x v="0"/>
    <x v="3"/>
    <s v="압연밀도 (이차입자: 2ton, 단결정: 9ton) 측정"/>
    <s v="PD측정"/>
    <s v="측정 시작_x000a_측정 및 압연밀도 기록"/>
    <m/>
    <m/>
    <m/>
    <m/>
    <m/>
    <m/>
    <m/>
    <m/>
    <s v="연구원"/>
    <m/>
    <m/>
    <m/>
    <m/>
    <m/>
    <m/>
    <n v="0"/>
  </r>
  <r>
    <x v="0"/>
    <x v="0"/>
    <x v="0"/>
    <x v="0"/>
    <x v="3"/>
    <s v="압연밀도 (이차입자: 2ton, 단결정: 9ton) 측정"/>
    <s v="장비 세척"/>
    <s v="세정_x000a_파우더 폐기 및 몰드 세척 (물, 아세톤), 건조"/>
    <m/>
    <m/>
    <m/>
    <m/>
    <m/>
    <m/>
    <m/>
    <m/>
    <s v="연구원"/>
    <m/>
    <m/>
    <m/>
    <m/>
    <m/>
    <m/>
    <n v="0"/>
  </r>
  <r>
    <x v="0"/>
    <x v="0"/>
    <x v="0"/>
    <x v="0"/>
    <x v="3"/>
    <s v="압연밀도 (이차입자: 2ton, 단결정: 9ton) 측정"/>
    <s v="Data 정리"/>
    <s v="Data 추출 및 정리"/>
    <m/>
    <m/>
    <m/>
    <m/>
    <m/>
    <s v="펠렛 두께, 펠렛 밀도 (2ton, 9ton), 활물질 무게"/>
    <m/>
    <m/>
    <s v="연구원"/>
    <n v="1"/>
    <n v="0.2"/>
    <n v="4"/>
    <n v="9.6000000000000014"/>
    <n v="0.05"/>
    <n v="5"/>
    <n v="12"/>
  </r>
  <r>
    <x v="0"/>
    <x v="0"/>
    <x v="0"/>
    <x v="0"/>
    <x v="4"/>
    <s v="특정 원소 함량 분석 "/>
    <s v="분석 담당 의뢰중"/>
    <m/>
    <m/>
    <m/>
    <m/>
    <m/>
    <m/>
    <s v="메인원소, 도핑원소, 코팅원소"/>
    <m/>
    <m/>
    <s v="외주"/>
    <n v="0"/>
    <n v="0"/>
    <n v="0"/>
    <n v="0"/>
    <n v="0"/>
    <n v="0"/>
    <n v="0"/>
  </r>
  <r>
    <x v="0"/>
    <x v="0"/>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s v="2 theta"/>
    <s v="peak intensity"/>
    <m/>
    <s v="scan 조건 (각도 범위)_x000a_step size, step 당 머무르는 시간, 전압, 전류"/>
    <s v="scan 한 풀 패턴 데이터_x000a_리트벨트 분석을 통한 cell parameter, c/a ratio, 부피, 밀도, strain, cation mixing, 결정 크기, 불순물 여부 등"/>
    <m/>
    <m/>
    <s v="연구원"/>
    <n v="1"/>
    <n v="0.15"/>
    <n v="60"/>
    <n v="108"/>
    <n v="0.15"/>
    <n v="100"/>
    <n v="180"/>
  </r>
  <r>
    <x v="0"/>
    <x v="0"/>
    <x v="0"/>
    <x v="0"/>
    <x v="5"/>
    <s v="결정구조/상(phase) 분석"/>
    <s v="XRD 측정"/>
    <s v="XRD 측정"/>
    <s v="XRD (분석 담당 내 오픈 장비 사용 중 : Bruker사 D8 Endeavor 사용 중)"/>
    <m/>
    <m/>
    <m/>
    <m/>
    <m/>
    <m/>
    <m/>
    <s v="연구원"/>
    <m/>
    <m/>
    <m/>
    <n v="0"/>
    <m/>
    <m/>
    <n v="0"/>
  </r>
  <r>
    <x v="0"/>
    <x v="0"/>
    <x v="0"/>
    <x v="0"/>
    <x v="5"/>
    <s v="결정구조/상(phase) 분석"/>
    <s v="Data 변환 및 fitting"/>
    <s v="분석실 이동 + XRD 측정 컴퓨터에 있는 Eva/ topas 프로그램을 이용하여 data 변환 및 추출"/>
    <m/>
    <m/>
    <m/>
    <m/>
    <m/>
    <m/>
    <m/>
    <m/>
    <s v="연구원"/>
    <n v="1"/>
    <n v="0.1"/>
    <n v="60"/>
    <n v="72"/>
    <n v="0.1"/>
    <n v="100"/>
    <n v="120"/>
  </r>
  <r>
    <x v="0"/>
    <x v="0"/>
    <x v="0"/>
    <x v="0"/>
    <x v="5"/>
    <s v="결정구조/상(phase) 분석"/>
    <s v="세척 및 정리"/>
    <s v="사용한 샘플홀더 세척 및 정리"/>
    <m/>
    <m/>
    <m/>
    <m/>
    <m/>
    <m/>
    <m/>
    <m/>
    <s v="연구원"/>
    <n v="1"/>
    <n v="0.1"/>
    <n v="60"/>
    <n v="72"/>
    <n v="0.1"/>
    <n v="100"/>
    <n v="120"/>
  </r>
  <r>
    <x v="0"/>
    <x v="0"/>
    <x v="0"/>
    <x v="0"/>
    <x v="5"/>
    <s v="결정구조/상(phase) 분석"/>
    <s v="그래프 생성"/>
    <s v="추출한 data로 그래프 생성"/>
    <m/>
    <m/>
    <m/>
    <m/>
    <m/>
    <m/>
    <m/>
    <m/>
    <s v="연구원"/>
    <n v="1"/>
    <n v="0.1"/>
    <n v="60"/>
    <n v="72"/>
    <n v="0.1"/>
    <n v="100"/>
    <n v="120"/>
  </r>
  <r>
    <x v="0"/>
    <x v="0"/>
    <x v="0"/>
    <x v="0"/>
    <x v="6"/>
    <s v="소재 이미지 분석"/>
    <s v="샘플링"/>
    <s v="샘플홀더에 카본테이브 부착 후, 소량의 powder (혹은 전극) 부착"/>
    <s v="SEM 홀더, 카본테이프"/>
    <m/>
    <m/>
    <s v="작동거리 (WD) 10 정도_x000a_가속전압 5kV"/>
    <m/>
    <m/>
    <m/>
    <m/>
    <s v="연구원"/>
    <n v="1"/>
    <n v="0.05"/>
    <n v="60"/>
    <n v="36"/>
    <n v="0.05"/>
    <n v="100"/>
    <n v="60"/>
  </r>
  <r>
    <x v="0"/>
    <x v="0"/>
    <x v="0"/>
    <x v="0"/>
    <x v="6"/>
    <s v="소재 이미지 분석"/>
    <s v="샘플 홀더 장비로 투입"/>
    <s v="분석실로 이동+샘플 홀더 장비로 투입"/>
    <m/>
    <m/>
    <m/>
    <m/>
    <m/>
    <m/>
    <m/>
    <m/>
    <s v="연구원"/>
    <n v="1"/>
    <n v="0.05"/>
    <n v="10"/>
    <n v="6"/>
    <n v="0.05"/>
    <n v="16"/>
    <n v="9.6000000000000014"/>
  </r>
  <r>
    <x v="0"/>
    <x v="0"/>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s v="실험일자, 실험장비, (x1k, x2k, x5k, x10k, 20k, 30k) 이미지, 단면이미지"/>
    <m/>
    <m/>
    <s v="연구원"/>
    <n v="1"/>
    <n v="2"/>
    <n v="10"/>
    <n v="240"/>
    <n v="2"/>
    <n v="16"/>
    <n v="384"/>
  </r>
  <r>
    <x v="0"/>
    <x v="0"/>
    <x v="0"/>
    <x v="0"/>
    <x v="6"/>
    <s v="소재 이미지 분석"/>
    <s v="EDS 분석_x000d_"/>
    <s v="EDS 분석"/>
    <s v="SEM (분석 담당 내 오픈 장비 사용 중 : Hitachi사 S4800 또는 JEOL IT710HR 등)"/>
    <m/>
    <m/>
    <s v="가속전압 15kV"/>
    <m/>
    <s v="구성 원소 정성, 정량 분석 / 원소 분포"/>
    <m/>
    <m/>
    <s v="연구원"/>
    <n v="1"/>
    <n v="0.3"/>
    <n v="30"/>
    <n v="108"/>
    <n v="0.3"/>
    <n v="50"/>
    <n v="180"/>
  </r>
  <r>
    <x v="0"/>
    <x v="0"/>
    <x v="0"/>
    <x v="0"/>
    <x v="6"/>
    <s v="소재 이미지 분석"/>
    <s v="Data 저장_x000d_"/>
    <s v="Data 저장 후 추출"/>
    <m/>
    <m/>
    <m/>
    <m/>
    <m/>
    <m/>
    <m/>
    <m/>
    <s v="연구원"/>
    <n v="1"/>
    <n v="0.1"/>
    <n v="10"/>
    <n v="12"/>
    <n v="0.05"/>
    <n v="20"/>
    <n v="24"/>
  </r>
  <r>
    <x v="0"/>
    <x v="0"/>
    <x v="0"/>
    <x v="0"/>
    <x v="6"/>
    <s v="소재 이미지 분석"/>
    <s v="샘플 홀더 자동 배출_x000d_"/>
    <s v="샘플 홀더 배출"/>
    <m/>
    <m/>
    <m/>
    <m/>
    <m/>
    <m/>
    <m/>
    <m/>
    <s v="연구원"/>
    <n v="1"/>
    <n v="0.1"/>
    <n v="10"/>
    <n v="12"/>
    <n v="0.1"/>
    <n v="20"/>
    <n v="24"/>
  </r>
  <r>
    <x v="0"/>
    <x v="0"/>
    <x v="0"/>
    <x v="0"/>
    <x v="6"/>
    <s v="소재 이미지 분석"/>
    <s v="샘플 홀더 클리닝_x000d_"/>
    <s v="샘플 홀더 클리닝"/>
    <m/>
    <m/>
    <m/>
    <m/>
    <m/>
    <m/>
    <m/>
    <m/>
    <s v="연구원"/>
    <n v="1"/>
    <n v="0.05"/>
    <n v="10"/>
    <n v="6"/>
    <n v="0.05"/>
    <n v="20"/>
    <n v="12"/>
  </r>
  <r>
    <x v="0"/>
    <x v="0"/>
    <x v="0"/>
    <x v="0"/>
    <x v="7"/>
    <s v="소재 진밀도 측정"/>
    <s v="샘플링 및 측정 자동화"/>
    <m/>
    <s v="외주 분석 진행했으나, 장비 도입으로 직접 측정 가능한 상황_x000d_"/>
    <m/>
    <s v="ICP 활용하여 계산"/>
    <s v="입자 진밀도"/>
    <m/>
    <m/>
    <m/>
    <m/>
    <s v="연구원"/>
    <n v="0"/>
    <n v="0"/>
    <n v="0"/>
    <n v="0"/>
    <n v="0"/>
    <n v="0"/>
    <n v="0"/>
  </r>
  <r>
    <x v="0"/>
    <x v="0"/>
    <x v="1"/>
    <x v="1"/>
    <x v="8"/>
    <s v="전극코팅을 위한 활물질/도전재/바인더/NMP혼합된 슬러리 제조"/>
    <s v="무게 측정"/>
    <s v="도전재+바인더 premixing 계량 (slurry 제작 전 믹서 사용하여 미리 대량 제조). 손실 방지위해 mixing통 (Nalgene bottle)에 직접 계량"/>
    <s v="정밀저울"/>
    <m/>
    <m/>
    <m/>
    <m/>
    <m/>
    <m/>
    <m/>
    <s v="연구원"/>
    <n v="2"/>
    <n v="0.33"/>
    <n v="150"/>
    <n v="1188"/>
    <n v="0.33"/>
    <n v="180"/>
    <n v="1425.6000000000001"/>
  </r>
  <r>
    <x v="0"/>
    <x v="0"/>
    <x v="1"/>
    <x v="1"/>
    <x v="8"/>
    <s v="전극코팅을 위한 활물질/도전재/바인더/NMP혼합된 슬러리 제조"/>
    <s v="무게 측정"/>
    <s v="활물질 계량 (유선지 대신 Al foil 이용) 뒤 mixing통에 혼합 (슬러리 조성은 평가 양극재마다 상이)"/>
    <s v="정밀저울"/>
    <m/>
    <m/>
    <m/>
    <m/>
    <m/>
    <m/>
    <m/>
    <s v="연구원"/>
    <m/>
    <m/>
    <m/>
    <m/>
    <m/>
    <m/>
    <n v="0"/>
  </r>
  <r>
    <x v="0"/>
    <x v="0"/>
    <x v="1"/>
    <x v="1"/>
    <x v="8"/>
    <s v="전극코팅을 위한 활물질/도전재/바인더/NMP혼합된 슬러리 제조"/>
    <s v="고형분 맞추기"/>
    <s v="고형분 양 고려하여 NMP 추가 투입"/>
    <s v="정밀저울"/>
    <m/>
    <m/>
    <m/>
    <m/>
    <m/>
    <m/>
    <m/>
    <s v="연구원"/>
    <m/>
    <m/>
    <m/>
    <m/>
    <m/>
    <m/>
    <n v="0"/>
  </r>
  <r>
    <x v="0"/>
    <x v="0"/>
    <x v="1"/>
    <x v="1"/>
    <x v="8"/>
    <s v="전극코팅을 위한 활물질/도전재/바인더/NMP혼합된 슬러리 제조"/>
    <s v="1차 믹싱"/>
    <s v="슬러리 1차 혼합 (thinky mixer) (믹싱 rpm 및 시간은 평가 양극재마다 상이)"/>
    <s v="Thinky mixer"/>
    <m/>
    <m/>
    <s v="1350 rpm 10min_x000a_1500 rpm 3min"/>
    <m/>
    <m/>
    <m/>
    <m/>
    <s v="연구원"/>
    <m/>
    <m/>
    <m/>
    <m/>
    <m/>
    <m/>
    <n v="0"/>
  </r>
  <r>
    <x v="0"/>
    <x v="0"/>
    <x v="1"/>
    <x v="1"/>
    <x v="8"/>
    <s v="전극코팅을 위한 활물질/도전재/바인더/NMP혼합된 슬러리 제조"/>
    <s v="뭉친부분 풀어주기"/>
    <s v="Nalgene bottle 개봉 뒤 spatula로 휘저으며 뭉친 부분 풀어주기"/>
    <s v="spatula"/>
    <m/>
    <m/>
    <m/>
    <m/>
    <m/>
    <m/>
    <m/>
    <s v="연구원"/>
    <m/>
    <m/>
    <m/>
    <m/>
    <m/>
    <m/>
    <n v="0"/>
  </r>
  <r>
    <x v="0"/>
    <x v="0"/>
    <x v="1"/>
    <x v="1"/>
    <x v="8"/>
    <s v="전극코팅을 위한 활물질/도전재/바인더/NMP혼합된 슬러리 제조"/>
    <s v="2차 믹싱"/>
    <s v="슬러리 2차 혼합 (thinky mixer)"/>
    <s v="Thinky mixer"/>
    <m/>
    <m/>
    <m/>
    <m/>
    <m/>
    <m/>
    <m/>
    <s v="연구원"/>
    <m/>
    <m/>
    <m/>
    <m/>
    <m/>
    <m/>
    <n v="0"/>
  </r>
  <r>
    <x v="0"/>
    <x v="0"/>
    <x v="1"/>
    <x v="1"/>
    <x v="8"/>
    <s v="전극코팅을 위한 활물질/도전재/바인더/NMP혼합된 슬러리 제조"/>
    <s v="장비 세척 및 정리"/>
    <s v="믹싱 완료 후 장비 세척 및 정리"/>
    <m/>
    <m/>
    <m/>
    <m/>
    <m/>
    <m/>
    <m/>
    <m/>
    <s v="연구원"/>
    <m/>
    <m/>
    <m/>
    <m/>
    <m/>
    <m/>
    <n v="0"/>
  </r>
  <r>
    <x v="0"/>
    <x v="0"/>
    <x v="1"/>
    <x v="2"/>
    <x v="9"/>
    <s v="양극 활물질 평가를 위한 전극 코팅"/>
    <s v="소재준비 (이송)"/>
    <s v="양극 슬러리 준비, Al foil 재단 및 coater 바닥에 밀착 (acetone 사용)"/>
    <s v="작두, 전극 coater"/>
    <m/>
    <m/>
    <m/>
    <m/>
    <m/>
    <m/>
    <m/>
    <s v="연구원"/>
    <n v="1"/>
    <n v="0.01"/>
    <n v="150"/>
    <n v="18"/>
    <n v="0.05"/>
    <n v="180"/>
    <n v="21.6"/>
  </r>
  <r>
    <x v="0"/>
    <x v="0"/>
    <x v="1"/>
    <x v="2"/>
    <x v="9"/>
    <s v="양극 활물질 평가를 위한 전극 코팅"/>
    <s v="코팅"/>
    <s v="슬러리를 Al foil 위에 도포한 후, 목표 전극무게 수준이 되도록 doctor blade gap 조절하여 코팅"/>
    <m/>
    <m/>
    <m/>
    <m/>
    <m/>
    <m/>
    <m/>
    <m/>
    <s v="연구원"/>
    <n v="1"/>
    <n v="0.1"/>
    <n v="150"/>
    <n v="180"/>
    <n v="0.1"/>
    <n v="180"/>
    <n v="216"/>
  </r>
  <r>
    <x v="0"/>
    <x v="0"/>
    <x v="1"/>
    <x v="2"/>
    <x v="9"/>
    <s v="전극 건조"/>
    <s v="건조"/>
    <s v="코팅된 Al foil이 들뜨거나 기울어져 슬러리 로딩 불균일이 발생하지 않도록 건조과정 동안 고정 필요"/>
    <m/>
    <m/>
    <m/>
    <m/>
    <m/>
    <m/>
    <m/>
    <m/>
    <s v="연구원"/>
    <m/>
    <m/>
    <m/>
    <m/>
    <m/>
    <m/>
    <n v="0"/>
  </r>
  <r>
    <x v="0"/>
    <x v="0"/>
    <x v="1"/>
    <x v="2"/>
    <x v="9"/>
    <s v="전극 건조"/>
    <s v="장비 세척 및 정리"/>
    <s v="사용한 코터 세척 및 정리"/>
    <s v="고온 챔버"/>
    <m/>
    <m/>
    <m/>
    <m/>
    <m/>
    <m/>
    <m/>
    <s v="연구원"/>
    <m/>
    <m/>
    <m/>
    <m/>
    <m/>
    <m/>
    <n v="0"/>
  </r>
  <r>
    <x v="0"/>
    <x v="0"/>
    <x v="1"/>
    <x v="2"/>
    <x v="10"/>
    <s v="target porosity에 맞게 압연"/>
    <s v="압연"/>
    <s v="2cm 폭으로 전극 cutting 뒤 target porosity에 맞게 압연기 gap 조절하여 압연 2회 진행 (lab설비 기준)"/>
    <s v="roll press, 작두"/>
    <m/>
    <m/>
    <m/>
    <m/>
    <m/>
    <m/>
    <m/>
    <s v="연구원"/>
    <n v="2"/>
    <n v="0.33"/>
    <n v="150"/>
    <n v="1188"/>
    <n v="0.33"/>
    <n v="200"/>
    <n v="1584"/>
  </r>
  <r>
    <x v="0"/>
    <x v="0"/>
    <x v="1"/>
    <x v="2"/>
    <x v="10"/>
    <s v="target porosity에 맞게 압연"/>
    <s v="장비 세척 및 정리"/>
    <s v="사용한 압연기 세척 및 정리"/>
    <m/>
    <m/>
    <m/>
    <m/>
    <m/>
    <m/>
    <m/>
    <m/>
    <s v="연구원"/>
    <m/>
    <m/>
    <m/>
    <m/>
    <m/>
    <m/>
    <n v="0"/>
  </r>
  <r>
    <x v="0"/>
    <x v="0"/>
    <x v="1"/>
    <x v="3"/>
    <x v="11"/>
    <s v="코인셀 제작용 양극 타발"/>
    <s v="양극 타발"/>
    <s v="1.4875 cm2 크기로 양극 타발"/>
    <s v="코인셀 전극 타발기"/>
    <m/>
    <m/>
    <m/>
    <m/>
    <m/>
    <m/>
    <m/>
    <s v="연구원"/>
    <m/>
    <m/>
    <m/>
    <m/>
    <m/>
    <m/>
    <n v="0"/>
  </r>
  <r>
    <x v="0"/>
    <x v="0"/>
    <x v="1"/>
    <x v="3"/>
    <x v="12"/>
    <s v="코인셀 제작용 양극 타발"/>
    <s v="두께 및 무게 측정"/>
    <s v="타발한 양극 무게 측정 및 두께측정기를 이용해 두께 측정 및 균일성 확인하여 target porosity 범위내에 들어오는지 확인"/>
    <s v="두께측정기 (flat형)"/>
    <m/>
    <m/>
    <m/>
    <m/>
    <m/>
    <m/>
    <m/>
    <s v="연구원"/>
    <m/>
    <m/>
    <m/>
    <m/>
    <m/>
    <m/>
    <n v="0"/>
  </r>
  <r>
    <x v="0"/>
    <x v="0"/>
    <x v="1"/>
    <x v="3"/>
    <x v="13"/>
    <s v="코인셀 제작"/>
    <s v="분리막 타발"/>
    <s v="분리막 타발기 이용"/>
    <s v="분리막 타발기"/>
    <m/>
    <m/>
    <m/>
    <m/>
    <m/>
    <m/>
    <m/>
    <s v="연구원"/>
    <n v="1"/>
    <n v="0.05"/>
    <n v="50"/>
    <n v="30"/>
    <n v="0.05"/>
    <n v="60"/>
    <n v="36"/>
  </r>
  <r>
    <x v="0"/>
    <x v="0"/>
    <x v="1"/>
    <x v="3"/>
    <x v="13"/>
    <s v="코인셀 제작"/>
    <s v="부품 준비 (코인셀용 부품)_x000d_"/>
    <s v="제작할 코인셀 개수에 맞춰 코인셀용 부품 준비"/>
    <m/>
    <m/>
    <m/>
    <m/>
    <m/>
    <m/>
    <m/>
    <m/>
    <s v="연구원"/>
    <n v="1"/>
    <n v="0.05"/>
    <n v="50"/>
    <n v="30"/>
    <n v="0.05"/>
    <n v="60"/>
    <n v="36"/>
  </r>
  <r>
    <x v="0"/>
    <x v="0"/>
    <x v="1"/>
    <x v="3"/>
    <x v="13"/>
    <s v="코인셀 제작"/>
    <s v="Li metal 타발"/>
    <s v="글러브박스 내에서 Li metal foil 소분 뒤 지름 16mm 크기로 제작할 코인셀 개수에 맞춰 타발 "/>
    <s v="글러브박스, Li metal 타발기"/>
    <m/>
    <m/>
    <m/>
    <m/>
    <m/>
    <m/>
    <m/>
    <s v="연구원"/>
    <n v="1"/>
    <n v="0.2"/>
    <n v="50"/>
    <n v="120"/>
    <n v="0.2"/>
    <n v="60"/>
    <n v="144"/>
  </r>
  <r>
    <x v="0"/>
    <x v="0"/>
    <x v="1"/>
    <x v="3"/>
    <x v="13"/>
    <s v="코인셀 제작"/>
    <s v="코인셀 조립"/>
    <s v="바텀-전극-주액-분리막-가스켓-리튬-스페이서-스프링-탑 순서로 적층 → 프레스"/>
    <s v="글러브박스, 반자동 crimper"/>
    <m/>
    <m/>
    <m/>
    <m/>
    <m/>
    <m/>
    <m/>
    <s v="연구원"/>
    <n v="2"/>
    <n v="1"/>
    <n v="50"/>
    <n v="1200"/>
    <n v="1"/>
    <n v="60"/>
    <n v="1440"/>
  </r>
  <r>
    <x v="0"/>
    <x v="0"/>
    <x v="1"/>
    <x v="3"/>
    <x v="13"/>
    <s v="코인셀 제작"/>
    <s v="코인셀 조립 후 OCV측정"/>
    <s v="OCV측정하여 불량 셀 선별 뒤 폐기"/>
    <m/>
    <m/>
    <m/>
    <m/>
    <m/>
    <m/>
    <m/>
    <m/>
    <s v="연구원"/>
    <m/>
    <m/>
    <m/>
    <m/>
    <m/>
    <m/>
    <n v="0"/>
  </r>
  <r>
    <x v="0"/>
    <x v="0"/>
    <x v="1"/>
    <x v="4"/>
    <x v="14"/>
    <s v="모노셀 제작"/>
    <s v="모노셀 용 전극 타발"/>
    <s v="양극전용 / 음극전용 타발기를 사용하여 전극 타발"/>
    <s v="모노셀 전극 타발기"/>
    <m/>
    <m/>
    <m/>
    <m/>
    <m/>
    <m/>
    <m/>
    <s v="연구원"/>
    <n v="2"/>
    <n v="0.5"/>
    <n v="30"/>
    <n v="360"/>
    <n v="0.5"/>
    <n v="45"/>
    <n v="540"/>
  </r>
  <r>
    <x v="0"/>
    <x v="0"/>
    <x v="1"/>
    <x v="4"/>
    <x v="14"/>
    <s v="모노셀 제작"/>
    <s v="양/음극 tap 닦기"/>
    <s v="tap 부분의 활물질 층 NMP 이용하여 제거"/>
    <m/>
    <m/>
    <m/>
    <m/>
    <m/>
    <m/>
    <m/>
    <m/>
    <s v="연구원"/>
    <n v="2"/>
    <n v="1"/>
    <n v="8"/>
    <n v="192"/>
    <n v="1"/>
    <n v="45"/>
    <n v="1080"/>
  </r>
  <r>
    <x v="0"/>
    <x v="0"/>
    <x v="1"/>
    <x v="4"/>
    <x v="14"/>
    <s v="모노셀 제작"/>
    <s v="무게 측정"/>
    <s v="타발한 양극 무게 측정 및 target N/P ratio에 맞는 전극 선별"/>
    <s v="정밀저울, roll press"/>
    <m/>
    <m/>
    <s v="NP 108 (106~110)"/>
    <m/>
    <m/>
    <m/>
    <m/>
    <s v="연구원"/>
    <n v="2"/>
    <n v="1.5"/>
    <n v="8"/>
    <n v="288"/>
    <n v="0.5"/>
    <n v="16"/>
    <n v="576"/>
  </r>
  <r>
    <x v="0"/>
    <x v="0"/>
    <x v="1"/>
    <x v="4"/>
    <x v="14"/>
    <s v="모노셀 제작"/>
    <s v="압연"/>
    <s v="N/P ratio벗어난 전극 이용해 target porosity에 맞게 압연기 gap 조절 (압연 2회 진행 기준)"/>
    <m/>
    <m/>
    <m/>
    <m/>
    <m/>
    <m/>
    <m/>
    <m/>
    <s v="연구원"/>
    <m/>
    <m/>
    <m/>
    <m/>
    <m/>
    <m/>
    <n v="0"/>
  </r>
  <r>
    <x v="0"/>
    <x v="0"/>
    <x v="1"/>
    <x v="4"/>
    <x v="14"/>
    <s v="모노셀 제작"/>
    <s v="압연"/>
    <s v="타발한 양극 압연 2회씩 진행"/>
    <m/>
    <m/>
    <m/>
    <m/>
    <m/>
    <m/>
    <m/>
    <m/>
    <s v="연구원"/>
    <m/>
    <m/>
    <m/>
    <m/>
    <m/>
    <m/>
    <n v="0"/>
  </r>
  <r>
    <x v="0"/>
    <x v="0"/>
    <x v="1"/>
    <x v="4"/>
    <x v="14"/>
    <s v="모노셀 제작"/>
    <s v="압연"/>
    <s v="타발한 양극 무게 측정 및 두께측정기를 이용해 두께 측정 및 균일성 확인하여 target porosity 범위내에 들어오는지 확인"/>
    <s v="두께측정기"/>
    <m/>
    <m/>
    <m/>
    <m/>
    <m/>
    <m/>
    <m/>
    <s v="연구원"/>
    <m/>
    <m/>
    <m/>
    <m/>
    <m/>
    <m/>
    <n v="0"/>
  </r>
  <r>
    <x v="0"/>
    <x v="0"/>
    <x v="1"/>
    <x v="4"/>
    <x v="14"/>
    <s v="모노셀 제작"/>
    <s v="건조"/>
    <s v="Al foil로 감싼 후 드라이룸 내의 챔버에서 130℃ 진공상태에서 12h 건조"/>
    <s v="진공챔버"/>
    <m/>
    <m/>
    <m/>
    <m/>
    <m/>
    <m/>
    <m/>
    <s v="연구원"/>
    <n v="1"/>
    <n v="0.25"/>
    <n v="8"/>
    <n v="24"/>
    <n v="0.2"/>
    <n v="12"/>
    <n v="36"/>
  </r>
  <r>
    <x v="0"/>
    <x v="0"/>
    <x v="1"/>
    <x v="4"/>
    <x v="14"/>
    <s v="모노셀 제작"/>
    <s v="실링 후, 모노셀 수작업실 전달"/>
    <s v="실링 후, 모노셀 수작업실 (전지동)에 전달"/>
    <m/>
    <m/>
    <m/>
    <m/>
    <m/>
    <m/>
    <m/>
    <m/>
    <s v="도급"/>
    <n v="1"/>
    <n v="0.25"/>
    <n v="8"/>
    <n v="24"/>
    <n v="0.25"/>
    <n v="12"/>
    <n v="36"/>
  </r>
  <r>
    <x v="0"/>
    <x v="0"/>
    <x v="1"/>
    <x v="4"/>
    <x v="14"/>
    <s v="모노셀 제작"/>
    <s v="수령"/>
    <s v="모노셀 수작업실(전지동)에서 모노셀 수령"/>
    <m/>
    <m/>
    <m/>
    <m/>
    <m/>
    <m/>
    <m/>
    <m/>
    <s v="연구원"/>
    <n v="1"/>
    <n v="0.25"/>
    <n v="8"/>
    <n v="24"/>
    <n v="0.25"/>
    <n v="12"/>
    <n v="36"/>
  </r>
  <r>
    <x v="0"/>
    <x v="0"/>
    <x v="1"/>
    <x v="4"/>
    <x v="14"/>
    <s v="모노셀 제작"/>
    <s v="모노셀 건조"/>
    <s v="55℃ 진공 챔버에서 하루 이상 건조"/>
    <m/>
    <m/>
    <m/>
    <m/>
    <m/>
    <m/>
    <m/>
    <m/>
    <s v="연구원"/>
    <n v="1"/>
    <n v="0.01"/>
    <n v="8"/>
    <n v="0.96"/>
    <n v="0.01"/>
    <n v="12"/>
    <n v="1.44"/>
  </r>
  <r>
    <x v="0"/>
    <x v="0"/>
    <x v="0"/>
    <x v="5"/>
    <x v="15"/>
    <s v="샘플의 단면 분석"/>
    <s v="샘플링"/>
    <s v="홀더에 carbon tape 부착 뒤 전극 loading"/>
    <s v="Hitachi ArBlade 5000 ion milling system, 광학현미경"/>
    <m/>
    <m/>
    <m/>
    <m/>
    <m/>
    <m/>
    <m/>
    <s v="연구원"/>
    <n v="1"/>
    <n v="2"/>
    <n v="30"/>
    <n v="720"/>
    <n v="5"/>
    <n v="40"/>
    <n v="960"/>
  </r>
  <r>
    <x v="0"/>
    <x v="0"/>
    <x v="0"/>
    <x v="5"/>
    <x v="15"/>
    <s v="샘플의 단면 분석"/>
    <s v="샘플링"/>
    <s v="이온밀링 홀더에 샘플 결착 후 광학현미경으로 보며 샘플 위치 정밀 조정"/>
    <m/>
    <m/>
    <m/>
    <m/>
    <m/>
    <m/>
    <m/>
    <m/>
    <s v="연구원"/>
    <m/>
    <m/>
    <m/>
    <m/>
    <m/>
    <m/>
    <n v="0"/>
  </r>
  <r>
    <x v="0"/>
    <x v="0"/>
    <x v="0"/>
    <x v="5"/>
    <x v="15"/>
    <s v="샘플의 단면 분석"/>
    <s v="샘플 홀더 장비로 투입"/>
    <s v="이온밀링 챔버 오픈 및 결착"/>
    <m/>
    <m/>
    <m/>
    <m/>
    <m/>
    <m/>
    <m/>
    <m/>
    <s v="연구원"/>
    <m/>
    <m/>
    <m/>
    <m/>
    <m/>
    <m/>
    <n v="0"/>
  </r>
  <r>
    <x v="0"/>
    <x v="0"/>
    <x v="0"/>
    <x v="5"/>
    <x v="15"/>
    <s v="샘플의 단면 분석"/>
    <s v="이온밀링_x000a_"/>
    <s v="이온밀링 챔버 vacuum 뒤 이온밀링 시행"/>
    <m/>
    <m/>
    <m/>
    <s v="방전 전류 370 정도_x000a_밀링 시간 전극 3장 2시간"/>
    <m/>
    <m/>
    <m/>
    <m/>
    <s v="연구원"/>
    <m/>
    <m/>
    <m/>
    <m/>
    <m/>
    <m/>
    <n v="0"/>
  </r>
  <r>
    <x v="0"/>
    <x v="0"/>
    <x v="2"/>
    <x v="6"/>
    <x v="16"/>
    <s v="코인셀 용량/효율 평가 (dQ/dV 포함)"/>
    <s v="충방전 평가 진행 (0.1C 충/방 1회 측정)"/>
    <s v="비어있는 충방전 채널에 코인셀 체결 및 충방전 평가 진행 (0.1C 충/방 1회 측정)"/>
    <m/>
    <s v="충방전 조건"/>
    <s v="충방전 용량"/>
    <s v="LMR:2.0~4.65V 활성화_x000a_2.5~4.55V / 4.4V 충방"/>
    <s v="전극 활물질 용량_x000a_충방전 pattern"/>
    <m/>
    <m/>
    <m/>
    <s v="연구원"/>
    <n v="1"/>
    <n v="0.3"/>
    <n v="30"/>
    <n v="108"/>
    <n v="0.3"/>
    <n v="45"/>
    <n v="162"/>
  </r>
  <r>
    <x v="0"/>
    <x v="0"/>
    <x v="2"/>
    <x v="6"/>
    <x v="16"/>
    <s v="코인셀 용량/효율 평가 (dQ/dV 포함)"/>
    <s v="Data 정리"/>
    <s v="Data 정리 및 용량/효율 계산, 그래프 생성"/>
    <m/>
    <m/>
    <m/>
    <m/>
    <m/>
    <m/>
    <m/>
    <m/>
    <s v="연구원"/>
    <n v="1"/>
    <n v="0.5"/>
    <n v="30"/>
    <n v="180"/>
    <n v="0.1"/>
    <n v="45"/>
    <n v="270"/>
  </r>
  <r>
    <x v="0"/>
    <x v="0"/>
    <x v="2"/>
    <x v="6"/>
    <x v="16"/>
    <s v="코인셀 rate capability 평가"/>
    <s v="Rate별 평가"/>
    <s v="(용량 측정 후 이어서 진행) 충전 0.5C 고정, 방전 0.1C/0.2C/0.5C/1C/2C/5C 각각 1회씩 진행"/>
    <s v="Toyo 혹은 PNE, 상온챔버"/>
    <s v="C-rate, 전압대"/>
    <s v="용량 및 용량 유지율"/>
    <s v="LFP: 1C, 4C"/>
    <s v="전극 활물질 용량_x000a_충방전 pattern"/>
    <m/>
    <m/>
    <m/>
    <s v="연구원"/>
    <n v="1"/>
    <n v="0.5"/>
    <n v="30"/>
    <n v="180"/>
    <n v="0.1"/>
    <n v="45"/>
    <n v="270"/>
  </r>
  <r>
    <x v="0"/>
    <x v="0"/>
    <x v="2"/>
    <x v="6"/>
    <x v="16"/>
    <s v="코인셀 rate capability 평가"/>
    <s v="Data 정리"/>
    <s v="Data 정리, 그래프 생성"/>
    <m/>
    <m/>
    <m/>
    <m/>
    <m/>
    <s v="rate 에 따른 용량 및 용량 유지율, 충방전 효율, voltage profile "/>
    <m/>
    <m/>
    <s v="연구원"/>
    <n v="1"/>
    <n v="0.5"/>
    <n v="30"/>
    <n v="180"/>
    <n v="0.1"/>
    <n v="45"/>
    <n v="270"/>
  </r>
  <r>
    <x v="0"/>
    <x v="0"/>
    <x v="2"/>
    <x v="6"/>
    <x v="16"/>
    <s v="가혹 조건 (온도: 45~60도, 상한전압: 4.5~4.6V)에서 퇴화 정도 분석"/>
    <s v="가속화 평가"/>
    <s v="(Gen3 Ni68양극재 기준) 전해액 120uL 주액, 60도 챔버, 상한전압 4.6V, 충방 0.2C/0.5C formation, 이후 충방 0.5C/1C에서 사이클 진행 (소재에 따라 조건 가변적)"/>
    <s v="PNE, 고온챔버"/>
    <s v="C-rate, 전압대, cycle 횟수"/>
    <s v="용량 및 수명 유지율"/>
    <m/>
    <s v="전극 활물질 용량_x000a_충방전 pattern"/>
    <m/>
    <m/>
    <m/>
    <s v="연구원"/>
    <n v="1"/>
    <n v="0.3"/>
    <n v="15"/>
    <n v="54"/>
    <n v="0.15"/>
    <n v="25"/>
    <n v="90"/>
  </r>
  <r>
    <x v="0"/>
    <x v="0"/>
    <x v="2"/>
    <x v="6"/>
    <x v="16"/>
    <s v="가혹 조건 (온도: 45~60도, 상한전압: 4.5~4.6V)에서 퇴화 정도 분석"/>
    <s v="Data 정리"/>
    <s v="data 정리, 그래프 생성"/>
    <m/>
    <m/>
    <m/>
    <m/>
    <m/>
    <s v="실험일자, 측정온도, 활물질 무게, cycle 에 따른 용량 유지율, 저항 증가율, Cut-off조건, 상한전압, 하한전압, c-rate,"/>
    <m/>
    <m/>
    <s v="연구원"/>
    <n v="1"/>
    <n v="0.5"/>
    <n v="15"/>
    <n v="90"/>
    <n v="0.5"/>
    <n v="25"/>
    <n v="150"/>
  </r>
  <r>
    <x v="0"/>
    <x v="0"/>
    <x v="2"/>
    <x v="6"/>
    <x v="16"/>
    <s v="저온출력 평가"/>
    <s v="활성화 및 SOC 설정"/>
    <s v="상온 충방 0.1C/0.1C 1cyc → 0.1C충전 → DOD 80% 까지 0.1C 방전"/>
    <s v="PNE, 저온챔버"/>
    <m/>
    <m/>
    <m/>
    <m/>
    <m/>
    <m/>
    <m/>
    <s v="연구원"/>
    <n v="1"/>
    <n v="0.3"/>
    <n v="15"/>
    <n v="54"/>
    <n v="0.3"/>
    <n v="25"/>
    <n v="90"/>
  </r>
  <r>
    <x v="0"/>
    <x v="0"/>
    <x v="2"/>
    <x v="6"/>
    <x v="16"/>
    <s v="저온출력 평가"/>
    <s v="챔버 온도 설정"/>
    <s v="챔버온도 -10도로 설정 뒤 soaking 5시간"/>
    <m/>
    <m/>
    <m/>
    <m/>
    <m/>
    <m/>
    <m/>
    <m/>
    <s v="연구원"/>
    <n v="1"/>
    <n v="0.01"/>
    <n v="15"/>
    <n v="1.7999999999999998"/>
    <n v="0.01"/>
    <n v="25"/>
    <n v="3"/>
  </r>
  <r>
    <x v="0"/>
    <x v="0"/>
    <x v="2"/>
    <x v="6"/>
    <x v="16"/>
    <s v="저온출력 평가"/>
    <s v="저온출력 평가"/>
    <s v="1C~5C 방전 pulse 진행 (cutoff 전압 1.5V)"/>
    <m/>
    <s v="C-rate, 전압대"/>
    <s v="용량 및 용량 유지율"/>
    <m/>
    <s v="전극 활물질 용량_x000a_충방전 pattern"/>
    <m/>
    <m/>
    <m/>
    <s v="연구원"/>
    <n v="1"/>
    <n v="0.3"/>
    <n v="15"/>
    <n v="54"/>
    <n v="0.3"/>
    <n v="25"/>
    <n v="90"/>
  </r>
  <r>
    <x v="0"/>
    <x v="0"/>
    <x v="2"/>
    <x v="6"/>
    <x v="16"/>
    <s v="저온출력 평가"/>
    <s v="Data 정리"/>
    <s v="data 정리, 그래프 생성 및 2V 전압 도달 시간 계산"/>
    <m/>
    <m/>
    <m/>
    <m/>
    <m/>
    <s v="실험일자, 측정온도, 활물질 무게, C-rate, current, 하한전압, Cut-off조건, 측정 SOC, 1.5V 도달시간, Voltage profile "/>
    <m/>
    <m/>
    <s v="연구원"/>
    <n v="1"/>
    <n v="0.5"/>
    <n v="4"/>
    <n v="24"/>
    <n v="0.1"/>
    <n v="8"/>
    <n v="48"/>
  </r>
  <r>
    <x v="0"/>
    <x v="0"/>
    <x v="1"/>
    <x v="4"/>
    <x v="17"/>
    <s v="모노셀 제작"/>
    <s v="전해액 주액"/>
    <s v="건조된 모노셀에 전해액 주액"/>
    <s v="피펫, 모노셀 degas 장비"/>
    <m/>
    <m/>
    <m/>
    <m/>
    <m/>
    <m/>
    <m/>
    <s v="연구원"/>
    <n v="1"/>
    <n v="1"/>
    <n v="12"/>
    <n v="144"/>
    <n v="1"/>
    <n v="60"/>
    <n v="720"/>
  </r>
  <r>
    <x v="0"/>
    <x v="0"/>
    <x v="1"/>
    <x v="4"/>
    <x v="17"/>
    <s v="모노셀 제작"/>
    <s v="전해액 wetting "/>
    <s v="진공챔버에서 30초씩 2번 vacuum 시행"/>
    <m/>
    <m/>
    <m/>
    <m/>
    <m/>
    <m/>
    <m/>
    <m/>
    <s v="연구원"/>
    <m/>
    <m/>
    <m/>
    <m/>
    <m/>
    <m/>
    <n v="0"/>
  </r>
  <r>
    <x v="0"/>
    <x v="0"/>
    <x v="1"/>
    <x v="4"/>
    <x v="17"/>
    <s v="모노셀 제작"/>
    <s v="모노셀 실링"/>
    <s v="degas 장비에서 모노셀 실링(진공압착), 수기로 cell number 기입"/>
    <s v="모노셀 degas 장비"/>
    <m/>
    <m/>
    <m/>
    <m/>
    <m/>
    <m/>
    <m/>
    <s v="연구원"/>
    <m/>
    <m/>
    <m/>
    <m/>
    <m/>
    <m/>
    <n v="0"/>
  </r>
  <r>
    <x v="0"/>
    <x v="0"/>
    <x v="1"/>
    <x v="4"/>
    <x v="18"/>
    <s v="모노셀 제작"/>
    <s v="lamination"/>
    <s v="lamination 1회 진행 (60~130도, 5~300초)"/>
    <m/>
    <m/>
    <m/>
    <m/>
    <m/>
    <m/>
    <m/>
    <m/>
    <s v="연구원"/>
    <m/>
    <m/>
    <m/>
    <m/>
    <m/>
    <m/>
    <n v="0"/>
  </r>
  <r>
    <x v="0"/>
    <x v="0"/>
    <x v="1"/>
    <x v="4"/>
    <x v="19"/>
    <s v="모노셀 제작"/>
    <s v="모노셀의 활성화 공정"/>
    <s v="12시간 상온 wetting 후, 3hr 충전 후 24시간 대기, 활성화 공정 진행"/>
    <s v="PNE충방전기 (5V, 1A) , PC, 항온 챔버"/>
    <m/>
    <m/>
    <m/>
    <m/>
    <m/>
    <m/>
    <m/>
    <s v="연구원"/>
    <n v="1"/>
    <n v="0.3"/>
    <n v="12"/>
    <n v="43.199999999999996"/>
    <n v="0.2"/>
    <n v="24"/>
    <n v="86.399999999999991"/>
  </r>
  <r>
    <x v="0"/>
    <x v="0"/>
    <x v="1"/>
    <x v="4"/>
    <x v="20"/>
    <s v="모노셀 제작"/>
    <s v="활성화 완료된 모노셀, degas 장비로 이동"/>
    <s v="활성화 완료된 모노셀에 포스트잇 부착 +degas 장비(드라이룸)으로 이동"/>
    <m/>
    <m/>
    <m/>
    <m/>
    <m/>
    <m/>
    <m/>
    <m/>
    <s v="연구원"/>
    <n v="1"/>
    <n v="1"/>
    <n v="12"/>
    <n v="144"/>
    <n v="1"/>
    <n v="60"/>
    <n v="720"/>
  </r>
  <r>
    <x v="0"/>
    <x v="0"/>
    <x v="1"/>
    <x v="4"/>
    <x v="20"/>
    <s v="모노셀 제작"/>
    <s v="모노셀 resealing"/>
    <s v="모노셀 부분 6cm로 맞추어 cutting"/>
    <s v="작두"/>
    <m/>
    <m/>
    <m/>
    <m/>
    <m/>
    <m/>
    <m/>
    <s v="연구원"/>
    <m/>
    <m/>
    <m/>
    <m/>
    <m/>
    <m/>
    <n v="0"/>
  </r>
  <r>
    <x v="0"/>
    <x v="0"/>
    <x v="1"/>
    <x v="4"/>
    <x v="20"/>
    <s v="모노셀 제작"/>
    <s v="모노셀 부분 6-7cm로 맞추어 cutting"/>
    <s v="degas 장비에서 모노셀 re-실링(진공압착)"/>
    <s v="degas 장비"/>
    <m/>
    <m/>
    <m/>
    <m/>
    <m/>
    <m/>
    <m/>
    <s v="연구원"/>
    <m/>
    <m/>
    <m/>
    <m/>
    <m/>
    <m/>
    <n v="0"/>
  </r>
  <r>
    <x v="0"/>
    <x v="0"/>
    <x v="1"/>
    <x v="7"/>
    <x v="21"/>
    <s v="모노셀 평가"/>
    <s v="zig 체결"/>
    <s v="지그 체결 (우레탄폼 cutting 포함)"/>
    <s v="모노셀용 jig, 실리콘 패드 또는 우레탄폼, 토크렌치"/>
    <m/>
    <m/>
    <m/>
    <m/>
    <m/>
    <m/>
    <m/>
    <s v="연구원"/>
    <n v="1"/>
    <n v="1"/>
    <n v="12"/>
    <n v="144"/>
    <n v="0.5"/>
    <n v="60"/>
    <n v="720"/>
  </r>
  <r>
    <x v="0"/>
    <x v="0"/>
    <x v="1"/>
    <x v="7"/>
    <x v="21"/>
    <s v="용량 및 저항 분석"/>
    <s v="비어있는 충방전 채널에 모노셀 체결"/>
    <s v="충방전기 챔버로 이동 후, 지그에 모노셀 체결 및 충방전 패턴 설정 등 측정 준비"/>
    <s v="항온챔버, "/>
    <m/>
    <m/>
    <m/>
    <m/>
    <m/>
    <m/>
    <m/>
    <s v="연구원"/>
    <m/>
    <m/>
    <m/>
    <m/>
    <m/>
    <m/>
    <n v="0"/>
  </r>
  <r>
    <x v="0"/>
    <x v="0"/>
    <x v="2"/>
    <x v="8"/>
    <x v="21"/>
    <s v="용량 및 저항 분석"/>
    <s v="모노셀 용량 및 HPPC 평가"/>
    <s v="모노셀 용량 및 HPPC 평가 진행"/>
    <s v="PNE충방전기 (5V, 1A) , PC, 항온 챔버"/>
    <s v="SOC"/>
    <s v="저항"/>
    <m/>
    <m/>
    <m/>
    <m/>
    <m/>
    <s v="연구원"/>
    <m/>
    <m/>
    <m/>
    <m/>
    <m/>
    <m/>
    <n v="0"/>
  </r>
  <r>
    <x v="0"/>
    <x v="0"/>
    <x v="2"/>
    <x v="8"/>
    <x v="21"/>
    <s v="용량 및 저항 분석"/>
    <s v="Data 정리"/>
    <s v="Data 추출 및 정리"/>
    <m/>
    <m/>
    <m/>
    <m/>
    <s v="초가 HPPC 측정 raw data "/>
    <s v="충/방전 pulse C-rate, 충/방전 SOC 별 저항"/>
    <m/>
    <m/>
    <s v="연구원"/>
    <n v="1"/>
    <n v="2"/>
    <n v="12"/>
    <n v="288"/>
    <n v="0.05"/>
    <n v="60"/>
    <n v="1440"/>
  </r>
  <r>
    <x v="0"/>
    <x v="0"/>
    <x v="2"/>
    <x v="8"/>
    <x v="21"/>
    <s v="용량 및 저항 분석"/>
    <s v="추가 평가를 위한 셀 선별 _x000d_"/>
    <s v="저항 유사한 순으로 셀 선별"/>
    <m/>
    <m/>
    <m/>
    <m/>
    <m/>
    <s v="초기 용량, 저항, OCV 정보 등"/>
    <m/>
    <m/>
    <s v="연구원"/>
    <m/>
    <m/>
    <m/>
    <m/>
    <m/>
    <m/>
    <n v="0"/>
  </r>
  <r>
    <x v="0"/>
    <x v="0"/>
    <x v="2"/>
    <x v="8"/>
    <x v="21"/>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12"/>
    <n v="72"/>
    <n v="0.25"/>
    <n v="24"/>
    <n v="144"/>
  </r>
  <r>
    <x v="0"/>
    <x v="0"/>
    <x v="2"/>
    <x v="8"/>
    <x v="21"/>
    <s v="용량 및 저항 분석"/>
    <s v="비어있는 충방전 채널에 모노셀 체결 (상온수명/고온수명/고온저장 각각)"/>
    <s v="cycle 및 storage RPT 측정을 위한 cell 이동 체결/충방전 패턴 설정 "/>
    <m/>
    <m/>
    <m/>
    <m/>
    <m/>
    <m/>
    <m/>
    <m/>
    <s v="연구원"/>
    <n v="1"/>
    <n v="0.5"/>
    <n v="12"/>
    <n v="72"/>
    <n v="0.25"/>
    <n v="24"/>
    <n v="144"/>
  </r>
  <r>
    <x v="0"/>
    <x v="0"/>
    <x v="1"/>
    <x v="9"/>
    <x v="22"/>
    <s v="가스평가용 모노셀 제작"/>
    <s v="모노셀 분해"/>
    <s v="HPPC측정 완료된 모노셀에서 양극+분리막 분리"/>
    <m/>
    <m/>
    <m/>
    <m/>
    <m/>
    <m/>
    <m/>
    <m/>
    <s v="연구원"/>
    <n v="2"/>
    <n v="1"/>
    <n v="12"/>
    <n v="288"/>
    <n v="1"/>
    <n v="60"/>
    <n v="1440"/>
  </r>
  <r>
    <x v="0"/>
    <x v="0"/>
    <x v="1"/>
    <x v="9"/>
    <x v="22"/>
    <s v="가스평가용 모노셀 제작"/>
    <s v="양극+분리막 세척"/>
    <s v="DMC로 세척 및 면봉 이용해 이물 제거"/>
    <m/>
    <m/>
    <m/>
    <m/>
    <m/>
    <m/>
    <m/>
    <m/>
    <s v="연구원"/>
    <m/>
    <m/>
    <m/>
    <m/>
    <m/>
    <m/>
    <n v="0"/>
  </r>
  <r>
    <x v="0"/>
    <x v="0"/>
    <x v="1"/>
    <x v="9"/>
    <x v="22"/>
    <s v="가스평가용 모노셀 제작"/>
    <s v="모노셀 파우치 제작"/>
    <s v="양극+분리막 2개씩 포개어 모노셀 파우치에 삽입"/>
    <m/>
    <m/>
    <m/>
    <m/>
    <m/>
    <m/>
    <m/>
    <m/>
    <s v="연구원"/>
    <m/>
    <m/>
    <m/>
    <m/>
    <m/>
    <m/>
    <n v="0"/>
  </r>
  <r>
    <x v="0"/>
    <x v="0"/>
    <x v="1"/>
    <x v="9"/>
    <x v="22"/>
    <s v="가스평가용 모노셀 제작"/>
    <s v="모노셀 건조"/>
    <s v="60도 진공오븐에서 1시간 건조"/>
    <s v="진공오븐"/>
    <m/>
    <m/>
    <m/>
    <m/>
    <m/>
    <m/>
    <m/>
    <s v="연구원"/>
    <n v="1"/>
    <n v="0.03"/>
    <n v="12"/>
    <n v="4.32"/>
    <n v="0.03"/>
    <n v="60"/>
    <n v="21.599999999999998"/>
  </r>
  <r>
    <x v="0"/>
    <x v="0"/>
    <x v="1"/>
    <x v="9"/>
    <x v="22"/>
    <s v="가스평가용 모노셀 제작"/>
    <s v="전해액 주액"/>
    <s v="전해액 400uL 주액"/>
    <s v="피펫, 모노셀 degas 장비"/>
    <m/>
    <m/>
    <m/>
    <m/>
    <m/>
    <m/>
    <m/>
    <s v="연구원"/>
    <n v="1"/>
    <n v="0.5"/>
    <n v="12"/>
    <n v="72"/>
    <n v="0.5"/>
    <n v="60"/>
    <n v="360"/>
  </r>
  <r>
    <x v="0"/>
    <x v="0"/>
    <x v="1"/>
    <x v="9"/>
    <x v="22"/>
    <s v="가스평가용 모노셀 제작"/>
    <s v="모노셀 실링"/>
    <s v="degas 장비에서 진공압착"/>
    <m/>
    <m/>
    <m/>
    <m/>
    <m/>
    <m/>
    <m/>
    <m/>
    <s v="연구원"/>
    <m/>
    <m/>
    <m/>
    <m/>
    <m/>
    <m/>
    <n v="0"/>
  </r>
  <r>
    <x v="0"/>
    <x v="0"/>
    <x v="1"/>
    <x v="9"/>
    <x v="22"/>
    <s v="가스평가용 모노셀 제작"/>
    <s v="모노셀 부분 6-7cm로 맞추어 cutting"/>
    <s v="실링된 부분 맞추어 cutting"/>
    <m/>
    <m/>
    <m/>
    <m/>
    <m/>
    <m/>
    <m/>
    <m/>
    <s v="연구원"/>
    <m/>
    <m/>
    <m/>
    <m/>
    <m/>
    <m/>
    <n v="0"/>
  </r>
  <r>
    <x v="0"/>
    <x v="0"/>
    <x v="2"/>
    <x v="8"/>
    <x v="21"/>
    <s v="수명 평가"/>
    <s v="수명 평가"/>
    <s v="(In-situ cycle) 45도 챔버에서 평가. 매 100cyc Cycle RPT, DCIR 측정"/>
    <s v="PNE충방전기 (5V, 1A) , PC, 항온 챔버"/>
    <s v="C-rate, 전압대, cycle 횟수"/>
    <s v="용량 및 수명 유지율, 저항"/>
    <s v="CCCV, 0.33C, 45도_x000a_200 cycle"/>
    <s v="전극 활물질 용량_x000a_충방전 pattern"/>
    <s v="실험일자, 측정온도, C-rate, Current, 상한전압, 하한전압, Cut-off조건, 저항 측정 방전 pulse C-rate, 저항 측정 SOC, 저항 (0.1s), 저항 (0.1-10s), cycle에 따른 용량유지율/저항증가율"/>
    <m/>
    <m/>
    <s v="연구원"/>
    <n v="1"/>
    <n v="0.3"/>
    <n v="12"/>
    <n v="43.199999999999996"/>
    <n v="0.3"/>
    <n v="60"/>
    <n v="216"/>
  </r>
  <r>
    <x v="0"/>
    <x v="0"/>
    <x v="2"/>
    <x v="8"/>
    <x v="21"/>
    <s v="고온 내구성 평가"/>
    <s v="고온 내구성 평가"/>
    <s v="(Storage RPT) HPPC후 충전된 모노셀 60도 챔버에서 보관 뒤 1주/2주/4주/8주/12주 차에 꺼내 상온에서 storage RPT, DCIR 측정"/>
    <s v="PNE충방전기 (5V, 1A) , PC, 항온 챔버"/>
    <s v="고온 노출 시간"/>
    <s v="용량 유지율, 저항"/>
    <s v="SOC 100, 60도"/>
    <s v="전극 활물질 용량_x000a_충방전 pattern"/>
    <s v="실험일자, 측정온도, C-rate, Current, 상한전압, 하한전압, Cut-off조건, 저항 측정 방전 pulse C-rate, 저항 측정 SOC, 저항 (0.1s), 저항 (0.1-10s), 고온저장 시간에 따른 용량유지율/저항증가율"/>
    <m/>
    <m/>
    <s v="연구원"/>
    <n v="1"/>
    <n v="0.3"/>
    <n v="12"/>
    <n v="43.199999999999996"/>
    <n v="0.3"/>
    <n v="60"/>
    <n v="216"/>
  </r>
  <r>
    <x v="0"/>
    <x v="0"/>
    <x v="2"/>
    <x v="8"/>
    <x v="21"/>
    <s v="고온 내구성 평가"/>
    <s v="Data 정리"/>
    <s v="셀 평가 및 Data 정리_x000d_"/>
    <m/>
    <m/>
    <m/>
    <m/>
    <m/>
    <m/>
    <m/>
    <m/>
    <s v="연구원"/>
    <n v="1"/>
    <n v="0.3"/>
    <n v="12"/>
    <n v="43.199999999999996"/>
    <n v="0.05"/>
    <n v="60"/>
    <n v="216"/>
  </r>
  <r>
    <x v="0"/>
    <x v="0"/>
    <x v="0"/>
    <x v="9"/>
    <x v="23"/>
    <s v="양극의 가스발생량 평가"/>
    <s v="양극의 가스발생량 평가"/>
    <s v="0주차 무게 측정 (공기중/수중 무게 각각 측정). 60도 챔버에서 보관 뒤 1주/2주/4주/8주/12주 차에 꺼내 동일하게 측정 뒤 부피변화 계산"/>
    <s v="부피측정장비"/>
    <s v="날짜 (n주 차)"/>
    <s v="가스 발생량 (mL 혹은 mL/.g)"/>
    <s v="기기 내 수위 일정하게 유지"/>
    <m/>
    <m/>
    <m/>
    <m/>
    <s v="연구원"/>
    <n v="1"/>
    <n v="1"/>
    <n v="12"/>
    <n v="144"/>
    <n v="1"/>
    <n v="60"/>
    <n v="720"/>
  </r>
  <r>
    <x v="0"/>
    <x v="0"/>
    <x v="0"/>
    <x v="9"/>
    <x v="23"/>
    <s v="양극의 가스발생량 평가"/>
    <s v="Data 정리"/>
    <s v="셀 평가 및 Data 정리_x000d_"/>
    <m/>
    <m/>
    <m/>
    <m/>
    <m/>
    <s v="실험일자, 측정 온도, 가스 발생량, 부피 증가율"/>
    <m/>
    <m/>
    <s v="연구원"/>
    <n v="1"/>
    <n v="0.3"/>
    <n v="12"/>
    <n v="43.199999999999996"/>
    <n v="0.05"/>
    <n v="60"/>
    <n v="216"/>
  </r>
  <r>
    <x v="0"/>
    <x v="1"/>
    <x v="0"/>
    <x v="0"/>
    <x v="0"/>
    <s v="입도 분석"/>
    <s v="샘플링"/>
    <s v="장비 세팅_x000a_분산제 투입 (10방울) 및 measure background 클릭"/>
    <s v="Malvern mastersize, 스포이드, spatula"/>
    <s v="입자 크기"/>
    <s v="크기 분포 (부피, 개수)"/>
    <m/>
    <m/>
    <m/>
    <m/>
    <m/>
    <s v="연구원"/>
    <n v="1"/>
    <n v="0.15"/>
    <n v="80"/>
    <n v="144"/>
    <n v="0.105"/>
    <n v="320"/>
    <n v="576"/>
  </r>
  <r>
    <x v="0"/>
    <x v="1"/>
    <x v="0"/>
    <x v="0"/>
    <x v="0"/>
    <s v="입도 분석"/>
    <s v="외부 초음파"/>
    <s v="파우더 전처리_x000a_파우더 투입 후 초음파 처리 (소듐 양극재의 경우 파우더와 분산제 미리 혼합하여 선분산액 제조 필요)"/>
    <m/>
    <m/>
    <m/>
    <m/>
    <m/>
    <m/>
    <m/>
    <m/>
    <s v="연구원"/>
    <m/>
    <m/>
    <m/>
    <m/>
    <m/>
    <m/>
    <n v="0"/>
  </r>
  <r>
    <x v="0"/>
    <x v="1"/>
    <x v="0"/>
    <x v="0"/>
    <x v="0"/>
    <s v="입도 분석"/>
    <s v="입도 측정"/>
    <s v="측정 (3회)"/>
    <m/>
    <m/>
    <m/>
    <m/>
    <m/>
    <m/>
    <m/>
    <m/>
    <s v="연구원"/>
    <m/>
    <m/>
    <m/>
    <m/>
    <m/>
    <m/>
    <n v="0"/>
  </r>
  <r>
    <x v="0"/>
    <x v="1"/>
    <x v="0"/>
    <x v="0"/>
    <x v="0"/>
    <s v="입도 분석"/>
    <s v="장비 세척"/>
    <s v="측정 장비를 세척한다."/>
    <m/>
    <m/>
    <m/>
    <m/>
    <m/>
    <m/>
    <m/>
    <m/>
    <s v="연구원"/>
    <m/>
    <m/>
    <m/>
    <m/>
    <m/>
    <m/>
    <n v="0"/>
  </r>
  <r>
    <x v="0"/>
    <x v="1"/>
    <x v="0"/>
    <x v="0"/>
    <x v="0"/>
    <s v="입도 분석"/>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50"/>
    <n v="180"/>
    <n v="0.21"/>
    <n v="200"/>
    <n v="720"/>
  </r>
  <r>
    <x v="0"/>
    <x v="1"/>
    <x v="0"/>
    <x v="0"/>
    <x v="1"/>
    <s v="표면적 및 기공구조 분석"/>
    <s v="업체 데이터 사용중"/>
    <s v="업체 데이터 사용중"/>
    <m/>
    <m/>
    <m/>
    <m/>
    <m/>
    <s v="비표면적, 기공구조"/>
    <m/>
    <m/>
    <s v="연구원"/>
    <n v="0"/>
    <n v="0"/>
    <n v="0"/>
    <n v="0"/>
    <n v="0"/>
    <n v="0"/>
    <n v="0"/>
  </r>
  <r>
    <x v="0"/>
    <x v="1"/>
    <x v="0"/>
    <x v="0"/>
    <x v="2"/>
    <s v="Tap 밀도 분석"/>
    <s v="업체 데이터 사용중"/>
    <s v="업체 데이터 사용중"/>
    <m/>
    <m/>
    <m/>
    <m/>
    <m/>
    <m/>
    <m/>
    <m/>
    <s v="연구원"/>
    <n v="0"/>
    <n v="0"/>
    <n v="0"/>
    <n v="0"/>
    <n v="0"/>
    <n v="0"/>
    <n v="0"/>
  </r>
  <r>
    <x v="0"/>
    <x v="1"/>
    <x v="0"/>
    <x v="0"/>
    <x v="3"/>
    <s v="압연밀도 (이차입자: 2ton, 단결정: 9ton) 측정"/>
    <s v="장비 세팅"/>
    <s v="장비세팅_x000a_장비에 빈 몰드 로딩 뒤 원점 측정. (같은 몰드 사용한 연속측정 시 본 step 생략)"/>
    <s v="2ton PD: 분체저항측정기 (HPRM-AM2)_x000a__x000a_9ton PD: Hantech Auto Lab Press"/>
    <s v="압력"/>
    <s v="pellet 두께"/>
    <m/>
    <m/>
    <m/>
    <m/>
    <m/>
    <s v="연구원"/>
    <n v="1"/>
    <n v="0.25"/>
    <n v="50"/>
    <n v="150"/>
    <n v="0.17499999999999999"/>
    <n v="200"/>
    <n v="600"/>
  </r>
  <r>
    <x v="0"/>
    <x v="1"/>
    <x v="0"/>
    <x v="0"/>
    <x v="3"/>
    <s v="압연밀도 (이차입자: 2ton, 단결정: 9ton) 측정"/>
    <s v="무게 측정"/>
    <s v="계량_x000a_몰드 회수 후 파우더 계량 (2ton: 5.0g, 9ton: 3.0g)"/>
    <m/>
    <m/>
    <m/>
    <m/>
    <m/>
    <m/>
    <m/>
    <m/>
    <s v="연구원"/>
    <m/>
    <m/>
    <m/>
    <m/>
    <m/>
    <m/>
    <n v="0"/>
  </r>
  <r>
    <x v="0"/>
    <x v="1"/>
    <x v="0"/>
    <x v="0"/>
    <x v="3"/>
    <s v="압연밀도 (이차입자: 2ton, 단결정: 9ton) 측정"/>
    <s v="샘플링"/>
    <s v="몰드 뚜껑 부분 열고 파우더 투입. 파우더 넘침 방지 위해 테이블을 몰드 바닥면으로 쳐서 다지기 (절반 정도 넣고 시행, 총 2회)"/>
    <m/>
    <m/>
    <m/>
    <m/>
    <m/>
    <m/>
    <m/>
    <m/>
    <s v="연구원"/>
    <m/>
    <m/>
    <m/>
    <m/>
    <m/>
    <m/>
    <n v="0"/>
  </r>
  <r>
    <x v="0"/>
    <x v="1"/>
    <x v="0"/>
    <x v="0"/>
    <x v="3"/>
    <s v="압연밀도 (이차입자: 2ton, 단결정: 9ton) 측정"/>
    <s v="몰드 조립"/>
    <s v="몰드 조립_x000a_몰드 천천히 닫기 (좌, 우로 돌려가며 몰드 내 trap된 공기 빼주면서 시행"/>
    <m/>
    <m/>
    <m/>
    <m/>
    <m/>
    <m/>
    <m/>
    <m/>
    <s v="연구원"/>
    <m/>
    <m/>
    <m/>
    <m/>
    <m/>
    <m/>
    <n v="0"/>
  </r>
  <r>
    <x v="0"/>
    <x v="1"/>
    <x v="0"/>
    <x v="0"/>
    <x v="3"/>
    <s v="압연밀도 (이차입자: 2ton, 단결정: 9ton) 측정"/>
    <s v="몰드 결착"/>
    <s v="측정장비에 몰드 결착_x000a_장비에 몰드 탑재"/>
    <m/>
    <m/>
    <m/>
    <m/>
    <m/>
    <m/>
    <m/>
    <m/>
    <s v="연구원"/>
    <m/>
    <m/>
    <m/>
    <m/>
    <m/>
    <m/>
    <n v="0"/>
  </r>
  <r>
    <x v="0"/>
    <x v="1"/>
    <x v="0"/>
    <x v="0"/>
    <x v="3"/>
    <s v="압연밀도 (이차입자: 2ton, 단결정: 9ton) 측정"/>
    <s v="PD측정"/>
    <s v="측정 시작_x000a_측정 및 압연밀도 기록"/>
    <m/>
    <m/>
    <m/>
    <m/>
    <m/>
    <m/>
    <m/>
    <m/>
    <s v="연구원"/>
    <m/>
    <m/>
    <m/>
    <m/>
    <m/>
    <m/>
    <n v="0"/>
  </r>
  <r>
    <x v="0"/>
    <x v="1"/>
    <x v="0"/>
    <x v="0"/>
    <x v="3"/>
    <s v="압연밀도 (이차입자: 2ton, 단결정: 9ton) 측정"/>
    <s v="장비 세척"/>
    <s v="세정_x000a_파우더 폐기 및 몰드 세척 (물, 아세톤), 건조"/>
    <m/>
    <m/>
    <m/>
    <m/>
    <m/>
    <m/>
    <m/>
    <m/>
    <s v="연구원"/>
    <m/>
    <m/>
    <m/>
    <m/>
    <m/>
    <m/>
    <n v="0"/>
  </r>
  <r>
    <x v="0"/>
    <x v="1"/>
    <x v="0"/>
    <x v="0"/>
    <x v="3"/>
    <s v="압연밀도 (이차입자: 2ton, 단결정: 9ton) 측정"/>
    <s v="Data 정리"/>
    <s v="Data 추출 및 정리"/>
    <m/>
    <m/>
    <m/>
    <m/>
    <m/>
    <s v="펠렛 두께, 펠렛 밀도 (2ton, 9ton), 활물질 무게"/>
    <m/>
    <m/>
    <s v="연구원"/>
    <m/>
    <m/>
    <m/>
    <m/>
    <m/>
    <m/>
    <n v="0"/>
  </r>
  <r>
    <x v="0"/>
    <x v="1"/>
    <x v="0"/>
    <x v="0"/>
    <x v="4"/>
    <s v="특정 원소 함량 분석 "/>
    <s v="분석 담당 의뢰중"/>
    <m/>
    <m/>
    <s v="투입 원소"/>
    <s v="검출 원소"/>
    <m/>
    <m/>
    <s v="메인원소, 도핑원소, 코팅원소"/>
    <m/>
    <m/>
    <s v="외주"/>
    <n v="0"/>
    <n v="0"/>
    <n v="0"/>
    <n v="0"/>
    <n v="0"/>
    <n v="0"/>
    <n v="0"/>
  </r>
  <r>
    <x v="0"/>
    <x v="1"/>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m/>
    <m/>
    <m/>
    <m/>
    <m/>
    <m/>
    <m/>
    <s v="연구원"/>
    <n v="1"/>
    <n v="0.15"/>
    <n v="80"/>
    <n v="144"/>
    <n v="0.17499999999999999"/>
    <n v="200"/>
    <n v="360"/>
  </r>
  <r>
    <x v="0"/>
    <x v="1"/>
    <x v="0"/>
    <x v="0"/>
    <x v="5"/>
    <s v="결정구조/상(phase) 분석"/>
    <s v="XRD 측정"/>
    <s v="XRD 측정"/>
    <s v="XRD (분석 담당 내 오픈 장비 사용 중 : Bruker사 D8 Endeavor 사용 중)"/>
    <s v="소성 조건"/>
    <s v="결정 인자"/>
    <m/>
    <m/>
    <m/>
    <m/>
    <m/>
    <s v="연구원"/>
    <m/>
    <m/>
    <m/>
    <m/>
    <m/>
    <m/>
    <n v="0"/>
  </r>
  <r>
    <x v="0"/>
    <x v="1"/>
    <x v="0"/>
    <x v="0"/>
    <x v="5"/>
    <s v="결정구조/상(phase) 분석"/>
    <s v="Data 변환 및 fitting"/>
    <s v="분석실 이동 + XRD 측정 컴퓨터에 있는 Eva/ topas 프로그램을 이용하여 data 변환 및 추출"/>
    <m/>
    <m/>
    <m/>
    <m/>
    <s v="XRD raw data "/>
    <m/>
    <m/>
    <m/>
    <s v="연구원"/>
    <n v="1"/>
    <n v="0.1"/>
    <n v="80"/>
    <n v="96"/>
    <n v="7.0000000000000007E-2"/>
    <n v="320"/>
    <n v="384"/>
  </r>
  <r>
    <x v="0"/>
    <x v="1"/>
    <x v="0"/>
    <x v="0"/>
    <x v="5"/>
    <s v="결정구조/상(phase) 분석"/>
    <s v="세척 및 정리"/>
    <s v="사용한 샘플홀더 세척 및 정리"/>
    <m/>
    <m/>
    <m/>
    <m/>
    <m/>
    <m/>
    <m/>
    <m/>
    <s v="연구원"/>
    <n v="1"/>
    <n v="0.1"/>
    <n v="80"/>
    <n v="96"/>
    <n v="0.1"/>
    <n v="320"/>
    <n v="384"/>
  </r>
  <r>
    <x v="0"/>
    <x v="1"/>
    <x v="0"/>
    <x v="0"/>
    <x v="5"/>
    <s v="결정구조/상(phase) 분석"/>
    <s v="그래프 생성"/>
    <s v="추출한 data로 그래프 생성"/>
    <m/>
    <s v="그래프 peak강도, 위치"/>
    <s v="코팅 물질, 도핑 물질"/>
    <m/>
    <s v="변환된 raw data "/>
    <s v="scan 한 풀 패턴 데이터_x000a_리트벨트 분석을 통한 cell parameter, c/a ratio, 부피, 밀도, strain, cation mixing, 결정 크기, 불순물 여부 등"/>
    <m/>
    <m/>
    <s v="연구원"/>
    <n v="1"/>
    <n v="0.1"/>
    <n v="50"/>
    <n v="60"/>
    <n v="0.05"/>
    <n v="200"/>
    <n v="240"/>
  </r>
  <r>
    <x v="0"/>
    <x v="1"/>
    <x v="0"/>
    <x v="0"/>
    <x v="6"/>
    <s v="소재 형태 및 성분 분석"/>
    <s v="샘플링"/>
    <s v="샘플홀더에 카본테이브 부착 후, 소량의 powder (혹은 전극) 부착"/>
    <s v="SEM 홀더, 카본테이프"/>
    <m/>
    <m/>
    <m/>
    <m/>
    <m/>
    <m/>
    <m/>
    <s v="연구원"/>
    <n v="1"/>
    <n v="0.1"/>
    <n v="50"/>
    <n v="60"/>
    <n v="0.05"/>
    <n v="200"/>
    <n v="240"/>
  </r>
  <r>
    <x v="0"/>
    <x v="1"/>
    <x v="0"/>
    <x v="0"/>
    <x v="6"/>
    <s v="소재 형태 및 성분 분석"/>
    <s v="샘플 홀더 장비로 투입"/>
    <s v="분석실로 이동+샘플 홀더 장비로 투입"/>
    <m/>
    <m/>
    <m/>
    <m/>
    <m/>
    <m/>
    <m/>
    <m/>
    <s v="연구원"/>
    <n v="1"/>
    <n v="0.1"/>
    <n v="80"/>
    <n v="96"/>
    <n v="0.05"/>
    <n v="320"/>
    <n v="384"/>
  </r>
  <r>
    <x v="0"/>
    <x v="1"/>
    <x v="0"/>
    <x v="0"/>
    <x v="6"/>
    <s v="소재 형태 및 성분 분석"/>
    <s v="이미지 생성"/>
    <s v="원하는 샘플 SEM 이미지 (입자의 형태를 잘 확인할 수 있는) 확인 후 배율별로 각각 캡쳐  (배율별, SE/BSE 모드 각각 촬영)"/>
    <s v="SEM (분석 담당 내 오픈 장비 사용 중 : Hitachi사 S4800 또는 JEOL IT710HR 등)"/>
    <s v="입자 형태"/>
    <s v="1차입자 크기"/>
    <m/>
    <m/>
    <s v="실험일자, 실험장비, (x1k, x2k, x5k, x10k, 20k, 30k) 이미지, 단면이미지"/>
    <m/>
    <m/>
    <s v="연구원"/>
    <n v="1"/>
    <n v="2"/>
    <n v="80"/>
    <n v="1920"/>
    <n v="2"/>
    <n v="320"/>
    <n v="7680"/>
  </r>
  <r>
    <x v="0"/>
    <x v="1"/>
    <x v="0"/>
    <x v="0"/>
    <x v="6"/>
    <s v="소재 형태 및 성분 분석"/>
    <s v="EDS 분석_x000d_"/>
    <s v="EDS 분석"/>
    <s v="SEM (분석 담당 내 오픈 장비 사용 중 : Hitachi사 S4800 또는 JEOL IT710HR 등)"/>
    <m/>
    <s v="표면 부산물"/>
    <m/>
    <m/>
    <s v="구성 원소 정성, 정량 분석 / 원소 분포"/>
    <m/>
    <m/>
    <s v="연구원"/>
    <n v="1"/>
    <n v="0.3"/>
    <n v="40"/>
    <n v="144"/>
    <n v="0"/>
    <n v="160"/>
    <n v="576"/>
  </r>
  <r>
    <x v="0"/>
    <x v="1"/>
    <x v="0"/>
    <x v="0"/>
    <x v="6"/>
    <s v="소재 형태 및 성분 분석"/>
    <s v="Data 저장_x000d_"/>
    <s v="Data 저장 후 추출"/>
    <m/>
    <m/>
    <m/>
    <m/>
    <m/>
    <m/>
    <m/>
    <m/>
    <s v="연구원"/>
    <n v="1"/>
    <n v="0.1"/>
    <n v="80"/>
    <n v="96"/>
    <n v="7.0000000000000007E-2"/>
    <n v="320"/>
    <n v="384"/>
  </r>
  <r>
    <x v="0"/>
    <x v="1"/>
    <x v="0"/>
    <x v="0"/>
    <x v="6"/>
    <s v="소재 형태 및 성분 분석"/>
    <s v="샘플 홀더 자동 배출_x000d_"/>
    <s v="샘플 홀더 배출"/>
    <m/>
    <m/>
    <m/>
    <m/>
    <m/>
    <m/>
    <m/>
    <m/>
    <s v="연구원"/>
    <n v="1"/>
    <n v="0.1"/>
    <n v="50"/>
    <n v="60"/>
    <n v="7.0000000000000007E-2"/>
    <n v="200"/>
    <n v="240"/>
  </r>
  <r>
    <x v="0"/>
    <x v="1"/>
    <x v="0"/>
    <x v="0"/>
    <x v="6"/>
    <s v="소재 형태 및 성분 분석"/>
    <s v="샘플 홀더 클리닝_x000d_"/>
    <s v="샘플 홀더 클리닝"/>
    <m/>
    <m/>
    <m/>
    <m/>
    <m/>
    <m/>
    <m/>
    <m/>
    <s v="연구원"/>
    <n v="1"/>
    <n v="0.05"/>
    <n v="10"/>
    <n v="6"/>
    <n v="3.5000000000000003E-2"/>
    <n v="40"/>
    <n v="24"/>
  </r>
  <r>
    <x v="0"/>
    <x v="1"/>
    <x v="1"/>
    <x v="1"/>
    <x v="8"/>
    <s v="전극코팅을 위한 활물질/도전재/바인더/NMP혼합된 슬러리 제조"/>
    <s v="무게 측정"/>
    <s v="도전재+바인더 premixing 계량 (slurry 제작 전 믹서 사용하여 미리 대량 제조). 손실 방지위해 mixing통 (Nalgene bottle)에 직접 계량"/>
    <s v="정밀저울"/>
    <s v="rpm"/>
    <s v="점도"/>
    <m/>
    <m/>
    <m/>
    <m/>
    <m/>
    <s v="연구원"/>
    <n v="2"/>
    <n v="0.33"/>
    <n v="80"/>
    <n v="633.6"/>
    <n v="0.23100000000000001"/>
    <n v="320"/>
    <n v="2534.4"/>
  </r>
  <r>
    <x v="0"/>
    <x v="1"/>
    <x v="1"/>
    <x v="1"/>
    <x v="8"/>
    <s v="전극코팅을 위한 활물질/도전재/바인더/NMP혼합된 슬러리 제조"/>
    <s v="무게 측정"/>
    <s v="활물질 계량 (유선지 대신 Al foil 이용) 뒤 mixing통에 혼합 (슬러리 조성은 평가 양극재마다 상이)"/>
    <s v="정밀저울"/>
    <m/>
    <m/>
    <m/>
    <m/>
    <m/>
    <m/>
    <m/>
    <s v="연구원"/>
    <m/>
    <m/>
    <m/>
    <m/>
    <m/>
    <m/>
    <n v="0"/>
  </r>
  <r>
    <x v="0"/>
    <x v="1"/>
    <x v="1"/>
    <x v="1"/>
    <x v="8"/>
    <s v="전극코팅을 위한 활물질/도전재/바인더/NMP혼합된 슬러리 제조"/>
    <s v="고형분 맞추기"/>
    <s v="고형분 양 고려하여 NMP 추가 투입"/>
    <s v="정밀저울"/>
    <m/>
    <m/>
    <m/>
    <m/>
    <m/>
    <m/>
    <m/>
    <s v="연구원"/>
    <m/>
    <m/>
    <m/>
    <m/>
    <m/>
    <m/>
    <n v="0"/>
  </r>
  <r>
    <x v="0"/>
    <x v="1"/>
    <x v="1"/>
    <x v="1"/>
    <x v="8"/>
    <s v="전극코팅을 위한 활물질/도전재/바인더/NMP혼합된 슬러리 제조"/>
    <s v="1차 믹싱"/>
    <s v="슬러리 1차 혼합 (thinky mixer) (믹싱 rpm 및 시간은 평가 양극재마다 상이)"/>
    <s v="Thinky mixer"/>
    <m/>
    <m/>
    <m/>
    <m/>
    <m/>
    <m/>
    <m/>
    <s v="연구원"/>
    <m/>
    <m/>
    <m/>
    <m/>
    <m/>
    <m/>
    <n v="0"/>
  </r>
  <r>
    <x v="0"/>
    <x v="1"/>
    <x v="1"/>
    <x v="1"/>
    <x v="8"/>
    <s v="전극코팅을 위한 활물질/도전재/바인더/NMP혼합된 슬러리 제조"/>
    <s v="뭉친부분 풀어주기"/>
    <s v="Nalgene bottle 개봉 뒤 spatula로 휘저으며 뭉친 부분 풀어주기"/>
    <s v="spatula"/>
    <m/>
    <m/>
    <m/>
    <m/>
    <m/>
    <m/>
    <m/>
    <s v="연구원"/>
    <m/>
    <m/>
    <m/>
    <m/>
    <m/>
    <m/>
    <n v="0"/>
  </r>
  <r>
    <x v="0"/>
    <x v="1"/>
    <x v="1"/>
    <x v="1"/>
    <x v="8"/>
    <s v="전극코팅을 위한 활물질/도전재/바인더/NMP혼합된 슬러리 제조"/>
    <s v="2차 믹싱"/>
    <s v="슬러리 2차 혼합 (thinky mixer)"/>
    <s v="Thinky mixer"/>
    <m/>
    <m/>
    <m/>
    <m/>
    <m/>
    <m/>
    <m/>
    <s v="연구원"/>
    <m/>
    <m/>
    <m/>
    <m/>
    <m/>
    <m/>
    <n v="0"/>
  </r>
  <r>
    <x v="0"/>
    <x v="1"/>
    <x v="1"/>
    <x v="1"/>
    <x v="8"/>
    <s v="전극코팅을 위한 활물질/도전재/바인더/NMP혼합된 슬러리 제조"/>
    <s v="장비 세척 및 정리"/>
    <s v="믹싱 완료 후 장비 세척 및 정리"/>
    <m/>
    <m/>
    <m/>
    <m/>
    <m/>
    <m/>
    <m/>
    <m/>
    <s v="연구원"/>
    <m/>
    <m/>
    <m/>
    <m/>
    <m/>
    <m/>
    <n v="0"/>
  </r>
  <r>
    <x v="0"/>
    <x v="1"/>
    <x v="1"/>
    <x v="2"/>
    <x v="9"/>
    <s v="양극 활물질 평가를 위한 전극 코팅"/>
    <s v="소재준비 (이송)"/>
    <s v="양극 슬러리 준비, Al foil 재단 및 coater 바닥에 밀착 (acetone 사용)"/>
    <s v="작두, 전극 coater"/>
    <m/>
    <m/>
    <m/>
    <m/>
    <m/>
    <m/>
    <m/>
    <s v="연구원"/>
    <n v="2"/>
    <n v="0.1"/>
    <n v="80"/>
    <n v="192"/>
    <n v="0.23100000000000001"/>
    <n v="320"/>
    <n v="768"/>
  </r>
  <r>
    <x v="0"/>
    <x v="1"/>
    <x v="1"/>
    <x v="2"/>
    <x v="9"/>
    <s v="양극 활물질 평가를 위한 전극 코팅"/>
    <s v="코팅"/>
    <s v="슬러리를 Al foil 위에 도포한 후, 목표 전극무게 수준이 되도록 doctor blade gap 조절하여 코팅"/>
    <m/>
    <m/>
    <m/>
    <m/>
    <m/>
    <m/>
    <m/>
    <m/>
    <s v="연구원"/>
    <m/>
    <m/>
    <m/>
    <m/>
    <m/>
    <m/>
    <n v="0"/>
  </r>
  <r>
    <x v="0"/>
    <x v="1"/>
    <x v="1"/>
    <x v="2"/>
    <x v="9"/>
    <s v="양극 활물질 평가를 위한 전극 코팅"/>
    <s v="건조"/>
    <s v="코팅된 Al foil이 들뜨거나 기울어져 슬러리 로딩 불균일이 발생하지 않도록 건조과정 동안 고정 필요"/>
    <m/>
    <m/>
    <m/>
    <m/>
    <m/>
    <m/>
    <m/>
    <m/>
    <s v="연구원"/>
    <n v="1"/>
    <n v="0.33"/>
    <n v="80"/>
    <n v="316.8"/>
    <n v="0.23100000000000001"/>
    <n v="320"/>
    <n v="1267.2"/>
  </r>
  <r>
    <x v="0"/>
    <x v="1"/>
    <x v="1"/>
    <x v="2"/>
    <x v="9"/>
    <s v="양극 활물질 평가를 위한 전극 코팅"/>
    <s v="장비 세척 및 정리"/>
    <s v="사용한 코터 세척 및 정리"/>
    <s v="고온 챔버"/>
    <m/>
    <m/>
    <m/>
    <m/>
    <m/>
    <m/>
    <m/>
    <s v="연구원"/>
    <m/>
    <m/>
    <m/>
    <m/>
    <m/>
    <m/>
    <n v="0"/>
  </r>
  <r>
    <x v="0"/>
    <x v="1"/>
    <x v="1"/>
    <x v="2"/>
    <x v="10"/>
    <s v="target porosity에 맞게 압연"/>
    <s v="압연"/>
    <s v="2cm 폭으로 전극 cutting 뒤 target porosity에 맞게 압연기 gap 조절하여 압연 2회 진행 (lab설비 기준)"/>
    <s v="roll press, 작두"/>
    <m/>
    <m/>
    <m/>
    <m/>
    <m/>
    <m/>
    <m/>
    <s v="연구원"/>
    <n v="2"/>
    <n v="0.33"/>
    <n v="200"/>
    <n v="1584"/>
    <n v="0.23100000000000001"/>
    <n v="800"/>
    <n v="6336"/>
  </r>
  <r>
    <x v="0"/>
    <x v="1"/>
    <x v="1"/>
    <x v="2"/>
    <x v="10"/>
    <s v="target porosity에 맞게 압연"/>
    <s v="장비 세척 및 정리"/>
    <s v="사용한 압연기 세척 및 정리"/>
    <m/>
    <m/>
    <m/>
    <m/>
    <m/>
    <m/>
    <m/>
    <m/>
    <s v="연구원"/>
    <m/>
    <m/>
    <m/>
    <m/>
    <m/>
    <m/>
    <n v="0"/>
  </r>
  <r>
    <x v="0"/>
    <x v="1"/>
    <x v="1"/>
    <x v="2"/>
    <x v="11"/>
    <s v="코인셀 제작용 양극 타발"/>
    <s v="양극 타발"/>
    <s v="1.4875 cm2 크기로 양극 타발"/>
    <s v="코인셀 전극 타발기"/>
    <m/>
    <m/>
    <m/>
    <m/>
    <m/>
    <m/>
    <m/>
    <s v="연구원"/>
    <m/>
    <m/>
    <m/>
    <m/>
    <m/>
    <m/>
    <n v="0"/>
  </r>
  <r>
    <x v="0"/>
    <x v="1"/>
    <x v="1"/>
    <x v="3"/>
    <x v="12"/>
    <s v="코인셀 제작용 양극 타발"/>
    <s v="두께 및 무게 측정"/>
    <s v="타발한 양극 무게 측정 및 두께측정기를 이용해 두께 측정 및 균일성 확인하여 target porosity 범위내에 들어오는지 확인"/>
    <s v="두께측정기 (flat형)"/>
    <s v="두께"/>
    <s v="porosity"/>
    <m/>
    <m/>
    <m/>
    <m/>
    <m/>
    <s v="연구원"/>
    <m/>
    <m/>
    <m/>
    <m/>
    <m/>
    <m/>
    <n v="0"/>
  </r>
  <r>
    <x v="0"/>
    <x v="1"/>
    <x v="1"/>
    <x v="3"/>
    <x v="13"/>
    <s v="코인셀 제작"/>
    <s v="분리막 타발"/>
    <s v="분리막 타발기 이용"/>
    <s v="분리막 타발기"/>
    <m/>
    <m/>
    <m/>
    <m/>
    <m/>
    <m/>
    <m/>
    <s v="연구원"/>
    <n v="1"/>
    <n v="0.33"/>
    <n v="10"/>
    <n v="39.6"/>
    <n v="0.23100000000000001"/>
    <n v="40"/>
    <n v="158.4"/>
  </r>
  <r>
    <x v="0"/>
    <x v="1"/>
    <x v="1"/>
    <x v="3"/>
    <x v="13"/>
    <s v="코인셀 제작"/>
    <s v="부품 준비 (코인셀용 부품)_x000d_"/>
    <s v="제작할 코인셀 개수에 맞춰 코인셀용 부품 준비"/>
    <m/>
    <m/>
    <m/>
    <m/>
    <m/>
    <m/>
    <m/>
    <m/>
    <s v="연구원"/>
    <n v="1"/>
    <n v="0.1"/>
    <n v="10"/>
    <n v="12"/>
    <n v="7.0000000000000007E-2"/>
    <n v="40"/>
    <n v="48"/>
  </r>
  <r>
    <x v="0"/>
    <x v="1"/>
    <x v="1"/>
    <x v="3"/>
    <x v="13"/>
    <s v="코인셀 제작"/>
    <s v="Li metal 타발"/>
    <s v="글러브박스 내에서 Li metal foil 소분 뒤 지름 16mm 크기로 제작할 코인셀 개수에 맞춰 타발 "/>
    <s v="글러브박스, Li metal 타발기"/>
    <m/>
    <m/>
    <m/>
    <m/>
    <m/>
    <m/>
    <m/>
    <s v="연구원"/>
    <n v="1"/>
    <n v="0.2"/>
    <n v="12"/>
    <n v="28.800000000000004"/>
    <n v="0.14000000000000001"/>
    <n v="48"/>
    <n v="115.20000000000002"/>
  </r>
  <r>
    <x v="0"/>
    <x v="1"/>
    <x v="1"/>
    <x v="3"/>
    <x v="13"/>
    <s v="코인셀 제작"/>
    <s v="코인셀 조립"/>
    <s v="바텀-전극-주액-분리막-가스켓-리튬-스페이서-스프링-탑 순서로 적층 → 프레스"/>
    <s v="글러브박스, 반자동 crimper"/>
    <m/>
    <m/>
    <m/>
    <m/>
    <m/>
    <m/>
    <m/>
    <s v="연구원"/>
    <n v="2"/>
    <n v="2"/>
    <n v="12"/>
    <n v="576"/>
    <n v="1.4"/>
    <n v="48"/>
    <n v="2304"/>
  </r>
  <r>
    <x v="0"/>
    <x v="1"/>
    <x v="1"/>
    <x v="3"/>
    <x v="13"/>
    <s v="코인셀 제작"/>
    <s v="코인셀 조립 후 OCV측정"/>
    <s v="OCV측정하여 불량 셀 선별 뒤 폐기"/>
    <m/>
    <m/>
    <m/>
    <m/>
    <m/>
    <m/>
    <m/>
    <m/>
    <s v="연구원"/>
    <m/>
    <m/>
    <m/>
    <m/>
    <m/>
    <m/>
    <n v="0"/>
  </r>
  <r>
    <x v="0"/>
    <x v="1"/>
    <x v="1"/>
    <x v="4"/>
    <x v="14"/>
    <s v="모노셀 제작"/>
    <s v="모노셀 용 전극 타발"/>
    <s v="양극전용 / 음극전용 타발기를 사용하여 전극 타발"/>
    <s v="모노셀 전극 타발기"/>
    <m/>
    <m/>
    <m/>
    <m/>
    <m/>
    <m/>
    <m/>
    <s v="외주"/>
    <s v="외주 (Ubett)"/>
    <m/>
    <m/>
    <m/>
    <s v="외주 (Ubett)"/>
    <m/>
    <m/>
  </r>
  <r>
    <x v="0"/>
    <x v="1"/>
    <x v="1"/>
    <x v="4"/>
    <x v="14"/>
    <s v="모노셀 제작"/>
    <s v="양/음극 tap 닦기"/>
    <s v="tap 부분의 활물질 층 NMP 이용하여 제거"/>
    <m/>
    <m/>
    <m/>
    <m/>
    <m/>
    <m/>
    <m/>
    <m/>
    <s v="외주"/>
    <m/>
    <m/>
    <m/>
    <n v="0"/>
    <m/>
    <m/>
    <n v="0"/>
  </r>
  <r>
    <x v="0"/>
    <x v="1"/>
    <x v="1"/>
    <x v="4"/>
    <x v="14"/>
    <s v="모노셀 제작"/>
    <s v="무게 측정"/>
    <s v="타발한 양극 무게 측정 및 target N/P ratio에 맞는 전극 선별"/>
    <s v="정밀저울, roll press"/>
    <m/>
    <m/>
    <m/>
    <m/>
    <m/>
    <m/>
    <m/>
    <s v="외주"/>
    <m/>
    <m/>
    <m/>
    <n v="0"/>
    <m/>
    <m/>
    <n v="0"/>
  </r>
  <r>
    <x v="0"/>
    <x v="1"/>
    <x v="1"/>
    <x v="4"/>
    <x v="14"/>
    <s v="모노셀 제작"/>
    <s v="압연"/>
    <s v="N/P ratio벗어난 전극 이용해 target porosity에 맞게 압연기 gap 조절 (압연 2회 진행 기준)"/>
    <m/>
    <m/>
    <m/>
    <m/>
    <m/>
    <m/>
    <m/>
    <m/>
    <s v="외주"/>
    <m/>
    <m/>
    <m/>
    <n v="0"/>
    <m/>
    <m/>
    <n v="0"/>
  </r>
  <r>
    <x v="0"/>
    <x v="1"/>
    <x v="1"/>
    <x v="4"/>
    <x v="14"/>
    <s v="모노셀 제작"/>
    <s v="압연"/>
    <s v="타발한 양극 압연 2회씩 진행"/>
    <m/>
    <m/>
    <m/>
    <m/>
    <m/>
    <m/>
    <m/>
    <m/>
    <s v="외주"/>
    <m/>
    <m/>
    <m/>
    <n v="0"/>
    <m/>
    <m/>
    <n v="0"/>
  </r>
  <r>
    <x v="0"/>
    <x v="1"/>
    <x v="1"/>
    <x v="4"/>
    <x v="14"/>
    <s v="모노셀 제작"/>
    <s v="압연"/>
    <s v="타발한 양극 무게 측정 및 두께측정기를 이용해 두께 측정 및 균일성 확인하여 target porosity 범위내에 들어오는지 확인"/>
    <s v="두께측정기"/>
    <m/>
    <m/>
    <m/>
    <m/>
    <m/>
    <m/>
    <m/>
    <s v="외주"/>
    <m/>
    <m/>
    <m/>
    <n v="0"/>
    <m/>
    <m/>
    <n v="0"/>
  </r>
  <r>
    <x v="0"/>
    <x v="1"/>
    <x v="1"/>
    <x v="4"/>
    <x v="14"/>
    <s v="모노셀 제작"/>
    <s v="건조"/>
    <s v="Al foil로 감싼 후 드라이룸 내의 챔버에서 130℃ 진공상태에서 12h 건조"/>
    <s v="진공챔버"/>
    <m/>
    <m/>
    <m/>
    <m/>
    <m/>
    <m/>
    <m/>
    <s v="외주"/>
    <m/>
    <m/>
    <m/>
    <n v="0"/>
    <m/>
    <m/>
    <n v="0"/>
  </r>
  <r>
    <x v="0"/>
    <x v="1"/>
    <x v="1"/>
    <x v="4"/>
    <x v="14"/>
    <s v="모노셀 제작"/>
    <s v="실링 후, 모노셀 수작업실 전달"/>
    <s v="실링 후, 모노셀 수작업실 (전지동)에 전달"/>
    <m/>
    <m/>
    <m/>
    <m/>
    <m/>
    <m/>
    <m/>
    <m/>
    <s v="외주"/>
    <m/>
    <m/>
    <m/>
    <n v="0"/>
    <m/>
    <m/>
    <n v="0"/>
  </r>
  <r>
    <x v="0"/>
    <x v="1"/>
    <x v="1"/>
    <x v="4"/>
    <x v="14"/>
    <s v="모노셀 제작"/>
    <s v="수령"/>
    <s v="모노셀 수작업실(전지동)에서 모노셀 수령"/>
    <m/>
    <m/>
    <m/>
    <m/>
    <m/>
    <m/>
    <m/>
    <m/>
    <s v="외주"/>
    <m/>
    <m/>
    <m/>
    <n v="0"/>
    <m/>
    <m/>
    <n v="0"/>
  </r>
  <r>
    <x v="0"/>
    <x v="1"/>
    <x v="1"/>
    <x v="4"/>
    <x v="14"/>
    <s v="모노셀 제작"/>
    <s v="모노셀 건조"/>
    <s v="55℃ 진공 챔버에서 하루 이상 건조"/>
    <m/>
    <m/>
    <m/>
    <m/>
    <m/>
    <m/>
    <m/>
    <m/>
    <s v="외주"/>
    <m/>
    <m/>
    <m/>
    <n v="0"/>
    <m/>
    <m/>
    <n v="0"/>
  </r>
  <r>
    <x v="0"/>
    <x v="1"/>
    <x v="0"/>
    <x v="5"/>
    <x v="15"/>
    <s v="샘플의 단면 분석"/>
    <s v="샘플링"/>
    <s v="홀더에 carbon tape 부착 뒤 전극 loading"/>
    <s v="Hitachi ArBlade 5000 ion milling system, 광학현미경"/>
    <m/>
    <m/>
    <m/>
    <m/>
    <m/>
    <m/>
    <m/>
    <s v="연구원"/>
    <n v="1"/>
    <n v="2"/>
    <n v="10"/>
    <n v="240"/>
    <n v="3.5"/>
    <n v="40"/>
    <n v="960"/>
  </r>
  <r>
    <x v="0"/>
    <x v="1"/>
    <x v="0"/>
    <x v="5"/>
    <x v="15"/>
    <s v="샘플의 단면 분석"/>
    <s v="샘플링"/>
    <s v="이온밀링 홀더에 샘플 결착 후 광학현미경으로 보며 샘플 위치 정밀 조정"/>
    <m/>
    <m/>
    <m/>
    <m/>
    <m/>
    <m/>
    <m/>
    <m/>
    <s v="연구원"/>
    <m/>
    <m/>
    <m/>
    <m/>
    <m/>
    <m/>
    <n v="0"/>
  </r>
  <r>
    <x v="0"/>
    <x v="1"/>
    <x v="0"/>
    <x v="5"/>
    <x v="15"/>
    <s v="샘플의 단면 분석"/>
    <s v="샘플 홀더 장비로 투입"/>
    <s v="이온밀링 챔버 오픈 및 결착"/>
    <m/>
    <m/>
    <m/>
    <m/>
    <m/>
    <m/>
    <m/>
    <m/>
    <s v="연구원"/>
    <m/>
    <m/>
    <m/>
    <m/>
    <m/>
    <m/>
    <n v="0"/>
  </r>
  <r>
    <x v="0"/>
    <x v="1"/>
    <x v="0"/>
    <x v="5"/>
    <x v="15"/>
    <s v="샘플의 단면 분석"/>
    <s v="이온밀링"/>
    <s v="이온밀링 챔버 vacuum 뒤 이온밀링 시행"/>
    <m/>
    <m/>
    <m/>
    <m/>
    <m/>
    <m/>
    <m/>
    <m/>
    <s v="연구원"/>
    <m/>
    <m/>
    <m/>
    <m/>
    <m/>
    <m/>
    <n v="0"/>
  </r>
  <r>
    <x v="0"/>
    <x v="1"/>
    <x v="2"/>
    <x v="6"/>
    <x v="16"/>
    <s v="코인셀 용량/효율 평가 (dQ/dV 포함)"/>
    <s v="충방전 평가 진행 (0.1C 충/방 1회 측정)"/>
    <s v="비어있는 충방전 채널에 코인셀 체결 및 충방전 평가 진행 (0.1C 충/방 1회 측정)"/>
    <m/>
    <s v="전압, C-rate, 온도"/>
    <s v="용량/효율"/>
    <m/>
    <m/>
    <m/>
    <m/>
    <m/>
    <s v="연구원"/>
    <n v="1"/>
    <n v="0.3"/>
    <n v="12"/>
    <n v="43.199999999999996"/>
    <n v="0.21"/>
    <n v="48"/>
    <n v="172.79999999999998"/>
  </r>
  <r>
    <x v="0"/>
    <x v="1"/>
    <x v="2"/>
    <x v="6"/>
    <x v="16"/>
    <s v="코인셀 용량/효율 평가 (dQ/dV 포함)"/>
    <s v="Data 정리"/>
    <s v="Data 정리 및 용량/효율 계산, 그래프 생성"/>
    <m/>
    <m/>
    <m/>
    <m/>
    <m/>
    <m/>
    <m/>
    <m/>
    <s v="연구원"/>
    <n v="1"/>
    <n v="0.5"/>
    <n v="12"/>
    <n v="72"/>
    <n v="0.35"/>
    <n v="48"/>
    <n v="288"/>
  </r>
  <r>
    <x v="0"/>
    <x v="1"/>
    <x v="2"/>
    <x v="6"/>
    <x v="16"/>
    <s v="코인셀 rate capability 평가"/>
    <s v="Rate별 평가"/>
    <s v="(용량 측정 후 이어서 진행) 충전 0.5C 고정, 방전 0.1C/0.2C/0.5C/1C/2C/5C 각각 1회씩 진행"/>
    <s v="Toyo 혹은 PNE, 상온챔버"/>
    <s v="전압, C-rate, 온도"/>
    <s v="rate capability"/>
    <m/>
    <m/>
    <m/>
    <m/>
    <m/>
    <s v="연구원"/>
    <n v="1"/>
    <n v="0.5"/>
    <n v="12"/>
    <n v="72"/>
    <n v="0.35"/>
    <n v="48"/>
    <n v="288"/>
  </r>
  <r>
    <x v="0"/>
    <x v="1"/>
    <x v="2"/>
    <x v="6"/>
    <x v="16"/>
    <s v="코인셀 rate capability 평가"/>
    <s v="Data 정리"/>
    <s v="Data 정리, 그래프 생성"/>
    <m/>
    <m/>
    <m/>
    <m/>
    <m/>
    <s v="rate 에 따른 용량 및 용량 유지율, 충방전 효율, voltage profile "/>
    <m/>
    <m/>
    <s v="연구원"/>
    <n v="1"/>
    <n v="0.5"/>
    <n v="12"/>
    <n v="72"/>
    <n v="0.35"/>
    <n v="48"/>
    <n v="288"/>
  </r>
  <r>
    <x v="0"/>
    <x v="1"/>
    <x v="2"/>
    <x v="6"/>
    <x v="16"/>
    <s v="가혹 조건 (온도: 45~60도, 상한전압: 4.5~4.6V)에서 퇴화 정도 분석"/>
    <s v="가속화 평가"/>
    <s v="소재에 따라 조건 가변적"/>
    <s v="PNE, 고온챔버"/>
    <s v="전압, C-rate, 온도"/>
    <s v="용량 유지율 / 저항 증가율"/>
    <m/>
    <m/>
    <m/>
    <m/>
    <m/>
    <s v="연구원"/>
    <n v="1"/>
    <n v="0.3"/>
    <n v="12"/>
    <n v="43.199999999999996"/>
    <n v="0.21"/>
    <n v="48"/>
    <n v="172.79999999999998"/>
  </r>
  <r>
    <x v="0"/>
    <x v="1"/>
    <x v="2"/>
    <x v="6"/>
    <x v="16"/>
    <s v="가혹 조건 (온도: 45~60도, 상한전압: 4.5~4.6V)에서 퇴화 정도 분석"/>
    <s v="Data 정리"/>
    <s v="data 정리, 그래프 생성"/>
    <m/>
    <m/>
    <m/>
    <m/>
    <m/>
    <s v="실험일자, 측정온도, 활물질 무게, cycle 에 따른 용량 유지율, 저항 증가율, Cut-off조건, 상한전압, 하한전압, c-rate,"/>
    <m/>
    <m/>
    <s v="연구원"/>
    <n v="1"/>
    <n v="0.5"/>
    <n v="12"/>
    <n v="72"/>
    <n v="0.35"/>
    <n v="48"/>
    <n v="288"/>
  </r>
  <r>
    <x v="0"/>
    <x v="1"/>
    <x v="2"/>
    <x v="6"/>
    <x v="16"/>
    <s v="저온출력 평가"/>
    <s v="활성화 및 SOC 설정"/>
    <s v="상온 충방 0.1C/0.1C 1cyc → 0.1C충전 → DOD 80% 까지 0.1C 방전"/>
    <s v="PNE, 저온챔버"/>
    <m/>
    <m/>
    <m/>
    <m/>
    <m/>
    <m/>
    <m/>
    <s v="연구원"/>
    <n v="1"/>
    <n v="0.3"/>
    <n v="12"/>
    <n v="43.199999999999996"/>
    <n v="0.21"/>
    <n v="48"/>
    <n v="172.79999999999998"/>
  </r>
  <r>
    <x v="0"/>
    <x v="1"/>
    <x v="2"/>
    <x v="6"/>
    <x v="16"/>
    <s v="저온출력 평가"/>
    <s v="챔버 온도 설정"/>
    <s v="챔버온도 -10도로 설정 뒤 soaking 5시간"/>
    <m/>
    <m/>
    <m/>
    <m/>
    <m/>
    <m/>
    <m/>
    <m/>
    <s v="연구원"/>
    <m/>
    <m/>
    <m/>
    <m/>
    <m/>
    <m/>
    <n v="0"/>
  </r>
  <r>
    <x v="0"/>
    <x v="1"/>
    <x v="2"/>
    <x v="6"/>
    <x v="16"/>
    <s v="저온출력 평가"/>
    <s v="저온출력 평가"/>
    <s v="1C~5C 방전 pulse 진행 (cutoff 전압 1.5V)"/>
    <m/>
    <s v="전압, C-rate, 온도"/>
    <s v="저온 출력"/>
    <m/>
    <m/>
    <m/>
    <m/>
    <m/>
    <s v="연구원"/>
    <m/>
    <m/>
    <m/>
    <m/>
    <m/>
    <m/>
    <n v="0"/>
  </r>
  <r>
    <x v="0"/>
    <x v="1"/>
    <x v="2"/>
    <x v="6"/>
    <x v="16"/>
    <s v="저온출력 평가"/>
    <s v="Data 정리"/>
    <s v="data 정리, 그래프 생성 및 2V 전압 도달 시간 계산"/>
    <m/>
    <m/>
    <m/>
    <m/>
    <m/>
    <s v="실험일자, 측정온도, 활물질 무게, C-rate, current, 하한전압, Cut-off조건, 측정 SOC, 1.5V 도달시간, Voltage profile "/>
    <m/>
    <m/>
    <s v="연구원"/>
    <n v="1"/>
    <n v="0.5"/>
    <n v="12"/>
    <n v="72"/>
    <n v="0.35"/>
    <n v="48"/>
    <n v="288"/>
  </r>
  <r>
    <x v="0"/>
    <x v="1"/>
    <x v="1"/>
    <x v="4"/>
    <x v="17"/>
    <s v="모노셀 제작"/>
    <s v="전해액 주액"/>
    <s v="건조된 모노셀에 전해액 주액"/>
    <s v="피펫, 모노셀 degas 장비"/>
    <m/>
    <m/>
    <m/>
    <m/>
    <m/>
    <m/>
    <m/>
    <s v="연구원"/>
    <n v="2"/>
    <n v="1"/>
    <n v="5"/>
    <n v="120"/>
    <n v="0.7"/>
    <n v="20"/>
    <n v="480"/>
  </r>
  <r>
    <x v="0"/>
    <x v="1"/>
    <x v="1"/>
    <x v="4"/>
    <x v="17"/>
    <s v="모노셀 제작"/>
    <s v="전해액 wetting "/>
    <s v="진공챔버에서 30초씩 2번 vacuum 시행"/>
    <m/>
    <m/>
    <m/>
    <m/>
    <m/>
    <m/>
    <m/>
    <m/>
    <s v="연구원"/>
    <m/>
    <m/>
    <m/>
    <m/>
    <m/>
    <m/>
    <n v="0"/>
  </r>
  <r>
    <x v="0"/>
    <x v="1"/>
    <x v="1"/>
    <x v="4"/>
    <x v="17"/>
    <s v="모노셀 제작"/>
    <s v="모노셀 실링"/>
    <s v="degas 장비에서 모노셀 실링(진공압착), 수기로 cell number 기입"/>
    <s v="모노셀 degas 장비"/>
    <m/>
    <m/>
    <m/>
    <m/>
    <m/>
    <m/>
    <m/>
    <s v="연구원"/>
    <m/>
    <m/>
    <m/>
    <m/>
    <m/>
    <m/>
    <n v="0"/>
  </r>
  <r>
    <x v="0"/>
    <x v="1"/>
    <x v="1"/>
    <x v="4"/>
    <x v="18"/>
    <s v="모노셀 제작"/>
    <s v="lamination"/>
    <s v="lamination 1회 진행 (60~130도, 5~300초)"/>
    <m/>
    <m/>
    <m/>
    <m/>
    <m/>
    <m/>
    <m/>
    <m/>
    <s v="연구원"/>
    <m/>
    <m/>
    <m/>
    <m/>
    <m/>
    <m/>
    <n v="0"/>
  </r>
  <r>
    <x v="0"/>
    <x v="1"/>
    <x v="1"/>
    <x v="4"/>
    <x v="19"/>
    <s v="모노셀 제작"/>
    <s v="모노셀의 활성화 공정"/>
    <s v="12시간 상온 wetting 후, 3hr 충전 후 24시간 대기, 활성화 공정 진행"/>
    <s v="PNE충방전기 (5V, 1A) , PC, 항온 챔버"/>
    <m/>
    <m/>
    <m/>
    <m/>
    <m/>
    <m/>
    <m/>
    <s v="연구원"/>
    <n v="1"/>
    <n v="0.3"/>
    <n v="5"/>
    <n v="18"/>
    <n v="0.21"/>
    <n v="20"/>
    <n v="72"/>
  </r>
  <r>
    <x v="0"/>
    <x v="1"/>
    <x v="1"/>
    <x v="4"/>
    <x v="20"/>
    <s v="모노셀 제작"/>
    <s v="활성화 완료된 모노셀, degas 장비로 이동"/>
    <s v="활성화 완료된 모노셀에 포스트잇 부착 +degas 장비(드라이룸)으로 이동"/>
    <m/>
    <m/>
    <m/>
    <m/>
    <m/>
    <m/>
    <m/>
    <m/>
    <s v="연구원"/>
    <n v="1"/>
    <n v="1"/>
    <n v="5"/>
    <n v="60"/>
    <n v="0.7"/>
    <n v="20"/>
    <n v="240"/>
  </r>
  <r>
    <x v="0"/>
    <x v="1"/>
    <x v="1"/>
    <x v="4"/>
    <x v="20"/>
    <s v="모노셀 제작"/>
    <s v="모노셀 resealing"/>
    <s v="모노셀 부분 6cm로 맞추어 cutting"/>
    <s v="작두"/>
    <m/>
    <m/>
    <m/>
    <m/>
    <m/>
    <m/>
    <m/>
    <s v="연구원"/>
    <m/>
    <m/>
    <m/>
    <m/>
    <m/>
    <m/>
    <n v="0"/>
  </r>
  <r>
    <x v="0"/>
    <x v="1"/>
    <x v="1"/>
    <x v="4"/>
    <x v="20"/>
    <s v="모노셀 제작"/>
    <s v="모노셀 부분 6-7cm로 맞추어 cutting"/>
    <s v="degas 장비에서 모노셀 re-실링(진공압착)"/>
    <s v="degas 장비"/>
    <m/>
    <m/>
    <m/>
    <m/>
    <m/>
    <m/>
    <m/>
    <s v="연구원"/>
    <m/>
    <m/>
    <m/>
    <m/>
    <m/>
    <m/>
    <n v="0"/>
  </r>
  <r>
    <x v="0"/>
    <x v="1"/>
    <x v="1"/>
    <x v="4"/>
    <x v="20"/>
    <s v="모노셀 제작"/>
    <s v="zig 체결"/>
    <s v="지그 체결 (우레탄폼 cutting 포함)"/>
    <s v="모노셀용 jig, 실리콘 패드 또는 우레탄폼, 토크렌치"/>
    <m/>
    <m/>
    <m/>
    <m/>
    <m/>
    <m/>
    <m/>
    <s v="연구원"/>
    <n v="1"/>
    <n v="0.5"/>
    <n v="5"/>
    <n v="30"/>
    <n v="0.35"/>
    <n v="20"/>
    <n v="120"/>
  </r>
  <r>
    <x v="0"/>
    <x v="1"/>
    <x v="2"/>
    <x v="6"/>
    <x v="20"/>
    <s v="용량 및 저항 분석"/>
    <s v="비어있는 충방전 채널에 모노셀 체결"/>
    <s v="충방전기 챔버로 이동 후, 지그에 모노셀 체결 및 충방전 패턴 설정 등 측정 준비"/>
    <s v="항온챔버, "/>
    <m/>
    <m/>
    <m/>
    <m/>
    <m/>
    <m/>
    <m/>
    <s v="연구원"/>
    <m/>
    <m/>
    <m/>
    <m/>
    <m/>
    <m/>
    <n v="0"/>
  </r>
  <r>
    <x v="0"/>
    <x v="1"/>
    <x v="2"/>
    <x v="6"/>
    <x v="21"/>
    <s v="용량 및 저항 분석"/>
    <s v="모노셀 용량 및 HPPC 평가"/>
    <s v="모노셀 용량 및 HPPC 평가 진행"/>
    <s v="PNE충방전기 (5V, 1A) , PC, 항온 챔버"/>
    <s v="전압, C-rate, 온도"/>
    <s v="초기저항"/>
    <m/>
    <m/>
    <m/>
    <m/>
    <m/>
    <s v="연구원"/>
    <n v="1"/>
    <n v="0.5"/>
    <n v="5"/>
    <n v="30"/>
    <n v="0.2"/>
    <n v="20"/>
    <n v="120"/>
  </r>
  <r>
    <x v="0"/>
    <x v="1"/>
    <x v="2"/>
    <x v="6"/>
    <x v="21"/>
    <s v="용량 및 저항 분석"/>
    <s v="Data 정리"/>
    <s v="Data 추출 및 정리"/>
    <m/>
    <m/>
    <m/>
    <m/>
    <s v="초가 HPPC 측정 raw data "/>
    <s v="충/방전 pulse C-rate, 충/방전 SOC 별 저항"/>
    <m/>
    <m/>
    <s v="연구원"/>
    <n v="1"/>
    <n v="0.5"/>
    <n v="5"/>
    <n v="30"/>
    <n v="0.35"/>
    <n v="20"/>
    <n v="120"/>
  </r>
  <r>
    <x v="0"/>
    <x v="1"/>
    <x v="2"/>
    <x v="6"/>
    <x v="21"/>
    <s v="용량 및 저항 분석"/>
    <s v="추가 평가를 위한 셀 선별 _x000d_"/>
    <s v="저항 유사한 순으로 셀 선별"/>
    <m/>
    <m/>
    <m/>
    <m/>
    <m/>
    <s v="초기 용량, 저항, OCV 정보 등"/>
    <m/>
    <m/>
    <s v="연구원"/>
    <m/>
    <m/>
    <m/>
    <m/>
    <m/>
    <m/>
    <n v="0"/>
  </r>
  <r>
    <x v="0"/>
    <x v="1"/>
    <x v="2"/>
    <x v="6"/>
    <x v="21"/>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5"/>
    <n v="30"/>
    <n v="0.35"/>
    <n v="20"/>
    <n v="120"/>
  </r>
  <r>
    <x v="0"/>
    <x v="1"/>
    <x v="2"/>
    <x v="6"/>
    <x v="21"/>
    <s v="용량 및 저항 분석"/>
    <s v="비어있는 충방전 채널에 모노셀 체결 (상온수명/고온수명/고온저장 각각)"/>
    <s v="cycle 및 storage RPT 측정을 위한 cell 이동 체결/충방전 패턴 설정 "/>
    <m/>
    <m/>
    <m/>
    <m/>
    <m/>
    <m/>
    <m/>
    <m/>
    <s v="연구원"/>
    <n v="1"/>
    <n v="0.5"/>
    <n v="5"/>
    <n v="30"/>
    <n v="0.35"/>
    <n v="20"/>
    <n v="120"/>
  </r>
  <r>
    <x v="0"/>
    <x v="1"/>
    <x v="1"/>
    <x v="9"/>
    <x v="22"/>
    <s v="가스평가용 모노셀 제작"/>
    <s v="모노셀 분해"/>
    <s v="HPPC측정 완료된 모노셀에서 양극+분리막 분리"/>
    <m/>
    <m/>
    <m/>
    <m/>
    <m/>
    <m/>
    <m/>
    <m/>
    <s v="연구원"/>
    <n v="2"/>
    <n v="1"/>
    <n v="15"/>
    <n v="360"/>
    <n v="0.7"/>
    <n v="60"/>
    <n v="1440"/>
  </r>
  <r>
    <x v="0"/>
    <x v="1"/>
    <x v="1"/>
    <x v="9"/>
    <x v="22"/>
    <s v="가스평가용 모노셀 제작"/>
    <s v="양극+분리막 세척"/>
    <s v="DMC로 세척 및 면봉 이용해 이물 제거"/>
    <m/>
    <m/>
    <m/>
    <m/>
    <m/>
    <m/>
    <m/>
    <m/>
    <s v="연구원"/>
    <m/>
    <m/>
    <m/>
    <m/>
    <m/>
    <m/>
    <n v="0"/>
  </r>
  <r>
    <x v="0"/>
    <x v="1"/>
    <x v="1"/>
    <x v="9"/>
    <x v="22"/>
    <s v="가스평가용 모노셀 제작"/>
    <s v="모노셀 파우치 제작"/>
    <s v="양극+분리막 2개씩 포개어 모노셀 파우치에 삽입"/>
    <m/>
    <m/>
    <m/>
    <m/>
    <m/>
    <m/>
    <m/>
    <m/>
    <s v="연구원"/>
    <m/>
    <m/>
    <m/>
    <m/>
    <m/>
    <m/>
    <n v="0"/>
  </r>
  <r>
    <x v="0"/>
    <x v="1"/>
    <x v="1"/>
    <x v="9"/>
    <x v="22"/>
    <s v="가스평가용 모노셀 제작"/>
    <s v="모노셀 건조"/>
    <s v="60도 진공오븐에서 1시간 건조"/>
    <s v="진공오븐"/>
    <m/>
    <m/>
    <m/>
    <m/>
    <m/>
    <m/>
    <m/>
    <s v="연구원"/>
    <m/>
    <m/>
    <m/>
    <m/>
    <m/>
    <m/>
    <n v="0"/>
  </r>
  <r>
    <x v="0"/>
    <x v="1"/>
    <x v="1"/>
    <x v="9"/>
    <x v="22"/>
    <s v="가스평가용 모노셀 제작"/>
    <s v="전해액 주액"/>
    <s v="전해액 400uL 주액"/>
    <s v="피펫, 모노셀 degas 장비"/>
    <m/>
    <m/>
    <m/>
    <m/>
    <m/>
    <m/>
    <m/>
    <s v="연구원"/>
    <m/>
    <m/>
    <m/>
    <m/>
    <m/>
    <m/>
    <n v="0"/>
  </r>
  <r>
    <x v="0"/>
    <x v="1"/>
    <x v="1"/>
    <x v="9"/>
    <x v="22"/>
    <s v="가스평가용 모노셀 제작"/>
    <s v="모노셀 실링"/>
    <s v="degas 장비에서 진공압착"/>
    <m/>
    <m/>
    <m/>
    <m/>
    <m/>
    <m/>
    <m/>
    <m/>
    <s v="연구원"/>
    <m/>
    <m/>
    <m/>
    <m/>
    <m/>
    <m/>
    <n v="0"/>
  </r>
  <r>
    <x v="0"/>
    <x v="1"/>
    <x v="1"/>
    <x v="9"/>
    <x v="22"/>
    <s v="가스평가용 모노셀 제작"/>
    <s v="모노셀 부분 6-7cm로 맞추어 cutting"/>
    <s v="실링된 부분 맞추어 cutting"/>
    <m/>
    <m/>
    <m/>
    <m/>
    <m/>
    <m/>
    <m/>
    <m/>
    <s v="연구원"/>
    <m/>
    <m/>
    <m/>
    <m/>
    <m/>
    <m/>
    <n v="0"/>
  </r>
  <r>
    <x v="0"/>
    <x v="1"/>
    <x v="2"/>
    <x v="6"/>
    <x v="21"/>
    <s v="수명 평가"/>
    <s v="수명 평가"/>
    <s v="(In-situ cycle) 45도 챔버에서 평가. 매 100cyc Cycle RPT, DCIR 측정"/>
    <s v="PNE충방전기 (5V, 1A) , PC, 항온 챔버"/>
    <m/>
    <m/>
    <m/>
    <m/>
    <s v="실험일자, 측정온도, C-rate, Current, 상한전압, 하한전압, Cut-off조건, 저항 측정 방전 pulse C-rate, 저항 측정 SOC, 저항 (0.1s), 저항 (0.1-10s), cycle에 따른 용량유지율/저항증가율"/>
    <m/>
    <m/>
    <s v="연구원"/>
    <n v="1"/>
    <n v="0.3"/>
    <n v="5"/>
    <n v="18"/>
    <n v="0.21"/>
    <n v="20"/>
    <n v="72"/>
  </r>
  <r>
    <x v="0"/>
    <x v="1"/>
    <x v="2"/>
    <x v="6"/>
    <x v="21"/>
    <s v="고온 내구성 평가"/>
    <s v="고온 내구성 평가"/>
    <s v="(Storage RPT) HPPC후 충전된 모노셀 60도 챔버에서 보관 뒤 1주/2주/4주/8주/12주 차에 꺼내 상온에서 storage RPT, DCIR 측정"/>
    <s v="PNE충방전기 (5V, 1A) , PC, 항온 챔버"/>
    <m/>
    <m/>
    <m/>
    <m/>
    <s v="실험일자, 측정온도, C-rate, Current, 상한전압, 하한전압, Cut-off조건, 저항 측정 방전 pulse C-rate, 저항 측정 SOC, 저항 (0.1s), 저항 (0.1-10s), 고온저장 시간에 따른 용량유지율/저항증가율"/>
    <m/>
    <m/>
    <s v="연구원"/>
    <n v="1"/>
    <n v="0.3"/>
    <n v="5"/>
    <n v="18"/>
    <n v="0.21"/>
    <n v="20"/>
    <n v="72"/>
  </r>
  <r>
    <x v="0"/>
    <x v="1"/>
    <x v="2"/>
    <x v="6"/>
    <x v="21"/>
    <s v="고온 내구성 평가"/>
    <s v="Data 정리"/>
    <s v="셀 평가 및 Data 정리_x000d_"/>
    <m/>
    <m/>
    <m/>
    <m/>
    <m/>
    <m/>
    <m/>
    <m/>
    <s v="연구원"/>
    <n v="1"/>
    <n v="0.3"/>
    <n v="5"/>
    <n v="18"/>
    <n v="0.21"/>
    <n v="20"/>
    <n v="72"/>
  </r>
  <r>
    <x v="0"/>
    <x v="1"/>
    <x v="0"/>
    <x v="9"/>
    <x v="23"/>
    <s v="양극의 가스발생량 평가"/>
    <s v="양극의 가스발생량 평가"/>
    <s v="0주차 무게 측정 (공기중/수중 무게 각각 측정). 60도 챔버에서 보관 뒤 1주/2주/4주/8주/12주 차에 꺼내 동일하게 측정 뒤 부피변화 계산"/>
    <s v="부피측정장비"/>
    <s v="온도, 부피"/>
    <s v="무게"/>
    <m/>
    <m/>
    <m/>
    <m/>
    <m/>
    <s v="연구원"/>
    <n v="1"/>
    <n v="1"/>
    <n v="24"/>
    <n v="288"/>
    <n v="0.7"/>
    <n v="96"/>
    <n v="1152"/>
  </r>
  <r>
    <x v="0"/>
    <x v="1"/>
    <x v="0"/>
    <x v="9"/>
    <x v="23"/>
    <s v="양극의 가스발생량 평가"/>
    <s v="Data 정리"/>
    <s v="셀 평가 및 Data 정리_x000d_"/>
    <m/>
    <m/>
    <m/>
    <m/>
    <m/>
    <s v="실험일자, 측정 온도, 가스 발생량, 부피 증가율"/>
    <m/>
    <m/>
    <s v="연구원"/>
    <n v="1"/>
    <n v="0.3"/>
    <n v="24"/>
    <n v="86.399999999999991"/>
    <n v="0.21"/>
    <n v="24"/>
    <n v="86.399999999999991"/>
  </r>
  <r>
    <x v="0"/>
    <x v="2"/>
    <x v="0"/>
    <x v="0"/>
    <x v="0"/>
    <s v="입도 분석"/>
    <s v="샘플링"/>
    <s v="장비 세팅_x000a_분산제 투입 (10방울) 및 measure background 클릭"/>
    <s v="Malvern mastersize, 스포이드, spatula"/>
    <s v="입자 크기"/>
    <s v="분포량"/>
    <s v="소재 type (NCM 2.2)_x000a_초음파 처리 조건 (1500rpm 70%)_x000a_입자 검출 범위"/>
    <s v="소재 type"/>
    <m/>
    <m/>
    <m/>
    <s v="연구원"/>
    <n v="1"/>
    <n v="0.15"/>
    <n v="150"/>
    <n v="270"/>
    <n v="0.1"/>
    <n v="300"/>
    <n v="540"/>
  </r>
  <r>
    <x v="0"/>
    <x v="2"/>
    <x v="0"/>
    <x v="0"/>
    <x v="0"/>
    <s v="입도 분석"/>
    <s v="외부 초음파"/>
    <s v="파우더 전처리_x000a_파우더 투입 후 초음파 처리 (소듐 양극재의 경우 파우더와 분산제 미리 혼합하여 선분산액 제조 필요)"/>
    <m/>
    <m/>
    <m/>
    <m/>
    <m/>
    <m/>
    <m/>
    <m/>
    <s v="연구원"/>
    <m/>
    <m/>
    <m/>
    <m/>
    <m/>
    <m/>
    <n v="0"/>
  </r>
  <r>
    <x v="0"/>
    <x v="2"/>
    <x v="0"/>
    <x v="0"/>
    <x v="0"/>
    <s v="입도 분석"/>
    <s v="입도 측정"/>
    <s v="측정 (3회)"/>
    <m/>
    <m/>
    <m/>
    <m/>
    <m/>
    <m/>
    <m/>
    <m/>
    <s v="연구원"/>
    <m/>
    <m/>
    <m/>
    <m/>
    <m/>
    <m/>
    <n v="0"/>
  </r>
  <r>
    <x v="0"/>
    <x v="2"/>
    <x v="0"/>
    <x v="0"/>
    <x v="0"/>
    <s v="입도 분석"/>
    <s v="장비 세척"/>
    <s v="측정 장비를 세척한다."/>
    <m/>
    <m/>
    <m/>
    <m/>
    <m/>
    <m/>
    <m/>
    <m/>
    <s v="연구원"/>
    <m/>
    <m/>
    <m/>
    <m/>
    <m/>
    <m/>
    <n v="0"/>
  </r>
  <r>
    <x v="0"/>
    <x v="2"/>
    <x v="0"/>
    <x v="0"/>
    <x v="0"/>
    <s v="입도 분석"/>
    <s v="Data 정리"/>
    <s v="Data 추출 (vol. /Num. 기준 각각) 및 정리/그래프 그리기, _x000a_(측정 및 클리닝에 사용되는 폐수 주기적으로 별도 폐기 필요)"/>
    <m/>
    <m/>
    <m/>
    <m/>
    <m/>
    <s v="실험일자, 실험장비, 실험조건, dmin, d10, d50, d90, dmax, Span, 1um 이하 미분 (Vol. Num. 기준 각각)_x000a_5회 측정 값 및 평균값 각각 도출_x000a_ _x000a_전체 입도 분포 그래프"/>
    <m/>
    <m/>
    <s v="연구원"/>
    <n v="1"/>
    <n v="0.3"/>
    <n v="4"/>
    <n v="14.399999999999999"/>
    <n v="0.05"/>
    <n v="8"/>
    <n v="28.799999999999997"/>
  </r>
  <r>
    <x v="0"/>
    <x v="2"/>
    <x v="0"/>
    <x v="0"/>
    <x v="1"/>
    <s v="표면적 및 기공구조 분석"/>
    <s v="업체 데이터 사용중"/>
    <s v="업체 데이터 사용중"/>
    <m/>
    <m/>
    <m/>
    <m/>
    <m/>
    <s v="비표면적, 기공구조"/>
    <m/>
    <m/>
    <s v="외주"/>
    <n v="0"/>
    <n v="0"/>
    <n v="0"/>
    <n v="0"/>
    <n v="0"/>
    <n v="0"/>
    <n v="0"/>
  </r>
  <r>
    <x v="0"/>
    <x v="2"/>
    <x v="0"/>
    <x v="0"/>
    <x v="2"/>
    <s v="Tap 밀도 분석"/>
    <s v="업체 데이터 사용중"/>
    <s v="업체 데이터 사용중"/>
    <m/>
    <m/>
    <m/>
    <m/>
    <m/>
    <m/>
    <m/>
    <m/>
    <s v="외주"/>
    <n v="0"/>
    <n v="0"/>
    <n v="0"/>
    <n v="0"/>
    <n v="0"/>
    <n v="0"/>
    <n v="0"/>
  </r>
  <r>
    <x v="0"/>
    <x v="2"/>
    <x v="0"/>
    <x v="0"/>
    <x v="3"/>
    <s v="압연밀도 (이차입자: 2ton, 단결정: 9ton) 측정"/>
    <s v="장비 세팅"/>
    <s v="장비세팅_x000a_장비에 빈 몰드 로딩 뒤 원점 측정. (같은 몰드 사용한 연속측정 시 본 step 생략)"/>
    <s v="2ton PD: 분체저항측정기 (HPRM-AM2)_x000a__x000a_9ton PD: Hantech Auto Lab Press"/>
    <s v="압력"/>
    <s v="pallet 밀도 혹은 두께"/>
    <s v="유지시간 3s_x000a_시료 무게: 5.0g (2ton), 3.0g (9ton)_x000a_원점 (22.2~22.4)"/>
    <s v="시료 초기 무게, 설정 압력"/>
    <s v="펠렛 두께, 펠렛 밀도 (2ton, 9ton), 활물질 무게"/>
    <m/>
    <m/>
    <s v="연구원"/>
    <n v="1"/>
    <n v="0.25"/>
    <n v="150"/>
    <n v="450"/>
    <n v="0.2"/>
    <n v="300"/>
    <n v="900"/>
  </r>
  <r>
    <x v="0"/>
    <x v="2"/>
    <x v="0"/>
    <x v="0"/>
    <x v="3"/>
    <s v="압연밀도 (이차입자: 2ton, 단결정: 9ton) 측정"/>
    <s v="무게 측정"/>
    <s v="계량_x000a_몰드 회수 후 파우더 계량 (2ton: 5.0g, 9ton: 3.0g)"/>
    <m/>
    <m/>
    <m/>
    <m/>
    <m/>
    <m/>
    <m/>
    <m/>
    <s v="연구원"/>
    <m/>
    <m/>
    <m/>
    <m/>
    <m/>
    <m/>
    <n v="0"/>
  </r>
  <r>
    <x v="0"/>
    <x v="2"/>
    <x v="0"/>
    <x v="0"/>
    <x v="3"/>
    <s v="압연밀도 (이차입자: 2ton, 단결정: 9ton) 측정"/>
    <s v="샘플링"/>
    <s v="몰드 뚜껑 부분 열고 파우더 투입. 파우더 넘침 방지 위해 테이블을 몰드 바닥면으로 쳐서 다지기 (절반 정도 넣고 시행, 총 2회)"/>
    <m/>
    <m/>
    <m/>
    <m/>
    <m/>
    <m/>
    <m/>
    <m/>
    <s v="연구원"/>
    <m/>
    <m/>
    <m/>
    <m/>
    <m/>
    <m/>
    <n v="0"/>
  </r>
  <r>
    <x v="0"/>
    <x v="2"/>
    <x v="0"/>
    <x v="0"/>
    <x v="3"/>
    <s v="압연밀도 (이차입자: 2ton, 단결정: 9ton) 측정"/>
    <s v="몰드 조립"/>
    <s v="몰드 조립_x000a_몰드 천천히 닫기 (좌, 우로 돌려가며 몰드 내 trap된 공기 빼주면서 시행"/>
    <m/>
    <m/>
    <m/>
    <m/>
    <m/>
    <m/>
    <m/>
    <m/>
    <s v="연구원"/>
    <m/>
    <m/>
    <m/>
    <m/>
    <m/>
    <m/>
    <n v="0"/>
  </r>
  <r>
    <x v="0"/>
    <x v="2"/>
    <x v="0"/>
    <x v="0"/>
    <x v="3"/>
    <s v="압연밀도 (이차입자: 2ton, 단결정: 9ton) 측정"/>
    <s v="몰드 결착"/>
    <s v="측정장비에 몰드 결착_x000a_장비에 몰드 탑재"/>
    <m/>
    <m/>
    <m/>
    <m/>
    <m/>
    <m/>
    <m/>
    <m/>
    <s v="연구원"/>
    <m/>
    <m/>
    <m/>
    <m/>
    <m/>
    <m/>
    <n v="0"/>
  </r>
  <r>
    <x v="0"/>
    <x v="2"/>
    <x v="0"/>
    <x v="0"/>
    <x v="3"/>
    <s v="압연밀도 (이차입자: 2ton, 단결정: 9ton) 측정"/>
    <s v="PD측정"/>
    <s v="측정 시작_x000a_측정 및 압연밀도 기록"/>
    <m/>
    <m/>
    <m/>
    <m/>
    <m/>
    <m/>
    <m/>
    <m/>
    <s v="연구원"/>
    <m/>
    <m/>
    <m/>
    <m/>
    <m/>
    <m/>
    <n v="0"/>
  </r>
  <r>
    <x v="0"/>
    <x v="2"/>
    <x v="0"/>
    <x v="0"/>
    <x v="3"/>
    <s v="압연밀도 (이차입자: 2ton, 단결정: 9ton) 측정"/>
    <s v="장비 세척"/>
    <s v="세정_x000a_파우더 폐기 및 몰드 세척 (물, 아세톤), 건조"/>
    <m/>
    <m/>
    <m/>
    <m/>
    <m/>
    <m/>
    <m/>
    <m/>
    <s v="연구원"/>
    <m/>
    <m/>
    <m/>
    <m/>
    <m/>
    <m/>
    <n v="0"/>
  </r>
  <r>
    <x v="0"/>
    <x v="2"/>
    <x v="0"/>
    <x v="0"/>
    <x v="3"/>
    <s v="압연밀도 (이차입자: 2ton, 단결정: 9ton) 측정"/>
    <s v="Data 정리"/>
    <s v="Data 추출 및 정리"/>
    <m/>
    <m/>
    <m/>
    <m/>
    <m/>
    <m/>
    <m/>
    <m/>
    <s v="연구원"/>
    <n v="1"/>
    <n v="0.2"/>
    <n v="4"/>
    <n v="9.6000000000000014"/>
    <n v="0.05"/>
    <n v="8"/>
    <n v="19.200000000000003"/>
  </r>
  <r>
    <x v="0"/>
    <x v="2"/>
    <x v="0"/>
    <x v="0"/>
    <x v="4"/>
    <s v="특정 원소 함량 분석 "/>
    <s v="분석 담당 의뢰중"/>
    <m/>
    <m/>
    <m/>
    <m/>
    <m/>
    <m/>
    <s v="메인원소, 도핑원소, 코팅원소"/>
    <m/>
    <m/>
    <s v="외주"/>
    <n v="0"/>
    <n v="0"/>
    <n v="0"/>
    <n v="0"/>
    <n v="0"/>
    <n v="0"/>
    <n v="0"/>
  </r>
  <r>
    <x v="0"/>
    <x v="2"/>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s v="샘플 홀더, XRD (분석 담당 내 오픈 장비 사용 중 : Bruker사 D8 Endeavor 사용 중)"/>
    <s v="2 theta"/>
    <s v="peak intensity"/>
    <m/>
    <s v="scan 조건 (각도 범위)_x000a_step size, step 당 머무르는 시간, 전압, 전류"/>
    <s v="scan 한 풀 패턴 데이터_x000a_리트벨트 분석을 통한 cell parameter, c/a ratio, 부피, 밀도, strain, cation mixing, 결정 크기, 불순물 여부 등"/>
    <m/>
    <m/>
    <s v="연구원"/>
    <n v="1"/>
    <n v="0.15"/>
    <n v="150"/>
    <n v="270"/>
    <n v="0.1"/>
    <n v="300"/>
    <n v="540"/>
  </r>
  <r>
    <x v="0"/>
    <x v="2"/>
    <x v="0"/>
    <x v="0"/>
    <x v="5"/>
    <s v="결정구조/상(phase) 분석"/>
    <s v="XRD 측정"/>
    <s v="XRD 측정"/>
    <s v="XRD (분석 담당 내 오픈 장비 사용 중 : Bruker사 D8 Endeavor 사용 중)"/>
    <m/>
    <m/>
    <m/>
    <m/>
    <m/>
    <m/>
    <m/>
    <s v="연구원"/>
    <m/>
    <m/>
    <m/>
    <m/>
    <m/>
    <m/>
    <n v="0"/>
  </r>
  <r>
    <x v="0"/>
    <x v="2"/>
    <x v="0"/>
    <x v="0"/>
    <x v="5"/>
    <s v="결정구조/상(phase) 분석"/>
    <s v="Data 변환 및 fitting"/>
    <s v="분석실 이동 + XRD 측정 컴퓨터에 있는 Eva/ topas 프로그램을 이용하여 data 변환 및 추출"/>
    <m/>
    <m/>
    <m/>
    <m/>
    <m/>
    <m/>
    <m/>
    <m/>
    <s v="연구원"/>
    <n v="1"/>
    <n v="0.1"/>
    <n v="150"/>
    <n v="180"/>
    <n v="0.05"/>
    <n v="300"/>
    <n v="360"/>
  </r>
  <r>
    <x v="0"/>
    <x v="2"/>
    <x v="0"/>
    <x v="0"/>
    <x v="5"/>
    <s v="결정구조/상(phase) 분석"/>
    <s v="세척 및 정리"/>
    <s v="사용한 샘플홀더 세척 및 정리"/>
    <m/>
    <m/>
    <m/>
    <m/>
    <m/>
    <m/>
    <m/>
    <m/>
    <s v="연구원"/>
    <n v="1"/>
    <n v="0.1"/>
    <n v="150"/>
    <n v="180"/>
    <n v="0.1"/>
    <n v="300"/>
    <n v="360"/>
  </r>
  <r>
    <x v="0"/>
    <x v="2"/>
    <x v="0"/>
    <x v="0"/>
    <x v="5"/>
    <s v="결정구조/상(phase) 분석"/>
    <s v="그래프 생성"/>
    <s v="추출한 data로 그래프 생성"/>
    <m/>
    <m/>
    <m/>
    <m/>
    <m/>
    <m/>
    <m/>
    <m/>
    <s v="연구원"/>
    <n v="1"/>
    <n v="0.3"/>
    <n v="4"/>
    <n v="14.399999999999999"/>
    <n v="0.05"/>
    <n v="8"/>
    <n v="28.799999999999997"/>
  </r>
  <r>
    <x v="0"/>
    <x v="2"/>
    <x v="0"/>
    <x v="0"/>
    <x v="6"/>
    <s v="소재 형태 및 성분 분석"/>
    <s v="샘플링"/>
    <s v="샘플홀더에 카본테이브 부착 후, 소량의 powder (혹은 전극) 부착"/>
    <s v="SEM 홀더, 카본테이프"/>
    <m/>
    <m/>
    <s v="작동거리 (WD) 10 정도_x000a_가속전압 5kV"/>
    <m/>
    <s v="실험일자, 실험장비, (x1k, x2k, x5k, x10k, 20k, 30k) 이미지, 단면이미지"/>
    <m/>
    <m/>
    <s v="연구원"/>
    <n v="1"/>
    <n v="0.1"/>
    <n v="4"/>
    <n v="4.8000000000000007"/>
    <n v="0.05"/>
    <n v="20"/>
    <n v="24"/>
  </r>
  <r>
    <x v="0"/>
    <x v="2"/>
    <x v="0"/>
    <x v="0"/>
    <x v="6"/>
    <s v="소재 형태 및 성분 분석"/>
    <s v="샘플 홀더 장비로 투입"/>
    <s v="분석실로 이동+샘플 홀더 장비로 투입"/>
    <m/>
    <m/>
    <m/>
    <m/>
    <m/>
    <m/>
    <m/>
    <m/>
    <s v="연구원"/>
    <n v="1"/>
    <n v="0.05"/>
    <n v="4"/>
    <n v="2.4000000000000004"/>
    <n v="0.05"/>
    <n v="20"/>
    <n v="12"/>
  </r>
  <r>
    <x v="0"/>
    <x v="2"/>
    <x v="0"/>
    <x v="0"/>
    <x v="6"/>
    <s v="소재 형태 및 성분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m/>
    <m/>
    <m/>
    <s v="연구원"/>
    <n v="1"/>
    <n v="2"/>
    <n v="4"/>
    <n v="96"/>
    <n v="2"/>
    <n v="20"/>
    <n v="480"/>
  </r>
  <r>
    <x v="0"/>
    <x v="2"/>
    <x v="0"/>
    <x v="0"/>
    <x v="6"/>
    <s v="소재 형태 및 성분 분석"/>
    <s v="EDS 분석_x000d_"/>
    <s v="EDS 분석"/>
    <s v="SEM (분석 담당 내 오픈 장비 사용 중 : Hitachi사 S4800 또는 JEOL IT710HR 등)"/>
    <m/>
    <m/>
    <s v="가속전압 15kV"/>
    <m/>
    <s v="구성 원소 정성, 정량 분석 / 원소 분포"/>
    <m/>
    <m/>
    <s v="연구원"/>
    <n v="1"/>
    <n v="0.3"/>
    <n v="4"/>
    <n v="14.399999999999999"/>
    <n v="0.3"/>
    <n v="20"/>
    <n v="72"/>
  </r>
  <r>
    <x v="0"/>
    <x v="2"/>
    <x v="0"/>
    <x v="0"/>
    <x v="6"/>
    <s v="소재 형태 및 성분 분석"/>
    <s v="Data 저장_x000d_"/>
    <s v="Data 저장 후 추출"/>
    <m/>
    <m/>
    <m/>
    <m/>
    <m/>
    <m/>
    <m/>
    <m/>
    <s v="연구원"/>
    <n v="1"/>
    <n v="0.1"/>
    <n v="4"/>
    <n v="4.8000000000000007"/>
    <n v="0.05"/>
    <n v="20"/>
    <n v="24"/>
  </r>
  <r>
    <x v="0"/>
    <x v="2"/>
    <x v="0"/>
    <x v="0"/>
    <x v="6"/>
    <s v="소재 형태 및 성분 분석"/>
    <s v="샘플 홀더 자동 배출_x000d_"/>
    <s v="샘플 홀더 배출"/>
    <m/>
    <m/>
    <m/>
    <m/>
    <m/>
    <m/>
    <m/>
    <m/>
    <s v="연구원"/>
    <n v="1"/>
    <n v="0.1"/>
    <n v="4"/>
    <n v="4.8000000000000007"/>
    <n v="0.1"/>
    <n v="20"/>
    <n v="24"/>
  </r>
  <r>
    <x v="0"/>
    <x v="2"/>
    <x v="0"/>
    <x v="0"/>
    <x v="6"/>
    <s v="소재 형태 및 성분 분석"/>
    <s v="샘플 홀더 클리닝_x000d_"/>
    <s v="샘플 홀더 클리닝"/>
    <m/>
    <m/>
    <m/>
    <m/>
    <m/>
    <m/>
    <m/>
    <m/>
    <s v="연구원"/>
    <n v="1"/>
    <n v="0.05"/>
    <n v="4"/>
    <n v="2.4000000000000004"/>
    <n v="0.05"/>
    <n v="20"/>
    <n v="12"/>
  </r>
  <r>
    <x v="0"/>
    <x v="2"/>
    <x v="1"/>
    <x v="1"/>
    <x v="8"/>
    <s v="전극코팅을 위한 활물질/도전재/바인더/NMP혼합된 슬러리 제조"/>
    <s v="무게 측정"/>
    <s v="도전재+바인더 premixing 계량 (slurry 제작 전 믹서 사용하여 미리 대량 제조). 손실 방지위해 mixing통 (Nalgene bottle)에 직접 계량"/>
    <s v="정밀저울"/>
    <m/>
    <m/>
    <m/>
    <m/>
    <m/>
    <m/>
    <m/>
    <s v="연구원"/>
    <n v="1"/>
    <n v="0.3"/>
    <n v="150"/>
    <n v="540"/>
    <n v="0.3"/>
    <n v="200"/>
    <n v="720"/>
  </r>
  <r>
    <x v="0"/>
    <x v="2"/>
    <x v="1"/>
    <x v="1"/>
    <x v="8"/>
    <s v="전극코팅을 위한 활물질/도전재/바인더/NMP혼합된 슬러리 제조"/>
    <s v="무게 측정"/>
    <s v="활물질 계량 (유선지 대신 Al foil 이용) 뒤 mixing통에 혼합 (슬러리 조성은 평가 양극재마다 상이)"/>
    <s v="정밀저울"/>
    <m/>
    <m/>
    <m/>
    <m/>
    <m/>
    <m/>
    <m/>
    <s v="연구원"/>
    <m/>
    <m/>
    <m/>
    <m/>
    <m/>
    <m/>
    <n v="0"/>
  </r>
  <r>
    <x v="0"/>
    <x v="2"/>
    <x v="1"/>
    <x v="1"/>
    <x v="8"/>
    <s v="전극코팅을 위한 활물질/도전재/바인더/NMP혼합된 슬러리 제조"/>
    <s v="고형분 맞추기"/>
    <s v="고형분 양 고려하여 NMP 추가 투입"/>
    <s v="정밀저울"/>
    <m/>
    <m/>
    <m/>
    <m/>
    <m/>
    <m/>
    <m/>
    <s v="연구원"/>
    <m/>
    <m/>
    <m/>
    <m/>
    <m/>
    <m/>
    <n v="0"/>
  </r>
  <r>
    <x v="0"/>
    <x v="2"/>
    <x v="1"/>
    <x v="1"/>
    <x v="8"/>
    <s v="전극코팅을 위한 활물질/도전재/바인더/NMP혼합된 슬러리 제조"/>
    <s v="1차 믹싱"/>
    <s v="슬러리 1차 혼합 (thinky mixer) (믹싱 rpm 및 시간은 평가 양극재마다 상이)"/>
    <s v="Thinky mixer"/>
    <m/>
    <m/>
    <s v="1350 rpm 10min_x000a_1500 rpm 3min"/>
    <m/>
    <m/>
    <m/>
    <m/>
    <s v="연구원"/>
    <m/>
    <m/>
    <m/>
    <m/>
    <m/>
    <m/>
    <n v="0"/>
  </r>
  <r>
    <x v="0"/>
    <x v="2"/>
    <x v="1"/>
    <x v="1"/>
    <x v="8"/>
    <s v="전극코팅을 위한 활물질/도전재/바인더/NMP혼합된 슬러리 제조"/>
    <s v="뭉친부분 풀어주기"/>
    <s v="Nalgene bottle 개봉 뒤 spatula로 휘저으며 뭉친 부분 풀어주기"/>
    <s v="spatula"/>
    <m/>
    <m/>
    <m/>
    <m/>
    <m/>
    <m/>
    <m/>
    <s v="연구원"/>
    <m/>
    <m/>
    <m/>
    <m/>
    <m/>
    <m/>
    <n v="0"/>
  </r>
  <r>
    <x v="0"/>
    <x v="2"/>
    <x v="1"/>
    <x v="1"/>
    <x v="8"/>
    <s v="전극코팅을 위한 활물질/도전재/바인더/NMP혼합된 슬러리 제조"/>
    <s v="2차 믹싱"/>
    <s v="슬러리 2차 혼합 (thinky mixer)"/>
    <s v="Thinky mixer"/>
    <m/>
    <m/>
    <m/>
    <m/>
    <m/>
    <m/>
    <m/>
    <s v="연구원"/>
    <m/>
    <m/>
    <m/>
    <m/>
    <m/>
    <m/>
    <n v="0"/>
  </r>
  <r>
    <x v="0"/>
    <x v="2"/>
    <x v="1"/>
    <x v="1"/>
    <x v="8"/>
    <s v="전극코팅을 위한 활물질/도전재/바인더/NMP혼합된 슬러리 제조"/>
    <s v="장비 세척 및 정리"/>
    <s v="믹싱 완료 후 장비 세척 및 정리"/>
    <m/>
    <m/>
    <m/>
    <m/>
    <m/>
    <m/>
    <m/>
    <m/>
    <s v="연구원"/>
    <m/>
    <m/>
    <m/>
    <m/>
    <m/>
    <m/>
    <n v="0"/>
  </r>
  <r>
    <x v="0"/>
    <x v="2"/>
    <x v="1"/>
    <x v="2"/>
    <x v="9"/>
    <s v="양극 활물질 평가를 위한 전극 코팅"/>
    <s v="소재준비 (이송)"/>
    <s v="양극 슬러리 준비, Al foil 재단 및 coater 바닥에 밀착 (acetone 사용)"/>
    <s v="작두, 전극 coater"/>
    <m/>
    <m/>
    <m/>
    <m/>
    <m/>
    <m/>
    <m/>
    <s v="연구원"/>
    <n v="1"/>
    <n v="0.01"/>
    <n v="150"/>
    <n v="18"/>
    <n v="0.05"/>
    <n v="200"/>
    <n v="24"/>
  </r>
  <r>
    <x v="0"/>
    <x v="2"/>
    <x v="1"/>
    <x v="2"/>
    <x v="9"/>
    <s v="양극 활물질 평가를 위한 전극 코팅"/>
    <s v="코팅"/>
    <s v="슬러리를 Al foil 위에 도포한 후, 목표 전극무게 수준이 되도록 doctor blade gap 조절하여 코팅"/>
    <m/>
    <m/>
    <m/>
    <m/>
    <m/>
    <m/>
    <m/>
    <m/>
    <s v="연구원"/>
    <n v="1"/>
    <n v="0.1"/>
    <n v="150"/>
    <n v="180"/>
    <n v="0.05"/>
    <n v="200"/>
    <n v="240"/>
  </r>
  <r>
    <x v="0"/>
    <x v="2"/>
    <x v="1"/>
    <x v="2"/>
    <x v="9"/>
    <s v="양극 활물질 평가를 위한 전극 코팅"/>
    <s v="건조"/>
    <s v="코팅된 Al foil이 들뜨거나 기울어져 슬러리 로딩 불균일이 발생하지 않도록 건조과정 동안 고정 필요"/>
    <m/>
    <m/>
    <m/>
    <m/>
    <m/>
    <m/>
    <m/>
    <m/>
    <s v="연구원"/>
    <n v="1"/>
    <n v="0.35"/>
    <n v="150"/>
    <n v="630"/>
    <n v="0.35"/>
    <n v="200"/>
    <n v="840"/>
  </r>
  <r>
    <x v="0"/>
    <x v="2"/>
    <x v="1"/>
    <x v="2"/>
    <x v="9"/>
    <s v="양극 활물질 평가를 위한 전극 코팅"/>
    <s v="장비 세척 및 정리"/>
    <s v="사용한 코터 세척 및 정리"/>
    <s v="고온 챔버"/>
    <m/>
    <m/>
    <m/>
    <m/>
    <m/>
    <m/>
    <m/>
    <s v="연구원"/>
    <n v="1"/>
    <n v="0.02"/>
    <n v="150"/>
    <n v="36"/>
    <n v="0.01"/>
    <n v="200"/>
    <n v="48"/>
  </r>
  <r>
    <x v="0"/>
    <x v="2"/>
    <x v="1"/>
    <x v="2"/>
    <x v="10"/>
    <s v="target porosity에 맞게 압연"/>
    <s v="압연"/>
    <s v="2cm 폭으로 전극 cutting 뒤 target porosity에 맞게 압연기 gap 조절하여 압연 2회 진행 (lab설비 기준)"/>
    <s v="roll press, 작두"/>
    <m/>
    <m/>
    <m/>
    <m/>
    <m/>
    <m/>
    <m/>
    <s v="연구원"/>
    <n v="2"/>
    <n v="0.33"/>
    <n v="150"/>
    <n v="1188"/>
    <n v="0.2"/>
    <n v="200"/>
    <n v="1584"/>
  </r>
  <r>
    <x v="0"/>
    <x v="2"/>
    <x v="1"/>
    <x v="2"/>
    <x v="10"/>
    <s v="target porosity에 맞게 압연"/>
    <s v="장비 세척 및 정리"/>
    <s v="사용한 압연기 세척 및 정리"/>
    <m/>
    <m/>
    <m/>
    <m/>
    <m/>
    <m/>
    <m/>
    <m/>
    <s v="연구원"/>
    <m/>
    <m/>
    <m/>
    <m/>
    <m/>
    <m/>
    <n v="0"/>
  </r>
  <r>
    <x v="0"/>
    <x v="2"/>
    <x v="1"/>
    <x v="2"/>
    <x v="11"/>
    <s v="코인셀 제작용 양극 타발"/>
    <s v="양극 타발"/>
    <s v="1.4875 cm2 크기로 양극 타발"/>
    <s v="코인셀 전극 타발기"/>
    <m/>
    <m/>
    <m/>
    <m/>
    <m/>
    <m/>
    <m/>
    <s v="연구원"/>
    <m/>
    <m/>
    <m/>
    <m/>
    <m/>
    <m/>
    <n v="0"/>
  </r>
  <r>
    <x v="0"/>
    <x v="2"/>
    <x v="1"/>
    <x v="3"/>
    <x v="12"/>
    <s v="코인셀 제작용 양극 타발"/>
    <s v="두께 및 무게 측정"/>
    <s v="타발한 양극 무게 측정 및 두께측정기를 이용해 두께 측정 및 균일성 확인하여 target porosity 범위내에 들어오는지 확인"/>
    <s v="두께측정기 (flat형)"/>
    <m/>
    <m/>
    <m/>
    <m/>
    <m/>
    <m/>
    <m/>
    <s v="연구원"/>
    <m/>
    <m/>
    <m/>
    <m/>
    <m/>
    <m/>
    <n v="0"/>
  </r>
  <r>
    <x v="0"/>
    <x v="2"/>
    <x v="1"/>
    <x v="3"/>
    <x v="13"/>
    <s v="코인셀 제작"/>
    <s v="분리막 타발"/>
    <s v="분리막 타발기 이용"/>
    <s v="분리막 타발기"/>
    <m/>
    <m/>
    <m/>
    <m/>
    <m/>
    <m/>
    <m/>
    <s v="연구원"/>
    <n v="1"/>
    <n v="0.33"/>
    <n v="4"/>
    <n v="15.84"/>
    <n v="0.1"/>
    <n v="20"/>
    <n v="79.2"/>
  </r>
  <r>
    <x v="0"/>
    <x v="2"/>
    <x v="1"/>
    <x v="3"/>
    <x v="13"/>
    <s v="코인셀 제작"/>
    <s v="부품 준비 (코인셀용 부품)_x000d_"/>
    <s v="제작할 코인셀 개수에 맞춰 코인셀용 부품 준비"/>
    <m/>
    <m/>
    <m/>
    <m/>
    <m/>
    <m/>
    <m/>
    <m/>
    <s v="연구원"/>
    <n v="1"/>
    <n v="0.1"/>
    <n v="4"/>
    <n v="4.8000000000000007"/>
    <n v="0.05"/>
    <n v="20"/>
    <n v="24"/>
  </r>
  <r>
    <x v="0"/>
    <x v="2"/>
    <x v="1"/>
    <x v="3"/>
    <x v="13"/>
    <s v="코인셀 제작"/>
    <s v="Li metal 타발"/>
    <s v="글러브박스 내에서 Li metal foil 소분 뒤 지름 16mm 크기로 제작할 코인셀 개수에 맞춰 타발 "/>
    <s v="글러브박스, Li metal 타발기"/>
    <m/>
    <m/>
    <m/>
    <m/>
    <m/>
    <m/>
    <m/>
    <s v="연구원"/>
    <n v="1"/>
    <n v="0.2"/>
    <n v="150"/>
    <n v="360"/>
    <n v="0.2"/>
    <n v="200"/>
    <n v="480"/>
  </r>
  <r>
    <x v="0"/>
    <x v="2"/>
    <x v="1"/>
    <x v="3"/>
    <x v="13"/>
    <s v="코인셀 제작"/>
    <s v="코인셀 조립"/>
    <s v="바텀-전극-주액-분리막-가스켓-리튬-스페이서-스프링-탑 순서로 적층 → 프레스"/>
    <s v="글러브박스, 반자동 crimper"/>
    <m/>
    <m/>
    <m/>
    <m/>
    <m/>
    <m/>
    <m/>
    <s v="연구원"/>
    <n v="2"/>
    <n v="2"/>
    <n v="12"/>
    <n v="576"/>
    <m/>
    <m/>
    <n v="0"/>
  </r>
  <r>
    <x v="0"/>
    <x v="2"/>
    <x v="1"/>
    <x v="3"/>
    <x v="13"/>
    <s v="코인셀 제작"/>
    <s v="코인셀 조립 후 OCV측정"/>
    <s v="OCV측정하여 불량 셀 선별 뒤 폐기"/>
    <m/>
    <m/>
    <m/>
    <m/>
    <m/>
    <m/>
    <m/>
    <m/>
    <s v="연구원"/>
    <m/>
    <m/>
    <m/>
    <m/>
    <m/>
    <m/>
    <n v="0"/>
  </r>
  <r>
    <x v="0"/>
    <x v="2"/>
    <x v="1"/>
    <x v="4"/>
    <x v="14"/>
    <s v="모노셀 제작"/>
    <s v="모노셀 용 전극 타발"/>
    <s v="양극전용 / 음극전용 타발기를 사용하여 전극 타발"/>
    <s v="모노셀 전극 타발기"/>
    <m/>
    <m/>
    <m/>
    <m/>
    <m/>
    <m/>
    <m/>
    <s v="연구원"/>
    <n v="2"/>
    <n v="0.5"/>
    <n v="8"/>
    <n v="96"/>
    <n v="0.2"/>
    <n v="16"/>
    <n v="192"/>
  </r>
  <r>
    <x v="0"/>
    <x v="2"/>
    <x v="1"/>
    <x v="4"/>
    <x v="14"/>
    <s v="모노셀 제작"/>
    <s v="양/음극 tap 닦기"/>
    <s v="tap 부분의 활물질 층 NMP 이용하여 제거"/>
    <m/>
    <m/>
    <m/>
    <m/>
    <m/>
    <m/>
    <m/>
    <m/>
    <s v="연구원"/>
    <n v="2"/>
    <n v="1"/>
    <n v="8"/>
    <n v="192"/>
    <n v="0.5"/>
    <n v="16"/>
    <n v="384"/>
  </r>
  <r>
    <x v="0"/>
    <x v="2"/>
    <x v="1"/>
    <x v="4"/>
    <x v="14"/>
    <s v="모노셀 제작"/>
    <s v="무게 측정"/>
    <s v="타발한 양극 무게 측정 및 target N/P ratio에 맞는 전극 선별"/>
    <s v="정밀저울, roll press"/>
    <m/>
    <m/>
    <s v="NP 108 (106~110)"/>
    <m/>
    <m/>
    <m/>
    <m/>
    <s v="연구원"/>
    <n v="2"/>
    <n v="1.5"/>
    <n v="8"/>
    <n v="288"/>
    <n v="0.5"/>
    <n v="16"/>
    <n v="576"/>
  </r>
  <r>
    <x v="0"/>
    <x v="2"/>
    <x v="1"/>
    <x v="4"/>
    <x v="14"/>
    <s v="모노셀 제작"/>
    <s v="압연"/>
    <s v="N/P ratio벗어난 전극 이용해 target porosity에 맞게 압연기 gap 조절 (압연 2회 진행 기준)"/>
    <m/>
    <m/>
    <m/>
    <m/>
    <m/>
    <m/>
    <m/>
    <m/>
    <s v="연구원"/>
    <m/>
    <m/>
    <m/>
    <m/>
    <m/>
    <m/>
    <n v="0"/>
  </r>
  <r>
    <x v="0"/>
    <x v="2"/>
    <x v="1"/>
    <x v="4"/>
    <x v="14"/>
    <s v="모노셀 제작"/>
    <s v="압연"/>
    <s v="타발한 양극 압연 2회씩 진행"/>
    <m/>
    <m/>
    <m/>
    <m/>
    <m/>
    <m/>
    <m/>
    <m/>
    <s v="연구원"/>
    <m/>
    <m/>
    <m/>
    <m/>
    <m/>
    <m/>
    <n v="0"/>
  </r>
  <r>
    <x v="0"/>
    <x v="2"/>
    <x v="1"/>
    <x v="4"/>
    <x v="14"/>
    <s v="모노셀 제작"/>
    <s v="압연"/>
    <s v="타발한 양극 무게 측정 및 두께측정기를 이용해 두께 측정 및 균일성 확인하여 target porosity 범위내에 들어오는지 확인"/>
    <s v="두께측정기"/>
    <m/>
    <m/>
    <m/>
    <m/>
    <m/>
    <m/>
    <m/>
    <s v="연구원"/>
    <m/>
    <m/>
    <m/>
    <m/>
    <m/>
    <m/>
    <n v="0"/>
  </r>
  <r>
    <x v="0"/>
    <x v="2"/>
    <x v="1"/>
    <x v="4"/>
    <x v="14"/>
    <s v="모노셀 제작"/>
    <s v="건조"/>
    <s v="Al foil로 감싼 후 드라이룸 내의 챔버에서 130℃ 진공상태에서 12h 건조"/>
    <s v="진공챔버"/>
    <m/>
    <m/>
    <m/>
    <m/>
    <m/>
    <m/>
    <m/>
    <s v="연구원"/>
    <n v="1"/>
    <n v="0.25"/>
    <n v="8"/>
    <n v="24"/>
    <n v="0.2"/>
    <n v="16"/>
    <n v="48"/>
  </r>
  <r>
    <x v="0"/>
    <x v="2"/>
    <x v="1"/>
    <x v="4"/>
    <x v="14"/>
    <s v="모노셀 제작"/>
    <s v="실링 후, 모노셀 수작업실 전달"/>
    <s v="실링 후, 모노셀 수작업실 (전지동)에 전달"/>
    <m/>
    <m/>
    <m/>
    <m/>
    <m/>
    <m/>
    <m/>
    <m/>
    <s v="도급"/>
    <n v="1"/>
    <n v="0.25"/>
    <n v="8"/>
    <n v="24"/>
    <n v="0.25"/>
    <n v="16"/>
    <n v="48"/>
  </r>
  <r>
    <x v="0"/>
    <x v="2"/>
    <x v="1"/>
    <x v="4"/>
    <x v="14"/>
    <s v="모노셀 제작"/>
    <s v="수령"/>
    <s v="모노셀 수작업실(전지동)에서 모노셀 수령"/>
    <m/>
    <m/>
    <m/>
    <m/>
    <m/>
    <m/>
    <m/>
    <m/>
    <s v="연구원"/>
    <n v="1"/>
    <n v="0.25"/>
    <n v="8"/>
    <n v="24"/>
    <n v="0.25"/>
    <n v="16"/>
    <n v="48"/>
  </r>
  <r>
    <x v="0"/>
    <x v="2"/>
    <x v="1"/>
    <x v="4"/>
    <x v="14"/>
    <s v="모노셀 제작"/>
    <s v="모노셀 건조"/>
    <s v="55℃ 진공 챔버에서 하루 이상 건조"/>
    <m/>
    <m/>
    <m/>
    <m/>
    <m/>
    <m/>
    <m/>
    <m/>
    <s v="연구원"/>
    <n v="1"/>
    <n v="0.01"/>
    <n v="8"/>
    <n v="0.96"/>
    <n v="0.01"/>
    <n v="16"/>
    <n v="1.92"/>
  </r>
  <r>
    <x v="0"/>
    <x v="2"/>
    <x v="0"/>
    <x v="5"/>
    <x v="15"/>
    <s v="샘플의 단면 분석"/>
    <s v="샘플링"/>
    <s v="홀더에 carbon tape 부착 뒤 전극 loading"/>
    <s v="Hitachi ArBlade 5000 ion milling system, 광학현미경"/>
    <m/>
    <m/>
    <m/>
    <m/>
    <m/>
    <m/>
    <m/>
    <s v="연구원"/>
    <n v="1"/>
    <n v="0.4"/>
    <n v="20"/>
    <n v="96"/>
    <n v="0.4"/>
    <n v="40"/>
    <n v="192"/>
  </r>
  <r>
    <x v="0"/>
    <x v="2"/>
    <x v="0"/>
    <x v="5"/>
    <x v="15"/>
    <s v="샘플의 단면 분석"/>
    <s v="샘플링"/>
    <s v="이온밀링 홀더에 샘플 결착 후 광학현미경으로 보며 샘플 위치 정밀 조정"/>
    <m/>
    <m/>
    <m/>
    <m/>
    <m/>
    <m/>
    <m/>
    <m/>
    <s v="연구원"/>
    <n v="1"/>
    <n v="0.1"/>
    <n v="20"/>
    <n v="24"/>
    <n v="0.05"/>
    <n v="40"/>
    <n v="48"/>
  </r>
  <r>
    <x v="0"/>
    <x v="2"/>
    <x v="0"/>
    <x v="5"/>
    <x v="15"/>
    <s v="샘플의 단면 분석"/>
    <s v="샘플 홀더 장비로 투입"/>
    <s v="이온밀링 챔버 오픈 및 결착"/>
    <m/>
    <m/>
    <m/>
    <m/>
    <m/>
    <m/>
    <m/>
    <m/>
    <s v="연구원"/>
    <n v="1"/>
    <n v="0.05"/>
    <n v="20"/>
    <n v="12"/>
    <n v="0.05"/>
    <n v="40"/>
    <n v="24"/>
  </r>
  <r>
    <x v="0"/>
    <x v="2"/>
    <x v="0"/>
    <x v="5"/>
    <x v="15"/>
    <s v="샘플의 단면 분석"/>
    <s v="이온밀링_x000a_"/>
    <s v="이온밀링 챔버 vacuum 뒤 이온밀링 시행"/>
    <m/>
    <m/>
    <m/>
    <s v="방전 전류 370 정도_x000a_밀링 시간 전극 3장 2시간"/>
    <m/>
    <m/>
    <m/>
    <m/>
    <s v="연구원"/>
    <n v="1"/>
    <n v="0.05"/>
    <n v="20"/>
    <n v="12"/>
    <n v="5"/>
    <n v="40"/>
    <n v="24"/>
  </r>
  <r>
    <x v="0"/>
    <x v="2"/>
    <x v="2"/>
    <x v="6"/>
    <x v="16"/>
    <s v="코인셀 용량/효율 평가 (dQ/dV 포함)"/>
    <s v="충방전 평가 진행 (0.1C 충/방 1회 측정)"/>
    <s v="비어있는 충방전 채널에 코인셀 체결 및 충방전 평가 진행 (0.1C 충/방 1회 측정)"/>
    <m/>
    <s v="충방전 조건"/>
    <s v="충방전 용량"/>
    <m/>
    <s v="전극 활물질 용량_x000a_충방전 pattern"/>
    <m/>
    <m/>
    <m/>
    <s v="연구원"/>
    <n v="1"/>
    <n v="0.3"/>
    <n v="12"/>
    <n v="43.199999999999996"/>
    <n v="0.3"/>
    <n v="24"/>
    <n v="86.399999999999991"/>
  </r>
  <r>
    <x v="0"/>
    <x v="2"/>
    <x v="2"/>
    <x v="6"/>
    <x v="16"/>
    <s v="코인셀 용량/효율 평가 (dQ/dV 포함)"/>
    <s v="Data 정리"/>
    <s v="Data 정리 및 용량/효율 계산, 그래프 생성"/>
    <m/>
    <m/>
    <m/>
    <m/>
    <m/>
    <m/>
    <m/>
    <m/>
    <s v="연구원"/>
    <n v="1"/>
    <n v="0.5"/>
    <n v="12"/>
    <n v="72"/>
    <n v="0.1"/>
    <n v="24"/>
    <n v="144"/>
  </r>
  <r>
    <x v="0"/>
    <x v="2"/>
    <x v="2"/>
    <x v="6"/>
    <x v="16"/>
    <s v="코인셀 rate capability 평가"/>
    <s v="Rate별 평가"/>
    <s v="(용량 측정 후 이어서 진행) 충전 0.5C 고정, 방전 0.1C/0.2C/0.5C/1C/2C/5C 각각 1회씩 진행"/>
    <s v="Toyo 혹은 PNE, 상온챔버"/>
    <s v="C-rate, 전압대"/>
    <s v="용량 및 용량 유지율"/>
    <m/>
    <s v="전극 활물질 용량_x000a_충방전 pattern"/>
    <m/>
    <m/>
    <m/>
    <s v="연구원"/>
    <n v="1"/>
    <n v="0.5"/>
    <n v="12"/>
    <n v="72"/>
    <n v="0.1"/>
    <n v="24"/>
    <n v="144"/>
  </r>
  <r>
    <x v="0"/>
    <x v="2"/>
    <x v="2"/>
    <x v="6"/>
    <x v="16"/>
    <s v="코인셀 rate capability 평가"/>
    <s v="Data 정리"/>
    <s v="Data 정리, 그래프 생성"/>
    <m/>
    <m/>
    <m/>
    <m/>
    <m/>
    <s v="rate 에 따른 용량 및 용량 유지율, 충방전 효율, voltage profile "/>
    <m/>
    <m/>
    <s v="연구원"/>
    <n v="1"/>
    <n v="0.5"/>
    <n v="12"/>
    <n v="72"/>
    <n v="0.1"/>
    <n v="24"/>
    <n v="144"/>
  </r>
  <r>
    <x v="0"/>
    <x v="2"/>
    <x v="2"/>
    <x v="6"/>
    <x v="16"/>
    <s v="가혹 조건 (온도: 45~60도, 상한전압: 4.5~4.6V)에서 퇴화 정도 분석"/>
    <s v="가속화 평가"/>
    <s v="(Gen3 Ni68양극재 기준) 전해액 120uL 주액, 60도 챔버, 상한전압 4.6V, 충방 0.2C/0.5C formation, 이후 충방 0.5C/1C에서 사이클 진행 (소재에 따라 조건 가변적)"/>
    <s v="PNE, 고온챔버"/>
    <s v="C-rate, 전압대, cycle 횟수"/>
    <s v="용량 및 수명 유지율"/>
    <m/>
    <s v="전극 활물질 용량_x000a_충방전 pattern"/>
    <m/>
    <m/>
    <m/>
    <s v="연구원"/>
    <n v="1"/>
    <n v="0.3"/>
    <n v="12"/>
    <n v="43.199999999999996"/>
    <n v="0.15"/>
    <n v="24"/>
    <n v="86.399999999999991"/>
  </r>
  <r>
    <x v="0"/>
    <x v="2"/>
    <x v="2"/>
    <x v="6"/>
    <x v="16"/>
    <s v="가혹 조건 (온도: 45~60도, 상한전압: 4.5~4.6V)에서 퇴화 정도 분석"/>
    <s v="Data 정리"/>
    <s v="data 정리, 그래프 생성"/>
    <m/>
    <m/>
    <m/>
    <m/>
    <m/>
    <s v="실험일자, 측정온도, 활물질 무게, cycle 에 따른 용량 유지율, 저항 증가율, Cut-off조건, 상한전압, 하한전압, c-rate,"/>
    <m/>
    <m/>
    <s v="연구원"/>
    <n v="1"/>
    <n v="0.5"/>
    <n v="12"/>
    <n v="72"/>
    <n v="0.1"/>
    <n v="24"/>
    <n v="144"/>
  </r>
  <r>
    <x v="0"/>
    <x v="2"/>
    <x v="2"/>
    <x v="6"/>
    <x v="16"/>
    <s v="저온출력 평가"/>
    <s v="활성화 및 SOC 설정"/>
    <s v="상온 충방 0.1C/0.1C 1cyc → 0.1C충전 → DOD 80% 까지 0.1C 방전"/>
    <s v="PNE, 저온챔버"/>
    <m/>
    <m/>
    <m/>
    <m/>
    <m/>
    <m/>
    <m/>
    <s v="연구원"/>
    <n v="1"/>
    <n v="0.3"/>
    <n v="12"/>
    <n v="43.199999999999996"/>
    <n v="0.15"/>
    <n v="24"/>
    <n v="86.399999999999991"/>
  </r>
  <r>
    <x v="0"/>
    <x v="2"/>
    <x v="2"/>
    <x v="6"/>
    <x v="16"/>
    <s v="저온출력 평가"/>
    <s v="챔버 온도 설정"/>
    <s v="챔버온도 -10도로 설정 뒤 soaking 5시간"/>
    <m/>
    <m/>
    <m/>
    <m/>
    <m/>
    <m/>
    <m/>
    <m/>
    <s v="연구원"/>
    <n v="1"/>
    <n v="0.01"/>
    <n v="12"/>
    <n v="1.44"/>
    <n v="0.01"/>
    <n v="24"/>
    <n v="2.88"/>
  </r>
  <r>
    <x v="0"/>
    <x v="2"/>
    <x v="2"/>
    <x v="6"/>
    <x v="16"/>
    <s v="저온출력 평가"/>
    <s v="저온출력 평가"/>
    <s v="1C~5C 방전 pulse 진행 (cutoff 전압 1.5V)"/>
    <m/>
    <s v="C-rate, 전압대"/>
    <s v="용량 및 용량 유지율"/>
    <m/>
    <s v="전극 활물질 용량_x000a_충방전 pattern"/>
    <m/>
    <m/>
    <m/>
    <s v="연구원"/>
    <n v="1"/>
    <n v="0.02"/>
    <n v="12"/>
    <n v="2.88"/>
    <n v="0.02"/>
    <n v="24"/>
    <n v="5.76"/>
  </r>
  <r>
    <x v="0"/>
    <x v="2"/>
    <x v="2"/>
    <x v="6"/>
    <x v="16"/>
    <s v="저온출력 평가"/>
    <s v="Data 정리"/>
    <s v="data 정리, 그래프 생성 및 2V 전압 도달 시간 계산"/>
    <m/>
    <m/>
    <m/>
    <m/>
    <m/>
    <m/>
    <m/>
    <m/>
    <s v="연구원"/>
    <n v="1"/>
    <n v="0.5"/>
    <n v="12"/>
    <n v="72"/>
    <n v="0.1"/>
    <n v="24"/>
    <n v="144"/>
  </r>
  <r>
    <x v="0"/>
    <x v="2"/>
    <x v="1"/>
    <x v="4"/>
    <x v="17"/>
    <s v="모노셀 제작"/>
    <s v="전해액 주액"/>
    <s v="건조된 모노셀에 전해액 주액"/>
    <s v="피펫, 모노셀 degas 장비"/>
    <m/>
    <m/>
    <m/>
    <m/>
    <s v="실험일자, 측정온도, 활물질 무게, C-rate, current, 하한전압, Cut-off조건, 측정 SOC, 1.5V 도달시간, Voltage profile "/>
    <m/>
    <m/>
    <s v="연구원"/>
    <n v="1"/>
    <n v="1"/>
    <n v="12"/>
    <n v="144"/>
    <n v="1"/>
    <n v="60"/>
    <n v="720"/>
  </r>
  <r>
    <x v="0"/>
    <x v="2"/>
    <x v="1"/>
    <x v="4"/>
    <x v="17"/>
    <s v="모노셀 제작"/>
    <s v="전해액 wetting "/>
    <s v="진공챔버에서 30초씩 2번 vacuum 시행"/>
    <m/>
    <m/>
    <m/>
    <m/>
    <m/>
    <m/>
    <m/>
    <m/>
    <s v="연구원"/>
    <m/>
    <m/>
    <m/>
    <m/>
    <m/>
    <m/>
    <n v="0"/>
  </r>
  <r>
    <x v="0"/>
    <x v="2"/>
    <x v="1"/>
    <x v="4"/>
    <x v="17"/>
    <s v="모노셀 제작"/>
    <s v="모노셀 실링"/>
    <s v="degas 장비에서 모노셀 실링(진공압착), 수기로 cell number 기입"/>
    <s v="모노셀 degas 장비"/>
    <m/>
    <m/>
    <m/>
    <m/>
    <m/>
    <m/>
    <m/>
    <s v="연구원"/>
    <m/>
    <m/>
    <m/>
    <m/>
    <m/>
    <m/>
    <n v="0"/>
  </r>
  <r>
    <x v="0"/>
    <x v="2"/>
    <x v="1"/>
    <x v="4"/>
    <x v="18"/>
    <s v="모노셀 제작"/>
    <s v="lamination"/>
    <s v="lamination 1회 진행 (60~130도, 5~300초)"/>
    <m/>
    <m/>
    <m/>
    <m/>
    <m/>
    <m/>
    <m/>
    <m/>
    <s v="연구원"/>
    <m/>
    <m/>
    <m/>
    <m/>
    <m/>
    <m/>
    <n v="0"/>
  </r>
  <r>
    <x v="0"/>
    <x v="2"/>
    <x v="1"/>
    <x v="4"/>
    <x v="19"/>
    <s v="모노셀 제작"/>
    <s v="모노셀의 활성화 공정"/>
    <s v="12시간 상온 wetting 후, 3hr 충전 후 24시간 대기, 활성화 공정 진행"/>
    <s v="PNE충방전기 (5V, 1A) , PC, 항온 챔버"/>
    <m/>
    <m/>
    <m/>
    <m/>
    <m/>
    <m/>
    <m/>
    <s v="연구원"/>
    <n v="1"/>
    <n v="0.3"/>
    <n v="12"/>
    <n v="43.199999999999996"/>
    <n v="0.2"/>
    <n v="24"/>
    <n v="86.399999999999991"/>
  </r>
  <r>
    <x v="0"/>
    <x v="2"/>
    <x v="1"/>
    <x v="4"/>
    <x v="20"/>
    <s v="모노셀 제작"/>
    <s v="활성화 완료된 모노셀, degas 장비로 이동"/>
    <s v="활성화 완료된 모노셀에 포스트잇 부착 +degas 장비(드라이룸)으로 이동"/>
    <m/>
    <m/>
    <m/>
    <m/>
    <m/>
    <m/>
    <m/>
    <m/>
    <s v="연구원"/>
    <n v="1"/>
    <n v="1"/>
    <n v="12"/>
    <n v="144"/>
    <n v="1"/>
    <n v="60"/>
    <n v="720"/>
  </r>
  <r>
    <x v="0"/>
    <x v="2"/>
    <x v="1"/>
    <x v="4"/>
    <x v="20"/>
    <s v="모노셀 제작"/>
    <s v="모노셀 resealing"/>
    <s v="모노셀 부분 6cm로 맞추어 cutting"/>
    <s v="작두"/>
    <m/>
    <m/>
    <m/>
    <m/>
    <m/>
    <m/>
    <m/>
    <s v="연구원"/>
    <m/>
    <m/>
    <m/>
    <m/>
    <m/>
    <m/>
    <n v="0"/>
  </r>
  <r>
    <x v="0"/>
    <x v="2"/>
    <x v="1"/>
    <x v="4"/>
    <x v="20"/>
    <s v="모노셀 제작"/>
    <s v="모노셀 부분 6-7cm로 맞추어 cutting"/>
    <s v="degas 장비에서 모노셀 re-실링(진공압착)"/>
    <s v="degas 장비"/>
    <m/>
    <m/>
    <m/>
    <m/>
    <m/>
    <m/>
    <m/>
    <s v="연구원"/>
    <m/>
    <m/>
    <m/>
    <m/>
    <m/>
    <m/>
    <n v="0"/>
  </r>
  <r>
    <x v="0"/>
    <x v="2"/>
    <x v="1"/>
    <x v="4"/>
    <x v="20"/>
    <s v="모노셀 제작"/>
    <s v="zig 체결"/>
    <s v="지그 체결 (우레탄폼 cutting 포함)"/>
    <s v="모노셀용 jig, 실리콘 패드 또는 우레탄폼, 토크렌치"/>
    <m/>
    <m/>
    <m/>
    <m/>
    <m/>
    <m/>
    <m/>
    <s v="연구원"/>
    <n v="1"/>
    <n v="1"/>
    <n v="12"/>
    <n v="144"/>
    <n v="0.5"/>
    <n v="60"/>
    <n v="720"/>
  </r>
  <r>
    <x v="0"/>
    <x v="2"/>
    <x v="2"/>
    <x v="6"/>
    <x v="20"/>
    <s v="용량 및 저항 분석"/>
    <s v="비어있는 충방전 채널에 모노셀 체결"/>
    <s v="충방전기 챔버로 이동 후, 지그에 모노셀 체결 및 충방전 패턴 설정 등 측정 준비"/>
    <s v="항온챔버, "/>
    <m/>
    <m/>
    <m/>
    <m/>
    <m/>
    <m/>
    <m/>
    <s v="연구원"/>
    <m/>
    <m/>
    <m/>
    <m/>
    <m/>
    <m/>
    <n v="0"/>
  </r>
  <r>
    <x v="0"/>
    <x v="2"/>
    <x v="2"/>
    <x v="6"/>
    <x v="21"/>
    <s v="용량 및 저항 분석"/>
    <s v="모노셀 용량 및 HPPC 평가"/>
    <s v="모노셀 용량 및 HPPC 평가 진행"/>
    <s v="PNE충방전기 (5V, 1A) , PC, 항온 챔버"/>
    <s v="SOC"/>
    <s v="저항"/>
    <m/>
    <m/>
    <m/>
    <m/>
    <m/>
    <s v="연구원"/>
    <m/>
    <m/>
    <m/>
    <m/>
    <m/>
    <m/>
    <n v="0"/>
  </r>
  <r>
    <x v="0"/>
    <x v="2"/>
    <x v="2"/>
    <x v="6"/>
    <x v="21"/>
    <s v="용량 및 저항 분석"/>
    <s v="Data 정리"/>
    <s v="Data 추출 및 정리"/>
    <m/>
    <m/>
    <m/>
    <m/>
    <s v="초가 HPPC 측정 raw data "/>
    <s v="충/방전 pulse C-rate, 충/방전 SOC 별 저항"/>
    <m/>
    <m/>
    <s v="연구원"/>
    <n v="1"/>
    <n v="2"/>
    <n v="12"/>
    <n v="288"/>
    <n v="0.05"/>
    <n v="60"/>
    <n v="1440"/>
  </r>
  <r>
    <x v="0"/>
    <x v="2"/>
    <x v="2"/>
    <x v="6"/>
    <x v="21"/>
    <s v="용량 및 저항 분석"/>
    <s v="추가 평가를 위한 셀 선별 _x000d_"/>
    <s v="저항 유사한 순으로 셀 선별"/>
    <m/>
    <m/>
    <m/>
    <m/>
    <m/>
    <s v="초기 용량, 저항, OCV 정보 등"/>
    <m/>
    <m/>
    <s v="연구원"/>
    <m/>
    <m/>
    <m/>
    <n v="0"/>
    <m/>
    <m/>
    <n v="0"/>
  </r>
  <r>
    <x v="0"/>
    <x v="2"/>
    <x v="2"/>
    <x v="6"/>
    <x v="21"/>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 상온챔버"/>
    <m/>
    <m/>
    <m/>
    <m/>
    <m/>
    <m/>
    <m/>
    <s v="연구원"/>
    <n v="1"/>
    <n v="0.5"/>
    <n v="12"/>
    <n v="72"/>
    <n v="0.25"/>
    <n v="24"/>
    <n v="144"/>
  </r>
  <r>
    <x v="0"/>
    <x v="2"/>
    <x v="2"/>
    <x v="6"/>
    <x v="21"/>
    <s v="용량 및 저항 분석"/>
    <s v="비어있는 충방전 채널에 모노셀 체결 (상온수명/고온수명/고온저장 각각)"/>
    <s v="cycle 및 storage RPT 측정을 위한 cell 이동 체결/충방전 패턴 설정 "/>
    <m/>
    <m/>
    <m/>
    <m/>
    <m/>
    <m/>
    <m/>
    <m/>
    <s v="연구원"/>
    <n v="1"/>
    <n v="0.5"/>
    <n v="12"/>
    <n v="72"/>
    <n v="0.25"/>
    <n v="24"/>
    <n v="144"/>
  </r>
  <r>
    <x v="0"/>
    <x v="2"/>
    <x v="1"/>
    <x v="9"/>
    <x v="22"/>
    <s v="가스평가용 모노셀 제작"/>
    <s v="모노셀 분해"/>
    <s v="HPPC측정 완료된 모노셀에서 양극+분리막 분리"/>
    <m/>
    <m/>
    <m/>
    <m/>
    <m/>
    <m/>
    <m/>
    <m/>
    <s v="연구원"/>
    <n v="2"/>
    <n v="1"/>
    <n v="12"/>
    <n v="288"/>
    <n v="1"/>
    <n v="60"/>
    <n v="1440"/>
  </r>
  <r>
    <x v="0"/>
    <x v="2"/>
    <x v="1"/>
    <x v="9"/>
    <x v="22"/>
    <s v="가스평가용 모노셀 제작"/>
    <s v="양극+분리막 세척"/>
    <s v="DMC로 세척 및 면봉 이용해 이물 제거"/>
    <m/>
    <m/>
    <m/>
    <m/>
    <m/>
    <m/>
    <m/>
    <m/>
    <s v="연구원"/>
    <m/>
    <m/>
    <m/>
    <n v="0"/>
    <m/>
    <m/>
    <n v="0"/>
  </r>
  <r>
    <x v="0"/>
    <x v="2"/>
    <x v="1"/>
    <x v="9"/>
    <x v="22"/>
    <s v="가스평가용 모노셀 제작"/>
    <s v="모노셀 파우치 제작"/>
    <s v="양극+분리막 2개씩 포개어 모노셀 파우치에 삽입"/>
    <m/>
    <m/>
    <m/>
    <m/>
    <m/>
    <m/>
    <m/>
    <m/>
    <s v="연구원"/>
    <m/>
    <m/>
    <m/>
    <n v="0"/>
    <m/>
    <m/>
    <n v="0"/>
  </r>
  <r>
    <x v="0"/>
    <x v="2"/>
    <x v="1"/>
    <x v="9"/>
    <x v="22"/>
    <s v="가스평가용 모노셀 제작"/>
    <s v="모노셀 건조"/>
    <s v="60도 진공오븐에서 1시간 건조"/>
    <s v="진공오븐"/>
    <m/>
    <m/>
    <m/>
    <m/>
    <m/>
    <m/>
    <m/>
    <s v="연구원"/>
    <n v="1"/>
    <n v="0.03"/>
    <n v="12"/>
    <n v="4.32"/>
    <n v="0.03"/>
    <n v="60"/>
    <n v="21.599999999999998"/>
  </r>
  <r>
    <x v="0"/>
    <x v="2"/>
    <x v="1"/>
    <x v="9"/>
    <x v="22"/>
    <s v="가스평가용 모노셀 제작"/>
    <s v="전해액 주액"/>
    <s v="전해액 400uL 주액"/>
    <s v="피펫, 모노셀 degas 장비"/>
    <m/>
    <m/>
    <m/>
    <m/>
    <m/>
    <m/>
    <m/>
    <s v="연구원"/>
    <n v="1"/>
    <n v="0.5"/>
    <n v="12"/>
    <n v="72"/>
    <n v="0.5"/>
    <n v="60"/>
    <n v="360"/>
  </r>
  <r>
    <x v="0"/>
    <x v="2"/>
    <x v="1"/>
    <x v="9"/>
    <x v="22"/>
    <s v="가스평가용 모노셀 제작"/>
    <s v="모노셀 실링"/>
    <s v="degas 장비에서 진공압착"/>
    <m/>
    <m/>
    <m/>
    <m/>
    <m/>
    <m/>
    <m/>
    <m/>
    <s v="연구원"/>
    <m/>
    <m/>
    <m/>
    <n v="0"/>
    <m/>
    <m/>
    <n v="0"/>
  </r>
  <r>
    <x v="0"/>
    <x v="2"/>
    <x v="1"/>
    <x v="9"/>
    <x v="22"/>
    <s v="가스평가용 모노셀 제작"/>
    <s v="모노셀 부분 6-7cm로 맞추어 cutting"/>
    <s v="실링된 부분 맞추어 cutting"/>
    <m/>
    <m/>
    <m/>
    <m/>
    <m/>
    <m/>
    <m/>
    <m/>
    <s v="연구원"/>
    <m/>
    <m/>
    <m/>
    <n v="0"/>
    <m/>
    <m/>
    <n v="0"/>
  </r>
  <r>
    <x v="0"/>
    <x v="2"/>
    <x v="2"/>
    <x v="6"/>
    <x v="21"/>
    <s v="수명 평가"/>
    <s v="수명 평가"/>
    <s v="(In-situ cycle) 45도 챔버에서 평가. 매 100cyc Cycle RPT, DCIR 측정"/>
    <s v="PNE충방전기 (5V, 1A) , PC, 항온 챔버"/>
    <s v="C-rate, 전압대, cycle 횟수"/>
    <s v="용량 및 수명 유지율, 저항"/>
    <s v="CCCV, 0.33C, 45도_x000a_200 cycle"/>
    <s v="전극 활물질 용량_x000a_충방전 pattern"/>
    <s v="실험일자, 측정온도, C-rate, Current, 상한전압, 하한전압, Cut-off조건, 저항 측정 방전 pulse C-rate, 저항 측정 SOC, 저항 (0.1s), 저항 (0.1-10s), cycle에 따른 용량유지율/저항증가율"/>
    <m/>
    <m/>
    <s v="연구원"/>
    <n v="1"/>
    <n v="0.3"/>
    <n v="12"/>
    <n v="43.199999999999996"/>
    <n v="0.3"/>
    <n v="60"/>
    <n v="216"/>
  </r>
  <r>
    <x v="0"/>
    <x v="2"/>
    <x v="2"/>
    <x v="6"/>
    <x v="21"/>
    <s v="고온 내구성 평가"/>
    <s v="고온 내구성 평가"/>
    <s v="(Storage RPT) HPPC후 충전된 모노셀 60도 챔버에서 보관 뒤 1주/2주/4주/8주/12주 차에 꺼내 상온에서 storage RPT, DCIR 측정"/>
    <s v="PNE충방전기 (5V, 1A) , PC, 항온 챔버"/>
    <s v="고온 노출 시간"/>
    <s v="용량 유지율, 저항"/>
    <s v="SOC 100, 60도"/>
    <s v="전극 활물질 용량_x000a_충방전 pattern"/>
    <s v="실험일자, 측정온도, C-rate, Current, 상한전압, 하한전압, Cut-off조건, 저항 측정 방전 pulse C-rate, 저항 측정 SOC, 저항 (0.1s), 저항 (0.1-10s), 고온저장 시간에 따른 용량유지율/저항증가율"/>
    <m/>
    <m/>
    <s v="연구원"/>
    <n v="1"/>
    <n v="0.3"/>
    <n v="12"/>
    <n v="43.199999999999996"/>
    <n v="0.3"/>
    <n v="60"/>
    <n v="216"/>
  </r>
  <r>
    <x v="0"/>
    <x v="2"/>
    <x v="2"/>
    <x v="6"/>
    <x v="21"/>
    <s v="고온 내구성 평가"/>
    <s v="Data 정리"/>
    <s v="셀 평가 및 Data 정리_x000d_"/>
    <m/>
    <m/>
    <m/>
    <m/>
    <m/>
    <m/>
    <m/>
    <m/>
    <s v="연구원"/>
    <n v="1"/>
    <n v="0.3"/>
    <n v="12"/>
    <n v="43.199999999999996"/>
    <n v="0.05"/>
    <n v="60"/>
    <n v="216"/>
  </r>
  <r>
    <x v="0"/>
    <x v="2"/>
    <x v="0"/>
    <x v="9"/>
    <x v="23"/>
    <s v="양극의 가스발생량 평가"/>
    <s v="양극의 가스발생량 평가"/>
    <s v="0주차 무게 측정 (공기중/수중 무게 각각 측정). 60도 챔버에서 보관 뒤 1주/2주/4주/8주/12주 차에 꺼내 동일하게 측정 뒤 부피변화 계산"/>
    <s v="부피측정장비"/>
    <s v="날짜 (n주 차)"/>
    <s v="가스 발생량 (mL 혹은 mL/.g)"/>
    <s v="기기 내 수위 일정하게 유지"/>
    <m/>
    <m/>
    <m/>
    <m/>
    <s v="연구원"/>
    <n v="1"/>
    <n v="1"/>
    <n v="12"/>
    <n v="144"/>
    <n v="1"/>
    <n v="60"/>
    <n v="720"/>
  </r>
  <r>
    <x v="0"/>
    <x v="2"/>
    <x v="0"/>
    <x v="9"/>
    <x v="23"/>
    <s v="양극의 가스발생량 평가"/>
    <s v="Data 정리"/>
    <s v="셀 평가 및 Data 정리_x000d_"/>
    <m/>
    <m/>
    <m/>
    <m/>
    <m/>
    <s v="실험일자, 측정 온도, 가스 발생량, 부피 증가율"/>
    <m/>
    <m/>
    <s v="연구원"/>
    <n v="1"/>
    <n v="0.3"/>
    <n v="12"/>
    <n v="43.199999999999996"/>
    <n v="0.05"/>
    <n v="60"/>
    <n v="216"/>
  </r>
  <r>
    <x v="0"/>
    <x v="3"/>
    <x v="0"/>
    <x v="0"/>
    <x v="0"/>
    <s v="입도 분석"/>
    <s v="시료 준비"/>
    <s v="분산액 제조 (Powder + 분산제 + DI Water)_x000a_powder 드라이품에서 소분, 분산제 (triton-X,1% sol) 준비, 3차 증류수  받기 -&gt; 분산액 제조 (powder ~0.04g + 분산제 0.1ml, DI water 10g) "/>
    <m/>
    <m/>
    <m/>
    <m/>
    <m/>
    <m/>
    <m/>
    <m/>
    <s v="연구원"/>
    <n v="1"/>
    <n v="0.08"/>
    <n v="60"/>
    <n v="57.599999999999994"/>
    <n v="0.08"/>
    <n v="90"/>
    <n v="86.4"/>
  </r>
  <r>
    <x v="0"/>
    <x v="3"/>
    <x v="0"/>
    <x v="0"/>
    <x v="0"/>
    <s v="입도 분석"/>
    <s v="장비 세팅"/>
    <s v="고형분 장비를 켠 후 DI water를 통해 background를 측정한다. "/>
    <m/>
    <m/>
    <m/>
    <m/>
    <m/>
    <m/>
    <m/>
    <m/>
    <s v="연구원"/>
    <n v="1"/>
    <n v="0.08"/>
    <n v="60"/>
    <n v="57.599999999999994"/>
    <n v="0.08"/>
    <n v="90"/>
    <n v="86.4"/>
  </r>
  <r>
    <x v="0"/>
    <x v="3"/>
    <x v="0"/>
    <x v="0"/>
    <x v="0"/>
    <s v="입도 분석"/>
    <s v="전처리"/>
    <s v="분산액이 담긴 vial에 대해 외부 초음파 처리  1min"/>
    <m/>
    <m/>
    <m/>
    <m/>
    <m/>
    <m/>
    <m/>
    <m/>
    <s v="연구원"/>
    <n v="1"/>
    <n v="0.08"/>
    <n v="60"/>
    <n v="57.599999999999994"/>
    <n v="0.08"/>
    <n v="90"/>
    <n v="86.4"/>
  </r>
  <r>
    <x v="0"/>
    <x v="3"/>
    <x v="0"/>
    <x v="0"/>
    <x v="0"/>
    <s v="입도 분석"/>
    <s v="샘플 loading 및 측정"/>
    <s v="장비에 분산액 투입 및 측정 시작 "/>
    <s v="입도 분석기 (Malvern Panalytical-mastersizer3000, hydro-EV (수동분산) or MV (자동 분산)선택 필요)"/>
    <m/>
    <m/>
    <m/>
    <m/>
    <m/>
    <m/>
    <m/>
    <s v="연구원"/>
    <n v="1"/>
    <n v="0.08"/>
    <n v="60"/>
    <n v="57.599999999999994"/>
    <n v="0.08"/>
    <n v="90"/>
    <n v="86.4"/>
  </r>
  <r>
    <x v="0"/>
    <x v="3"/>
    <x v="0"/>
    <x v="0"/>
    <x v="0"/>
    <s v="입도 분석"/>
    <s v="장비 세척"/>
    <s v="측정 장비를 세척한다."/>
    <m/>
    <m/>
    <m/>
    <m/>
    <m/>
    <m/>
    <m/>
    <m/>
    <s v="연구원"/>
    <n v="1"/>
    <n v="0.08"/>
    <n v="60"/>
    <n v="57.599999999999994"/>
    <n v="0.08"/>
    <n v="90"/>
    <n v="86.4"/>
  </r>
  <r>
    <x v="0"/>
    <x v="3"/>
    <x v="0"/>
    <x v="0"/>
    <x v="0"/>
    <s v="입도 분석"/>
    <s v="data 추출 및 정리"/>
    <s v=" data 추출 (vol. /Num. 기준 각각) 및 정리/그래프 그리기, _x000a_(측정 및 클리닝에 사용되는 폐수 주기적으로 별도 폐기 필요)"/>
    <m/>
    <m/>
    <m/>
    <m/>
    <m/>
    <s v="D90_x000a_D50_x000a_D10_x000a_Span"/>
    <m/>
    <m/>
    <s v="연구원"/>
    <n v="1"/>
    <n v="0.08"/>
    <n v="60"/>
    <n v="57.599999999999994"/>
    <n v="0.08"/>
    <n v="90"/>
    <n v="86.4"/>
  </r>
  <r>
    <x v="0"/>
    <x v="3"/>
    <x v="0"/>
    <x v="0"/>
    <x v="1"/>
    <s v="비표면적 분석"/>
    <s v="샘플 소분 및 샘플링"/>
    <s v="비어있는 BET 초자의 무게 측정 -&gt; 초자에 샘플 투입 (powder 0.2~2g/밀도가 낮은 샘플은 g수를 더 낮춰서 투입) -&gt; 초자 neck부분에 묻어있는 시료는 면봉으로 닦아주기, 전처리 장비에 초자 연결 "/>
    <s v="Microtac사 Belsorp"/>
    <m/>
    <m/>
    <m/>
    <s v="활물질 무게"/>
    <s v="비표면적"/>
    <m/>
    <m/>
    <s v="연구원"/>
    <n v="1"/>
    <n v="0.08"/>
    <n v="60"/>
    <n v="57.599999999999994"/>
    <n v="0.08"/>
    <n v="90"/>
    <n v="86.4"/>
  </r>
  <r>
    <x v="0"/>
    <x v="3"/>
    <x v="0"/>
    <x v="0"/>
    <x v="1"/>
    <s v="비표면적 분석"/>
    <s v="전처리_x000d_"/>
    <s v="130℃ 진공상태에서 5시간동안 전처리 진행 (pore V.이 큰 원료의 경우, 전처리 시간 증가) --&gt; 상온으로 식히기 "/>
    <m/>
    <m/>
    <m/>
    <m/>
    <m/>
    <m/>
    <m/>
    <m/>
    <s v="연구원"/>
    <n v="0"/>
    <n v="300"/>
    <n v="60"/>
    <n v="0"/>
    <n v="300"/>
    <n v="90"/>
    <n v="0"/>
  </r>
  <r>
    <x v="0"/>
    <x v="3"/>
    <x v="0"/>
    <x v="0"/>
    <x v="1"/>
    <s v="비표면적 분석"/>
    <s v="무게 측정_x000d_"/>
    <s v="전처리 진행한 샘플이 담긴 BET 초자의 무게 측정-&gt; 샘플 무게 계산 "/>
    <m/>
    <m/>
    <m/>
    <m/>
    <m/>
    <m/>
    <m/>
    <m/>
    <s v="연구원"/>
    <n v="1"/>
    <n v="0.08"/>
    <n v="60"/>
    <n v="57.599999999999994"/>
    <n v="0.08"/>
    <n v="90"/>
    <n v="86.4"/>
  </r>
  <r>
    <x v="0"/>
    <x v="3"/>
    <x v="0"/>
    <x v="0"/>
    <x v="1"/>
    <s v="비표면적 분석"/>
    <s v="측정 준비"/>
    <s v="BET 장비에 초자 장착 -&gt;  가스보관실에서 액체 질소 소분 후 장비 용기에 덜어주기, 측정 패턴/파일명 등 설정 "/>
    <m/>
    <m/>
    <m/>
    <m/>
    <m/>
    <m/>
    <m/>
    <m/>
    <s v="연구원"/>
    <n v="1"/>
    <n v="0.08"/>
    <n v="60"/>
    <n v="57.599999999999994"/>
    <n v="0.08"/>
    <n v="90"/>
    <n v="86.4"/>
  </r>
  <r>
    <x v="0"/>
    <x v="3"/>
    <x v="0"/>
    <x v="0"/>
    <x v="1"/>
    <s v="비표면적 분석"/>
    <s v="측정"/>
    <s v="측정 시작 (장비에 따라 2개 소재 동시 분석 가능)"/>
    <m/>
    <m/>
    <m/>
    <m/>
    <m/>
    <m/>
    <m/>
    <m/>
    <s v="연구원"/>
    <n v="0"/>
    <n v="300"/>
    <n v="60"/>
    <n v="0"/>
    <n v="300"/>
    <n v="90"/>
    <n v="0"/>
  </r>
  <r>
    <x v="0"/>
    <x v="3"/>
    <x v="0"/>
    <x v="0"/>
    <x v="1"/>
    <s v="비표면적 분석"/>
    <s v="Data 정리 "/>
    <s v="data 추출 및 정리 (그래프 그리기, pore 크기별 비율 계산 등)"/>
    <m/>
    <m/>
    <m/>
    <m/>
    <m/>
    <m/>
    <m/>
    <m/>
    <s v="연구원"/>
    <n v="1"/>
    <n v="0.08"/>
    <n v="60"/>
    <n v="57.599999999999994"/>
    <n v="0.08"/>
    <n v="90"/>
    <n v="86.4"/>
  </r>
  <r>
    <x v="0"/>
    <x v="3"/>
    <x v="0"/>
    <x v="0"/>
    <x v="1"/>
    <s v="비표면적 분석"/>
    <s v="세척 및 정리_x000d_"/>
    <s v="사용한 초자 세척 및 정리  "/>
    <m/>
    <m/>
    <m/>
    <m/>
    <m/>
    <m/>
    <m/>
    <m/>
    <s v="연구원"/>
    <n v="1"/>
    <n v="0.08"/>
    <n v="60"/>
    <n v="57.599999999999994"/>
    <n v="0.08"/>
    <n v="90"/>
    <n v="86.4"/>
  </r>
  <r>
    <x v="0"/>
    <x v="3"/>
    <x v="0"/>
    <x v="0"/>
    <x v="24"/>
    <s v="PH분석"/>
    <s v="측정장비 셋팅"/>
    <s v="증류수 100ml에 활물질 5g을 넣고 stirring 5분"/>
    <s v="stirring plate, pH titrator"/>
    <m/>
    <m/>
    <m/>
    <m/>
    <s v="Initial pH_x000a_Excess Li_x000a_Li2CO3_x000a_LiOH_x000a_Total_x000a_EP1_x000a_EP2_x000a_FP1"/>
    <m/>
    <m/>
    <s v="연구원"/>
    <n v="1"/>
    <n v="0.17"/>
    <n v="60"/>
    <n v="122.4"/>
    <n v="0.17"/>
    <n v="90"/>
    <n v="183.60000000000002"/>
  </r>
  <r>
    <x v="0"/>
    <x v="3"/>
    <x v="0"/>
    <x v="0"/>
    <x v="24"/>
    <s v="PH분석"/>
    <s v="활물질 전처리"/>
    <s v="활물질 입도에 맞는 filter paper를 사용하여 filtering 진행"/>
    <m/>
    <m/>
    <m/>
    <m/>
    <m/>
    <m/>
    <m/>
    <m/>
    <s v="연구원"/>
    <n v="1"/>
    <n v="0.17"/>
    <n v="60"/>
    <n v="122.4"/>
    <n v="0.17"/>
    <n v="90"/>
    <n v="183.60000000000002"/>
  </r>
  <r>
    <x v="0"/>
    <x v="3"/>
    <x v="0"/>
    <x v="0"/>
    <x v="24"/>
    <s v="PH분석"/>
    <s v="측정 및 계산"/>
    <s v="여과된 증류수로 pH 적정 후 변곡점을 활용하여 잔류리튬 계산"/>
    <m/>
    <m/>
    <m/>
    <m/>
    <m/>
    <m/>
    <m/>
    <m/>
    <s v="연구원"/>
    <n v="1"/>
    <n v="0.17"/>
    <n v="60"/>
    <n v="122.4"/>
    <n v="0.17"/>
    <n v="90"/>
    <n v="183.60000000000002"/>
  </r>
  <r>
    <x v="0"/>
    <x v="3"/>
    <x v="0"/>
    <x v="0"/>
    <x v="25"/>
    <s v="압연밀도 분석"/>
    <s v="장비 세팅"/>
    <s v="장비에 빈 몰드 로딩 뒤 원점 측정. (같은 몰드 사용한 연속측정 시 본 step 생략)"/>
    <s v="carver press"/>
    <m/>
    <m/>
    <m/>
    <s v="press 전/후 몰드 높이 차이"/>
    <s v="밀도_x000a_1.5ton_x000a_2ton_x000a_3ton_x000a_9ton"/>
    <m/>
    <m/>
    <s v="연구원"/>
    <n v="1"/>
    <n v="0.08"/>
    <n v="60"/>
    <n v="57.599999999999994"/>
    <n v="0.08"/>
    <n v="90"/>
    <n v="86.4"/>
  </r>
  <r>
    <x v="0"/>
    <x v="3"/>
    <x v="0"/>
    <x v="0"/>
    <x v="25"/>
    <s v="압연밀도 분석"/>
    <s v="계량"/>
    <s v="몰드 회수 후 파우더 계량 (3g)"/>
    <m/>
    <m/>
    <m/>
    <m/>
    <s v="활물질 질량"/>
    <m/>
    <m/>
    <m/>
    <s v="연구원"/>
    <n v="1"/>
    <n v="0.08"/>
    <n v="60"/>
    <n v="57.599999999999994"/>
    <n v="0.08"/>
    <n v="90"/>
    <n v="86.4"/>
  </r>
  <r>
    <x v="0"/>
    <x v="3"/>
    <x v="0"/>
    <x v="0"/>
    <x v="25"/>
    <s v="압연밀도 분석"/>
    <s v="측정 전 전처리"/>
    <s v="몰드 뚜껑 부분 열고 파우더 투입. 파우더 넘침 방지 위해 테이블을 몰드 바닥면으로 쳐서 다지기 (절반 정도 넣고 시행, 총 2회)"/>
    <m/>
    <m/>
    <m/>
    <m/>
    <m/>
    <m/>
    <m/>
    <m/>
    <s v="연구원"/>
    <n v="1"/>
    <n v="0.08"/>
    <n v="60"/>
    <n v="57.599999999999994"/>
    <n v="0.08"/>
    <n v="90"/>
    <n v="86.4"/>
  </r>
  <r>
    <x v="0"/>
    <x v="3"/>
    <x v="0"/>
    <x v="0"/>
    <x v="25"/>
    <s v="압연밀도 분석"/>
    <s v="몰드 조립"/>
    <s v="몰드 천천히 닫기 (좌, 우로 돌려가며 몰드 내 trap된 공기 빼주면서 시행"/>
    <m/>
    <m/>
    <m/>
    <m/>
    <m/>
    <m/>
    <m/>
    <m/>
    <s v="연구원"/>
    <n v="1"/>
    <n v="1.7000000000000001E-2"/>
    <n v="60"/>
    <n v="12.24"/>
    <n v="1.7000000000000001E-2"/>
    <n v="90"/>
    <n v="18.36"/>
  </r>
  <r>
    <x v="0"/>
    <x v="3"/>
    <x v="0"/>
    <x v="0"/>
    <x v="25"/>
    <s v="압연밀도 분석"/>
    <s v="측정장비에 몰드 결착"/>
    <s v="장비에 몰드 탑재"/>
    <m/>
    <m/>
    <m/>
    <m/>
    <m/>
    <m/>
    <m/>
    <m/>
    <s v="연구원"/>
    <n v="1"/>
    <n v="1.7000000000000001E-2"/>
    <n v="60"/>
    <n v="12.24"/>
    <n v="1.7000000000000001E-2"/>
    <n v="90"/>
    <n v="18.36"/>
  </r>
  <r>
    <x v="0"/>
    <x v="3"/>
    <x v="0"/>
    <x v="0"/>
    <x v="25"/>
    <s v="압연밀도 분석"/>
    <s v="측정시작"/>
    <s v="측정 및 압연밀도 기록"/>
    <m/>
    <m/>
    <m/>
    <m/>
    <m/>
    <m/>
    <m/>
    <m/>
    <s v="연구원"/>
    <n v="1"/>
    <n v="0.08"/>
    <n v="60"/>
    <n v="57.599999999999994"/>
    <n v="0.08"/>
    <n v="90"/>
    <n v="86.4"/>
  </r>
  <r>
    <x v="0"/>
    <x v="3"/>
    <x v="0"/>
    <x v="0"/>
    <x v="25"/>
    <s v="압연밀도 분석"/>
    <s v="세정"/>
    <s v="파우더 폐기 및 몰드 세척 (물, 아세톤), 건조"/>
    <m/>
    <m/>
    <m/>
    <m/>
    <m/>
    <m/>
    <m/>
    <m/>
    <s v="연구원"/>
    <n v="1"/>
    <n v="0.08"/>
    <n v="60"/>
    <n v="57.599999999999994"/>
    <n v="0.08"/>
    <n v="90"/>
    <n v="86.4"/>
  </r>
  <r>
    <x v="0"/>
    <x v="3"/>
    <x v="0"/>
    <x v="0"/>
    <x v="25"/>
    <s v="압연밀도 분석"/>
    <s v="Data 정리"/>
    <s v="Data 추출 및 정리"/>
    <m/>
    <m/>
    <m/>
    <m/>
    <m/>
    <m/>
    <m/>
    <m/>
    <s v="연구원"/>
    <n v="1"/>
    <n v="0.08"/>
    <n v="60"/>
    <n v="57.599999999999994"/>
    <n v="0.08"/>
    <n v="90"/>
    <n v="86.4"/>
  </r>
  <r>
    <x v="0"/>
    <x v="3"/>
    <x v="0"/>
    <x v="0"/>
    <x v="26"/>
    <s v="압연후 활물질 입도 변화 분석"/>
    <s v="Pellet 만들기"/>
    <s v="Pellet density 측정과 동일 protocol로 press 진행"/>
    <m/>
    <m/>
    <m/>
    <m/>
    <m/>
    <m/>
    <m/>
    <m/>
    <s v="연구원"/>
    <n v="1"/>
    <n v="0.17"/>
    <n v="60"/>
    <n v="122.4"/>
    <n v="0.17"/>
    <n v="90"/>
    <n v="183.60000000000002"/>
  </r>
  <r>
    <x v="0"/>
    <x v="3"/>
    <x v="0"/>
    <x v="0"/>
    <x v="26"/>
    <s v="압연후 활물질 입도 변화 분석"/>
    <s v="측정 전 전처리"/>
    <s v="press된 샘플을 몰드에서 분해 후 유발로 입자 뭉침을 풀어줌"/>
    <m/>
    <m/>
    <m/>
    <m/>
    <m/>
    <m/>
    <m/>
    <m/>
    <s v="연구원"/>
    <n v="1"/>
    <n v="0.08"/>
    <n v="60"/>
    <n v="57.599999999999994"/>
    <n v="0.08"/>
    <n v="90"/>
    <n v="86.4"/>
  </r>
  <r>
    <x v="0"/>
    <x v="3"/>
    <x v="0"/>
    <x v="0"/>
    <x v="26"/>
    <s v="압연후 활물질 입도 변화 분석"/>
    <s v="측정"/>
    <s v="PSD와 동일 프로토콜로 delta PSD 측정"/>
    <m/>
    <m/>
    <m/>
    <m/>
    <m/>
    <s v="D90_x000a_D50_x000a_D10_x000a_Span"/>
    <m/>
    <m/>
    <s v="연구원"/>
    <n v="1"/>
    <n v="0.4"/>
    <n v="60"/>
    <n v="288"/>
    <n v="0.4"/>
    <n v="90"/>
    <n v="432"/>
  </r>
  <r>
    <x v="0"/>
    <x v="3"/>
    <x v="0"/>
    <x v="0"/>
    <x v="26"/>
    <s v="압연후 활물질 입도 변화 분석"/>
    <s v="Data 비교 및 결과정리"/>
    <s v="press 전/후 D50 변화량, 1um 이하 미분량을 계산하여 입자깨짐 결과로 정리"/>
    <m/>
    <m/>
    <m/>
    <m/>
    <m/>
    <s v="교차점 X축 값_x000a_PSD Raw Data_x000a_강도유지율_x000a_부피변화율"/>
    <m/>
    <m/>
    <s v="연구원"/>
    <n v="1"/>
    <n v="0.8"/>
    <n v="60"/>
    <n v="576"/>
    <n v="0.8"/>
    <n v="90"/>
    <n v="864"/>
  </r>
  <r>
    <x v="0"/>
    <x v="3"/>
    <x v="0"/>
    <x v="0"/>
    <x v="5"/>
    <s v="결정구조/상(phase) 분석"/>
    <s v="샘플 소분"/>
    <s v="시료 소분 후 분석실 이동"/>
    <s v="XRD"/>
    <m/>
    <m/>
    <m/>
    <m/>
    <m/>
    <m/>
    <m/>
    <s v="연구원"/>
    <n v="1"/>
    <n v="0.8"/>
    <n v="60"/>
    <n v="576"/>
    <n v="0.8"/>
    <n v="90"/>
    <n v="864"/>
  </r>
  <r>
    <x v="0"/>
    <x v="3"/>
    <x v="0"/>
    <x v="0"/>
    <x v="5"/>
    <s v="결정구조/상(phase) 분석"/>
    <s v="샘플링"/>
    <s v="샘플 홀더에 powder 평평하게 샘플링"/>
    <s v="XRD"/>
    <m/>
    <m/>
    <m/>
    <m/>
    <m/>
    <m/>
    <m/>
    <s v="연구원"/>
    <n v="1"/>
    <n v="0.1"/>
    <n v="60"/>
    <n v="72"/>
    <n v="0.17"/>
    <n v="90"/>
    <n v="108"/>
  </r>
  <r>
    <x v="0"/>
    <x v="3"/>
    <x v="0"/>
    <x v="0"/>
    <x v="5"/>
    <s v="결정구조/상(phase) 분석"/>
    <s v="샘플링"/>
    <s v="홀더 주변 클리닝 (에틸알콜 등), "/>
    <s v="XRD"/>
    <m/>
    <m/>
    <m/>
    <m/>
    <m/>
    <m/>
    <m/>
    <s v="연구원"/>
    <n v="1"/>
    <n v="0.1"/>
    <n v="60"/>
    <n v="72"/>
    <n v="0.17"/>
    <n v="90"/>
    <n v="108"/>
  </r>
  <r>
    <x v="0"/>
    <x v="3"/>
    <x v="0"/>
    <x v="0"/>
    <x v="5"/>
    <s v="결정구조/상(phase) 분석"/>
    <s v="샘플링"/>
    <s v="홀더에 샘플명/이름/날짜 수기로 기입, "/>
    <s v="XRD"/>
    <m/>
    <m/>
    <m/>
    <m/>
    <m/>
    <m/>
    <m/>
    <s v="연구원"/>
    <n v="1"/>
    <n v="0.1"/>
    <n v="60"/>
    <n v="72"/>
    <n v="0.17"/>
    <n v="90"/>
    <n v="108"/>
  </r>
  <r>
    <x v="0"/>
    <x v="3"/>
    <x v="0"/>
    <x v="0"/>
    <x v="5"/>
    <s v="결정구조/상(phase) 분석"/>
    <s v="샘플링"/>
    <s v="샘플 홀더  장비에 투입 후 측정 패턴 및 저장 setting "/>
    <s v="XRD"/>
    <m/>
    <m/>
    <m/>
    <m/>
    <m/>
    <m/>
    <m/>
    <s v="연구원"/>
    <n v="1"/>
    <n v="0.1"/>
    <n v="60"/>
    <n v="72"/>
    <n v="0.17"/>
    <n v="90"/>
    <n v="108"/>
  </r>
  <r>
    <x v="0"/>
    <x v="3"/>
    <x v="0"/>
    <x v="0"/>
    <x v="5"/>
    <s v="결정구조/상(phase) 분석"/>
    <s v="XRD 측정"/>
    <s v=" XRD 측정"/>
    <s v="XRD"/>
    <m/>
    <m/>
    <m/>
    <m/>
    <m/>
    <m/>
    <m/>
    <s v="연구원"/>
    <n v="0"/>
    <n v="120"/>
    <n v="60"/>
    <n v="0"/>
    <n v="120"/>
    <n v="90"/>
    <n v="0"/>
  </r>
  <r>
    <x v="0"/>
    <x v="3"/>
    <x v="0"/>
    <x v="0"/>
    <x v="5"/>
    <s v="결정구조/상(phase) 분석"/>
    <s v="Data 변환 및 fitting"/>
    <s v="① Topaz 프로그램 활용하여 Rietveld refinement진행, 필요 데이터 계산 및 추출 (strain, crystal density, lattice parameter, cation mixing, X-size)_x000a_② EVA 프로그램 활용하여 (003), (104) peak FWHM 계산 및 추출, raw data는 xy형식 파일로 저장하여 추출 / 결정립 fitting_x000a_③xy파일로 raw data불러와 origin 또는 MDS이용해 그래프 생성"/>
    <m/>
    <m/>
    <m/>
    <m/>
    <m/>
    <s v="c/a Ratio_x000a_부피_x000a_밀도_x000a_Cry size (strain free)_x000a_Cry size (strain)_x000a_Crystallinity_x000a_Strain_x000a_Li Disorder_x000a_Lc(002 Peak)_x000a_Lc(D-Spacing)_x000a_La(100 Peak)_x000a_La(D-Spacing)"/>
    <m/>
    <m/>
    <s v="연구원"/>
    <n v="1"/>
    <n v="0.17"/>
    <n v="60"/>
    <n v="122.4"/>
    <n v="0.17"/>
    <n v="90"/>
    <n v="183.60000000000002"/>
  </r>
  <r>
    <x v="0"/>
    <x v="3"/>
    <x v="0"/>
    <x v="0"/>
    <x v="5"/>
    <s v="결정구조/상(phase) 분석"/>
    <s v="세척 및 정리"/>
    <s v="사용한 샘플홀더 세척 및 정리"/>
    <m/>
    <m/>
    <m/>
    <m/>
    <m/>
    <m/>
    <m/>
    <m/>
    <s v="연구원"/>
    <n v="1"/>
    <n v="0.17"/>
    <n v="60"/>
    <n v="122.4"/>
    <n v="0.17"/>
    <n v="90"/>
    <n v="183.60000000000002"/>
  </r>
  <r>
    <x v="0"/>
    <x v="3"/>
    <x v="0"/>
    <x v="0"/>
    <x v="6"/>
    <s v="소재 이미지 분석"/>
    <s v="샘플링"/>
    <s v="샘플홀더에 카본테이브 부착 후, 소량의 powder (혹은 전극) 부착"/>
    <m/>
    <m/>
    <m/>
    <m/>
    <m/>
    <m/>
    <m/>
    <m/>
    <s v="연구원"/>
    <n v="1"/>
    <n v="0.08"/>
    <n v="60"/>
    <n v="57.599999999999994"/>
    <n v="0.08"/>
    <n v="90"/>
    <n v="86.4"/>
  </r>
  <r>
    <x v="0"/>
    <x v="3"/>
    <x v="0"/>
    <x v="0"/>
    <x v="6"/>
    <s v="소재 이미지 분석"/>
    <s v="샘플 홀더 장비로 투입"/>
    <s v="샘플 홀더 장비로 투입"/>
    <m/>
    <m/>
    <m/>
    <m/>
    <m/>
    <m/>
    <m/>
    <m/>
    <s v="연구원"/>
    <n v="1"/>
    <n v="0.3"/>
    <n v="60"/>
    <n v="216"/>
    <n v="0.3"/>
    <n v="90"/>
    <n v="324"/>
  </r>
  <r>
    <x v="0"/>
    <x v="3"/>
    <x v="0"/>
    <x v="0"/>
    <x v="6"/>
    <s v="소재 이미지 분석"/>
    <s v="이미지 생성"/>
    <s v="원하는 샘플 SEM 이미지 (입자의 형태를 잘 확인할 수 있는) 확인 후 배율별로 각각 캡쳐"/>
    <m/>
    <m/>
    <m/>
    <m/>
    <m/>
    <m/>
    <m/>
    <m/>
    <s v="연구원"/>
    <n v="1"/>
    <n v="0.3"/>
    <n v="60"/>
    <n v="216"/>
    <n v="0.3"/>
    <n v="90"/>
    <n v="324"/>
  </r>
  <r>
    <x v="0"/>
    <x v="3"/>
    <x v="0"/>
    <x v="0"/>
    <x v="6"/>
    <s v="소재 이미지 분석"/>
    <s v="EDS 분석_x000d_"/>
    <s v="EDS 분석"/>
    <m/>
    <m/>
    <m/>
    <m/>
    <m/>
    <m/>
    <m/>
    <m/>
    <s v="연구원"/>
    <n v="1"/>
    <n v="0.08"/>
    <n v="60"/>
    <n v="57.599999999999994"/>
    <n v="0.08"/>
    <n v="90"/>
    <n v="86.4"/>
  </r>
  <r>
    <x v="0"/>
    <x v="3"/>
    <x v="0"/>
    <x v="0"/>
    <x v="6"/>
    <s v="소재 이미지 분석"/>
    <s v="Data 저장_x000d_"/>
    <s v="Data 저장 후 추출"/>
    <m/>
    <m/>
    <m/>
    <m/>
    <m/>
    <s v="x1000_x000a_x2000_x000a_x5000_x000a_x10000_x000a_x20000_x000a_x30000_x000a_단면 이미지"/>
    <m/>
    <m/>
    <s v="연구원"/>
    <n v="1"/>
    <n v="0.08"/>
    <n v="60"/>
    <n v="57.599999999999994"/>
    <n v="0.08"/>
    <n v="90"/>
    <n v="86.4"/>
  </r>
  <r>
    <x v="0"/>
    <x v="3"/>
    <x v="0"/>
    <x v="0"/>
    <x v="6"/>
    <s v="소재 이미지 분석"/>
    <s v="샘플 홀더 자동 배출_x000d_"/>
    <s v="샘플 홀더 배출"/>
    <m/>
    <m/>
    <m/>
    <m/>
    <m/>
    <m/>
    <m/>
    <m/>
    <s v="연구원"/>
    <n v="1"/>
    <n v="0.08"/>
    <n v="60"/>
    <n v="57.599999999999994"/>
    <n v="0.08"/>
    <n v="90"/>
    <n v="86.4"/>
  </r>
  <r>
    <x v="0"/>
    <x v="3"/>
    <x v="0"/>
    <x v="0"/>
    <x v="6"/>
    <s v="소재 이미지 분석"/>
    <s v="샘플 홀더 클리닝_x000d_"/>
    <s v="샘플 홀더 클리닝"/>
    <m/>
    <m/>
    <m/>
    <m/>
    <m/>
    <m/>
    <m/>
    <m/>
    <s v="연구원"/>
    <n v="1"/>
    <n v="0.08"/>
    <n v="60"/>
    <n v="57.599999999999994"/>
    <n v="0.08"/>
    <n v="90"/>
    <n v="86.4"/>
  </r>
  <r>
    <x v="0"/>
    <x v="3"/>
    <x v="1"/>
    <x v="1"/>
    <x v="8"/>
    <s v="코인셀용 양극 슬러리 제조"/>
    <s v="1차 재료 계량"/>
    <s v="도전재+바인더 premixing 계량 (slurry 제작 전 믹서 사용하여 미리 대량 제조). 손실 방지위해 mixing통 (Nalgene bottle)에 직접 계량"/>
    <s v="정밀저울, Thinky mixer"/>
    <m/>
    <m/>
    <m/>
    <m/>
    <m/>
    <m/>
    <m/>
    <s v="연구원"/>
    <n v="1"/>
    <n v="0.08"/>
    <n v="60"/>
    <n v="57.599999999999994"/>
    <n v="0.08"/>
    <n v="90"/>
    <n v="86.4"/>
  </r>
  <r>
    <x v="0"/>
    <x v="3"/>
    <x v="1"/>
    <x v="1"/>
    <x v="8"/>
    <s v="코인셀용 양극 슬러리 제조"/>
    <s v="2차 계량"/>
    <s v="유산지에 활물질 계량 뒤 mixing통에 혼합"/>
    <m/>
    <m/>
    <m/>
    <m/>
    <m/>
    <m/>
    <m/>
    <m/>
    <s v="연구원"/>
    <n v="1"/>
    <n v="0.08"/>
    <n v="60"/>
    <n v="57.599999999999994"/>
    <n v="0.08"/>
    <n v="90"/>
    <n v="86.4"/>
  </r>
  <r>
    <x v="0"/>
    <x v="3"/>
    <x v="1"/>
    <x v="1"/>
    <x v="8"/>
    <s v="코인셀용 양극 슬러리 제조"/>
    <s v="고형분 맞추기"/>
    <s v="고형분 양 고려하여 NMP 추가 투입"/>
    <m/>
    <m/>
    <m/>
    <m/>
    <m/>
    <m/>
    <m/>
    <m/>
    <s v="연구원"/>
    <n v="1"/>
    <n v="0.08"/>
    <n v="60"/>
    <n v="57.599999999999994"/>
    <n v="0.08"/>
    <n v="90"/>
    <n v="86.4"/>
  </r>
  <r>
    <x v="0"/>
    <x v="3"/>
    <x v="1"/>
    <x v="1"/>
    <x v="8"/>
    <s v="코인셀용 양극 슬러리 제조"/>
    <s v="1차 믹싱"/>
    <s v="슬러리 1차 혼합 (thinky mixer, 1200rpm, 3min)"/>
    <m/>
    <m/>
    <m/>
    <m/>
    <m/>
    <m/>
    <m/>
    <m/>
    <s v="연구원"/>
    <n v="1"/>
    <n v="0.05"/>
    <n v="60"/>
    <n v="36"/>
    <n v="0.05"/>
    <n v="90"/>
    <n v="54"/>
  </r>
  <r>
    <x v="0"/>
    <x v="3"/>
    <x v="1"/>
    <x v="1"/>
    <x v="8"/>
    <s v="코인셀용 양극 슬러리 제조"/>
    <s v="뭉친부분 풀어주기"/>
    <s v="Nalgene bottle 개봉 뒤 spatula로 휘저으며 뭉친 부분 풀어주기"/>
    <m/>
    <m/>
    <m/>
    <m/>
    <m/>
    <m/>
    <m/>
    <m/>
    <s v="연구원"/>
    <n v="1"/>
    <n v="1.7000000000000001E-2"/>
    <n v="60"/>
    <n v="12.24"/>
    <n v="1.7000000000000001E-2"/>
    <n v="90"/>
    <n v="18.36"/>
  </r>
  <r>
    <x v="0"/>
    <x v="3"/>
    <x v="1"/>
    <x v="1"/>
    <x v="8"/>
    <s v="코인셀용 양극 슬러리 제조"/>
    <s v="2차 믹싱"/>
    <s v="슬러리 2차 혼합 (thinky mixer, 1200rpm, 3min)"/>
    <m/>
    <m/>
    <m/>
    <m/>
    <m/>
    <m/>
    <m/>
    <m/>
    <s v="연구원"/>
    <n v="1"/>
    <n v="0.05"/>
    <n v="60"/>
    <n v="36"/>
    <n v="0.05"/>
    <n v="90"/>
    <n v="54"/>
  </r>
  <r>
    <x v="0"/>
    <x v="3"/>
    <x v="1"/>
    <x v="1"/>
    <x v="8"/>
    <s v="코인셀용 양극 슬러리 제조"/>
    <s v="장비 세척 및 정리"/>
    <s v="믹싱 완료 후 장비 세척 및 정리"/>
    <m/>
    <m/>
    <m/>
    <m/>
    <m/>
    <m/>
    <m/>
    <m/>
    <s v="연구원"/>
    <n v="1"/>
    <n v="0.08"/>
    <n v="60"/>
    <n v="57.599999999999994"/>
    <n v="0.08"/>
    <n v="90"/>
    <n v="86.4"/>
  </r>
  <r>
    <x v="0"/>
    <x v="3"/>
    <x v="1"/>
    <x v="10"/>
    <x v="9"/>
    <s v="코인셀용 양극 전극 제작"/>
    <s v="소재준비 (이송)"/>
    <s v="양극 슬러리 준비"/>
    <s v="작두, 전극 coater"/>
    <m/>
    <m/>
    <m/>
    <m/>
    <m/>
    <m/>
    <m/>
    <s v="연구원"/>
    <n v="1"/>
    <n v="0.01"/>
    <n v="60"/>
    <n v="7.1999999999999993"/>
    <n v="0.01"/>
    <n v="90"/>
    <n v="10.8"/>
  </r>
  <r>
    <x v="0"/>
    <x v="3"/>
    <x v="1"/>
    <x v="10"/>
    <x v="9"/>
    <s v="코인셀용 양극 전극 제작"/>
    <s v="코팅"/>
    <s v="슬러리를 Al foil 위에 도포한 후, 목표 전극무게 (~420mg/25cm2) 수준이 되도록 doctor blade gap 조절하여 코팅"/>
    <m/>
    <m/>
    <m/>
    <m/>
    <m/>
    <m/>
    <s v="O (사용 or 재제작 결정)"/>
    <s v="휴먼"/>
    <s v="연구원"/>
    <n v="1"/>
    <n v="0.08"/>
    <n v="60"/>
    <n v="57.599999999999994"/>
    <n v="0.08"/>
    <n v="90"/>
    <n v="86.4"/>
  </r>
  <r>
    <x v="0"/>
    <x v="3"/>
    <x v="1"/>
    <x v="10"/>
    <x v="27"/>
    <s v="코인셀용 양극 전극 제작"/>
    <s v="건조"/>
    <s v="코팅된 Al foil이 들뜨거나 기울어져 슬러리 로딩 불균일이 발생하지 않도록 건조과정 동안 고정 필요"/>
    <s v="고온 챔버"/>
    <m/>
    <m/>
    <m/>
    <m/>
    <m/>
    <m/>
    <m/>
    <s v="연구원"/>
    <n v="1"/>
    <n v="0.08"/>
    <n v="60"/>
    <n v="57.599999999999994"/>
    <n v="0.08"/>
    <n v="90"/>
    <n v="86.4"/>
  </r>
  <r>
    <x v="0"/>
    <x v="3"/>
    <x v="1"/>
    <x v="10"/>
    <x v="27"/>
    <s v="코인셀용 양극 전극 제작"/>
    <s v="장비 세척 및 정리"/>
    <s v="사용한 코터 세척 및 정리"/>
    <m/>
    <m/>
    <m/>
    <m/>
    <m/>
    <m/>
    <m/>
    <m/>
    <s v="연구원"/>
    <n v="1"/>
    <n v="0.08"/>
    <n v="60"/>
    <n v="57.599999999999994"/>
    <n v="0.08"/>
    <n v="90"/>
    <n v="86.4"/>
  </r>
  <r>
    <x v="0"/>
    <x v="3"/>
    <x v="1"/>
    <x v="10"/>
    <x v="10"/>
    <s v="코인셀용 양극 전극 제작"/>
    <s v="압연"/>
    <s v="2cm 폭으로 전극 cutting 뒤 target porosity에 맞게 압연기 gap 조절하여 압연 2회 진행 (lab설비 기준)"/>
    <m/>
    <m/>
    <m/>
    <m/>
    <m/>
    <m/>
    <m/>
    <m/>
    <s v="연구원"/>
    <n v="1"/>
    <n v="0.08"/>
    <n v="60"/>
    <n v="57.599999999999994"/>
    <n v="0.08"/>
    <n v="90"/>
    <n v="86.4"/>
  </r>
  <r>
    <x v="0"/>
    <x v="3"/>
    <x v="1"/>
    <x v="10"/>
    <x v="10"/>
    <s v="코인셀용 양극 전극 제작"/>
    <s v="장비 세척 및 정리"/>
    <s v="사용한 압연기 세척 및 정리"/>
    <m/>
    <m/>
    <m/>
    <m/>
    <m/>
    <m/>
    <m/>
    <m/>
    <s v="연구원"/>
    <n v="1"/>
    <n v="0.08"/>
    <n v="60"/>
    <n v="57.599999999999994"/>
    <n v="0.08"/>
    <n v="90"/>
    <n v="86.4"/>
  </r>
  <r>
    <x v="0"/>
    <x v="3"/>
    <x v="1"/>
    <x v="11"/>
    <x v="28"/>
    <s v="코인셀 제작"/>
    <s v="코인셀용 양/음극 타발"/>
    <s v="코인셀용 1.4875 cm2 크기로 양극 타발 (1소재당 코인셀 4~5개 제조)"/>
    <s v="코인셀 전극 타발기"/>
    <m/>
    <m/>
    <m/>
    <m/>
    <m/>
    <m/>
    <m/>
    <s v="연구원"/>
    <n v="1"/>
    <n v="0.08"/>
    <n v="60"/>
    <n v="57.599999999999994"/>
    <n v="0.08"/>
    <n v="90"/>
    <n v="86.4"/>
  </r>
  <r>
    <x v="0"/>
    <x v="3"/>
    <x v="1"/>
    <x v="11"/>
    <x v="28"/>
    <s v="코인셀 무게 측정"/>
    <s v="무게 측정/기록"/>
    <s v="타발된 전극 무게 측정 (target 무게에 젤 적합한 전극 사용), Al foil 무게 측정 "/>
    <m/>
    <m/>
    <m/>
    <m/>
    <m/>
    <m/>
    <m/>
    <m/>
    <s v="연구원"/>
    <n v="1"/>
    <n v="0.08"/>
    <n v="60"/>
    <n v="57.599999999999994"/>
    <n v="0.08"/>
    <n v="90"/>
    <n v="86.4"/>
  </r>
  <r>
    <x v="0"/>
    <x v="3"/>
    <x v="1"/>
    <x v="11"/>
    <x v="28"/>
    <s v="코인셀 두께 측정"/>
    <s v="두께 측정/기록"/>
    <s v="타발된 전극 두께 측정 (target 두께에 젤 적합한 전극 사용), Al Al 두께 측정 "/>
    <s v="두계측정기 (flat형)"/>
    <m/>
    <m/>
    <m/>
    <m/>
    <m/>
    <m/>
    <m/>
    <s v="연구원"/>
    <n v="1"/>
    <n v="0.08"/>
    <n v="60"/>
    <n v="57.599999999999994"/>
    <n v="0.08"/>
    <n v="90"/>
    <n v="86.4"/>
  </r>
  <r>
    <x v="0"/>
    <x v="3"/>
    <x v="1"/>
    <x v="11"/>
    <x v="28"/>
    <s v="코인셀 제작"/>
    <s v="Li metal 타발"/>
    <s v="글러브박스 내에 있는 Li metal  소분 -&gt; 드라이룸으로 이동 후 타발"/>
    <s v="글러브박스, Li metal 타발기"/>
    <m/>
    <m/>
    <m/>
    <m/>
    <m/>
    <m/>
    <m/>
    <s v="연구원"/>
    <n v="1"/>
    <n v="0.08"/>
    <n v="60"/>
    <n v="57.599999999999994"/>
    <n v="0.08"/>
    <n v="90"/>
    <n v="86.4"/>
  </r>
  <r>
    <x v="0"/>
    <x v="3"/>
    <x v="1"/>
    <x v="11"/>
    <x v="28"/>
    <s v="코인셀 제작"/>
    <s v="분리막 타발"/>
    <s v="분리막타발"/>
    <s v="분리막 타발기"/>
    <m/>
    <m/>
    <m/>
    <m/>
    <m/>
    <m/>
    <m/>
    <s v="연구원"/>
    <n v="1"/>
    <n v="0.08"/>
    <n v="60"/>
    <n v="57.599999999999994"/>
    <n v="0.08"/>
    <n v="90"/>
    <n v="86.4"/>
  </r>
  <r>
    <x v="0"/>
    <x v="3"/>
    <x v="1"/>
    <x v="11"/>
    <x v="28"/>
    <s v="코인셀 제작"/>
    <s v="부품 준비"/>
    <s v="제작할 코인셀 개수에 맞춰 코인셀용 부품 준비"/>
    <m/>
    <m/>
    <m/>
    <m/>
    <m/>
    <m/>
    <m/>
    <m/>
    <s v="연구원"/>
    <n v="1"/>
    <n v="0.08"/>
    <n v="60"/>
    <n v="57.599999999999994"/>
    <n v="0.08"/>
    <n v="90"/>
    <n v="86.4"/>
  </r>
  <r>
    <x v="0"/>
    <x v="3"/>
    <x v="1"/>
    <x v="11"/>
    <x v="13"/>
    <s v="코인셀 제작"/>
    <s v="코인셀 조립_x000d_"/>
    <s v="코인셀 조립 및 클램핑, 에틸알콜로 누액된 전해액 닦기 등 "/>
    <s v="글러브박스, 반자동 crimper"/>
    <m/>
    <m/>
    <m/>
    <m/>
    <m/>
    <m/>
    <m/>
    <s v="연구원"/>
    <n v="1"/>
    <n v="0.08"/>
    <n v="60"/>
    <n v="57.599999999999994"/>
    <n v="0.08"/>
    <n v="90"/>
    <n v="86.4"/>
  </r>
  <r>
    <x v="0"/>
    <x v="3"/>
    <x v="1"/>
    <x v="11"/>
    <x v="13"/>
    <s v="코인셀 제작"/>
    <s v="코인셀 조립 후 OCV 측정_x000d_"/>
    <s v="OCV 측정"/>
    <m/>
    <m/>
    <m/>
    <m/>
    <m/>
    <m/>
    <m/>
    <m/>
    <s v="연구원"/>
    <n v="1"/>
    <n v="0.08"/>
    <n v="60"/>
    <n v="57.599999999999994"/>
    <n v="0.08"/>
    <n v="90"/>
    <n v="86.4"/>
  </r>
  <r>
    <x v="0"/>
    <x v="3"/>
    <x v="2"/>
    <x v="6"/>
    <x v="16"/>
    <s v="코인셀 용량/효율 평가 (dQ/dV 포함)"/>
    <s v="비어있는 충방전 채널에 코인셀 체결"/>
    <s v="코인셀 체결"/>
    <s v="PNE"/>
    <m/>
    <m/>
    <m/>
    <m/>
    <m/>
    <m/>
    <m/>
    <s v="연구원"/>
    <n v="1"/>
    <n v="0.08"/>
    <n v="60"/>
    <n v="57.599999999999994"/>
    <n v="0.08"/>
    <n v="90"/>
    <n v="86.4"/>
  </r>
  <r>
    <x v="0"/>
    <x v="3"/>
    <x v="2"/>
    <x v="6"/>
    <x v="16"/>
    <s v="코인셀 용량/효율 평가 (dQ/dV 포함)"/>
    <s v=" 충방전 평가 진행"/>
    <s v="충방전 평가 진행 (0.1C 충/방 1회 측정) (전압 범위 및 온도는 평가 양극재에 따라 상이)"/>
    <s v="PNE"/>
    <m/>
    <m/>
    <m/>
    <s v="current"/>
    <s v="초기 충전용량_x000a_초기 방전용량_x000a_효율_x000a_초기 DC-IR_x000a_0.1 Sec_x000a_0.1 ~ 10 Sec_x000a_10 Sec_x000a_0.1 ~ 30 Sec_x000a_30 Sec_x000a_0.1 ~ 180 Sec_x000a_180 Sec_x000a_1st Cycle_x000a_충전 용량_x000a_방전 용량_x000a_dQdV (Capacity)_x000a_2nd Cycle_x000a_3rd Cycle"/>
    <m/>
    <m/>
    <s v="연구원"/>
    <n v="0"/>
    <n v="20"/>
    <n v="60"/>
    <n v="0"/>
    <n v="20"/>
    <n v="90"/>
    <n v="0"/>
  </r>
  <r>
    <x v="0"/>
    <x v="3"/>
    <x v="2"/>
    <x v="6"/>
    <x v="16"/>
    <s v="코인셀 용량/효율 평가 (dQ/dV 포함)"/>
    <s v="Data 정리 및 용량/효율 계산_x000d_"/>
    <s v="data추출 및 정리"/>
    <m/>
    <m/>
    <m/>
    <m/>
    <s v="voltage range"/>
    <m/>
    <m/>
    <m/>
    <s v="연구원"/>
    <n v="1"/>
    <n v="0.08"/>
    <n v="60"/>
    <n v="57.599999999999994"/>
    <n v="0.08"/>
    <n v="90"/>
    <n v="86.4"/>
  </r>
  <r>
    <x v="0"/>
    <x v="3"/>
    <x v="2"/>
    <x v="6"/>
    <x v="16"/>
    <s v="코인셀 용량/효율 평가 (dQ/dV 포함)"/>
    <s v="그래프 생성 _x000d_"/>
    <s v="오리진 프로그램으로 그래프 생성"/>
    <m/>
    <m/>
    <m/>
    <m/>
    <m/>
    <m/>
    <m/>
    <m/>
    <s v="연구원"/>
    <n v="1"/>
    <n v="0.08"/>
    <n v="60"/>
    <n v="57.599999999999994"/>
    <n v="0.08"/>
    <n v="90"/>
    <n v="86.4"/>
  </r>
  <r>
    <x v="0"/>
    <x v="3"/>
    <x v="2"/>
    <x v="6"/>
    <x v="16"/>
    <s v="코인셀 rate capability 평가_x000d_"/>
    <s v="비어있는 충방전 채널에 코인셀 체결_x000d_"/>
    <s v="전극 로딩 반영, C-rate에 해당하는 current값 확인, 충방전기 챔버로 이동 후 , 코인셀 체결, 충방전 패턴 설정 및 저장 "/>
    <s v="PNE"/>
    <m/>
    <m/>
    <m/>
    <m/>
    <m/>
    <m/>
    <m/>
    <s v="연구원"/>
    <n v="1"/>
    <n v="0.08"/>
    <n v="60"/>
    <n v="57.599999999999994"/>
    <n v="0.08"/>
    <n v="90"/>
    <n v="86.4"/>
  </r>
  <r>
    <x v="0"/>
    <x v="3"/>
    <x v="2"/>
    <x v="6"/>
    <x v="16"/>
    <s v="코인셀 rate capability 평가_x000d_"/>
    <s v="Rate 별 평가"/>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2C_x000a_0.33C_x000a_0.5C_x000a_1.0C_x000a_2.0C_x000a_3.0C_x000a_4.0C"/>
    <m/>
    <m/>
    <s v="연구원"/>
    <n v="0"/>
    <n v="30"/>
    <n v="60"/>
    <n v="0"/>
    <n v="30"/>
    <n v="90"/>
    <n v="0"/>
  </r>
  <r>
    <x v="0"/>
    <x v="3"/>
    <x v="2"/>
    <x v="6"/>
    <x v="16"/>
    <s v="코인셀 rate capability 평가_x000d_"/>
    <s v="Data 정리_x000d_"/>
    <s v="data추출 및 정리"/>
    <m/>
    <m/>
    <m/>
    <m/>
    <s v="voltage range"/>
    <m/>
    <m/>
    <m/>
    <s v="연구원"/>
    <n v="1"/>
    <n v="0.08"/>
    <n v="60"/>
    <n v="57.599999999999994"/>
    <n v="0.08"/>
    <n v="90"/>
    <n v="86.4"/>
  </r>
  <r>
    <x v="0"/>
    <x v="3"/>
    <x v="2"/>
    <x v="6"/>
    <x v="16"/>
    <s v="코인셀 rate capability 평가_x000d_"/>
    <s v="그래프 생성_x000d_"/>
    <s v="오리진 프로그램으로 그래프 생성"/>
    <m/>
    <m/>
    <m/>
    <m/>
    <m/>
    <m/>
    <m/>
    <m/>
    <s v="연구원"/>
    <n v="1"/>
    <n v="0.08"/>
    <n v="60"/>
    <n v="57.599999999999994"/>
    <n v="0.08"/>
    <n v="90"/>
    <n v="86.4"/>
  </r>
  <r>
    <x v="0"/>
    <x v="3"/>
    <x v="2"/>
    <x v="6"/>
    <x v="16"/>
    <s v="코인셀 사이클 평가"/>
    <s v="비어있는 충방전 채널에 코인셀 체결"/>
    <s v="코인셀 체결"/>
    <m/>
    <m/>
    <m/>
    <m/>
    <s v="current"/>
    <s v="용량_x000a_0 Cycle_x000a_50 Cycle_x000a_100 Cycle_x000a_300 Cycle_x000a_용량 유지율_x000a_저항 증가율"/>
    <m/>
    <m/>
    <s v="연구원"/>
    <n v="1"/>
    <n v="0.08"/>
    <n v="60"/>
    <n v="57.599999999999994"/>
    <n v="0.08"/>
    <n v="90"/>
    <n v="86.4"/>
  </r>
  <r>
    <x v="0"/>
    <x v="3"/>
    <x v="2"/>
    <x v="6"/>
    <x v="16"/>
    <s v="코인셀 사이클 평가"/>
    <s v="코인셀로 수명 평가"/>
    <s v="C-rate 및 온도 확인하여 수명 평가 진행 (50cycle) 평가 조건은 양극재마다 상이"/>
    <s v="PNE"/>
    <m/>
    <m/>
    <m/>
    <s v="cycle 횟수"/>
    <m/>
    <m/>
    <m/>
    <s v="연구원"/>
    <n v="0"/>
    <n v="300"/>
    <n v="60"/>
    <n v="0"/>
    <n v="300"/>
    <n v="90"/>
    <n v="0"/>
  </r>
  <r>
    <x v="0"/>
    <x v="3"/>
    <x v="2"/>
    <x v="6"/>
    <x v="16"/>
    <s v="코인셀 사이클 평가"/>
    <s v="Data 정리_x000d_"/>
    <s v="data 정리, 그래프 생성"/>
    <m/>
    <m/>
    <m/>
    <m/>
    <m/>
    <m/>
    <m/>
    <m/>
    <s v="연구원"/>
    <n v="1"/>
    <n v="0.08"/>
    <n v="60"/>
    <n v="57.599999999999994"/>
    <n v="0.08"/>
    <n v="90"/>
    <n v="86.4"/>
  </r>
  <r>
    <x v="0"/>
    <x v="3"/>
    <x v="2"/>
    <x v="6"/>
    <x v="16"/>
    <s v="코인셀 사이클 평가"/>
    <s v="그래프 생성_x000d_"/>
    <s v="오리진 프로그램으로 그래프 생성"/>
    <m/>
    <m/>
    <m/>
    <m/>
    <m/>
    <m/>
    <m/>
    <m/>
    <s v="연구원"/>
    <n v="1"/>
    <n v="0.08"/>
    <n v="60"/>
    <n v="57.599999999999994"/>
    <n v="0.08"/>
    <n v="90"/>
    <n v="86.4"/>
  </r>
  <r>
    <x v="0"/>
    <x v="3"/>
    <x v="1"/>
    <x v="12"/>
    <x v="14"/>
    <s v="모노셀 제작"/>
    <s v="모노셀 제작은 외주 의뢰 "/>
    <s v="작업사양서 작성 후 도급 의뢰 (원재료는 파우더로만)"/>
    <m/>
    <m/>
    <m/>
    <m/>
    <m/>
    <m/>
    <m/>
    <m/>
    <s v="도급"/>
    <n v="0"/>
    <n v="0"/>
    <n v="0"/>
    <n v="0"/>
    <n v="0"/>
    <n v="0"/>
    <n v="0"/>
  </r>
  <r>
    <x v="0"/>
    <x v="3"/>
    <x v="1"/>
    <x v="12"/>
    <x v="14"/>
    <s v="모노셀 제작"/>
    <s v="전해액 주액"/>
    <s v="건조된 모노셀에 전해액 180uL 주액"/>
    <s v="피펫, 모노셀 degas 장비"/>
    <m/>
    <m/>
    <m/>
    <m/>
    <m/>
    <m/>
    <m/>
    <s v="연구원"/>
    <n v="1"/>
    <n v="0.08"/>
    <n v="60"/>
    <n v="57.599999999999994"/>
    <n v="0.08"/>
    <n v="90"/>
    <n v="86.4"/>
  </r>
  <r>
    <x v="0"/>
    <x v="3"/>
    <x v="1"/>
    <x v="12"/>
    <x v="14"/>
    <s v="모노셀 제작"/>
    <s v="전해액 wetting "/>
    <s v="진공챔버에서 30초씩 2번 vacuum 시행"/>
    <m/>
    <m/>
    <m/>
    <m/>
    <m/>
    <m/>
    <m/>
    <m/>
    <s v="연구원"/>
    <n v="1"/>
    <n v="0.08"/>
    <n v="60"/>
    <n v="57.599999999999994"/>
    <n v="0.08"/>
    <n v="90"/>
    <n v="86.4"/>
  </r>
  <r>
    <x v="0"/>
    <x v="3"/>
    <x v="1"/>
    <x v="12"/>
    <x v="14"/>
    <s v="모노셀 제작"/>
    <s v="lamination"/>
    <s v="degas 장비에서 모노셀 진공압착 뒤 lamination 1회 진행 (130도, 5초)"/>
    <s v="모노셀 degas 장비"/>
    <m/>
    <m/>
    <m/>
    <m/>
    <m/>
    <m/>
    <m/>
    <s v="연구원"/>
    <n v="1"/>
    <n v="0.08"/>
    <n v="60"/>
    <n v="57.599999999999994"/>
    <n v="0.08"/>
    <n v="90"/>
    <n v="86.4"/>
  </r>
  <r>
    <x v="0"/>
    <x v="3"/>
    <x v="1"/>
    <x v="12"/>
    <x v="14"/>
    <s v="모노셀 제작"/>
    <s v="주액된 모노셀의 활성화 공정_x000d_"/>
    <s v="10시간 상온 wetting 후 활성화 진행"/>
    <s v="PNE, 상온챔버"/>
    <m/>
    <m/>
    <m/>
    <m/>
    <m/>
    <m/>
    <m/>
    <s v="연구원"/>
    <n v="0"/>
    <n v="30"/>
    <n v="60"/>
    <n v="0"/>
    <n v="30"/>
    <n v="90"/>
    <n v="0"/>
  </r>
  <r>
    <x v="0"/>
    <x v="3"/>
    <x v="1"/>
    <x v="12"/>
    <x v="14"/>
    <s v="모노셀 제작"/>
    <s v="모노셀 resealing"/>
    <s v="활성화 완료된 모노셀 degassing뒤 실링된 부분 맞추어 cutting"/>
    <s v="모노셀 degas 장비"/>
    <m/>
    <m/>
    <m/>
    <m/>
    <m/>
    <m/>
    <m/>
    <s v="연구원"/>
    <n v="1"/>
    <n v="0.5"/>
    <n v="60"/>
    <n v="360"/>
    <n v="0.5"/>
    <n v="90"/>
    <n v="540"/>
  </r>
  <r>
    <x v="0"/>
    <x v="3"/>
    <x v="2"/>
    <x v="6"/>
    <x v="21"/>
    <s v="용량 및 저항 분석"/>
    <s v="모노셀 용량 및 HPPC 평가"/>
    <s v="모노셀 용량 및 HPPC 평가 진행"/>
    <s v="PNE, 상온챔버"/>
    <m/>
    <m/>
    <m/>
    <m/>
    <m/>
    <m/>
    <m/>
    <s v="연구원"/>
    <n v="1"/>
    <n v="0.5"/>
    <n v="60"/>
    <n v="360"/>
    <n v="0.5"/>
    <n v="90"/>
    <n v="540"/>
  </r>
  <r>
    <x v="0"/>
    <x v="3"/>
    <x v="2"/>
    <x v="6"/>
    <x v="21"/>
    <s v="용량 및 저항 분석"/>
    <s v="Data 추출 및 정리"/>
    <s v="Data 추출 및 정리"/>
    <m/>
    <m/>
    <m/>
    <m/>
    <m/>
    <s v="초기용량_x000a_방전 저항_x000a_SOC 별 저항 값_x000a_0.1 Sec_x000a_0.1 ~ 10 Sec_x000a_10 Sec_x000a_0.1 ~ 30 Sec_x000a_30 Sec_x000a_0.1 ~ 180 Sec_x000a_180 Sec_x000a_인가전류_x000a_OCV_x000a_SOC 90_x000a_SOC 80_x000a_SOC 70_x000a_SOC 60_x000a_SOC 50_x000a_SOC 40_x000a_SOC 30_x000a_SOC 20_x000a_SOC 10_x000a_SOC 저항 그래프_x000a_SOC 별 Voltage Profile_x000a_OCV Profile_x000a_충전 저항"/>
    <m/>
    <m/>
    <s v="연구원"/>
    <n v="1"/>
    <n v="0.5"/>
    <n v="60"/>
    <n v="360"/>
    <n v="0.5"/>
    <n v="90"/>
    <n v="540"/>
  </r>
  <r>
    <x v="0"/>
    <x v="3"/>
    <x v="2"/>
    <x v="6"/>
    <x v="21"/>
    <s v="용량 및 저항 분석"/>
    <s v="모노셀 선별"/>
    <s v="저항 유사한 순으로 셀 선별"/>
    <m/>
    <m/>
    <m/>
    <m/>
    <m/>
    <m/>
    <m/>
    <m/>
    <s v="연구원"/>
    <n v="1"/>
    <n v="0.17"/>
    <n v="60"/>
    <n v="122.4"/>
    <n v="0.17"/>
    <n v="90"/>
    <n v="183.60000000000002"/>
  </r>
  <r>
    <x v="0"/>
    <x v="3"/>
    <x v="2"/>
    <x v="6"/>
    <x v="21"/>
    <s v="사이클 평가"/>
    <s v="셀 평가 (고온수명)"/>
    <s v="(In-situ cycle) 45도 챔버에서 평가. 매 100cyc Cycle RPT 측정"/>
    <s v="PNE, 고온챔버"/>
    <m/>
    <m/>
    <m/>
    <m/>
    <s v="용량_x000a_0 Cycle_x000a_50 Cycle_x000a_100 Cycle_x000a_300 Cycle_x000a_용량 유지율_x000a_저항 증가율"/>
    <m/>
    <m/>
    <s v="연구원"/>
    <n v="0"/>
    <n v="10"/>
    <n v="60"/>
    <n v="0"/>
    <n v="10"/>
    <n v="90"/>
    <n v="0"/>
  </r>
  <r>
    <x v="0"/>
    <x v="3"/>
    <x v="2"/>
    <x v="6"/>
    <x v="21"/>
    <s v="고온저장 성능 평가"/>
    <s v="셀 평가 (고온저장)"/>
    <s v="(Storage RPT) HPPC후 충전된 모노셀 60도 챔버에서 보관 뒤 1주/2주/4주/8주/12주 차에 꺼내 상온에서 storage RPT 측정"/>
    <s v="PNE, 고온챔버"/>
    <m/>
    <m/>
    <m/>
    <m/>
    <s v="0 Week_x000a_1 Week_x000a_2 Week_x000a_3 Week_x000a_4 Week_x000a_6 Week_x000a_8 Week_x000a_용량 유지율_x000a_저항 증가율"/>
    <m/>
    <m/>
    <s v="연구원"/>
    <n v="0"/>
    <n v="10"/>
    <n v="60"/>
    <n v="0"/>
    <n v="10"/>
    <n v="90"/>
    <n v="0"/>
  </r>
  <r>
    <x v="0"/>
    <x v="3"/>
    <x v="2"/>
    <x v="6"/>
    <x v="21"/>
    <s v="모노셀 평가"/>
    <s v="셀 평가 및 Data 정리_x000d_"/>
    <s v="셀 평가 및 Data 정리_x000d_"/>
    <m/>
    <m/>
    <m/>
    <m/>
    <m/>
    <m/>
    <m/>
    <m/>
    <s v="연구원"/>
    <n v="1"/>
    <n v="0.17"/>
    <n v="60"/>
    <n v="122.4"/>
    <n v="0.17"/>
    <n v="90"/>
    <n v="183.60000000000002"/>
  </r>
  <r>
    <x v="0"/>
    <x v="3"/>
    <x v="1"/>
    <x v="13"/>
    <x v="22"/>
    <s v="가스평가용 모노셀 제작"/>
    <s v="샘플 분리"/>
    <s v="모노셀 분해하여 양극+분리막 분리"/>
    <m/>
    <m/>
    <m/>
    <m/>
    <m/>
    <m/>
    <m/>
    <m/>
    <s v="연구원"/>
    <n v="1"/>
    <n v="0.3"/>
    <n v="60"/>
    <n v="216"/>
    <n v="0.3"/>
    <n v="90"/>
    <n v="324"/>
  </r>
  <r>
    <x v="0"/>
    <x v="3"/>
    <x v="1"/>
    <x v="13"/>
    <x v="22"/>
    <s v="가스평가용 모노셀 제작"/>
    <s v="샘플 이물 제거"/>
    <s v="DMC로 세척 및 면봉 이용해 이물 제거"/>
    <m/>
    <m/>
    <m/>
    <m/>
    <m/>
    <m/>
    <m/>
    <m/>
    <s v="연구원"/>
    <n v="1"/>
    <n v="0.17"/>
    <n v="60"/>
    <n v="122.4"/>
    <n v="0.17"/>
    <n v="90"/>
    <n v="183.60000000000002"/>
  </r>
  <r>
    <x v="0"/>
    <x v="3"/>
    <x v="1"/>
    <x v="13"/>
    <x v="22"/>
    <s v="가스평가용 모노셀 제작"/>
    <s v="파우치를 이용해 샘플 제조"/>
    <s v="양극+분리막 2개씩 포개어 모노셀 파우치에 삽입"/>
    <m/>
    <m/>
    <m/>
    <m/>
    <m/>
    <m/>
    <m/>
    <m/>
    <s v="연구원"/>
    <n v="1"/>
    <n v="0.17"/>
    <n v="60"/>
    <n v="122.4"/>
    <n v="0.17"/>
    <n v="90"/>
    <n v="183.60000000000002"/>
  </r>
  <r>
    <x v="0"/>
    <x v="3"/>
    <x v="1"/>
    <x v="13"/>
    <x v="22"/>
    <s v="가스평가용 모노셀 제작"/>
    <s v="건조"/>
    <s v="60도 진공오븐에서 1시간 건조"/>
    <s v="진공오븐"/>
    <m/>
    <m/>
    <m/>
    <m/>
    <m/>
    <m/>
    <m/>
    <s v="연구원"/>
    <n v="0"/>
    <n v="60"/>
    <n v="60"/>
    <n v="0"/>
    <n v="60"/>
    <n v="90"/>
    <n v="0"/>
  </r>
  <r>
    <x v="0"/>
    <x v="3"/>
    <x v="1"/>
    <x v="13"/>
    <x v="22"/>
    <s v="가스평가용 모노셀 제작"/>
    <s v="전해액 주액"/>
    <s v="전해액 400uL 주액"/>
    <s v="피펫, 모노셀 degas 장비"/>
    <m/>
    <m/>
    <m/>
    <m/>
    <m/>
    <m/>
    <m/>
    <s v="연구원"/>
    <n v="1"/>
    <n v="0.08"/>
    <n v="60"/>
    <n v="57.599999999999994"/>
    <n v="0.08"/>
    <n v="90"/>
    <n v="86.4"/>
  </r>
  <r>
    <x v="0"/>
    <x v="3"/>
    <x v="1"/>
    <x v="13"/>
    <x v="22"/>
    <s v="가스평가용 모노셀 제작"/>
    <s v="진공압착"/>
    <s v="degas 장비에서 진공압착"/>
    <m/>
    <m/>
    <m/>
    <m/>
    <m/>
    <m/>
    <m/>
    <m/>
    <s v="연구원"/>
    <n v="1"/>
    <n v="0.08"/>
    <n v="60"/>
    <n v="57.599999999999994"/>
    <n v="0.08"/>
    <n v="90"/>
    <n v="86.4"/>
  </r>
  <r>
    <x v="0"/>
    <x v="3"/>
    <x v="1"/>
    <x v="13"/>
    <x v="22"/>
    <s v="가스평가용 모노셀 제작"/>
    <s v="샘플 제조 완료"/>
    <s v="실링된 부분 맞추어 cutting"/>
    <m/>
    <m/>
    <m/>
    <m/>
    <m/>
    <m/>
    <m/>
    <m/>
    <s v="연구원"/>
    <n v="1"/>
    <n v="0.08"/>
    <n v="60"/>
    <n v="57.599999999999994"/>
    <n v="0.08"/>
    <n v="90"/>
    <n v="86.4"/>
  </r>
  <r>
    <x v="0"/>
    <x v="3"/>
    <x v="0"/>
    <x v="9"/>
    <x v="23"/>
    <s v="60도 보관중인 양극의 가스발생량 확인"/>
    <s v="샘플 무게 측정"/>
    <s v="0주차 무게 측정 (공기중/수중 무게 각각 측정). 60도 챔버에서 보관 뒤 1주/2주/4주/8주/12주 차에 꺼내 동일하게 측정 뒤 부피변화 계산"/>
    <s v="부피측정장비"/>
    <m/>
    <m/>
    <m/>
    <m/>
    <s v="Gas 함량_x000a_H2_x000a_CO_x000a_CO2_x000a_CH4_x000a_C2H2_x000a_C2H4_x000a_C2H6_x000a_C3H6_x000a_C3H8_x000a_Total_x000a_Gas 함량 백분율"/>
    <m/>
    <m/>
    <s v="연구원"/>
    <n v="1"/>
    <n v="0.17"/>
    <n v="60"/>
    <n v="122.4"/>
    <n v="0.17"/>
    <n v="90"/>
    <n v="183.60000000000002"/>
  </r>
  <r>
    <x v="0"/>
    <x v="3"/>
    <x v="0"/>
    <x v="9"/>
    <x v="23"/>
    <s v="60도 보관중인 양극의 가스발생량 확인"/>
    <s v="셀 평가 및 Data 정리_x000d_"/>
    <s v="셀 평가 및 Data 정리_x000d_"/>
    <m/>
    <m/>
    <m/>
    <m/>
    <m/>
    <m/>
    <m/>
    <m/>
    <s v="연구원"/>
    <n v="1"/>
    <n v="0.17"/>
    <n v="60"/>
    <n v="122.4"/>
    <n v="0.17"/>
    <n v="90"/>
    <n v="183.60000000000002"/>
  </r>
  <r>
    <x v="0"/>
    <x v="3"/>
    <x v="1"/>
    <x v="14"/>
    <x v="29"/>
    <s v="지그하프셀 제작"/>
    <s v="샘플 1차 믹싱"/>
    <s v="양극 활물질과 고체전해질 믹싱"/>
    <s v="voltex"/>
    <m/>
    <m/>
    <m/>
    <m/>
    <m/>
    <m/>
    <m/>
    <s v="연구원"/>
    <n v="1"/>
    <n v="0.17"/>
    <n v="15"/>
    <n v="30.6"/>
    <n v="0.17"/>
    <n v="22.5"/>
    <n v="45.900000000000006"/>
  </r>
  <r>
    <x v="0"/>
    <x v="3"/>
    <x v="1"/>
    <x v="14"/>
    <x v="29"/>
    <s v="지그하프셀 제작"/>
    <s v="2차 계량 및 믹싱"/>
    <s v="위 혼합물에 도전재 투입하여 도전재까지 믹싱 (이 단계까지 완료된 샘플을 복합 양극으로 명명)"/>
    <m/>
    <m/>
    <m/>
    <m/>
    <m/>
    <m/>
    <m/>
    <m/>
    <s v="연구원"/>
    <n v="1"/>
    <n v="0.3"/>
    <n v="15"/>
    <n v="54"/>
    <n v="0.3"/>
    <n v="22.5"/>
    <n v="81"/>
  </r>
  <r>
    <x v="0"/>
    <x v="3"/>
    <x v="1"/>
    <x v="14"/>
    <x v="29"/>
    <s v="지그하프셀 제작"/>
    <s v="샘플 1차 압연"/>
    <s v="지그하프셀용 지그 몰드에 복합 양극 넣고 press"/>
    <s v="carver press"/>
    <m/>
    <m/>
    <m/>
    <m/>
    <m/>
    <m/>
    <m/>
    <s v="연구원"/>
    <n v="1"/>
    <n v="0.08"/>
    <n v="15"/>
    <n v="14.399999999999999"/>
    <n v="0.08"/>
    <n v="22.5"/>
    <n v="21.6"/>
  </r>
  <r>
    <x v="0"/>
    <x v="3"/>
    <x v="1"/>
    <x v="14"/>
    <x v="29"/>
    <s v="지그하프셀 제작"/>
    <s v="샘플 전해질 추가 후 압연"/>
    <s v="분리막용 전해질 투입하여 press"/>
    <s v="carver press"/>
    <m/>
    <m/>
    <m/>
    <m/>
    <m/>
    <m/>
    <m/>
    <s v="연구원"/>
    <n v="1"/>
    <n v="0.08"/>
    <n v="15"/>
    <n v="14.399999999999999"/>
    <n v="0.08"/>
    <n v="22.5"/>
    <n v="21.6"/>
  </r>
  <r>
    <x v="0"/>
    <x v="3"/>
    <x v="1"/>
    <x v="14"/>
    <x v="29"/>
    <s v="지그하프셀 제작"/>
    <s v="최종 샘플 지그 체결"/>
    <s v="Li metal, sus 투입 후 지그 체결"/>
    <m/>
    <m/>
    <m/>
    <m/>
    <m/>
    <m/>
    <m/>
    <m/>
    <s v="연구원"/>
    <n v="1"/>
    <n v="0.08"/>
    <n v="15"/>
    <n v="14.399999999999999"/>
    <n v="0.08"/>
    <n v="22.5"/>
    <n v="21.6"/>
  </r>
  <r>
    <x v="0"/>
    <x v="3"/>
    <x v="2"/>
    <x v="15"/>
    <x v="30"/>
    <s v="용량/효율 평가 (dQ/dV 포함)"/>
    <s v="충방전 평가 진행 (0.1C 충/방 1회 측정)"/>
    <s v="지그하프셀 체결"/>
    <s v="PNE"/>
    <m/>
    <m/>
    <m/>
    <s v="current"/>
    <s v="초기 DC-IR (SOC 100,방전)_x000a_10 Sec_x000a_60 Sec_x000a_1st Cycle_x000a_충전 용량_x000a_방전 용량_x000a_dQdV (Capacity)_x000a_dVdQ profile_x000a_2nd Cycle_x000a_3rd Cycle"/>
    <m/>
    <m/>
    <s v="연구원"/>
    <n v="0"/>
    <n v="20"/>
    <n v="15"/>
    <n v="0"/>
    <n v="20"/>
    <n v="22.5"/>
    <n v="0"/>
  </r>
  <r>
    <x v="0"/>
    <x v="3"/>
    <x v="2"/>
    <x v="15"/>
    <x v="30"/>
    <s v="용량/효율 평가 (dQ/dV 포함)"/>
    <s v="충방전 평가 진행 (0.1C 충/방 1회 측정)"/>
    <s v="충방전 평가 진행 (0.1C 충/방 1회 측정) (전압 범위 및 온도는 평가 목적에 따라 상이)"/>
    <s v="PNE"/>
    <m/>
    <m/>
    <m/>
    <s v="current"/>
    <s v="초기 충전, 방전 용량, 효율"/>
    <m/>
    <m/>
    <s v="연구원"/>
    <n v="0"/>
    <n v="20"/>
    <n v="15"/>
    <n v="0"/>
    <n v="20"/>
    <n v="22.5"/>
    <n v="0"/>
  </r>
  <r>
    <x v="0"/>
    <x v="3"/>
    <x v="2"/>
    <x v="15"/>
    <x v="30"/>
    <s v="용량/효율 평가 (dQ/dV 포함)"/>
    <s v="Data 추출 및 정리"/>
    <s v="충전, 방전 용량 데이터 추출하여 정리"/>
    <m/>
    <m/>
    <m/>
    <m/>
    <s v="voltage range"/>
    <m/>
    <m/>
    <m/>
    <s v="연구원"/>
    <n v="1"/>
    <n v="0.08"/>
    <n v="15"/>
    <n v="14.399999999999999"/>
    <n v="0.08"/>
    <n v="22.5"/>
    <n v="21.6"/>
  </r>
  <r>
    <x v="0"/>
    <x v="3"/>
    <x v="2"/>
    <x v="15"/>
    <x v="30"/>
    <s v="rate capability 평가"/>
    <s v="초기 용량 측정 후 Rate 측정"/>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33C_x000a_0.5C_x000a_1.0C_x000a_3.0C"/>
    <m/>
    <m/>
    <s v="연구원"/>
    <n v="0"/>
    <n v="50"/>
    <n v="15"/>
    <n v="0"/>
    <n v="50"/>
    <n v="22.5"/>
    <n v="0"/>
  </r>
  <r>
    <x v="0"/>
    <x v="3"/>
    <x v="2"/>
    <x v="15"/>
    <x v="30"/>
    <s v="rate capability 평가"/>
    <s v="Data 추출 및 정리"/>
    <s v="Data 정리, 그래프 생성"/>
    <m/>
    <m/>
    <m/>
    <m/>
    <s v="voltage range"/>
    <m/>
    <m/>
    <m/>
    <s v="연구원"/>
    <n v="1"/>
    <n v="0.08"/>
    <n v="15"/>
    <n v="14.399999999999999"/>
    <n v="0.08"/>
    <n v="22.5"/>
    <n v="21.6"/>
  </r>
  <r>
    <x v="0"/>
    <x v="4"/>
    <x v="0"/>
    <x v="0"/>
    <x v="0"/>
    <s v="입도 분석"/>
    <s v="시료 준비"/>
    <s v="분산액 제조 (Powder + 분산제 + DI Water)_x000a_powder 드라이품에서 소분, 분산제 (triton-X,1% sol) 준비, 3차 증류수  받기 -&gt; 분산액 제조 (powder ~0.04g + 분산제 0.1ml, DI water 10g) "/>
    <m/>
    <m/>
    <m/>
    <m/>
    <m/>
    <m/>
    <m/>
    <m/>
    <s v="연구원"/>
    <n v="1"/>
    <n v="0.05"/>
    <n v="80"/>
    <n v="48"/>
    <n v="0.05"/>
    <n v="104"/>
    <n v="62.400000000000006"/>
  </r>
  <r>
    <x v="0"/>
    <x v="4"/>
    <x v="0"/>
    <x v="0"/>
    <x v="0"/>
    <s v="입도 분석"/>
    <s v="장비 세팅"/>
    <s v="고형분 장비를 켠 후 DI water를 통해 background를 측정한다. "/>
    <m/>
    <m/>
    <m/>
    <m/>
    <m/>
    <m/>
    <m/>
    <m/>
    <s v="연구원"/>
    <n v="1"/>
    <n v="0.05"/>
    <n v="80"/>
    <n v="48"/>
    <n v="0.05"/>
    <n v="104"/>
    <n v="62.400000000000006"/>
  </r>
  <r>
    <x v="0"/>
    <x v="4"/>
    <x v="0"/>
    <x v="0"/>
    <x v="0"/>
    <s v="입도 분석"/>
    <s v="전처리"/>
    <s v="분산액이 담긴 vial에 대해 외부 초음파 처리  1min"/>
    <m/>
    <m/>
    <m/>
    <m/>
    <m/>
    <m/>
    <m/>
    <m/>
    <s v="연구원"/>
    <n v="1"/>
    <n v="0.05"/>
    <n v="80"/>
    <n v="48"/>
    <n v="0.05"/>
    <n v="104"/>
    <n v="62.400000000000006"/>
  </r>
  <r>
    <x v="0"/>
    <x v="4"/>
    <x v="0"/>
    <x v="0"/>
    <x v="0"/>
    <s v="입도 분석"/>
    <s v="샘플 loading 및 측정"/>
    <s v="장비에 분산액 투입 및 측정 시작 "/>
    <s v="입도 분석기 (Malvern Panalytical-mastersizer3000, hydro-EV (수동분산) or MV (자동 분산)선택 필요)"/>
    <m/>
    <m/>
    <m/>
    <m/>
    <m/>
    <m/>
    <m/>
    <s v="연구원"/>
    <n v="1"/>
    <n v="0.05"/>
    <n v="80"/>
    <n v="48"/>
    <n v="0.05"/>
    <n v="104"/>
    <n v="62.400000000000006"/>
  </r>
  <r>
    <x v="0"/>
    <x v="4"/>
    <x v="0"/>
    <x v="0"/>
    <x v="0"/>
    <s v="입도 분석"/>
    <s v="장비 세척"/>
    <s v="측정 장비를 세척한다."/>
    <m/>
    <m/>
    <m/>
    <m/>
    <m/>
    <m/>
    <m/>
    <m/>
    <s v="연구원"/>
    <n v="1"/>
    <n v="0.1"/>
    <n v="80"/>
    <n v="96"/>
    <n v="0.1"/>
    <n v="104"/>
    <n v="124.80000000000001"/>
  </r>
  <r>
    <x v="0"/>
    <x v="4"/>
    <x v="0"/>
    <x v="0"/>
    <x v="0"/>
    <s v="입도 분석"/>
    <s v="data 추출 및 정리"/>
    <s v=" data 추출 (vol. /Num. 기준 각각) 및 정리/그래프 그리기, _x000a_(측정 및 클리닝에 사용되는 폐수 주기적으로 별도 폐기 필요)"/>
    <m/>
    <m/>
    <m/>
    <m/>
    <m/>
    <s v="D90_x000a_D50_x000a_D10_x000a_Span"/>
    <m/>
    <m/>
    <s v="연구원"/>
    <n v="1"/>
    <n v="0.05"/>
    <n v="80"/>
    <n v="48"/>
    <n v="0.05"/>
    <n v="104"/>
    <n v="62.400000000000006"/>
  </r>
  <r>
    <x v="0"/>
    <x v="4"/>
    <x v="0"/>
    <x v="0"/>
    <x v="31"/>
    <s v="압연밀도 분석"/>
    <s v="장비 세팅"/>
    <s v="장비에 빈 몰드 로딩 뒤 원점 측정. (같은 몰드 사용한 연속측정 시 본 step 생략)"/>
    <s v="Hantech Auto Lab Press"/>
    <m/>
    <m/>
    <m/>
    <m/>
    <m/>
    <m/>
    <m/>
    <s v="연구원"/>
    <n v="1"/>
    <n v="0.1"/>
    <n v="40"/>
    <n v="48"/>
    <n v="0.1"/>
    <n v="52"/>
    <n v="62.400000000000006"/>
  </r>
  <r>
    <x v="0"/>
    <x v="4"/>
    <x v="0"/>
    <x v="0"/>
    <x v="31"/>
    <s v="압연밀도 분석"/>
    <s v="계량"/>
    <s v="몰드 회수 후 파우더 계량 (2ton: 5.0g, 9ton: 3.0g)"/>
    <m/>
    <m/>
    <m/>
    <m/>
    <m/>
    <m/>
    <m/>
    <m/>
    <s v="연구원"/>
    <n v="1"/>
    <n v="0.03"/>
    <n v="40"/>
    <n v="14.399999999999999"/>
    <n v="0.03"/>
    <n v="52"/>
    <n v="18.72"/>
  </r>
  <r>
    <x v="0"/>
    <x v="4"/>
    <x v="0"/>
    <x v="0"/>
    <x v="31"/>
    <s v="압연밀도 분석"/>
    <s v="측정 전 전처리"/>
    <s v="몰드 뚜껑 부분 열고 파우더 투입. 파우더 넘침 방지 위해 테이블을 몰드 바닥면으로 쳐서 다지기 (절반 정도 넣고 시행, 총 2회)"/>
    <m/>
    <m/>
    <m/>
    <m/>
    <m/>
    <m/>
    <m/>
    <m/>
    <s v="연구원"/>
    <n v="1"/>
    <n v="0.05"/>
    <n v="40"/>
    <n v="24"/>
    <n v="0.05"/>
    <n v="52"/>
    <n v="31.200000000000003"/>
  </r>
  <r>
    <x v="0"/>
    <x v="4"/>
    <x v="0"/>
    <x v="0"/>
    <x v="31"/>
    <s v="압연밀도 분석"/>
    <s v="몰드 조립"/>
    <s v="몰드 천천히 닫기 (좌, 우로 돌려가며 몰드 내 trap된 공기 빼주면서 시행"/>
    <m/>
    <m/>
    <m/>
    <m/>
    <m/>
    <m/>
    <m/>
    <m/>
    <s v="연구원"/>
    <n v="1"/>
    <n v="0.03"/>
    <n v="40"/>
    <n v="14.399999999999999"/>
    <n v="0.03"/>
    <n v="52"/>
    <n v="18.72"/>
  </r>
  <r>
    <x v="0"/>
    <x v="4"/>
    <x v="0"/>
    <x v="0"/>
    <x v="31"/>
    <s v="압연밀도 분석"/>
    <s v="측정장비에 몰드 결착"/>
    <s v="장비에 몰드 탑재"/>
    <m/>
    <m/>
    <m/>
    <m/>
    <m/>
    <m/>
    <m/>
    <m/>
    <s v="연구원"/>
    <n v="1"/>
    <n v="0.01"/>
    <n v="40"/>
    <n v="4.8000000000000007"/>
    <n v="0.01"/>
    <n v="52"/>
    <n v="6.24"/>
  </r>
  <r>
    <x v="0"/>
    <x v="4"/>
    <x v="0"/>
    <x v="0"/>
    <x v="31"/>
    <s v="압연밀도 분석"/>
    <s v="측정시작"/>
    <s v="측정 및 압연밀도 기록"/>
    <m/>
    <m/>
    <m/>
    <m/>
    <m/>
    <m/>
    <m/>
    <m/>
    <s v="연구원"/>
    <n v="1"/>
    <n v="0.1"/>
    <n v="40"/>
    <n v="48"/>
    <n v="0.1"/>
    <n v="52"/>
    <n v="62.400000000000006"/>
  </r>
  <r>
    <x v="0"/>
    <x v="4"/>
    <x v="0"/>
    <x v="0"/>
    <x v="31"/>
    <s v="압연밀도 분석"/>
    <s v="세정"/>
    <s v="파우더 폐기 및 몰드 세척 (물, 아세톤), 건조"/>
    <m/>
    <m/>
    <m/>
    <m/>
    <m/>
    <m/>
    <m/>
    <m/>
    <s v="연구원"/>
    <n v="1"/>
    <n v="0.1"/>
    <n v="40"/>
    <n v="48"/>
    <n v="0.1"/>
    <n v="52"/>
    <n v="62.400000000000006"/>
  </r>
  <r>
    <x v="0"/>
    <x v="4"/>
    <x v="0"/>
    <x v="0"/>
    <x v="31"/>
    <s v="압연밀도 분석"/>
    <s v="Data 정리"/>
    <s v="Data 추출 및 정리"/>
    <m/>
    <s v="press 힘"/>
    <s v="밀도"/>
    <m/>
    <m/>
    <s v="밀도_x000a_1.5ton_x000a_2ton_x000a_3ton_x000a_9ton"/>
    <s v="O (재측정 or 데이터 확정 결정)"/>
    <s v="휴먼"/>
    <s v="연구원"/>
    <n v="1"/>
    <n v="0.1"/>
    <n v="40"/>
    <n v="48"/>
    <n v="0.1"/>
    <n v="52"/>
    <n v="62.400000000000006"/>
  </r>
  <r>
    <x v="0"/>
    <x v="4"/>
    <x v="0"/>
    <x v="0"/>
    <x v="5"/>
    <s v="결정구조/상(phase) 분석"/>
    <s v="샘플 소분"/>
    <s v="시료 소분 후 분석실 이동"/>
    <s v="XRD"/>
    <m/>
    <m/>
    <m/>
    <m/>
    <m/>
    <m/>
    <m/>
    <s v="연구원"/>
    <n v="1"/>
    <n v="0.8"/>
    <n v="40"/>
    <n v="384"/>
    <n v="0.8"/>
    <n v="52"/>
    <n v="499.20000000000005"/>
  </r>
  <r>
    <x v="0"/>
    <x v="4"/>
    <x v="0"/>
    <x v="0"/>
    <x v="5"/>
    <s v="결정구조/상(phase) 분석"/>
    <s v="샘플링"/>
    <s v="샘플 홀더에 powder 평평하게 샘플링"/>
    <m/>
    <m/>
    <m/>
    <m/>
    <m/>
    <m/>
    <m/>
    <m/>
    <s v="연구원"/>
    <n v="1"/>
    <n v="0.1"/>
    <n v="40"/>
    <n v="48"/>
    <n v="0.1"/>
    <n v="52"/>
    <n v="62.400000000000006"/>
  </r>
  <r>
    <x v="0"/>
    <x v="4"/>
    <x v="0"/>
    <x v="0"/>
    <x v="5"/>
    <s v="결정구조/상(phase) 분석"/>
    <s v="샘플링"/>
    <s v="홀더 주변 클리닝 (에틸알콜 등), "/>
    <m/>
    <m/>
    <m/>
    <m/>
    <m/>
    <m/>
    <m/>
    <m/>
    <s v="연구원"/>
    <n v="1"/>
    <n v="0.1"/>
    <n v="40"/>
    <n v="48"/>
    <n v="0.1"/>
    <n v="52"/>
    <n v="62.400000000000006"/>
  </r>
  <r>
    <x v="0"/>
    <x v="4"/>
    <x v="0"/>
    <x v="0"/>
    <x v="5"/>
    <s v="결정구조/상(phase) 분석"/>
    <s v="샘플링"/>
    <s v="홀더에 샘플명/이름/날짜 수기로 기입,  "/>
    <m/>
    <m/>
    <m/>
    <m/>
    <m/>
    <m/>
    <m/>
    <m/>
    <s v="연구원"/>
    <n v="1"/>
    <n v="0.1"/>
    <n v="40"/>
    <n v="48"/>
    <n v="0.1"/>
    <n v="52"/>
    <n v="62.400000000000006"/>
  </r>
  <r>
    <x v="0"/>
    <x v="4"/>
    <x v="0"/>
    <x v="0"/>
    <x v="5"/>
    <s v="결정구조/상(phase) 분석"/>
    <s v="샘플링"/>
    <s v="샘플 홀더  장비에 투입 후 측정 패턴 및 저장 setting "/>
    <m/>
    <m/>
    <m/>
    <m/>
    <m/>
    <m/>
    <m/>
    <m/>
    <s v="연구원"/>
    <n v="1"/>
    <n v="0.1"/>
    <n v="40"/>
    <n v="48"/>
    <n v="0.1"/>
    <n v="52"/>
    <n v="62.400000000000006"/>
  </r>
  <r>
    <x v="0"/>
    <x v="4"/>
    <x v="0"/>
    <x v="0"/>
    <x v="5"/>
    <s v="결정구조/상(phase) 분석"/>
    <s v="XRD 측정"/>
    <s v=" XRD 측정"/>
    <m/>
    <m/>
    <m/>
    <m/>
    <m/>
    <m/>
    <m/>
    <m/>
    <s v="연구원"/>
    <n v="0"/>
    <n v="120"/>
    <n v="40"/>
    <n v="0"/>
    <n v="120"/>
    <n v="52"/>
    <n v="0"/>
  </r>
  <r>
    <x v="0"/>
    <x v="4"/>
    <x v="0"/>
    <x v="0"/>
    <x v="5"/>
    <s v="결정구조/상(phase) 분석"/>
    <s v="Data 변환 및 fitting"/>
    <s v="① Topaz 프로그램 활용하여 Rietveld refinement진행, 필요 데이터 계산 및 추출 (strain, crystal density, lattice parameter, cation mixing, X-size)_x000a_② EVA 프로그램 활용하여 (003), (104) peak FWHM 계산 및 추출, raw data는 xy형식 파일로 저장하여 추출 / 결정립 fitting_x000a_③xy파일로 raw data불러와 origin 또는 MDS이용해 그래프 생성"/>
    <m/>
    <m/>
    <m/>
    <m/>
    <m/>
    <s v="c/a Ratio_x000a_부피_x000a_밀도_x000a_Cry size (strain free)_x000a_Cry size (strain)_x000a_Crystallinity_x000a_Strain_x000a_Li Disorder_x000a_Lc(002 Peak)_x000a_Lc(D-Spacing)_x000a_La(100 Peak)_x000a_La(D-Spacing)"/>
    <m/>
    <m/>
    <s v="연구원"/>
    <n v="1"/>
    <n v="0.1"/>
    <n v="40"/>
    <n v="48"/>
    <n v="0.1"/>
    <n v="52"/>
    <n v="62.400000000000006"/>
  </r>
  <r>
    <x v="0"/>
    <x v="4"/>
    <x v="0"/>
    <x v="0"/>
    <x v="5"/>
    <s v="결정구조/상(phase) 분석"/>
    <s v="세척 및 정리"/>
    <s v="사용한 샘플홀더 세척 및 정리"/>
    <m/>
    <m/>
    <m/>
    <m/>
    <m/>
    <m/>
    <m/>
    <m/>
    <s v="연구원"/>
    <n v="1"/>
    <n v="0.1"/>
    <n v="40"/>
    <n v="48"/>
    <n v="0.1"/>
    <n v="52"/>
    <n v="62.400000000000006"/>
  </r>
  <r>
    <x v="0"/>
    <x v="4"/>
    <x v="0"/>
    <x v="0"/>
    <x v="6"/>
    <s v="소재 이미지 분석"/>
    <s v="샘플링"/>
    <s v="샘플홀더에 카본테이브 부착 후, 소량의 powder (혹은 전극) 부착"/>
    <m/>
    <m/>
    <m/>
    <m/>
    <m/>
    <m/>
    <m/>
    <m/>
    <s v="연구원"/>
    <n v="1"/>
    <n v="0.05"/>
    <n v="40"/>
    <n v="24"/>
    <n v="0.05"/>
    <n v="52"/>
    <n v="31.200000000000003"/>
  </r>
  <r>
    <x v="0"/>
    <x v="4"/>
    <x v="0"/>
    <x v="0"/>
    <x v="6"/>
    <s v="소재 이미지 분석"/>
    <s v="샘플 홀더 장비로 투입"/>
    <s v="샘플 홀더 장비로 투입"/>
    <m/>
    <m/>
    <m/>
    <m/>
    <m/>
    <m/>
    <m/>
    <m/>
    <s v="연구원"/>
    <n v="1"/>
    <n v="0.05"/>
    <n v="40"/>
    <n v="24"/>
    <n v="0.05"/>
    <n v="52"/>
    <n v="31.200000000000003"/>
  </r>
  <r>
    <x v="0"/>
    <x v="4"/>
    <x v="0"/>
    <x v="0"/>
    <x v="6"/>
    <s v="소재 이미지 분석"/>
    <s v="이미지 생성"/>
    <s v="원하는 샘플 SEM 이미지 (입자의 형태를 잘 확인할 수 있는) 확인 후 배율별로 각각 캡쳐"/>
    <m/>
    <m/>
    <m/>
    <m/>
    <m/>
    <m/>
    <m/>
    <m/>
    <s v="연구원"/>
    <n v="1"/>
    <n v="0.2"/>
    <n v="40"/>
    <n v="96"/>
    <n v="0.2"/>
    <n v="52"/>
    <n v="124.80000000000001"/>
  </r>
  <r>
    <x v="0"/>
    <x v="4"/>
    <x v="0"/>
    <x v="0"/>
    <x v="6"/>
    <s v="소재 이미지 분석"/>
    <s v="EDS 분석_x000d_"/>
    <s v="EDS 분석"/>
    <m/>
    <m/>
    <m/>
    <m/>
    <m/>
    <m/>
    <m/>
    <m/>
    <s v="연구원"/>
    <n v="1"/>
    <n v="0.2"/>
    <n v="40"/>
    <n v="96"/>
    <n v="0.2"/>
    <n v="52"/>
    <n v="124.80000000000001"/>
  </r>
  <r>
    <x v="0"/>
    <x v="4"/>
    <x v="0"/>
    <x v="0"/>
    <x v="6"/>
    <s v="소재 이미지 분석"/>
    <s v="Data 저장_x000d_"/>
    <s v="Data 저장 후 추출"/>
    <m/>
    <m/>
    <m/>
    <m/>
    <m/>
    <s v="x1000_x000a_x2000_x000a_x5000_x000a_x10000_x000a_x20000_x000a_x30000_x000a_단면 이미지"/>
    <m/>
    <m/>
    <s v="연구원"/>
    <n v="1"/>
    <n v="0.1"/>
    <n v="40"/>
    <n v="48"/>
    <n v="0.1"/>
    <n v="52"/>
    <n v="62.400000000000006"/>
  </r>
  <r>
    <x v="0"/>
    <x v="4"/>
    <x v="0"/>
    <x v="0"/>
    <x v="6"/>
    <s v="소재 이미지 분석"/>
    <s v="샘플 홀더 자동 배출_x000d_"/>
    <s v="샘플 홀더 배출"/>
    <m/>
    <m/>
    <m/>
    <m/>
    <m/>
    <m/>
    <m/>
    <m/>
    <s v="연구원"/>
    <n v="1"/>
    <n v="0.05"/>
    <n v="40"/>
    <n v="24"/>
    <n v="0.05"/>
    <n v="52"/>
    <n v="31.200000000000003"/>
  </r>
  <r>
    <x v="0"/>
    <x v="4"/>
    <x v="0"/>
    <x v="0"/>
    <x v="6"/>
    <s v="소재 이미지 분석"/>
    <s v="샘플 홀더 클리닝_x000d_"/>
    <s v="샘플 홀더 클리닝"/>
    <m/>
    <m/>
    <m/>
    <m/>
    <m/>
    <m/>
    <m/>
    <m/>
    <s v="연구원"/>
    <n v="1"/>
    <n v="0.05"/>
    <n v="40"/>
    <n v="24"/>
    <n v="0.05"/>
    <n v="52"/>
    <n v="31.200000000000003"/>
  </r>
  <r>
    <x v="0"/>
    <x v="4"/>
    <x v="1"/>
    <x v="1"/>
    <x v="8"/>
    <s v="코인셀 용 양극슬러리 제조"/>
    <s v="1차 재료 계량"/>
    <s v="도전재+바인더 premixing 계량 (slurry 제작 전 믹서 사용하여 미리 대량 제조). 손실 방지위해 mixing통 (Nalgene bottle)에 직접 계량"/>
    <s v="정밀저울, Thinky mixer"/>
    <m/>
    <m/>
    <m/>
    <m/>
    <m/>
    <m/>
    <m/>
    <s v="연구원"/>
    <n v="1"/>
    <n v="2"/>
    <n v="40"/>
    <n v="960"/>
    <n v="2"/>
    <n v="1.3"/>
    <n v="31.200000000000003"/>
  </r>
  <r>
    <x v="0"/>
    <x v="4"/>
    <x v="1"/>
    <x v="1"/>
    <x v="8"/>
    <s v="코인셀 용 양극슬러리 제조"/>
    <s v="2차 계량"/>
    <s v="유산지에 활물질 계량 뒤 mixing통에 혼합"/>
    <m/>
    <m/>
    <m/>
    <m/>
    <m/>
    <m/>
    <m/>
    <m/>
    <s v="연구원"/>
    <n v="1"/>
    <n v="0.05"/>
    <n v="40"/>
    <n v="24"/>
    <n v="0.05"/>
    <n v="52"/>
    <n v="31.200000000000003"/>
  </r>
  <r>
    <x v="0"/>
    <x v="4"/>
    <x v="1"/>
    <x v="1"/>
    <x v="8"/>
    <s v="코인셀 용 양극슬러리 제조"/>
    <s v="고형분 맞추기"/>
    <s v="고형분 양 고려하여 NMP 추가 투입"/>
    <m/>
    <m/>
    <m/>
    <m/>
    <m/>
    <m/>
    <m/>
    <m/>
    <s v="연구원"/>
    <n v="1"/>
    <n v="0.01"/>
    <n v="40"/>
    <n v="4.8000000000000007"/>
    <n v="0.01"/>
    <n v="52"/>
    <n v="6.24"/>
  </r>
  <r>
    <x v="0"/>
    <x v="4"/>
    <x v="1"/>
    <x v="1"/>
    <x v="8"/>
    <s v="코인셀 용 양극슬러리 제조"/>
    <s v="1차 믹싱"/>
    <s v="슬러리 1차 혼합 (thinky mixer, 1200rpm, 3min)"/>
    <m/>
    <m/>
    <m/>
    <m/>
    <m/>
    <m/>
    <m/>
    <m/>
    <s v="연구원"/>
    <n v="1"/>
    <n v="0.05"/>
    <n v="40"/>
    <n v="24"/>
    <n v="0.05"/>
    <n v="52"/>
    <n v="31.200000000000003"/>
  </r>
  <r>
    <x v="0"/>
    <x v="4"/>
    <x v="1"/>
    <x v="1"/>
    <x v="8"/>
    <s v="코인셀 용 양극슬러리 제조"/>
    <s v="뭉친부분 풀어주기"/>
    <s v="Nalgene bottle 개봉 뒤 spatula로 휘저으며 뭉친 부분 풀어주기"/>
    <m/>
    <m/>
    <m/>
    <m/>
    <m/>
    <m/>
    <m/>
    <m/>
    <s v="연구원"/>
    <n v="1"/>
    <n v="0.02"/>
    <n v="40"/>
    <n v="9.6000000000000014"/>
    <n v="0.02"/>
    <n v="52"/>
    <n v="12.48"/>
  </r>
  <r>
    <x v="0"/>
    <x v="4"/>
    <x v="1"/>
    <x v="1"/>
    <x v="8"/>
    <s v="코인셀 용 양극슬러리 제조"/>
    <s v="2차 믹싱"/>
    <s v="슬러리 2차 혼합 (thinky mixer, 1200rpm, 3min)"/>
    <m/>
    <m/>
    <m/>
    <m/>
    <m/>
    <m/>
    <m/>
    <m/>
    <s v="연구원"/>
    <n v="1"/>
    <n v="0.05"/>
    <n v="40"/>
    <n v="24"/>
    <n v="0.05"/>
    <n v="52"/>
    <n v="31.200000000000003"/>
  </r>
  <r>
    <x v="0"/>
    <x v="4"/>
    <x v="1"/>
    <x v="1"/>
    <x v="8"/>
    <s v="코인셀 용 양극슬러리 제조"/>
    <s v="장비 세척 및 정리"/>
    <s v="믹싱 완료 후 장비 세척 및 정리"/>
    <m/>
    <m/>
    <m/>
    <m/>
    <m/>
    <m/>
    <m/>
    <m/>
    <s v="연구원"/>
    <n v="1"/>
    <n v="0.05"/>
    <n v="40"/>
    <n v="24"/>
    <n v="0.05"/>
    <n v="52"/>
    <n v="31.200000000000003"/>
  </r>
  <r>
    <x v="0"/>
    <x v="4"/>
    <x v="1"/>
    <x v="2"/>
    <x v="9"/>
    <s v="코인셀용 양극 전극 제작"/>
    <s v="소재준비 (이송)"/>
    <s v="양극 슬러리 준비"/>
    <s v="작두, 전극 coater"/>
    <m/>
    <m/>
    <m/>
    <m/>
    <m/>
    <m/>
    <m/>
    <s v="연구원"/>
    <n v="1"/>
    <n v="0.01"/>
    <n v="40"/>
    <n v="4.8000000000000007"/>
    <n v="0.01"/>
    <n v="52"/>
    <n v="6.24"/>
  </r>
  <r>
    <x v="0"/>
    <x v="4"/>
    <x v="1"/>
    <x v="2"/>
    <x v="9"/>
    <s v="코인셀용 양극 전극 제작"/>
    <s v="코팅"/>
    <s v="슬러리를 Al foil 위에 도포한 후, 목표 전극무게 (~420mg/25cm2) 수준이 되도록 doctor blade gap 조절하여 코팅"/>
    <m/>
    <m/>
    <m/>
    <m/>
    <m/>
    <m/>
    <s v="O (사용 or 재제작 결정)"/>
    <s v="휴먼"/>
    <s v="연구원"/>
    <n v="1"/>
    <n v="0.05"/>
    <n v="40"/>
    <n v="24"/>
    <n v="0.05"/>
    <n v="52"/>
    <n v="31.200000000000003"/>
  </r>
  <r>
    <x v="0"/>
    <x v="4"/>
    <x v="1"/>
    <x v="2"/>
    <x v="27"/>
    <s v="코인셀용 양극 전극 제작"/>
    <s v="건조"/>
    <s v="코팅된 Al foil이 들뜨거나 기울어져 슬러리 로딩 불균일이 발생하지 않도록 건조과정 동안 고정 필요"/>
    <s v="고온 챔버"/>
    <m/>
    <m/>
    <m/>
    <m/>
    <m/>
    <m/>
    <m/>
    <s v="연구원"/>
    <n v="1"/>
    <n v="0.33"/>
    <n v="40"/>
    <n v="158.4"/>
    <n v="0.33"/>
    <n v="52"/>
    <n v="205.92000000000002"/>
  </r>
  <r>
    <x v="0"/>
    <x v="4"/>
    <x v="1"/>
    <x v="2"/>
    <x v="27"/>
    <s v="코인셀용 양극 전극 제작"/>
    <s v="장비 세척 및 정리"/>
    <s v="사용한 코터 세척 및 정리"/>
    <m/>
    <m/>
    <m/>
    <m/>
    <m/>
    <m/>
    <m/>
    <m/>
    <s v="연구원"/>
    <n v="1"/>
    <n v="0.05"/>
    <n v="40"/>
    <n v="24"/>
    <n v="0.05"/>
    <n v="52"/>
    <n v="31.200000000000003"/>
  </r>
  <r>
    <x v="0"/>
    <x v="4"/>
    <x v="1"/>
    <x v="2"/>
    <x v="10"/>
    <s v="코인셀용 양극 전극 제작"/>
    <s v="압연"/>
    <s v="2cm 폭으로 전극 cutting 뒤 target porosity에 맞게 압연기 gap 조절하여 압연 2회 진행 (lab설비 기준)"/>
    <m/>
    <m/>
    <m/>
    <m/>
    <m/>
    <m/>
    <m/>
    <m/>
    <s v="연구원"/>
    <n v="1"/>
    <n v="0.05"/>
    <n v="40"/>
    <n v="24"/>
    <n v="0.05"/>
    <n v="52"/>
    <n v="31.200000000000003"/>
  </r>
  <r>
    <x v="0"/>
    <x v="4"/>
    <x v="1"/>
    <x v="2"/>
    <x v="10"/>
    <s v="코인셀용 양극 전극 제작"/>
    <s v="장비 세척 및 정리"/>
    <s v="사용한 압연기 세척 및 정리"/>
    <m/>
    <m/>
    <m/>
    <m/>
    <m/>
    <m/>
    <m/>
    <m/>
    <s v="연구원"/>
    <n v="1"/>
    <n v="0.05"/>
    <n v="40"/>
    <n v="24"/>
    <n v="0.05"/>
    <n v="52"/>
    <n v="31.200000000000003"/>
  </r>
  <r>
    <x v="0"/>
    <x v="4"/>
    <x v="1"/>
    <x v="3"/>
    <x v="28"/>
    <s v="코인셀 제작"/>
    <s v="코인셀용 양/음극 타발"/>
    <s v="코인셀용 양/음극 타발 (1소재당 코인셀 4~5개 제조)"/>
    <m/>
    <m/>
    <m/>
    <m/>
    <m/>
    <m/>
    <m/>
    <m/>
    <s v="연구원"/>
    <n v="1"/>
    <n v="0.5"/>
    <n v="40"/>
    <n v="240"/>
    <n v="0.5"/>
    <n v="52"/>
    <n v="312"/>
  </r>
  <r>
    <x v="0"/>
    <x v="4"/>
    <x v="1"/>
    <x v="3"/>
    <x v="28"/>
    <s v="코인셀 제작"/>
    <s v="무게 측정/기록"/>
    <s v="타발된 전극 무게 측정 (target 무게에 젤 적합한 전극 사용), Cu foil 무게 측정 "/>
    <m/>
    <m/>
    <m/>
    <m/>
    <m/>
    <m/>
    <m/>
    <m/>
    <s v="연구원"/>
    <n v="1"/>
    <n v="0.5"/>
    <n v="40"/>
    <n v="240"/>
    <n v="0.5"/>
    <n v="52"/>
    <n v="312"/>
  </r>
  <r>
    <x v="0"/>
    <x v="4"/>
    <x v="1"/>
    <x v="3"/>
    <x v="28"/>
    <s v="코인셀 제작"/>
    <s v="두께 측정/기록"/>
    <s v="타발된 전극 두께 측정 (target 두께에 젤 적합한 전극 사용), Cu foil 두께 측정 "/>
    <m/>
    <m/>
    <m/>
    <m/>
    <m/>
    <m/>
    <m/>
    <m/>
    <s v="연구원"/>
    <n v="1"/>
    <n v="0.5"/>
    <n v="40"/>
    <n v="240"/>
    <n v="0.5"/>
    <n v="52"/>
    <n v="312"/>
  </r>
  <r>
    <x v="0"/>
    <x v="4"/>
    <x v="1"/>
    <x v="3"/>
    <x v="28"/>
    <s v="코인셀 제작"/>
    <s v="Li metal 타발"/>
    <s v="글러브박스 내에 있는 Li metal  소분 -&gt; 드라이룸으로 이동 후 타발+Ni mesh 부착 "/>
    <m/>
    <m/>
    <m/>
    <m/>
    <m/>
    <m/>
    <m/>
    <m/>
    <s v="연구원"/>
    <n v="1"/>
    <n v="0.3"/>
    <n v="40"/>
    <n v="144"/>
    <n v="0.3"/>
    <n v="52"/>
    <n v="187.2"/>
  </r>
  <r>
    <x v="0"/>
    <x v="4"/>
    <x v="1"/>
    <x v="3"/>
    <x v="28"/>
    <s v="코인셀 제작"/>
    <s v="분리막 타발"/>
    <s v="분리막타발"/>
    <m/>
    <m/>
    <m/>
    <m/>
    <m/>
    <m/>
    <m/>
    <m/>
    <s v="연구원"/>
    <n v="1"/>
    <n v="0.5"/>
    <n v="40"/>
    <n v="240"/>
    <n v="0.5"/>
    <n v="52"/>
    <n v="312"/>
  </r>
  <r>
    <x v="0"/>
    <x v="4"/>
    <x v="1"/>
    <x v="3"/>
    <x v="28"/>
    <s v="코인셀 제작"/>
    <s v="부품 준비"/>
    <s v="제작할 코인셀 개수에 맞춰 코인셀용 부품 준비"/>
    <m/>
    <m/>
    <m/>
    <m/>
    <m/>
    <m/>
    <m/>
    <m/>
    <s v="연구원"/>
    <n v="1"/>
    <n v="0.1"/>
    <n v="40"/>
    <n v="48"/>
    <n v="0.1"/>
    <n v="52"/>
    <n v="62.400000000000006"/>
  </r>
  <r>
    <x v="0"/>
    <x v="4"/>
    <x v="1"/>
    <x v="3"/>
    <x v="13"/>
    <s v="코인셀 제작"/>
    <s v="코인셀 조립_x000d_"/>
    <s v="코인셀 조립 및 클램핑, 에틸알콜로 누액된 전해액 닦기 등 "/>
    <m/>
    <m/>
    <m/>
    <m/>
    <m/>
    <m/>
    <m/>
    <m/>
    <s v="연구원"/>
    <n v="1"/>
    <n v="0.1"/>
    <n v="40"/>
    <n v="48"/>
    <n v="0.1"/>
    <n v="52"/>
    <n v="62.400000000000006"/>
  </r>
  <r>
    <x v="0"/>
    <x v="4"/>
    <x v="1"/>
    <x v="3"/>
    <x v="13"/>
    <s v="코인셀 제작"/>
    <s v="코인셀 조립 후 OCV 측정_x000d_"/>
    <s v="OCV 측정"/>
    <m/>
    <m/>
    <m/>
    <m/>
    <m/>
    <m/>
    <m/>
    <m/>
    <s v="연구원"/>
    <n v="1"/>
    <n v="0.1"/>
    <n v="40"/>
    <n v="48"/>
    <n v="0.1"/>
    <n v="52"/>
    <n v="62.400000000000006"/>
  </r>
  <r>
    <x v="0"/>
    <x v="4"/>
    <x v="2"/>
    <x v="6"/>
    <x v="16"/>
    <s v="코인셀 용량/효율 평가 (dQ/dV 포함)"/>
    <s v="비어있는 충방전 채널에 코인셀 체결"/>
    <s v="코인셀 체결"/>
    <s v="PNE"/>
    <m/>
    <m/>
    <m/>
    <m/>
    <m/>
    <m/>
    <m/>
    <s v="연구원"/>
    <n v="1"/>
    <n v="0.3"/>
    <n v="40"/>
    <n v="144"/>
    <n v="0.08"/>
    <n v="52"/>
    <n v="187.2"/>
  </r>
  <r>
    <x v="0"/>
    <x v="4"/>
    <x v="2"/>
    <x v="6"/>
    <x v="16"/>
    <s v="코인셀 용량/효율 평가 (dQ/dV 포함)"/>
    <s v=" 충방전 평가 진행"/>
    <s v="충방전 평가 진행 (0.1C 충/방 1회 측정) (전압 범위 및 온도는 평가 양극재에 따라 상이)"/>
    <s v="PNE"/>
    <m/>
    <m/>
    <m/>
    <s v="current"/>
    <s v="초기 충전용량_x000a_초기 방전용량_x000a_효율_x000a_초기 DC-IR_x000a_0.1 Sec_x000a_0.1 ~ 10 Sec_x000a_10 Sec_x000a_0.1 ~ 30 Sec_x000a_30 Sec_x000a_0.1 ~ 180 Sec_x000a_180 Sec_x000a_1st Cycle_x000a_충전 용량_x000a_방전 용량_x000a_dQdV (Capacity)_x000a_2nd Cycle_x000a_3rd Cycle"/>
    <m/>
    <m/>
    <s v="연구원"/>
    <n v="0"/>
    <n v="20"/>
    <n v="40"/>
    <n v="0"/>
    <n v="20"/>
    <n v="52"/>
    <n v="0"/>
  </r>
  <r>
    <x v="0"/>
    <x v="4"/>
    <x v="2"/>
    <x v="6"/>
    <x v="16"/>
    <s v="코인셀 용량/효율 평가 (dQ/dV 포함)"/>
    <s v="Data 정리 및 용량/효율 계산_x000d_"/>
    <s v="data추출 및 정리"/>
    <m/>
    <m/>
    <m/>
    <m/>
    <s v="voltage range"/>
    <m/>
    <m/>
    <m/>
    <s v="연구원"/>
    <n v="1"/>
    <n v="0.5"/>
    <n v="40"/>
    <n v="240"/>
    <n v="0.08"/>
    <n v="52"/>
    <n v="312"/>
  </r>
  <r>
    <x v="0"/>
    <x v="4"/>
    <x v="2"/>
    <x v="6"/>
    <x v="16"/>
    <s v="코인셀 용량/효율 평가 (dQ/dV 포함)"/>
    <s v="그래프 생성 _x000d_"/>
    <s v="오리진 프로그램으로 그래프 생성"/>
    <m/>
    <m/>
    <m/>
    <m/>
    <m/>
    <m/>
    <m/>
    <m/>
    <s v="연구원"/>
    <n v="1"/>
    <n v="0.5"/>
    <n v="40"/>
    <n v="240"/>
    <n v="0.08"/>
    <n v="52"/>
    <n v="312"/>
  </r>
  <r>
    <x v="0"/>
    <x v="4"/>
    <x v="2"/>
    <x v="6"/>
    <x v="16"/>
    <s v="코인셀 rate capability 평가_x000d_"/>
    <s v="비어있는 충방전 채널에 코인셀 체결_x000d_"/>
    <s v="전극 로딩 반영, C-rate에 해당하는 current값 확인, 충방전기 챔버로 이동 후 , 코인셀 체결, 충방전 패턴 설정 및 저장 "/>
    <s v="PNE"/>
    <m/>
    <m/>
    <m/>
    <m/>
    <m/>
    <m/>
    <m/>
    <s v="연구원"/>
    <n v="1"/>
    <n v="0.3"/>
    <n v="40"/>
    <n v="144"/>
    <n v="0.08"/>
    <n v="52"/>
    <n v="187.2"/>
  </r>
  <r>
    <x v="0"/>
    <x v="4"/>
    <x v="2"/>
    <x v="6"/>
    <x v="16"/>
    <s v="코인셀 rate capability 평가_x000d_"/>
    <s v="Rate 별 평가"/>
    <s v="0.33C. 0.5C. 1.0C Rate로 방전하여 rate capability 측정"/>
    <s v="PNE"/>
    <m/>
    <m/>
    <m/>
    <s v="current"/>
    <s v="방전 C-rate 별 용량_x000a_방전 C-Rate 별 Voltage Profile_x000a_Voltage profile (Capacity)_x000a_Voltage profile (Specific Capacity)_x000a_Voltage profile (Normalized Capacity)_x000a_Capacity (vs C-rate)_x000a_0.1C_x000a_0.2C_x000a_0.33C_x000a_0.5C_x000a_1.0C_x000a_2.0C_x000a_3.0C_x000a_4.0C"/>
    <m/>
    <m/>
    <s v="연구원"/>
    <n v="0"/>
    <n v="30"/>
    <n v="40"/>
    <n v="0"/>
    <n v="30"/>
    <n v="52"/>
    <n v="0"/>
  </r>
  <r>
    <x v="0"/>
    <x v="4"/>
    <x v="2"/>
    <x v="6"/>
    <x v="16"/>
    <s v="코인셀 rate capability 평가_x000d_"/>
    <s v="Data 정리_x000d_"/>
    <s v="data추출 및 정리"/>
    <m/>
    <m/>
    <m/>
    <m/>
    <s v="voltage range"/>
    <m/>
    <m/>
    <m/>
    <s v="연구원"/>
    <n v="1"/>
    <n v="0.5"/>
    <n v="40"/>
    <n v="240"/>
    <n v="0.08"/>
    <n v="52"/>
    <n v="312"/>
  </r>
  <r>
    <x v="0"/>
    <x v="4"/>
    <x v="2"/>
    <x v="6"/>
    <x v="16"/>
    <s v="코인셀 rate capability 평가_x000d_"/>
    <s v="그래프 생성_x000d_"/>
    <s v="오리진 프로그램으로 그래프 생성"/>
    <m/>
    <m/>
    <m/>
    <m/>
    <m/>
    <m/>
    <m/>
    <m/>
    <s v="연구원"/>
    <n v="1"/>
    <n v="0.5"/>
    <n v="40"/>
    <n v="240"/>
    <n v="0.08"/>
    <n v="52"/>
    <n v="312"/>
  </r>
  <r>
    <x v="0"/>
    <x v="4"/>
    <x v="2"/>
    <x v="6"/>
    <x v="16"/>
    <s v="코인셀 가속화 평가"/>
    <s v="가속 충방전 진행"/>
    <s v="(Ni70 대 양극재 기준) 전해액 120uL 주액, 60도 챔버, 상한전압 4.6V, 충방 0.2C/0.5C formation, 이후 충방 0.5C/1C에서 사이클 진행 (소재에 따라 조건 가변적)"/>
    <m/>
    <m/>
    <m/>
    <m/>
    <s v="current"/>
    <s v="방전 C-Rate 별 Voltage Profile_x000a_Voltage profile (Capacity)_x000a_Voltage profile (Specific Capacity)_x000a_Voltage profile (Normalized Capacity)_x000a_방전 C-Rate 별 용량_x000a_방전 인가 전류_x000a_충전 인가 전류_x000a_충전 C-Rate 별 효율"/>
    <m/>
    <m/>
    <s v="연구원"/>
    <n v="1"/>
    <n v="0.08"/>
    <n v="40"/>
    <n v="38.400000000000006"/>
    <n v="0.08"/>
    <n v="52"/>
    <n v="49.92"/>
  </r>
  <r>
    <x v="0"/>
    <x v="4"/>
    <x v="2"/>
    <x v="6"/>
    <x v="16"/>
    <s v="코인셀 가속화 평가"/>
    <s v="Data 추출 및 정리"/>
    <s v="data 정리, 그래프 생성"/>
    <s v="PNE"/>
    <m/>
    <m/>
    <m/>
    <s v="cycle 횟수"/>
    <m/>
    <m/>
    <m/>
    <s v="연구원"/>
    <n v="1"/>
    <n v="0.3"/>
    <n v="40"/>
    <n v="144"/>
    <n v="300"/>
    <n v="52"/>
    <n v="187.2"/>
  </r>
  <r>
    <x v="0"/>
    <x v="4"/>
    <x v="2"/>
    <x v="6"/>
    <x v="16"/>
    <s v="코인셀 저온출력 평가"/>
    <s v="저온출력 평가 진행"/>
    <s v="상온 충방 0.1C/0.1C 1cyc → 0.1C충전 → DOD 80% 까지 0.1C 방전"/>
    <m/>
    <m/>
    <m/>
    <m/>
    <m/>
    <m/>
    <m/>
    <m/>
    <s v="연구원"/>
    <n v="1"/>
    <n v="0.3"/>
    <n v="40"/>
    <n v="144"/>
    <n v="0.3"/>
    <n v="52"/>
    <n v="187.2"/>
  </r>
  <r>
    <x v="0"/>
    <x v="4"/>
    <x v="2"/>
    <x v="6"/>
    <x v="16"/>
    <s v="코인셀 저온출력 평가"/>
    <s v="챔버 온도 조정 및 Soaking 진행"/>
    <s v="챔버온도 -10도로 설정 뒤 soaking 5시간"/>
    <m/>
    <m/>
    <m/>
    <m/>
    <m/>
    <m/>
    <m/>
    <m/>
    <s v="연구원"/>
    <n v="1"/>
    <n v="0.01"/>
    <n v="40"/>
    <n v="4.8000000000000007"/>
    <n v="0.01"/>
    <n v="52"/>
    <n v="6.24"/>
  </r>
  <r>
    <x v="0"/>
    <x v="4"/>
    <x v="2"/>
    <x v="6"/>
    <x v="16"/>
    <s v="코인셀 저온출력 평가"/>
    <s v="추가 출력 평가 진행"/>
    <s v="1C~5C 방전 pulse 진행 (cutoff 전압 1.5V)"/>
    <m/>
    <m/>
    <m/>
    <m/>
    <m/>
    <m/>
    <m/>
    <m/>
    <s v="연구원"/>
    <n v="1"/>
    <n v="0.02"/>
    <n v="40"/>
    <n v="9.6000000000000014"/>
    <n v="0.02"/>
    <n v="52"/>
    <n v="12.48"/>
  </r>
  <r>
    <x v="0"/>
    <x v="4"/>
    <x v="2"/>
    <x v="6"/>
    <x v="16"/>
    <s v="코인셀 저온출력 평가"/>
    <s v="Data 추출 및 정리"/>
    <s v="data 정리, 그래프 생성 및 2V 전압 도달 시간 계산"/>
    <m/>
    <m/>
    <m/>
    <m/>
    <m/>
    <s v="차트_x000a_활물질 무게_x000a_0.1s 전압_x000a_타깃s 전압_x000a_0.1s 저항_x000a_타깃s 저항_x000a_1.5V 도달시간"/>
    <m/>
    <m/>
    <s v="연구원"/>
    <n v="1"/>
    <n v="0.5"/>
    <n v="40"/>
    <n v="240"/>
    <n v="0.5"/>
    <n v="52"/>
    <n v="312"/>
  </r>
  <r>
    <x v="0"/>
    <x v="4"/>
    <x v="1"/>
    <x v="4"/>
    <x v="14"/>
    <s v="모노셀 제작"/>
    <s v="모노셀 제작용 양극/음극 타발"/>
    <s v="양극전용 / 음극전용 타발기를 사용하여 전극 타발"/>
    <s v="모노셀 전극 타발기"/>
    <m/>
    <m/>
    <m/>
    <m/>
    <m/>
    <m/>
    <m/>
    <s v="연구원"/>
    <n v="1"/>
    <n v="0.5"/>
    <n v="40"/>
    <n v="240"/>
    <n v="0.5"/>
    <n v="52"/>
    <n v="312"/>
  </r>
  <r>
    <x v="0"/>
    <x v="4"/>
    <x v="1"/>
    <x v="4"/>
    <x v="14"/>
    <s v="모노셀 제작"/>
    <s v="양/음극 tap 닦기"/>
    <s v="tap 부분의 활물질 층 NMP 이용하여 제거"/>
    <m/>
    <m/>
    <m/>
    <m/>
    <m/>
    <m/>
    <m/>
    <m/>
    <s v="연구원"/>
    <n v="1"/>
    <n v="0.5"/>
    <n v="40"/>
    <n v="240"/>
    <n v="0.5"/>
    <n v="52"/>
    <n v="312"/>
  </r>
  <r>
    <x v="0"/>
    <x v="4"/>
    <x v="1"/>
    <x v="4"/>
    <x v="14"/>
    <s v="모노셀 제작"/>
    <s v="샘플 질량 측정"/>
    <s v="타발한 양극 무게 측정"/>
    <s v="정밀저울, roll press"/>
    <m/>
    <m/>
    <m/>
    <m/>
    <m/>
    <m/>
    <m/>
    <s v="연구원"/>
    <n v="1"/>
    <n v="0.5"/>
    <n v="40"/>
    <n v="240"/>
    <n v="0.5"/>
    <n v="52"/>
    <n v="312"/>
  </r>
  <r>
    <x v="0"/>
    <x v="4"/>
    <x v="1"/>
    <x v="4"/>
    <x v="14"/>
    <s v="모노셀 제작"/>
    <s v="샘플 선별"/>
    <s v="target N/P ratio에 맞는 전극 선별"/>
    <m/>
    <m/>
    <m/>
    <m/>
    <m/>
    <m/>
    <m/>
    <m/>
    <s v="연구원"/>
    <n v="1"/>
    <n v="0.5"/>
    <n v="40"/>
    <n v="240"/>
    <n v="0.5"/>
    <n v="52"/>
    <n v="312"/>
  </r>
  <r>
    <x v="0"/>
    <x v="4"/>
    <x v="1"/>
    <x v="4"/>
    <x v="14"/>
    <s v="모노셀 제작"/>
    <s v="압연진행"/>
    <s v="N/P ratio벗어난 전극 이용해 target porosity에 맞게 압연기 gap 조절 (압연 2회 진행 기준)"/>
    <m/>
    <m/>
    <m/>
    <m/>
    <m/>
    <m/>
    <m/>
    <m/>
    <s v="연구원"/>
    <n v="1"/>
    <n v="0.5"/>
    <n v="40"/>
    <n v="240"/>
    <n v="0.5"/>
    <n v="52"/>
    <n v="312"/>
  </r>
  <r>
    <x v="0"/>
    <x v="4"/>
    <x v="1"/>
    <x v="4"/>
    <x v="14"/>
    <s v="모노셀 제작"/>
    <s v="최종 압연진행"/>
    <s v="타발한 양극 압연 2회씩 진행"/>
    <m/>
    <m/>
    <m/>
    <m/>
    <m/>
    <m/>
    <m/>
    <m/>
    <s v="연구원"/>
    <n v="1"/>
    <n v="0.5"/>
    <n v="40"/>
    <n v="240"/>
    <n v="0.5"/>
    <n v="52"/>
    <n v="312"/>
  </r>
  <r>
    <x v="0"/>
    <x v="4"/>
    <x v="1"/>
    <x v="4"/>
    <x v="14"/>
    <s v="모노셀 제작"/>
    <s v="target porosity에 맞게 압연 되었는지 측정"/>
    <s v="타발한 양극 무게 측정 및 두께측정기를 이용해 두께 측정 및 균일성 확인하여 target porosity 범위내에 들어오는지 확인"/>
    <s v="두께측정기"/>
    <m/>
    <m/>
    <m/>
    <m/>
    <m/>
    <s v="O (사용 or 재제작 결정)"/>
    <s v="휴먼"/>
    <s v="연구원"/>
    <n v="1"/>
    <n v="0.5"/>
    <n v="40"/>
    <n v="240"/>
    <n v="0.5"/>
    <n v="52"/>
    <n v="312"/>
  </r>
  <r>
    <x v="0"/>
    <x v="4"/>
    <x v="1"/>
    <x v="4"/>
    <x v="14"/>
    <s v="모노셀 제작"/>
    <s v="모노셀 건조"/>
    <s v="Al foil로 감싼 후 드라이룸 내의 챔버에서 130℃ 진공상태에서 12h 건조"/>
    <s v="진공챔버"/>
    <m/>
    <m/>
    <m/>
    <m/>
    <m/>
    <m/>
    <m/>
    <s v="연구원"/>
    <n v="0"/>
    <n v="12"/>
    <n v="20"/>
    <n v="0"/>
    <n v="12"/>
    <n v="26"/>
    <n v="0"/>
  </r>
  <r>
    <x v="0"/>
    <x v="4"/>
    <x v="1"/>
    <x v="4"/>
    <x v="14"/>
    <s v="모노셀 제작"/>
    <s v="샘플 전달"/>
    <s v="실링 후, 모노셀 수작업실 (전지동)에 전달"/>
    <m/>
    <m/>
    <m/>
    <m/>
    <m/>
    <m/>
    <m/>
    <m/>
    <s v="연구원"/>
    <n v="1"/>
    <n v="0.33"/>
    <n v="20"/>
    <n v="79.2"/>
    <n v="0.33"/>
    <n v="26"/>
    <n v="102.96000000000001"/>
  </r>
  <r>
    <x v="0"/>
    <x v="4"/>
    <x v="1"/>
    <x v="4"/>
    <x v="14"/>
    <s v="모노셀 제작"/>
    <s v="샘플 수령"/>
    <s v="모노셀 수작업실(전지동)에서 모노셀 수령"/>
    <m/>
    <m/>
    <m/>
    <m/>
    <m/>
    <m/>
    <m/>
    <m/>
    <s v="도급 / 외주"/>
    <n v="1"/>
    <n v="0.33"/>
    <n v="20"/>
    <n v="79.2"/>
    <n v="0.33"/>
    <n v="26"/>
    <n v="102.96000000000001"/>
  </r>
  <r>
    <x v="0"/>
    <x v="4"/>
    <x v="1"/>
    <x v="4"/>
    <x v="14"/>
    <s v="모노셀 제작"/>
    <s v="모노셀 건조"/>
    <s v="55℃ 진공 챔버에서 하루 이상 건조"/>
    <m/>
    <m/>
    <m/>
    <m/>
    <m/>
    <m/>
    <m/>
    <m/>
    <s v="도급 / 외주"/>
    <n v="0"/>
    <n v="24"/>
    <n v="20"/>
    <n v="0"/>
    <n v="24"/>
    <n v="26"/>
    <n v="0"/>
  </r>
  <r>
    <x v="0"/>
    <x v="4"/>
    <x v="1"/>
    <x v="4"/>
    <x v="14"/>
    <s v="모노셀 제작"/>
    <s v="전해액 주액"/>
    <s v="건조된 모노셀에 전해액 180uL 주액"/>
    <s v="피펫, 모노셀 degas 장비"/>
    <m/>
    <m/>
    <m/>
    <m/>
    <m/>
    <m/>
    <m/>
    <s v="연구원"/>
    <n v="1"/>
    <n v="0.08"/>
    <n v="60"/>
    <n v="57.599999999999994"/>
    <n v="0.08"/>
    <n v="90"/>
    <n v="86.4"/>
  </r>
  <r>
    <x v="0"/>
    <x v="4"/>
    <x v="1"/>
    <x v="4"/>
    <x v="14"/>
    <s v="모노셀 제작"/>
    <s v="전해액 wetting "/>
    <s v="진공챔버에서 30초씩 2번 vacuum 시행"/>
    <m/>
    <m/>
    <m/>
    <m/>
    <m/>
    <m/>
    <m/>
    <m/>
    <s v="연구원"/>
    <n v="1"/>
    <n v="0.08"/>
    <n v="60"/>
    <n v="57.599999999999994"/>
    <n v="0.08"/>
    <n v="90"/>
    <n v="86.4"/>
  </r>
  <r>
    <x v="0"/>
    <x v="4"/>
    <x v="1"/>
    <x v="4"/>
    <x v="14"/>
    <s v="모노셀 제작"/>
    <s v="lamination"/>
    <s v="degas 장비에서 모노셀 진공압착 뒤 lamination 1회 진행 (130도, 5초)"/>
    <s v="모노셀 degas 장비"/>
    <m/>
    <m/>
    <m/>
    <m/>
    <m/>
    <m/>
    <m/>
    <s v="연구원"/>
    <n v="1"/>
    <n v="0.08"/>
    <n v="60"/>
    <n v="57.599999999999994"/>
    <n v="0.08"/>
    <n v="90"/>
    <n v="86.4"/>
  </r>
  <r>
    <x v="0"/>
    <x v="4"/>
    <x v="1"/>
    <x v="4"/>
    <x v="14"/>
    <s v="모노셀 제작"/>
    <s v="주액된 모노셀의 활성화 공정_x000d_"/>
    <s v="10시간 상온 wetting 후 활성화 진행"/>
    <s v="PNE, 상온챔버"/>
    <m/>
    <m/>
    <m/>
    <m/>
    <m/>
    <m/>
    <m/>
    <s v="연구원"/>
    <n v="0"/>
    <n v="30"/>
    <n v="60"/>
    <n v="0"/>
    <n v="30"/>
    <n v="90"/>
    <n v="0"/>
  </r>
  <r>
    <x v="0"/>
    <x v="4"/>
    <x v="1"/>
    <x v="4"/>
    <x v="14"/>
    <s v="모노셀 제작"/>
    <s v="모노셀 resealing"/>
    <s v="활성화 완료된 모노셀 degassing뒤 실링된 부분 맞추어 cutting"/>
    <s v="모노셀 degas 장비"/>
    <m/>
    <m/>
    <m/>
    <m/>
    <m/>
    <m/>
    <m/>
    <s v="연구원"/>
    <n v="1"/>
    <n v="0.5"/>
    <n v="60"/>
    <n v="360"/>
    <n v="0.5"/>
    <n v="90"/>
    <n v="540"/>
  </r>
  <r>
    <x v="0"/>
    <x v="4"/>
    <x v="2"/>
    <x v="6"/>
    <x v="21"/>
    <s v="용량 및 저항 분석"/>
    <s v="모노셀 용량 및 HPPC 평가"/>
    <s v="모노셀 용량 및 HPPC 평가 진행"/>
    <s v="PNE, 상온챔버"/>
    <m/>
    <m/>
    <m/>
    <m/>
    <m/>
    <m/>
    <m/>
    <s v="연구원"/>
    <n v="1"/>
    <n v="0.5"/>
    <n v="60"/>
    <n v="360"/>
    <n v="0.5"/>
    <n v="90"/>
    <n v="540"/>
  </r>
  <r>
    <x v="0"/>
    <x v="4"/>
    <x v="2"/>
    <x v="6"/>
    <x v="21"/>
    <s v="용량 및 저항 분석"/>
    <s v="Data 추출 및 정리"/>
    <s v="Data 추출 및 정리"/>
    <m/>
    <m/>
    <m/>
    <m/>
    <m/>
    <s v="초기용량_x000a_방전 저항_x000a_SOC 별 저항 값_x000a_0.1 Sec_x000a_0.1 ~ 10 Sec_x000a_10 Sec_x000a_0.1 ~ 30 Sec_x000a_30 Sec_x000a_0.1 ~ 180 Sec_x000a_180 Sec_x000a_인가전류_x000a_OCV_x000a_SOC 90_x000a_SOC 80_x000a_SOC 70_x000a_SOC 60_x000a_SOC 50_x000a_SOC 40_x000a_SOC 30_x000a_SOC 20_x000a_SOC 10_x000a_SOC 저항 그래프_x000a_SOC 별 Voltage Profile_x000a_OCV Profile_x000a_충전 저항"/>
    <m/>
    <m/>
    <s v="연구원"/>
    <n v="1"/>
    <n v="0.5"/>
    <n v="60"/>
    <n v="360"/>
    <n v="0.5"/>
    <n v="90"/>
    <n v="540"/>
  </r>
  <r>
    <x v="0"/>
    <x v="4"/>
    <x v="2"/>
    <x v="6"/>
    <x v="21"/>
    <s v="용량 및 저항 분석"/>
    <s v="모노셀 선별"/>
    <s v="저항 유사한 순으로 셀 선별"/>
    <m/>
    <m/>
    <m/>
    <m/>
    <m/>
    <m/>
    <m/>
    <m/>
    <s v="연구원"/>
    <n v="1"/>
    <n v="0.17"/>
    <n v="60"/>
    <n v="122.4"/>
    <n v="0.17"/>
    <n v="90"/>
    <n v="183.60000000000002"/>
  </r>
  <r>
    <x v="0"/>
    <x v="4"/>
    <x v="2"/>
    <x v="6"/>
    <x v="21"/>
    <s v="사이클 평가"/>
    <s v="셀 평가 (고온수명)"/>
    <s v="(In-situ cycle) 45도 챔버에서 평가. 매 100cyc Cycle RPT 측정"/>
    <s v="PNE, 고온챔버"/>
    <m/>
    <m/>
    <m/>
    <m/>
    <s v="용량_x000a_0 Cycle_x000a_50 Cycle_x000a_100 Cycle_x000a_300 Cycle_x000a_용량 유지율_x000a_저항 증가율"/>
    <m/>
    <m/>
    <s v="연구원"/>
    <n v="1"/>
    <n v="0.3"/>
    <n v="20"/>
    <n v="72"/>
    <n v="0.3"/>
    <n v="26"/>
    <n v="93.6"/>
  </r>
  <r>
    <x v="0"/>
    <x v="4"/>
    <x v="2"/>
    <x v="6"/>
    <x v="21"/>
    <s v="고온저장 성능 평가"/>
    <s v="셀 평가 (고온저장)"/>
    <s v="(Storage RPT) HPPC후 충전된 모노셀 60도 챔버에서 보관 뒤 1주/2주/4주/8주/12주 차에 꺼내 상온에서 storage RPT 측정"/>
    <s v="PNE, 고온챔버"/>
    <m/>
    <m/>
    <m/>
    <m/>
    <s v="0 Week_x000a_1 Week_x000a_2 Week_x000a_3 Week_x000a_4 Week_x000a_6 Week_x000a_8 Week_x000a_용량 유지율_x000a_저항 증가율"/>
    <m/>
    <m/>
    <s v="연구원"/>
    <n v="1"/>
    <n v="0.3"/>
    <n v="20"/>
    <n v="72"/>
    <n v="0.3"/>
    <n v="26"/>
    <n v="93.6"/>
  </r>
  <r>
    <x v="0"/>
    <x v="4"/>
    <x v="1"/>
    <x v="16"/>
    <x v="22"/>
    <s v="가스평가용 모노셀 제작"/>
    <s v="샘플 분리"/>
    <s v="모노셀 분해하여 양극+분리막 분리"/>
    <m/>
    <m/>
    <m/>
    <m/>
    <m/>
    <m/>
    <m/>
    <m/>
    <s v="연구원"/>
    <n v="1"/>
    <n v="0.4"/>
    <n v="20"/>
    <n v="96"/>
    <n v="0.4"/>
    <n v="20"/>
    <n v="96"/>
  </r>
  <r>
    <x v="0"/>
    <x v="4"/>
    <x v="1"/>
    <x v="16"/>
    <x v="22"/>
    <s v="가스평가용 모노셀 제작"/>
    <s v="샘플 이물 제거"/>
    <s v="DMC로 세척 및 면봉 이용해 이물 제거"/>
    <m/>
    <m/>
    <m/>
    <m/>
    <m/>
    <m/>
    <m/>
    <m/>
    <s v="연구원"/>
    <n v="1"/>
    <n v="0.4"/>
    <n v="20"/>
    <n v="96"/>
    <n v="0.4"/>
    <n v="20"/>
    <n v="96"/>
  </r>
  <r>
    <x v="0"/>
    <x v="4"/>
    <x v="1"/>
    <x v="16"/>
    <x v="22"/>
    <s v="가스평가용 모노셀 제작"/>
    <s v="파우치를 이용해 샘플 제조"/>
    <s v="양극+분리막 2개씩 포개어 모노셀 파우치에 삽입"/>
    <m/>
    <m/>
    <m/>
    <m/>
    <m/>
    <m/>
    <m/>
    <m/>
    <s v="연구원"/>
    <n v="1"/>
    <n v="0.4"/>
    <n v="20"/>
    <n v="96"/>
    <n v="0.4"/>
    <n v="20"/>
    <n v="96"/>
  </r>
  <r>
    <x v="0"/>
    <x v="4"/>
    <x v="1"/>
    <x v="16"/>
    <x v="22"/>
    <s v="가스평가용 모노셀 제작"/>
    <s v="건조"/>
    <s v="60도 진공오븐에서 1시간 건조"/>
    <s v="진공오븐"/>
    <m/>
    <m/>
    <m/>
    <m/>
    <m/>
    <m/>
    <m/>
    <s v="연구원"/>
    <n v="1"/>
    <n v="0.03"/>
    <n v="20"/>
    <n v="7.1999999999999993"/>
    <n v="0.03"/>
    <n v="26"/>
    <n v="9.36"/>
  </r>
  <r>
    <x v="0"/>
    <x v="4"/>
    <x v="1"/>
    <x v="16"/>
    <x v="22"/>
    <s v="가스평가용 모노셀 제작"/>
    <s v="전해액 주액"/>
    <s v="전해액 400uL 주액"/>
    <s v="피펫, 모노셀 degas 장비"/>
    <m/>
    <m/>
    <m/>
    <m/>
    <m/>
    <m/>
    <m/>
    <s v="연구원"/>
    <n v="1"/>
    <n v="0.2"/>
    <n v="20"/>
    <n v="48"/>
    <n v="0.2"/>
    <n v="26"/>
    <n v="62.400000000000006"/>
  </r>
  <r>
    <x v="0"/>
    <x v="4"/>
    <x v="1"/>
    <x v="16"/>
    <x v="22"/>
    <s v="가스평가용 모노셀 제작"/>
    <s v="진공압착"/>
    <s v="degas 장비에서 진공압착"/>
    <m/>
    <m/>
    <m/>
    <m/>
    <m/>
    <m/>
    <m/>
    <m/>
    <s v="연구원"/>
    <n v="1"/>
    <n v="0.2"/>
    <n v="20"/>
    <n v="48"/>
    <n v="0.2"/>
    <n v="26"/>
    <n v="62.400000000000006"/>
  </r>
  <r>
    <x v="0"/>
    <x v="4"/>
    <x v="1"/>
    <x v="16"/>
    <x v="22"/>
    <s v="가스평가용 모노셀 제작"/>
    <s v="샘플 제조 완료"/>
    <s v="실링된 부분 맞추어 cutting"/>
    <m/>
    <m/>
    <m/>
    <m/>
    <m/>
    <m/>
    <m/>
    <m/>
    <s v="연구원"/>
    <n v="1"/>
    <n v="0.2"/>
    <n v="20"/>
    <n v="48"/>
    <n v="0.2"/>
    <n v="26"/>
    <n v="62.400000000000006"/>
  </r>
  <r>
    <x v="0"/>
    <x v="4"/>
    <x v="0"/>
    <x v="9"/>
    <x v="23"/>
    <s v="60도 보관중인 양극의 가스발생량 확인"/>
    <s v="샘플 무게 측정"/>
    <s v="0주차 무게 측정 (공기중/수중 무게 각각 측정). 60도 챔버에서 보관 뒤 1주/2주/4주/8주/12주 차에 꺼내 동일하게 측정 뒤 부피변화 계산"/>
    <s v="부피측정장비"/>
    <m/>
    <m/>
    <m/>
    <m/>
    <s v="Gas 함량_x000a_H2_x000a_CO_x000a_CO2_x000a_CH4_x000a_C2H2_x000a_C2H4_x000a_C2H6_x000a_C3H6_x000a_C3H8_x000a_Total_x000a_Gas 함량 백분율"/>
    <m/>
    <m/>
    <s v="연구원"/>
    <n v="1"/>
    <n v="1"/>
    <n v="20"/>
    <n v="240"/>
    <n v="1"/>
    <n v="26"/>
    <n v="312"/>
  </r>
  <r>
    <x v="0"/>
    <x v="4"/>
    <x v="0"/>
    <x v="9"/>
    <x v="23"/>
    <s v="60도 보관중인 양극의 가스발생량 확인"/>
    <s v="셀 평가 및 Data 정리_x000d_"/>
    <s v="셀 평가 및 Data 정리_x000d_"/>
    <m/>
    <m/>
    <m/>
    <m/>
    <m/>
    <m/>
    <m/>
    <m/>
    <s v="연구원"/>
    <n v="1"/>
    <n v="0.3"/>
    <n v="20"/>
    <n v="72"/>
    <n v="0.3"/>
    <n v="26"/>
    <n v="93.6"/>
  </r>
  <r>
    <x v="0"/>
    <x v="4"/>
    <x v="0"/>
    <x v="17"/>
    <x v="15"/>
    <s v="단면분석용 전극샘플 제작"/>
    <s v="샘플 전처리"/>
    <s v="홀더에 carbon tape 부착 뒤 전극 loading"/>
    <s v="Hitachi ArBlade 5000 ion milling system, 광학현미경"/>
    <m/>
    <m/>
    <m/>
    <m/>
    <m/>
    <m/>
    <m/>
    <s v="연구원"/>
    <n v="1"/>
    <n v="0.4"/>
    <n v="40"/>
    <n v="192"/>
    <n v="0.4"/>
    <n v="52"/>
    <n v="249.60000000000002"/>
  </r>
  <r>
    <x v="0"/>
    <x v="4"/>
    <x v="0"/>
    <x v="17"/>
    <x v="15"/>
    <s v="단면분석용 전극샘플 제작"/>
    <s v="샘플 위치 조정"/>
    <s v="이온밀링 홀더에 샘플 결착 후 광학현미경으로 보며 샘플 위치 정밀 조정"/>
    <m/>
    <m/>
    <m/>
    <m/>
    <m/>
    <m/>
    <s v="O (사용 or 재제작 결정)"/>
    <s v="휴먼"/>
    <s v="연구원"/>
    <n v="1"/>
    <n v="0.1"/>
    <n v="40"/>
    <n v="48"/>
    <n v="0.1"/>
    <n v="52"/>
    <n v="62.400000000000006"/>
  </r>
  <r>
    <x v="0"/>
    <x v="4"/>
    <x v="0"/>
    <x v="17"/>
    <x v="15"/>
    <s v="단면분석용 전극샘플 제작"/>
    <s v="샘플 결착 및 장비 셋업"/>
    <s v="이온밀링 챔버 오픈 및 결착"/>
    <m/>
    <m/>
    <m/>
    <m/>
    <m/>
    <m/>
    <m/>
    <m/>
    <s v="연구원"/>
    <n v="1"/>
    <n v="0.05"/>
    <n v="40"/>
    <n v="24"/>
    <n v="0.05"/>
    <n v="52"/>
    <n v="31.200000000000003"/>
  </r>
  <r>
    <x v="0"/>
    <x v="4"/>
    <x v="0"/>
    <x v="17"/>
    <x v="15"/>
    <s v="단면분석용 전극샘플 제작"/>
    <s v="이온밀링 진행"/>
    <s v="이온밀링 챔버 vacuum 뒤 이온밀링 시행"/>
    <m/>
    <m/>
    <m/>
    <m/>
    <m/>
    <m/>
    <m/>
    <m/>
    <s v="연구원"/>
    <n v="1"/>
    <n v="0.05"/>
    <n v="40"/>
    <n v="24"/>
    <n v="0.05"/>
    <n v="52"/>
    <n v="31.200000000000003"/>
  </r>
  <r>
    <x v="0"/>
    <x v="4"/>
    <x v="0"/>
    <x v="0"/>
    <x v="1"/>
    <s v="활물질 비표면적 분석"/>
    <s v="업체 데이터 사용중"/>
    <s v="업체 데이터 사용중"/>
    <m/>
    <s v="시료 무게"/>
    <s v="비표면적"/>
    <m/>
    <m/>
    <s v="비표면적"/>
    <m/>
    <m/>
    <s v="업체 data"/>
    <n v="0"/>
    <n v="0"/>
    <n v="0"/>
    <n v="0"/>
    <n v="0"/>
    <n v="0"/>
    <n v="0"/>
  </r>
  <r>
    <x v="0"/>
    <x v="4"/>
    <x v="0"/>
    <x v="0"/>
    <x v="32"/>
    <s v="활물질 Pore구조 분석"/>
    <s v="업체 데이터 사용중"/>
    <s v="업체 데이터 사용중"/>
    <m/>
    <m/>
    <m/>
    <m/>
    <m/>
    <s v="평균 기공 크기_x000a_최대 기공 크기_x000a_Press 후 평균 기공 크기_x000a_Press 후 최대 기공 크기_x000a_Pore Size 이미지"/>
    <m/>
    <m/>
    <s v="업체 data"/>
    <n v="0"/>
    <n v="0"/>
    <n v="0"/>
    <n v="0"/>
    <n v="0"/>
    <n v="0"/>
    <n v="0"/>
  </r>
  <r>
    <x v="0"/>
    <x v="4"/>
    <x v="0"/>
    <x v="0"/>
    <x v="33"/>
    <s v="활물질 Tap 밀도 분석"/>
    <s v="업체 데이터 사용중"/>
    <s v="업체 데이터 사용중"/>
    <m/>
    <s v="시료 부피"/>
    <s v="시료 무게"/>
    <m/>
    <m/>
    <s v="탭밀도_x000a_30회_x000a_150회_x000a_1000회"/>
    <m/>
    <m/>
    <s v="업체 data"/>
    <n v="0"/>
    <n v="0"/>
    <n v="0"/>
    <n v="0"/>
    <n v="0"/>
    <n v="0"/>
    <n v="0"/>
  </r>
  <r>
    <x v="0"/>
    <x v="5"/>
    <x v="0"/>
    <x v="0"/>
    <x v="1"/>
    <s v="파우더 및 전극 BET 측정과 Pore 분석 동시 가능 "/>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s v="　"/>
    <s v="　"/>
    <s v="　"/>
    <s v="　"/>
    <s v="초자 무게"/>
    <s v="X"/>
    <s v="　"/>
    <s v="연구원"/>
    <n v="1"/>
    <n v="0.1"/>
    <n v="4"/>
    <n v="4.8000000000000007"/>
    <m/>
    <n v="7"/>
    <n v="8.4"/>
  </r>
  <r>
    <x v="0"/>
    <x v="5"/>
    <x v="0"/>
    <x v="0"/>
    <x v="1"/>
    <s v="파우더 및 전극 BET 측정과 Pore 분석 동시 가능 "/>
    <s v="전처리"/>
    <s v="300℃ 진공상태에서 2시간동안 전처리 진행 (pore V.이 큰 원료의 경우, 전처리 시간 증가) --&gt; 상온으로 식히기 "/>
    <s v="전처리 장비, 진공펌프"/>
    <s v="　"/>
    <s v="　"/>
    <s v="　"/>
    <s v="　"/>
    <m/>
    <s v="X"/>
    <s v="　"/>
    <s v="연구원"/>
    <n v="1"/>
    <n v="1"/>
    <n v="4"/>
    <n v="48"/>
    <m/>
    <n v="7"/>
    <n v="84"/>
  </r>
  <r>
    <x v="0"/>
    <x v="5"/>
    <x v="0"/>
    <x v="0"/>
    <x v="1"/>
    <s v="파우더 및 전극 BET 측정과 Pore 분석 동시 가능 "/>
    <s v="무게 측정"/>
    <s v="전처리 진행한 샘플이 담긴 BET 초자의 무게 측정-&gt; 샘플 무게 계산 "/>
    <s v="저울"/>
    <s v="　"/>
    <s v="　"/>
    <s v="　"/>
    <s v="초자 무게,전처리 후 초자무게(측정값)"/>
    <s v="샘플 무게"/>
    <s v="X"/>
    <s v="　"/>
    <s v="연구원"/>
    <n v="1"/>
    <n v="0.1"/>
    <n v="4"/>
    <n v="4.8000000000000007"/>
    <m/>
    <n v="7"/>
    <n v="8.4"/>
  </r>
  <r>
    <x v="0"/>
    <x v="5"/>
    <x v="0"/>
    <x v="0"/>
    <x v="1"/>
    <s v="파우더 및 전극 BET 측정과 Pore 분석 동시 가능 "/>
    <s v="튜브장착 및 액체질소 투입"/>
    <s v="BET 장비에 초자 장착 -&gt;  가스보관실에서 액체 질소 소분 후 장비 용기에 덜어주기, 측정 패턴/파일명 등 설정 "/>
    <s v="액체질소 소분 통"/>
    <s v="　"/>
    <s v="　"/>
    <s v="　"/>
    <s v="　"/>
    <m/>
    <s v="X"/>
    <s v="　"/>
    <s v="연구원"/>
    <n v="1"/>
    <n v="0.1"/>
    <n v="4"/>
    <n v="4.8000000000000007"/>
    <m/>
    <n v="7"/>
    <n v="8.4"/>
  </r>
  <r>
    <x v="0"/>
    <x v="5"/>
    <x v="0"/>
    <x v="0"/>
    <x v="1"/>
    <s v="파우더 및 전극 BET 측정과 Pore 분석 동시 가능 "/>
    <s v="측정"/>
    <s v="측정 시작 (장비에 따라 2개 소재 동시 분석 가능)"/>
    <s v="Porosimeter (Belsorp-mini2/micromeritics-ASAP2460), 진공펌프, N2 gas 공급 line &amp; 봄베 등"/>
    <s v="　"/>
    <s v="　"/>
    <s v="　"/>
    <s v="시료무게"/>
    <s v="pore volume, pore size, 표면적"/>
    <s v="X"/>
    <s v="　"/>
    <s v="연구원"/>
    <n v="0"/>
    <n v="24"/>
    <n v="4"/>
    <n v="0"/>
    <m/>
    <n v="7"/>
    <n v="0"/>
  </r>
  <r>
    <x v="0"/>
    <x v="5"/>
    <x v="0"/>
    <x v="0"/>
    <x v="1"/>
    <s v="파우더 및 전극 BET 측정과 Pore 분석 동시 가능 "/>
    <s v="Data 정리"/>
    <s v="data 추출 및 정리 (그래프 그리기, pore 크기별 비율 계산 등)"/>
    <s v="　"/>
    <s v="　"/>
    <s v="　"/>
    <s v="　"/>
    <s v="시료 무게, 측정 raw data"/>
    <m/>
    <s v="O"/>
    <s v="휴먼"/>
    <s v="연구원"/>
    <n v="1"/>
    <n v="0.5"/>
    <n v="4"/>
    <n v="24"/>
    <s v="　"/>
    <n v="7"/>
    <n v="42"/>
  </r>
  <r>
    <x v="0"/>
    <x v="5"/>
    <x v="0"/>
    <x v="0"/>
    <x v="1"/>
    <s v="파우더 및 전극 BET 측정과 Pore 분석 동시 가능 "/>
    <s v="세척 및 정리"/>
    <s v="사용한 초자 세척 및 정리  "/>
    <s v="건조 오븐 (60℃)"/>
    <s v="　"/>
    <s v="　"/>
    <s v="　"/>
    <s v="　"/>
    <m/>
    <s v="X"/>
    <s v="　"/>
    <s v="연구원"/>
    <n v="1"/>
    <n v="0.15"/>
    <n v="4"/>
    <n v="7.1999999999999993"/>
    <s v="　"/>
    <n v="7"/>
    <n v="12.600000000000001"/>
  </r>
  <r>
    <x v="0"/>
    <x v="5"/>
    <x v="0"/>
    <x v="0"/>
    <x v="0"/>
    <s v="입도 분석"/>
    <s v="샘플링"/>
    <s v="양극재 powder 드라이품에서 소분, 분산제 (triton-X,1% sol) 준비, 3차 증류수  받기 -&gt; 분산액 제조 (powder ~0.04g + 분산제 0.1ml, DI water 10g) "/>
    <s v="저울, vial "/>
    <s v="　"/>
    <s v="　"/>
    <s v="　"/>
    <s v="　"/>
    <m/>
    <s v="X"/>
    <s v="　"/>
    <s v="연구원"/>
    <n v="1"/>
    <n v="0.1"/>
    <n v="60"/>
    <n v="72"/>
    <s v="　"/>
    <n v="70"/>
    <n v="84"/>
  </r>
  <r>
    <x v="0"/>
    <x v="5"/>
    <x v="0"/>
    <x v="0"/>
    <x v="0"/>
    <s v="입도 분석"/>
    <s v="장비세팅"/>
    <s v="고형분 장비를 켠 후 DI water를 통해 background를 측정한다. "/>
    <m/>
    <s v="　"/>
    <s v="　"/>
    <s v="　"/>
    <s v="　"/>
    <m/>
    <s v="X"/>
    <s v="　"/>
    <s v="연구원"/>
    <n v="1"/>
    <n v="0.2"/>
    <n v="60"/>
    <n v="144"/>
    <s v="　"/>
    <n v="70"/>
    <n v="168"/>
  </r>
  <r>
    <x v="0"/>
    <x v="5"/>
    <x v="0"/>
    <x v="0"/>
    <x v="0"/>
    <s v="입도 분석"/>
    <s v="전처리"/>
    <s v="분산액이 담긴 vial에 대해 외부 초음파 처리  2min"/>
    <s v="외부초음파 설비 (Brason-CPX1800H-E)"/>
    <s v="　"/>
    <s v="　"/>
    <s v="　"/>
    <s v="　"/>
    <m/>
    <s v="X"/>
    <s v="　"/>
    <s v="연구원"/>
    <n v="1"/>
    <n v="0.2"/>
    <n v="60"/>
    <n v="144"/>
    <s v="　"/>
    <n v="70"/>
    <n v="168"/>
  </r>
  <r>
    <x v="0"/>
    <x v="5"/>
    <x v="0"/>
    <x v="0"/>
    <x v="0"/>
    <s v="입도 분석"/>
    <s v="샘플 loading 및 측정"/>
    <s v="장비에 분산액 투입 및 측정 시작  (현재 SOP는 기본 3회 측정으로 setting 되어 있음)"/>
    <s v="입도 분석기 (Malvern Panalytical-mastersizer3000, hydro-EV (수동분산) or MV (자동 분산)선택 필요)"/>
    <s v="　"/>
    <s v="　"/>
    <s v="　"/>
    <s v="　"/>
    <s v="dmin, d10, d50, d90, dmax (Vol. Num. 기준 각각)"/>
    <s v="X"/>
    <s v="　"/>
    <s v="연구원"/>
    <n v="1"/>
    <n v="0.3"/>
    <n v="60"/>
    <n v="216"/>
    <s v="　"/>
    <n v="70"/>
    <n v="252"/>
  </r>
  <r>
    <x v="0"/>
    <x v="5"/>
    <x v="0"/>
    <x v="0"/>
    <x v="0"/>
    <s v="입도 분석"/>
    <s v="장비 세척 및 정리"/>
    <s v="측정 장비를 세척한다."/>
    <m/>
    <m/>
    <m/>
    <m/>
    <m/>
    <m/>
    <m/>
    <m/>
    <m/>
    <n v="1"/>
    <n v="0.3"/>
    <n v="60"/>
    <n v="216"/>
    <m/>
    <n v="70"/>
    <n v="252"/>
  </r>
  <r>
    <x v="0"/>
    <x v="5"/>
    <x v="0"/>
    <x v="0"/>
    <x v="0"/>
    <s v="입도 분석"/>
    <s v="Data 정리"/>
    <s v=" data 추출 (vol. /Num. 기준 각각) 및 정리/그래프 그리기,_x000a_(측정 및 클리닝에 사용되는 폐수 주기적으로 별도 폐기 필요)"/>
    <s v="　"/>
    <s v="　"/>
    <s v="　"/>
    <s v="　"/>
    <s v="　"/>
    <s v="3회 측정 값 및 평균값 각각 도출_x000a_전체 입도 분포 그래프"/>
    <s v="O"/>
    <s v="휴먼"/>
    <s v="연구원"/>
    <n v="1"/>
    <n v="0.2"/>
    <n v="60"/>
    <n v="144"/>
    <s v="　"/>
    <n v="70"/>
    <n v="168"/>
  </r>
  <r>
    <x v="0"/>
    <x v="5"/>
    <x v="0"/>
    <x v="0"/>
    <x v="34"/>
    <s v="압연 밀도 분석"/>
    <s v="장비 calibration"/>
    <s v="샘플 loading 되지 않은 몰드를 이용하여 9ton까지 pressing 하며 calibration"/>
    <s v="Pallet density analyzer"/>
    <s v="　"/>
    <s v="　"/>
    <s v="　"/>
    <s v="　"/>
    <m/>
    <s v="X"/>
    <s v="　"/>
    <s v="연구원"/>
    <n v="1"/>
    <n v="0.5"/>
    <n v="60"/>
    <n v="360"/>
    <s v="　"/>
    <n v="70"/>
    <n v="420"/>
  </r>
  <r>
    <x v="0"/>
    <x v="5"/>
    <x v="0"/>
    <x v="0"/>
    <x v="34"/>
    <s v="압연 밀도 분석"/>
    <s v="몰드 내 샘플 투입 및 장비 투입"/>
    <s v="1g의 활물질 파우더를 정량하여 몰드에 넣어준 후 장비에 loading"/>
    <s v="Pallet density analyzer"/>
    <s v="　"/>
    <s v="　"/>
    <s v="　"/>
    <s v="　"/>
    <m/>
    <s v="X"/>
    <s v="　"/>
    <s v="연구원"/>
    <n v="1"/>
    <n v="0.1"/>
    <n v="60"/>
    <n v="72"/>
    <s v="　"/>
    <n v="70"/>
    <n v="84"/>
  </r>
  <r>
    <x v="0"/>
    <x v="5"/>
    <x v="0"/>
    <x v="0"/>
    <x v="34"/>
    <s v="압연 밀도 분석"/>
    <s v="샘플 측정"/>
    <s v="1 ~ 9 ton, 1ton 간격으로 압연 두께 측정 및 데이터 기록"/>
    <s v="Pallet density analyzer"/>
    <s v="　"/>
    <s v="　"/>
    <s v="　"/>
    <s v="　"/>
    <s v="압연밀도"/>
    <s v="O"/>
    <s v="휴먼"/>
    <s v="연구원"/>
    <n v="0"/>
    <n v="0.5"/>
    <n v="60"/>
    <n v="0"/>
    <s v="　"/>
    <n v="70"/>
    <n v="0"/>
  </r>
  <r>
    <x v="0"/>
    <x v="5"/>
    <x v="0"/>
    <x v="0"/>
    <x v="34"/>
    <s v="압연 밀도 분석"/>
    <s v="클리닝"/>
    <s v="클리닝"/>
    <s v="Pallet density analyzer"/>
    <s v="　"/>
    <s v="　"/>
    <s v="　"/>
    <s v="　"/>
    <m/>
    <s v="X"/>
    <s v="　"/>
    <s v="연구원"/>
    <n v="1"/>
    <n v="0.2"/>
    <n v="60"/>
    <n v="144"/>
    <s v="　"/>
    <n v="70"/>
    <n v="168"/>
  </r>
  <r>
    <x v="0"/>
    <x v="5"/>
    <x v="0"/>
    <x v="0"/>
    <x v="5"/>
    <s v="결정구조/상(phase) 분석"/>
    <s v="샘플링"/>
    <s v="드라이룸에서 시료 소분 후 분석실 이동 --&gt; 샘플 홀더에 powder 평평하게 샘플링 (한 소재당 3개의 시료/1회 측정), 홀더 주변 클리닝 (에틸알콜 등), 홀더에 샘플명/이름/날짜 수기로 기입, 샘플 홀더  장비에 투입 후 측정 패턴 및 저장 setting_x000a_- 현재 리사이클팀은 powder 위주 분석 중 "/>
    <s v="샘플 홀더, XRD (분석 담당 내 오픈 장비 사용 중 : Bruker사 D8 Endeavor 사용 중)"/>
    <s v="　"/>
    <s v="　"/>
    <s v="　"/>
    <s v="　"/>
    <m/>
    <s v="X"/>
    <s v="　"/>
    <s v="연구원"/>
    <n v="1"/>
    <n v="0.2"/>
    <n v="60"/>
    <n v="144"/>
    <s v="　"/>
    <n v="70"/>
    <n v="168"/>
  </r>
  <r>
    <x v="0"/>
    <x v="5"/>
    <x v="0"/>
    <x v="0"/>
    <x v="5"/>
    <s v="결정구조/상(phase) 분석"/>
    <s v="XRD 측정"/>
    <s v=" XRD 측정"/>
    <s v="XRD (분석 담당 내 오픈 장비 사용 중 : Bruker사 D8 Endeavor 사용 중)"/>
    <s v="　"/>
    <s v="　"/>
    <s v="　"/>
    <s v="　"/>
    <s v="lattice parameter, crystal size, impurity, crystalinity'"/>
    <s v="X"/>
    <s v="　"/>
    <s v="연구원"/>
    <n v="0"/>
    <n v="1"/>
    <n v="60"/>
    <n v="0"/>
    <s v="　"/>
    <n v="70"/>
    <n v="0"/>
  </r>
  <r>
    <x v="0"/>
    <x v="5"/>
    <x v="0"/>
    <x v="0"/>
    <x v="5"/>
    <s v="결정구조/상(phase) 분석"/>
    <s v="Data 변환 및 fitting"/>
    <s v="분석실 이동 + XRD 측정 컴퓨터에 있는 Eva/ topas 프로그램을 이용하여 data 변환 및 추출"/>
    <s v="　"/>
    <s v="　"/>
    <s v="　"/>
    <s v="　"/>
    <s v="XRD raw data "/>
    <m/>
    <s v="X"/>
    <s v="　"/>
    <s v="연구원"/>
    <n v="1"/>
    <n v="1"/>
    <n v="60"/>
    <n v="720"/>
    <s v="　"/>
    <n v="70"/>
    <n v="840"/>
  </r>
  <r>
    <x v="0"/>
    <x v="5"/>
    <x v="0"/>
    <x v="0"/>
    <x v="5"/>
    <s v="결정구조/상(phase) 분석"/>
    <s v="세척 및 정리"/>
    <s v="사용한 샘플홀더 세척 및 정리"/>
    <s v="　"/>
    <s v="　"/>
    <s v="　"/>
    <s v="　"/>
    <s v="　"/>
    <m/>
    <s v="X"/>
    <s v="　"/>
    <s v="연구원"/>
    <n v="1"/>
    <n v="0.1"/>
    <n v="60"/>
    <n v="72"/>
    <s v="　"/>
    <n v="70"/>
    <n v="84"/>
  </r>
  <r>
    <x v="0"/>
    <x v="5"/>
    <x v="0"/>
    <x v="0"/>
    <x v="5"/>
    <s v="결정구조/상(phase) 분석"/>
    <s v="그래프 생성"/>
    <s v="추출한 data로 그래프 생성"/>
    <s v="　"/>
    <s v="　"/>
    <s v="　"/>
    <s v="　"/>
    <s v="변환된 raw data "/>
    <m/>
    <s v="O"/>
    <s v="휴먼"/>
    <s v="연구원"/>
    <n v="1"/>
    <n v="0.05"/>
    <n v="60"/>
    <n v="36"/>
    <s v="　"/>
    <n v="70"/>
    <n v="42"/>
  </r>
  <r>
    <x v="0"/>
    <x v="5"/>
    <x v="0"/>
    <x v="0"/>
    <x v="6"/>
    <s v="소재 이미지 분석"/>
    <s v="샘플링"/>
    <s v="샘플홀더에 카본테이프 부착 후, 소량의 powder (혹은 전극) 부착"/>
    <s v="샘 홀더, 카본테이프"/>
    <s v="　"/>
    <s v="　"/>
    <s v="　"/>
    <s v="　"/>
    <s v="　"/>
    <s v="X"/>
    <s v="　"/>
    <s v="연구원"/>
    <n v="1"/>
    <n v="0.1"/>
    <n v="20"/>
    <n v="24"/>
    <s v="　"/>
    <n v="25"/>
    <n v="30"/>
  </r>
  <r>
    <x v="0"/>
    <x v="5"/>
    <x v="0"/>
    <x v="0"/>
    <x v="6"/>
    <s v="소재 이미지 분석"/>
    <s v="샘플 홀더 장비로 투입"/>
    <s v="분석실로 이동+샘플 홀더 장비로 투입"/>
    <s v="　"/>
    <s v="　"/>
    <s v="　"/>
    <s v="　"/>
    <s v="　"/>
    <s v="　"/>
    <s v="X"/>
    <s v="　"/>
    <s v="연구원"/>
    <n v="1"/>
    <n v="0.1"/>
    <n v="20"/>
    <n v="24"/>
    <s v="　"/>
    <n v="25"/>
    <n v="30"/>
  </r>
  <r>
    <x v="0"/>
    <x v="5"/>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s v="　"/>
    <s v="　"/>
    <s v="　"/>
    <s v="　"/>
    <s v="particle image"/>
    <s v="O"/>
    <s v="휴먼"/>
    <s v="연구원"/>
    <n v="1"/>
    <n v="0.5"/>
    <n v="20"/>
    <n v="120"/>
    <s v="　"/>
    <n v="25"/>
    <n v="150"/>
  </r>
  <r>
    <x v="0"/>
    <x v="5"/>
    <x v="0"/>
    <x v="0"/>
    <x v="6"/>
    <s v="소재 이미지 분석"/>
    <s v="EDS 분석"/>
    <s v="EDS 분석"/>
    <s v="SEM (분석 담당 내 오픈 장비 사용 중 : Hitachi사 S4800 또는 JEOL IT710HR 등)"/>
    <s v="　"/>
    <s v="　"/>
    <s v="　"/>
    <s v="　"/>
    <s v="elemental distribution image, surface elements ratio"/>
    <s v="O"/>
    <s v="휴먼"/>
    <s v="연구원"/>
    <n v="1"/>
    <n v="0.5"/>
    <n v="20"/>
    <n v="120"/>
    <s v="　"/>
    <n v="25"/>
    <n v="150"/>
  </r>
  <r>
    <x v="0"/>
    <x v="5"/>
    <x v="0"/>
    <x v="0"/>
    <x v="6"/>
    <s v="소재 이미지 분석"/>
    <s v="Data 저장"/>
    <s v="Data 저장 후 추출"/>
    <s v="　"/>
    <s v="　"/>
    <s v="　"/>
    <s v="　"/>
    <s v="　"/>
    <s v="　"/>
    <s v="X"/>
    <s v="　"/>
    <s v="연구원"/>
    <n v="1"/>
    <n v="0.1"/>
    <n v="20"/>
    <n v="24"/>
    <s v="　"/>
    <n v="25"/>
    <n v="30"/>
  </r>
  <r>
    <x v="0"/>
    <x v="5"/>
    <x v="0"/>
    <x v="0"/>
    <x v="6"/>
    <s v="소재 이미지 분석"/>
    <s v="샘플 홀더 자동 배출"/>
    <s v="샘플 홀더 배출"/>
    <s v="　"/>
    <s v="　"/>
    <s v="　"/>
    <s v="　"/>
    <s v="　"/>
    <s v="　"/>
    <s v="X"/>
    <s v="　"/>
    <s v="연구원"/>
    <n v="1"/>
    <n v="0.1"/>
    <n v="20"/>
    <n v="24"/>
    <s v="　"/>
    <n v="25"/>
    <n v="30"/>
  </r>
  <r>
    <x v="0"/>
    <x v="5"/>
    <x v="0"/>
    <x v="0"/>
    <x v="6"/>
    <s v="소재 이미지 분석"/>
    <s v="샘플 홀더 클리닝"/>
    <s v="샘플 홀더 클리닝"/>
    <s v="　"/>
    <s v="　"/>
    <s v="　"/>
    <s v="　"/>
    <s v="　"/>
    <s v="　"/>
    <s v="X"/>
    <s v="　"/>
    <s v="연구원"/>
    <n v="1"/>
    <n v="0.1"/>
    <n v="20"/>
    <n v="24"/>
    <s v="　"/>
    <n v="25"/>
    <n v="30"/>
  </r>
  <r>
    <x v="0"/>
    <x v="5"/>
    <x v="0"/>
    <x v="0"/>
    <x v="35"/>
    <s v="소재 이미지 분석"/>
    <s v="이온밀링"/>
    <s v="일부 연구원들은 라이선스를 받아 직접 측정하기도 하나, quality있는 분석과 결과를 위해 분석담당에 분석 의뢰 중"/>
    <m/>
    <m/>
    <m/>
    <m/>
    <m/>
    <m/>
    <s v="X"/>
    <m/>
    <s v="연구원"/>
    <n v="1"/>
    <n v="1"/>
    <n v="10"/>
    <n v="120"/>
    <m/>
    <n v="13"/>
    <n v="156"/>
  </r>
  <r>
    <x v="0"/>
    <x v="5"/>
    <x v="0"/>
    <x v="0"/>
    <x v="35"/>
    <s v="소재 이미지 분석"/>
    <s v="전극 단면 분석 (SEM/EDS)"/>
    <s v="26년 기준 시료 ~20개 의뢰 "/>
    <m/>
    <m/>
    <m/>
    <m/>
    <m/>
    <s v="particle image"/>
    <s v="X"/>
    <m/>
    <s v="연구원"/>
    <n v="1"/>
    <n v="1"/>
    <n v="10"/>
    <n v="120"/>
    <m/>
    <n v="13"/>
    <n v="156"/>
  </r>
  <r>
    <x v="0"/>
    <x v="5"/>
    <x v="0"/>
    <x v="0"/>
    <x v="36"/>
    <s v="양극 활물질 수분 함량 측정"/>
    <s v="샘플링"/>
    <s v="전용 바이알에 시료 1g 소분"/>
    <s v="Kral Fischer용 vial"/>
    <s v="　"/>
    <s v="　"/>
    <s v="　"/>
    <s v="　"/>
    <s v="　"/>
    <s v="X"/>
    <s v="　"/>
    <s v="연구원"/>
    <n v="1"/>
    <n v="0.1"/>
    <n v="30"/>
    <n v="36"/>
    <s v="　"/>
    <n v="30"/>
    <n v="36"/>
  </r>
  <r>
    <x v="0"/>
    <x v="5"/>
    <x v="0"/>
    <x v="0"/>
    <x v="36"/>
    <s v="양극 활물질 수분 함량 측정"/>
    <s v="빈 바이알과 샘플소분한 바이알 장착"/>
    <s v=" Karl Fischer 장비에 위치시킴. (빈 병의 수분 측정 위한 1개 포함)"/>
    <s v="　"/>
    <s v="　"/>
    <s v="　"/>
    <s v="　"/>
    <s v="　"/>
    <s v="　"/>
    <s v="X"/>
    <s v="　"/>
    <s v="연구원"/>
    <n v="1"/>
    <n v="0.05"/>
    <n v="30"/>
    <n v="18"/>
    <s v="　"/>
    <n v="30"/>
    <n v="18"/>
  </r>
  <r>
    <x v="0"/>
    <x v="5"/>
    <x v="0"/>
    <x v="0"/>
    <x v="36"/>
    <s v="양극 활물질 수분 함량 측정"/>
    <s v="측정 온도 조건 설정"/>
    <s v="원하는 측정 온도 조건 설정"/>
    <s v="　"/>
    <s v="　"/>
    <s v="　"/>
    <s v="　"/>
    <s v="　"/>
    <s v="　"/>
    <s v="X"/>
    <s v="　"/>
    <s v="연구원"/>
    <n v="1"/>
    <n v="0.05"/>
    <n v="30"/>
    <n v="18"/>
    <s v="　"/>
    <n v="30"/>
    <n v="18"/>
  </r>
  <r>
    <x v="0"/>
    <x v="5"/>
    <x v="0"/>
    <x v="0"/>
    <x v="36"/>
    <s v="양극 활물질 수분 함량 측정"/>
    <s v="Calibration"/>
    <s v="수분함량 측정 시작 후 장비에 연결된 비커 내 용액의 상태 칼리브레이션 시작"/>
    <s v="　"/>
    <s v="　"/>
    <s v="　"/>
    <s v="　"/>
    <s v="　"/>
    <s v="　"/>
    <s v="X"/>
    <s v="　"/>
    <s v="연구원"/>
    <n v="1"/>
    <n v="0.25"/>
    <n v="30"/>
    <n v="90"/>
    <s v="　"/>
    <n v="30"/>
    <n v="90"/>
  </r>
  <r>
    <x v="0"/>
    <x v="5"/>
    <x v="0"/>
    <x v="0"/>
    <x v="36"/>
    <s v="양극 활물질 수분 함량 측정"/>
    <s v="측정"/>
    <s v="장비가 설정한 시료의 개수만큼 자동으로 위치 바꿔가며 측정함."/>
    <s v="　"/>
    <s v="　"/>
    <s v="　"/>
    <s v="　"/>
    <s v="　"/>
    <s v="수분 함량"/>
    <s v="O"/>
    <s v="휴먼"/>
    <s v="연구원"/>
    <n v="0"/>
    <n v="0.25"/>
    <n v="30"/>
    <n v="0"/>
    <s v="　"/>
    <n v="30"/>
    <n v="0"/>
  </r>
  <r>
    <x v="0"/>
    <x v="5"/>
    <x v="0"/>
    <x v="0"/>
    <x v="36"/>
    <s v="양극 활물질 수분 함량 측정"/>
    <s v="Data 정리"/>
    <s v="Data 저장 후 추출"/>
    <s v="Kral Fischer"/>
    <s v="　"/>
    <s v="　"/>
    <s v="　"/>
    <s v="시료 개수, 무게, 블랭크 여부(Reference)로 사용 여부"/>
    <m/>
    <s v="X"/>
    <s v="　"/>
    <s v="연구원"/>
    <n v="1"/>
    <n v="0.1"/>
    <n v="30"/>
    <n v="36"/>
    <s v="　"/>
    <n v="30"/>
    <n v="36"/>
  </r>
  <r>
    <x v="0"/>
    <x v="5"/>
    <x v="0"/>
    <x v="0"/>
    <x v="36"/>
    <s v="양극 활물질 수분 함량 측정"/>
    <s v="세척 및 정리"/>
    <s v="세척및 정리"/>
    <s v="Kral Fischer"/>
    <s v="　"/>
    <s v="　"/>
    <s v="　"/>
    <s v="　"/>
    <s v="　"/>
    <s v="X"/>
    <s v="　"/>
    <s v="연구원"/>
    <n v="1"/>
    <n v="0.1"/>
    <n v="30"/>
    <n v="36"/>
    <s v="　"/>
    <n v="30"/>
    <n v="36"/>
  </r>
  <r>
    <x v="0"/>
    <x v="5"/>
    <x v="0"/>
    <x v="0"/>
    <x v="37"/>
    <s v="pH calibration"/>
    <s v="산성, 중성, 염기성 표준 용액으로 장비 calibraition"/>
    <s v="　"/>
    <s v="Karl Fischer"/>
    <s v="　"/>
    <s v="　"/>
    <s v="　"/>
    <s v="　"/>
    <s v="　"/>
    <s v="X"/>
    <s v="　"/>
    <s v="연구원"/>
    <n v="1"/>
    <n v="0.1"/>
    <n v="10"/>
    <n v="12"/>
    <s v="　"/>
    <n v="12"/>
    <n v="14.400000000000002"/>
  </r>
  <r>
    <x v="0"/>
    <x v="5"/>
    <x v="0"/>
    <x v="0"/>
    <x v="37"/>
    <s v="샘플 준비(정량 소분 및 교반)"/>
    <s v="1 g의 활물질을 정량하고 3차 증류수와 혼합하여 mixing"/>
    <s v="　"/>
    <s v="Karl Fischer"/>
    <s v="　"/>
    <s v="　"/>
    <s v="　"/>
    <s v="　"/>
    <s v="　"/>
    <s v="X"/>
    <s v="　"/>
    <s v="연구원"/>
    <n v="1"/>
    <n v="0.1"/>
    <n v="10"/>
    <n v="12"/>
    <s v="　"/>
    <n v="12"/>
    <n v="14.400000000000002"/>
  </r>
  <r>
    <x v="0"/>
    <x v="5"/>
    <x v="0"/>
    <x v="0"/>
    <x v="37"/>
    <s v="샘플 준비(여과)"/>
    <s v="감압필터를 사용하여 혼합 용액 추출"/>
    <s v="　"/>
    <s v="Karl Fischer"/>
    <s v="　"/>
    <s v="　"/>
    <s v="　"/>
    <s v="　"/>
    <s v="　"/>
    <s v="X"/>
    <s v="　"/>
    <s v="연구원"/>
    <n v="1"/>
    <n v="0.2"/>
    <n v="10"/>
    <n v="24"/>
    <s v="　"/>
    <n v="12"/>
    <n v="28.800000000000004"/>
  </r>
  <r>
    <x v="0"/>
    <x v="5"/>
    <x v="0"/>
    <x v="0"/>
    <x v="37"/>
    <s v="측정"/>
    <s v="필터링 된 용액을 잔류 리튬 측정장치를 사용하여 측정"/>
    <s v="　"/>
    <s v="Karl Fischer"/>
    <s v="　"/>
    <s v="　"/>
    <s v="　"/>
    <s v="　"/>
    <s v="LiOH, Li2CO3, LBO 함량 "/>
    <s v="O"/>
    <s v="휴먼"/>
    <s v="연구원"/>
    <n v="0"/>
    <n v="0.2"/>
    <n v="10"/>
    <n v="0"/>
    <s v="　"/>
    <n v="12"/>
    <n v="0"/>
  </r>
  <r>
    <x v="0"/>
    <x v="5"/>
    <x v="0"/>
    <x v="0"/>
    <x v="37"/>
    <s v="장비 세척"/>
    <s v="3차 증류수를 사용하여 장비 세척"/>
    <s v="　"/>
    <s v="Karl Fischer"/>
    <s v="　"/>
    <s v="　"/>
    <s v="　"/>
    <s v="　"/>
    <s v="　"/>
    <s v="X"/>
    <s v="　"/>
    <s v="연구원"/>
    <n v="1"/>
    <n v="0.1"/>
    <n v="10"/>
    <n v="12"/>
    <s v="　"/>
    <n v="12"/>
    <n v="14.400000000000002"/>
  </r>
  <r>
    <x v="0"/>
    <x v="5"/>
    <x v="0"/>
    <x v="0"/>
    <x v="38"/>
    <s v="특정 원소 함량 분석 "/>
    <s v="분석 담당 의뢰중"/>
    <s v="분석 의뢰 (분석담당), '26년 기준 ~10개 시료 분석 의뢰 "/>
    <s v="ICP-OES"/>
    <s v="　"/>
    <s v="　"/>
    <s v="　"/>
    <s v="　"/>
    <s v="금속 함량 측정"/>
    <s v="　"/>
    <s v="　"/>
    <s v="분석 담당 연구원"/>
    <n v="0"/>
    <n v="3"/>
    <n v="10"/>
    <n v="0"/>
    <s v="　"/>
    <n v="15"/>
    <n v="0"/>
  </r>
  <r>
    <x v="0"/>
    <x v="5"/>
    <x v="0"/>
    <x v="0"/>
    <x v="39"/>
    <s v="비금속 함량 분석"/>
    <s v="분석팀 의뢰_미량(약 1g 수준) 시료 분석 의뢰, 분석팀 SOP 활용"/>
    <s v="　"/>
    <s v="IC"/>
    <s v="　"/>
    <s v="　"/>
    <s v="　"/>
    <s v="　"/>
    <s v="비금속 함량 측정"/>
    <s v="　"/>
    <s v="　"/>
    <s v="분석 의뢰"/>
    <n v="0"/>
    <n v="3"/>
    <n v="10"/>
    <n v="0"/>
    <s v="　"/>
    <n v="15"/>
    <n v="0"/>
  </r>
  <r>
    <x v="0"/>
    <x v="5"/>
    <x v="0"/>
    <x v="0"/>
    <x v="40"/>
    <s v="탄소 함량 분석"/>
    <s v="분석팀 의뢰_미량(약 1g 수준) 시료 분석 의뢰, 분석팀 SOP 활용"/>
    <s v="　"/>
    <s v="CS"/>
    <s v="　"/>
    <s v="　"/>
    <s v="　"/>
    <s v="　"/>
    <s v="탄소 함량 분석"/>
    <s v="　"/>
    <s v="　"/>
    <s v="분석 의뢰"/>
    <n v="0"/>
    <n v="3"/>
    <n v="10"/>
    <n v="0"/>
    <s v="　"/>
    <n v="15"/>
    <n v="0"/>
  </r>
  <r>
    <x v="0"/>
    <x v="5"/>
    <x v="0"/>
    <x v="0"/>
    <x v="41"/>
    <s v="반응 공정 메카니즘 분석"/>
    <s v="분석팀 의뢰_미량(약 1g 수준) 시료 분석 의뢰, 분석팀 SOP 활용"/>
    <s v="　"/>
    <s v="DSC"/>
    <s v="　"/>
    <s v="　"/>
    <s v="　"/>
    <s v="　"/>
    <s v="온도에 따른 반응 에너지 측정"/>
    <s v="　"/>
    <s v="　"/>
    <s v="분석 의뢰"/>
    <n v="0"/>
    <n v="12"/>
    <n v="10"/>
    <n v="0"/>
    <s v="　"/>
    <n v="12"/>
    <n v="0"/>
  </r>
  <r>
    <x v="0"/>
    <x v="5"/>
    <x v="0"/>
    <x v="0"/>
    <x v="42"/>
    <s v="반응 공정 메카니즘 분석"/>
    <s v="분석팀 의뢰_미량(약 1g 수준) 시료 분석 의뢰, 분석팀 SOP 활용"/>
    <s v="　"/>
    <s v="TGA 장비"/>
    <s v="　"/>
    <s v="　"/>
    <s v="　"/>
    <s v="　"/>
    <s v="온도에 따른 질량 측정"/>
    <s v="　"/>
    <s v="　"/>
    <s v="분석 의뢰"/>
    <n v="0"/>
    <n v="12"/>
    <n v="2"/>
    <n v="0"/>
    <s v="　"/>
    <n v="3"/>
    <n v="0"/>
  </r>
  <r>
    <x v="0"/>
    <x v="5"/>
    <x v="0"/>
    <x v="0"/>
    <x v="43"/>
    <s v="코팅 성분 및 doping 원소 분석"/>
    <s v="분석팀 의뢰_미량(약 1g 수준) 시료 분석 의뢰, 분석팀 SOP 활용"/>
    <s v="　"/>
    <s v="XPS"/>
    <s v="　"/>
    <s v="　"/>
    <s v="　"/>
    <s v="　"/>
    <s v="표면 성분, 코팅 두께 측정"/>
    <s v="　"/>
    <s v="　"/>
    <s v="분석 의뢰"/>
    <n v="0"/>
    <n v="6"/>
    <n v="10"/>
    <n v="0"/>
    <s v="　"/>
    <n v="15"/>
    <n v="0"/>
  </r>
  <r>
    <x v="0"/>
    <x v="5"/>
    <x v="0"/>
    <x v="0"/>
    <x v="44"/>
    <s v="코팅층 결함 분석(탄소코팅)"/>
    <s v="분석팀 의뢰_미량(약 1g 수준) 시료 분석 의뢰, 분석팀 SOP 활용"/>
    <s v="　"/>
    <s v="RAMAN"/>
    <s v="　"/>
    <s v="　"/>
    <s v="　"/>
    <s v="　"/>
    <s v="탄소 코팅층 D/G ratio"/>
    <s v="　"/>
    <s v="　"/>
    <s v="분석 의뢰"/>
    <n v="0"/>
    <n v="3"/>
    <n v="1"/>
    <n v="0"/>
    <s v="　"/>
    <n v="2"/>
    <n v="0"/>
  </r>
  <r>
    <x v="0"/>
    <x v="5"/>
    <x v="0"/>
    <x v="0"/>
    <x v="45"/>
    <s v="코팅층 표면 작용기 분석(탄소 코팅)"/>
    <s v="분석팀 의뢰_미량(약 1g 수준) 시료 분석 의뢰, 분석팀 SOP 활용"/>
    <s v="　"/>
    <s v="FT-IR"/>
    <s v="　"/>
    <s v="　"/>
    <s v="　"/>
    <s v="　"/>
    <s v="탄소 코팅층 표면 작용기 검출"/>
    <s v="　"/>
    <s v="　"/>
    <s v="분석 의뢰"/>
    <n v="0"/>
    <n v="0.5"/>
    <n v="1"/>
    <n v="0"/>
    <s v="　"/>
    <n v="2"/>
    <n v="0"/>
  </r>
  <r>
    <x v="0"/>
    <x v="5"/>
    <x v="0"/>
    <x v="0"/>
    <x v="46"/>
    <s v="코팅 표면 커버리지 분석(탄소 코팅)"/>
    <s v="분석팀 의뢰_미량(약 1g 수준) 시료 분석 의뢰, 분석팀 SOP 활용"/>
    <s v="　"/>
    <s v="AES"/>
    <s v="　"/>
    <s v="　"/>
    <s v="　"/>
    <s v="　"/>
    <s v="탄소 코틷층 표면 distribution"/>
    <s v="　"/>
    <s v="　"/>
    <s v="분석 의뢰"/>
    <n v="0"/>
    <n v="0.5"/>
    <n v="1"/>
    <n v="0"/>
    <s v="　"/>
    <n v="2"/>
    <n v="0"/>
  </r>
  <r>
    <x v="0"/>
    <x v="5"/>
    <x v="0"/>
    <x v="0"/>
    <x v="47"/>
    <s v="도핑 및 코팅 이미지 분석 및  lattice parameter 분석"/>
    <s v="분석팀 의뢰_미량(약 1g 수준) 시료 분석 의뢰, 분석팀 SOP 활용"/>
    <s v="　"/>
    <s v="TEM/EDS/EDP"/>
    <s v="　"/>
    <s v="　"/>
    <s v="　"/>
    <s v="　"/>
    <s v="doping/coating 이미지, ED pattern"/>
    <s v="　"/>
    <s v="　"/>
    <s v="분석 의뢰"/>
    <n v="0"/>
    <n v="3"/>
    <n v="1"/>
    <n v="0"/>
    <s v="　"/>
    <n v="2"/>
    <n v="0"/>
  </r>
  <r>
    <x v="0"/>
    <x v="5"/>
    <x v="1"/>
    <x v="18"/>
    <x v="48"/>
    <s v="슬러리 물성 평가 및 코인셀/모노셀 제작용 양극 슬러리 제작"/>
    <s v="1차 재료 계량"/>
    <s v="도전재+바인더 premixing 계량 (slurry 제작 전 믹서 사용하여 미리 대량 제조). 손실 방지위해 mixing통 (Nalgene bottle)에 직접 계량"/>
    <s v="저울"/>
    <m/>
    <m/>
    <m/>
    <m/>
    <m/>
    <m/>
    <m/>
    <s v="연구원"/>
    <n v="1"/>
    <n v="0.25"/>
    <n v="5"/>
    <n v="15"/>
    <m/>
    <n v="7"/>
    <n v="21"/>
  </r>
  <r>
    <x v="0"/>
    <x v="5"/>
    <x v="1"/>
    <x v="18"/>
    <x v="48"/>
    <s v="슬러리 물성 평가 및 코인셀/모노셀 제작용 양극 슬러리 제작"/>
    <s v="2차 계량"/>
    <s v="활물질 계량 (유선지 대신 Al foil 이용) 뒤 mixing통에 혼합 (슬러리 조성은 평가 양극재마다 상이)"/>
    <s v="저울"/>
    <m/>
    <m/>
    <m/>
    <m/>
    <m/>
    <m/>
    <m/>
    <s v="연구원"/>
    <n v="1"/>
    <n v="0.25"/>
    <n v="5"/>
    <n v="15"/>
    <m/>
    <n v="7"/>
    <n v="21"/>
  </r>
  <r>
    <x v="0"/>
    <x v="5"/>
    <x v="1"/>
    <x v="18"/>
    <x v="48"/>
    <s v="슬러리 물성 평가 및 코인셀/모노셀 제작용 양극 슬러리 제작"/>
    <s v="고형분 맞추기"/>
    <s v="고형분 양 고려하여 NMP 추가 투입"/>
    <m/>
    <m/>
    <m/>
    <m/>
    <m/>
    <m/>
    <m/>
    <m/>
    <s v="연구원"/>
    <n v="1"/>
    <n v="0.1"/>
    <n v="5"/>
    <n v="6"/>
    <m/>
    <n v="7"/>
    <n v="8.4"/>
  </r>
  <r>
    <x v="0"/>
    <x v="5"/>
    <x v="1"/>
    <x v="18"/>
    <x v="48"/>
    <s v="슬러리 물성 평가 및 코인셀/모노셀 제작용 양극 슬러리 제작"/>
    <s v="1차 믹싱"/>
    <s v="슬러리 1차 혼합 (thinky mixer) (믹싱 rpm 및 시간은 평가 양극재마다 상이)"/>
    <s v="TK mixer (Primix-HIVIS MIX Model 2P-03), 저울"/>
    <m/>
    <m/>
    <m/>
    <m/>
    <m/>
    <m/>
    <m/>
    <s v="연구원"/>
    <n v="1"/>
    <n v="0.25"/>
    <n v="5"/>
    <n v="15"/>
    <m/>
    <n v="7"/>
    <n v="21"/>
  </r>
  <r>
    <x v="0"/>
    <x v="5"/>
    <x v="1"/>
    <x v="18"/>
    <x v="48"/>
    <s v="슬러리 물성 평가 및 코인셀/모노셀 제작용 양극 슬러리 제작"/>
    <s v="뭉친부분 풀어주기"/>
    <s v="Nalgene bottle 개봉 뒤 spatula로 휘저으며 뭉친 부분 풀어주기"/>
    <m/>
    <m/>
    <m/>
    <m/>
    <m/>
    <m/>
    <m/>
    <m/>
    <s v="연구원"/>
    <n v="1"/>
    <n v="0.1"/>
    <n v="5"/>
    <n v="6"/>
    <m/>
    <n v="7"/>
    <n v="8.4"/>
  </r>
  <r>
    <x v="0"/>
    <x v="5"/>
    <x v="1"/>
    <x v="18"/>
    <x v="48"/>
    <s v="슬러리 물성 평가 및 코인셀/모노셀 제작용 양극 슬러리 제작"/>
    <s v="2차 믹싱"/>
    <s v="슬러리 2차 혼합 (thinky mixer)"/>
    <s v="TK mixer (Primix-HIVIS MIX Model 2P-03), 저울"/>
    <m/>
    <m/>
    <m/>
    <m/>
    <m/>
    <m/>
    <m/>
    <s v="연구원"/>
    <n v="1"/>
    <n v="0.25"/>
    <n v="5"/>
    <n v="15"/>
    <m/>
    <n v="7"/>
    <n v="21"/>
  </r>
  <r>
    <x v="0"/>
    <x v="5"/>
    <x v="1"/>
    <x v="18"/>
    <x v="48"/>
    <s v="슬러리 물성 평가 및 코인셀/모노셀 제작용 양극 슬러리 제작"/>
    <s v="장비 세척 및 정리"/>
    <s v="믹싱 완료 후 장비 세척 및 정리"/>
    <m/>
    <m/>
    <m/>
    <m/>
    <m/>
    <m/>
    <m/>
    <m/>
    <s v="연구원"/>
    <n v="1"/>
    <n v="0.5"/>
    <n v="5"/>
    <n v="30"/>
    <m/>
    <n v="7"/>
    <n v="42"/>
  </r>
  <r>
    <x v="0"/>
    <x v="5"/>
    <x v="0"/>
    <x v="19"/>
    <x v="49"/>
    <s v="슬러리 점도 및 유변물성 측정"/>
    <s v="슬러리 샘플링"/>
    <s v="주사기에 슬러리 11ml 샘플링 (샘플 1종당 4개) 후 1개를 제외하고 3개는 상온 챔버에 보관 "/>
    <s v="　"/>
    <s v="　"/>
    <s v="　"/>
    <s v="　"/>
    <s v="　"/>
    <s v="　"/>
    <s v="X"/>
    <s v="　"/>
    <s v="연구원"/>
    <n v="1"/>
    <n v="0.2"/>
    <n v="5"/>
    <n v="12"/>
    <s v="　"/>
    <n v="7"/>
    <n v="16.8"/>
  </r>
  <r>
    <x v="0"/>
    <x v="5"/>
    <x v="0"/>
    <x v="19"/>
    <x v="49"/>
    <s v="슬러리 점도 및 유변물성 측정"/>
    <s v="Calibraton "/>
    <s v="장비 calibration 진행 -&gt; geomerty 장착 후 calibration 추가 진행 (장비 오류 확인 작업),_x000a_4회 반복 (0, 1, 2, 7일)"/>
    <s v="Rheometer (TA instrument)"/>
    <s v="　"/>
    <s v="　"/>
    <s v="　"/>
    <s v="　"/>
    <m/>
    <s v="X"/>
    <s v="　"/>
    <s v="연구원"/>
    <n v="1"/>
    <n v="0.2"/>
    <n v="5"/>
    <n v="12"/>
    <s v="　"/>
    <n v="7"/>
    <n v="16.8"/>
  </r>
  <r>
    <x v="0"/>
    <x v="5"/>
    <x v="0"/>
    <x v="19"/>
    <x v="49"/>
    <s v="슬러리 점도 및 유변물성 측정"/>
    <s v="슬러리 투입"/>
    <s v="주사기로 슬러리 9-11ml 투입 후 측정 조건/저장 setting "/>
    <s v="주사기, 항온 챔버 (25℃)"/>
    <s v="　"/>
    <s v="　"/>
    <s v="　"/>
    <s v="　"/>
    <s v="　"/>
    <s v="X"/>
    <s v="　"/>
    <s v="연구원"/>
    <n v="1"/>
    <n v="0.1"/>
    <n v="5"/>
    <n v="6"/>
    <s v="　"/>
    <n v="7"/>
    <n v="8.4"/>
  </r>
  <r>
    <x v="0"/>
    <x v="5"/>
    <x v="0"/>
    <x v="19"/>
    <x v="49"/>
    <s v="슬러리 점도 및 유변물성 측정"/>
    <s v="슬러리 유변물성 측정"/>
    <s v="유변 물성 측정 (시퀀스에 따라 측정소요 시간 달라짐)"/>
    <s v="Rheometer (TA instrument)"/>
    <s v="　"/>
    <s v="　"/>
    <s v="　"/>
    <s v="　"/>
    <s v="shear rate에 따른 점도값"/>
    <s v="X"/>
    <s v="　"/>
    <s v="연구원"/>
    <n v="0"/>
    <n v="0.7"/>
    <n v="5"/>
    <n v="0"/>
    <s v="　"/>
    <n v="7"/>
    <n v="0"/>
  </r>
  <r>
    <x v="0"/>
    <x v="5"/>
    <x v="0"/>
    <x v="19"/>
    <x v="49"/>
    <s v="슬러리 점도 및 유변물성 측정"/>
    <s v="Data 정리"/>
    <s v="data 추출 및 초기 점도 대비 1, 2, 7일차 점도 변화율 계산/정리 (data 정리는 동일 시료 한번에 정리)"/>
    <s v="　"/>
    <s v="　"/>
    <s v="　"/>
    <s v="　"/>
    <s v="0, 1, 2, 7일차 shear rate 2.5 1/s일 때 점도값"/>
    <s v="점도 변화율 "/>
    <s v="X"/>
    <s v="　"/>
    <s v="연구원"/>
    <n v="1"/>
    <n v="0.1"/>
    <n v="5"/>
    <n v="6"/>
    <s v="　"/>
    <n v="7"/>
    <n v="8.4"/>
  </r>
  <r>
    <x v="0"/>
    <x v="5"/>
    <x v="0"/>
    <x v="19"/>
    <x v="49"/>
    <s v="슬러리 점도 및 유변물성 측정"/>
    <s v="사용한 장비세척"/>
    <s v="사용한 장비 세척"/>
    <s v="　"/>
    <s v="　"/>
    <s v="　"/>
    <s v="　"/>
    <s v="　"/>
    <s v="　"/>
    <s v="　"/>
    <s v="　"/>
    <s v="연구원"/>
    <n v="1"/>
    <n v="0.1"/>
    <n v="5"/>
    <n v="6"/>
    <s v="　"/>
    <n v="7"/>
    <n v="8.4"/>
  </r>
  <r>
    <x v="0"/>
    <x v="5"/>
    <x v="0"/>
    <x v="5"/>
    <x v="12"/>
    <s v="전극 두께/무게/기공률"/>
    <s v="전극 압연"/>
    <s v="Roll press의 press 두께를 조절하여 압연 두께 제어"/>
    <s v="두께 측정기 + 저울 + 지공률계"/>
    <s v="　"/>
    <s v="　"/>
    <s v="　"/>
    <s v="　"/>
    <s v="　"/>
    <s v="O"/>
    <s v="휴먼"/>
    <s v="연구원"/>
    <n v="1"/>
    <n v="0.1"/>
    <n v="20"/>
    <n v="24"/>
    <s v="　"/>
    <n v="30"/>
    <n v="36"/>
  </r>
  <r>
    <x v="0"/>
    <x v="5"/>
    <x v="0"/>
    <x v="5"/>
    <x v="12"/>
    <s v="전극 두께/무게/기공률"/>
    <s v="두께 및 무게 측정"/>
    <s v="코인셀 양극 타발기로 타발 후 두께 및 무게 측정"/>
    <s v="　"/>
    <s v="　"/>
    <s v="　"/>
    <s v="　"/>
    <s v="　"/>
    <s v="전극 두께, 무게"/>
    <s v="　"/>
    <s v="　"/>
    <s v="연구원"/>
    <n v="1"/>
    <n v="0.3"/>
    <n v="20"/>
    <n v="72"/>
    <s v="　"/>
    <n v="30"/>
    <n v="108"/>
  </r>
  <r>
    <x v="0"/>
    <x v="5"/>
    <x v="0"/>
    <x v="5"/>
    <x v="12"/>
    <s v="전극 두께/무게/기공률"/>
    <s v="기공률 계산"/>
    <s v="두께 및 무게 측정치를 활용하여 기공률 계산"/>
    <s v="　"/>
    <s v="　"/>
    <s v="　"/>
    <s v="　"/>
    <s v="　"/>
    <s v="기공률"/>
    <s v="　"/>
    <s v="　"/>
    <s v="연구원"/>
    <n v="1"/>
    <n v="0.1"/>
    <n v="20"/>
    <n v="24"/>
    <s v="　"/>
    <n v="30"/>
    <n v="36"/>
  </r>
  <r>
    <x v="0"/>
    <x v="5"/>
    <x v="0"/>
    <x v="5"/>
    <x v="50"/>
    <s v="집전체와 활물질층간 접착력 확인"/>
    <s v="시편 준비"/>
    <s v="슬라이드 글라스/3M tape에 전극을 일정 길이로 부착"/>
    <s v="　"/>
    <s v="　"/>
    <s v="　"/>
    <s v="　"/>
    <s v="　"/>
    <s v="　"/>
    <s v="O"/>
    <s v="휴먼"/>
    <s v="연구원"/>
    <n v="1"/>
    <n v="1"/>
    <n v="5"/>
    <n v="60"/>
    <s v="　"/>
    <n v="6"/>
    <n v="72"/>
  </r>
  <r>
    <x v="0"/>
    <x v="5"/>
    <x v="0"/>
    <x v="5"/>
    <x v="50"/>
    <s v="집전체와 활물질층간 접착력 확인"/>
    <s v=" 장비 로딩"/>
    <s v="UTM 장비에 시편 로딩"/>
    <s v="UTM 장비"/>
    <s v="　"/>
    <s v="　"/>
    <s v="　"/>
    <s v="　"/>
    <s v="　"/>
    <s v="　"/>
    <s v="　"/>
    <s v="연구원"/>
    <n v="1"/>
    <n v="0.5"/>
    <n v="5"/>
    <n v="30"/>
    <s v="　"/>
    <n v="6"/>
    <n v="36"/>
  </r>
  <r>
    <x v="0"/>
    <x v="5"/>
    <x v="0"/>
    <x v="5"/>
    <x v="50"/>
    <s v="집전체와 활물질층간 접착력 확인"/>
    <s v="측정"/>
    <s v="90도 방향으로 전극을 peel-off 하면서 단락 측정 시작"/>
    <s v="UTM 장비"/>
    <s v="　"/>
    <s v="　"/>
    <s v="　"/>
    <s v="　"/>
    <s v="전극 탈리 force"/>
    <s v="　"/>
    <s v="　"/>
    <s v="연구원"/>
    <n v="1"/>
    <n v="0.5"/>
    <n v="5"/>
    <n v="30"/>
    <s v="　"/>
    <n v="6"/>
    <n v="36"/>
  </r>
  <r>
    <x v="0"/>
    <x v="5"/>
    <x v="0"/>
    <x v="5"/>
    <x v="50"/>
    <s v="집전체와 활물질층간 접착력 확인"/>
    <s v="Data 정리"/>
    <s v="단락 시점 데이터 정리"/>
    <s v="　"/>
    <s v="　"/>
    <s v="　"/>
    <s v="　"/>
    <s v="　"/>
    <s v="　"/>
    <s v="　"/>
    <s v="　"/>
    <s v="연구원"/>
    <n v="1"/>
    <n v="0.1"/>
    <n v="5"/>
    <n v="6"/>
    <s v="　"/>
    <n v="6"/>
    <n v="7.2000000000000011"/>
  </r>
  <r>
    <x v="0"/>
    <x v="5"/>
    <x v="1"/>
    <x v="20"/>
    <x v="51"/>
    <s v="코인셀용 양극 전극 코팅"/>
    <s v="소재준비 (이송)"/>
    <s v="양극 슬러리 준비"/>
    <m/>
    <m/>
    <m/>
    <m/>
    <m/>
    <m/>
    <m/>
    <m/>
    <s v="연구원"/>
    <n v="1"/>
    <n v="0.1"/>
    <n v="30"/>
    <n v="36"/>
    <m/>
    <n v="50"/>
    <n v="60"/>
  </r>
  <r>
    <x v="0"/>
    <x v="5"/>
    <x v="1"/>
    <x v="20"/>
    <x v="51"/>
    <s v="코인셀용 양극 전극 코팅"/>
    <s v="코팅"/>
    <s v="슬러리를 Al foil 위에 도포한 후, 목표 전극무게 (~420mg/25cm2) 수준이 되도록 doctor blade gap 조절하여 코팅"/>
    <m/>
    <m/>
    <m/>
    <m/>
    <m/>
    <m/>
    <m/>
    <m/>
    <s v="연구원"/>
    <n v="1"/>
    <n v="0.1"/>
    <n v="30"/>
    <n v="36"/>
    <m/>
    <n v="50"/>
    <n v="60"/>
  </r>
  <r>
    <x v="0"/>
    <x v="5"/>
    <x v="1"/>
    <x v="20"/>
    <x v="51"/>
    <s v="코인셀용 양극 전극 코팅"/>
    <s v="건조"/>
    <s v="코팅된 Al foil이 들뜨거나 기울어져 슬러리 로딩 불균일이 발생하지 않도록 건조과정 동안 고정 필요"/>
    <m/>
    <m/>
    <m/>
    <m/>
    <m/>
    <m/>
    <m/>
    <m/>
    <s v="연구원"/>
    <n v="0"/>
    <n v="0.5"/>
    <n v="30"/>
    <n v="0"/>
    <m/>
    <n v="50"/>
    <n v="0"/>
  </r>
  <r>
    <x v="0"/>
    <x v="5"/>
    <x v="1"/>
    <x v="20"/>
    <x v="51"/>
    <s v="코인셀용 양극 전극 코팅"/>
    <s v="장비 세척 및 정리"/>
    <s v="사용한 코터 세척 및 정리"/>
    <m/>
    <m/>
    <m/>
    <m/>
    <m/>
    <m/>
    <m/>
    <m/>
    <s v="연구원"/>
    <n v="1"/>
    <n v="0.1"/>
    <n v="30"/>
    <n v="36"/>
    <m/>
    <n v="50"/>
    <n v="60"/>
  </r>
  <r>
    <x v="0"/>
    <x v="5"/>
    <x v="1"/>
    <x v="20"/>
    <x v="51"/>
    <s v="코인셀용 양극 전극 코팅"/>
    <s v="압연"/>
    <s v="2cm 폭으로 전극 cutting 뒤 target porosity에 맞게 압연기 gap 조절하여 압연 2회 진행 (lab설비 기준)"/>
    <m/>
    <m/>
    <m/>
    <m/>
    <m/>
    <s v="전극 두께, 무게, 기공률 "/>
    <m/>
    <m/>
    <s v="연구원"/>
    <n v="1"/>
    <n v="0.1"/>
    <n v="30"/>
    <n v="36"/>
    <m/>
    <n v="50"/>
    <n v="60"/>
  </r>
  <r>
    <x v="0"/>
    <x v="5"/>
    <x v="1"/>
    <x v="20"/>
    <x v="51"/>
    <s v="코인셀용 양극 전극 코팅"/>
    <s v="장비 세척 및 정리"/>
    <s v="사용한 압연기 세척 및 정리"/>
    <m/>
    <m/>
    <m/>
    <m/>
    <m/>
    <m/>
    <m/>
    <m/>
    <s v="연구원"/>
    <n v="1"/>
    <n v="0.1"/>
    <n v="30"/>
    <n v="36"/>
    <m/>
    <n v="50"/>
    <n v="60"/>
  </r>
  <r>
    <x v="0"/>
    <x v="5"/>
    <x v="1"/>
    <x v="11"/>
    <x v="13"/>
    <s v="Coin half cell 제작"/>
    <s v="코인셀 조립"/>
    <s v="코인셀 조립 및 클램핑, 에틸알콜로 누액된 전해액 닦기 등 "/>
    <s v="글러브 박스, 타발기, 클램핑기"/>
    <m/>
    <m/>
    <m/>
    <m/>
    <m/>
    <m/>
    <m/>
    <s v="연구원"/>
    <n v="1"/>
    <n v="0.5"/>
    <n v="30"/>
    <n v="180"/>
    <m/>
    <n v="50"/>
    <n v="300"/>
  </r>
  <r>
    <x v="0"/>
    <x v="5"/>
    <x v="1"/>
    <x v="11"/>
    <x v="13"/>
    <s v="Coin half cell 제작"/>
    <s v="코인셀 조립 후 OCV 측정"/>
    <s v="OCV 측정"/>
    <m/>
    <m/>
    <m/>
    <m/>
    <m/>
    <s v="OCV"/>
    <m/>
    <m/>
    <s v="연구원"/>
    <n v="1"/>
    <n v="0.1"/>
    <n v="30"/>
    <n v="36"/>
    <m/>
    <n v="50"/>
    <n v="60"/>
  </r>
  <r>
    <x v="0"/>
    <x v="5"/>
    <x v="2"/>
    <x v="21"/>
    <x v="52"/>
    <s v="코인셀 rate capability 평가"/>
    <s v="비어있는 충방전 채널에 코인셀 체결"/>
    <s v="전극 로딩을 반영하여, 0.1/0.005C에 해당하는 current 값 확인, 충방전기 챔버로 이동 후 , 코인셀 체결, 충방전 패턴 설정 및 저장 "/>
    <m/>
    <m/>
    <m/>
    <m/>
    <m/>
    <m/>
    <m/>
    <m/>
    <s v="연구원"/>
    <n v="1"/>
    <n v="0.1"/>
    <n v="30"/>
    <n v="36"/>
    <m/>
    <n v="50"/>
    <n v="60"/>
  </r>
  <r>
    <x v="0"/>
    <x v="5"/>
    <x v="2"/>
    <x v="21"/>
    <x v="52"/>
    <s v="코인셀 rate capability 평가"/>
    <s v=" 충방전 평가 진행"/>
    <s v="24시간 상온 wetting 후, 충방전 평가 진행 "/>
    <m/>
    <m/>
    <m/>
    <m/>
    <m/>
    <s v="1st cycle 충/방전 용량"/>
    <m/>
    <m/>
    <s v="연구원"/>
    <n v="0"/>
    <n v="48"/>
    <n v="30"/>
    <n v="0"/>
    <m/>
    <n v="50"/>
    <n v="0"/>
  </r>
  <r>
    <x v="0"/>
    <x v="5"/>
    <x v="2"/>
    <x v="21"/>
    <x v="52"/>
    <s v="코인셀 rate capability 평가"/>
    <s v="Data 정리 및 용량/효율 계산"/>
    <s v="data추출 및 정리"/>
    <m/>
    <m/>
    <m/>
    <m/>
    <m/>
    <m/>
    <m/>
    <m/>
    <s v="연구원"/>
    <n v="1"/>
    <n v="0.3"/>
    <n v="30"/>
    <n v="108"/>
    <m/>
    <n v="50"/>
    <n v="180"/>
  </r>
  <r>
    <x v="0"/>
    <x v="5"/>
    <x v="2"/>
    <x v="21"/>
    <x v="52"/>
    <s v="코인셀 rate capability 평가"/>
    <s v="그래프 생성"/>
    <s v="오리진 프로그램으로 그래프 생성"/>
    <m/>
    <m/>
    <m/>
    <m/>
    <m/>
    <m/>
    <m/>
    <m/>
    <s v="연구원"/>
    <n v="1"/>
    <n v="0.3"/>
    <n v="30"/>
    <n v="108"/>
    <m/>
    <n v="50"/>
    <n v="180"/>
  </r>
  <r>
    <x v="0"/>
    <x v="5"/>
    <x v="2"/>
    <x v="21"/>
    <x v="52"/>
    <s v="코인셀 rate capability 평가"/>
    <s v="비어있는 충방전 채널에 코인셀 체결"/>
    <s v="전극 로딩 반영, C-rate에 해당하는 current값 확인, 충방전기 챔버로 이동 후 , 코인셀 체결, 충방전 패턴 설정 및 저장 "/>
    <s v="PC, 항온 챔버"/>
    <m/>
    <m/>
    <m/>
    <m/>
    <m/>
    <m/>
    <m/>
    <s v="연구원"/>
    <n v="1"/>
    <n v="0.3"/>
    <n v="30"/>
    <n v="108"/>
    <m/>
    <n v="50"/>
    <n v="180"/>
  </r>
  <r>
    <x v="0"/>
    <x v="5"/>
    <x v="2"/>
    <x v="21"/>
    <x v="52"/>
    <s v="코인셀 rate capability 평가"/>
    <s v="Rate 별 평가"/>
    <s v="rate 별 충/방전 평가 진행"/>
    <s v="PNE 충방전기 (5V, 0.1A) or TOYO system(Toscat-3100), PC, 항온챔버"/>
    <m/>
    <m/>
    <m/>
    <m/>
    <s v="C rate별 충/방전 용량/효율"/>
    <m/>
    <m/>
    <s v="연구원"/>
    <n v="0"/>
    <n v="148"/>
    <n v="30"/>
    <n v="0"/>
    <m/>
    <n v="50"/>
    <n v="0"/>
  </r>
  <r>
    <x v="0"/>
    <x v="5"/>
    <x v="2"/>
    <x v="21"/>
    <x v="52"/>
    <s v="코인셀 rate capability 평가"/>
    <s v="Data 정리"/>
    <s v="data추출 및 정리"/>
    <s v="　"/>
    <m/>
    <m/>
    <m/>
    <m/>
    <m/>
    <m/>
    <m/>
    <s v="연구원"/>
    <n v="1"/>
    <n v="0.3"/>
    <n v="30"/>
    <n v="108"/>
    <m/>
    <n v="50"/>
    <n v="180"/>
  </r>
  <r>
    <x v="0"/>
    <x v="5"/>
    <x v="2"/>
    <x v="21"/>
    <x v="52"/>
    <s v="코인셀 rate capability 평가"/>
    <s v="그래프 생성"/>
    <s v="오리진 프로그램으로 그래프 생성"/>
    <m/>
    <m/>
    <m/>
    <m/>
    <m/>
    <m/>
    <m/>
    <m/>
    <s v="연구원"/>
    <n v="1"/>
    <n v="0.3"/>
    <n v="30"/>
    <n v="108"/>
    <m/>
    <n v="50"/>
    <n v="180"/>
  </r>
  <r>
    <x v="0"/>
    <x v="5"/>
    <x v="1"/>
    <x v="12"/>
    <x v="28"/>
    <s v="모노셀 제작"/>
    <s v="모노셀 용 전극 타발"/>
    <s v="양/음극 모노셀 타발"/>
    <s v="모노셀 타발기"/>
    <s v="　"/>
    <s v="　"/>
    <s v="　"/>
    <s v="　"/>
    <s v="　"/>
    <s v="　"/>
    <s v="　"/>
    <s v="연구원,도급"/>
    <n v="1"/>
    <n v="0.5"/>
    <n v="10"/>
    <n v="60"/>
    <s v="　"/>
    <n v="15"/>
    <n v="90"/>
  </r>
  <r>
    <x v="0"/>
    <x v="5"/>
    <x v="1"/>
    <x v="12"/>
    <x v="28"/>
    <s v="모노셀 제작"/>
    <s v="양/음극 tap 닦기"/>
    <s v="tap 부분의 활물질 층 제거"/>
    <s v="　"/>
    <s v="　"/>
    <s v="　"/>
    <s v="　"/>
    <s v="　"/>
    <s v="　"/>
    <s v="　"/>
    <s v="　"/>
    <s v="연구원, 도급"/>
    <n v="1"/>
    <n v="1"/>
    <n v="10"/>
    <n v="120"/>
    <s v="　"/>
    <n v="15"/>
    <n v="180"/>
  </r>
  <r>
    <x v="0"/>
    <x v="5"/>
    <x v="1"/>
    <x v="12"/>
    <x v="14"/>
    <s v="모노셀 제작"/>
    <s v="실링 후, 모노셀 수작업실 전달"/>
    <s v="실링 후, 모노셀 수작업실 (전지동)에 전달 "/>
    <s v="진공 포장기 (SM600-L. or SW600-W)"/>
    <s v="　"/>
    <s v="　"/>
    <s v="　"/>
    <s v="　"/>
    <s v="　"/>
    <s v="　"/>
    <s v="　"/>
    <s v="연구원"/>
    <n v="1"/>
    <n v="0.1"/>
    <n v="10"/>
    <n v="12"/>
    <s v="　"/>
    <n v="15"/>
    <n v="18"/>
  </r>
  <r>
    <x v="0"/>
    <x v="5"/>
    <x v="1"/>
    <x v="12"/>
    <x v="14"/>
    <s v="모노셀 제작"/>
    <s v="모노셀 조립 "/>
    <s v="모노셀 조립 "/>
    <s v="　"/>
    <s v="　"/>
    <s v="　"/>
    <s v="　"/>
    <s v="　"/>
    <s v="　"/>
    <s v="　"/>
    <s v="　"/>
    <s v="도급 "/>
    <n v="0"/>
    <n v="24"/>
    <n v="10"/>
    <n v="0"/>
    <s v="　"/>
    <n v="15"/>
    <n v="0"/>
  </r>
  <r>
    <x v="0"/>
    <x v="5"/>
    <x v="1"/>
    <x v="12"/>
    <x v="14"/>
    <s v="모노셀 제작"/>
    <s v="수작업실에서 모노셀 수령 "/>
    <s v="모노셀 수작업실(전지동)에서 모노셀 수령"/>
    <s v="　"/>
    <s v="　"/>
    <s v="　"/>
    <s v="　"/>
    <s v="　"/>
    <s v="　"/>
    <s v="　"/>
    <s v="　"/>
    <s v="연구원"/>
    <n v="1"/>
    <n v="0.1"/>
    <n v="10"/>
    <n v="12"/>
    <s v="　"/>
    <n v="15"/>
    <n v="18"/>
  </r>
  <r>
    <x v="0"/>
    <x v="5"/>
    <x v="1"/>
    <x v="12"/>
    <x v="53"/>
    <s v="모노셀 제작"/>
    <s v="건조된 모노셀 실링 후, degas 장비로 이동"/>
    <s v="건조된 모노셀 실링/ 전해액, 피펫 등 준비 후 degas 장비로 이동 (드라이룸)"/>
    <s v="진공 포장기 (SM600-L. or SW600-W)"/>
    <s v="　"/>
    <s v="　"/>
    <s v="　"/>
    <s v="　"/>
    <s v="　"/>
    <s v="　"/>
    <s v="　"/>
    <s v="연구원"/>
    <n v="1"/>
    <n v="0.1"/>
    <n v="10"/>
    <n v="12"/>
    <s v="　"/>
    <n v="15"/>
    <n v="18"/>
  </r>
  <r>
    <x v="0"/>
    <x v="5"/>
    <x v="1"/>
    <x v="12"/>
    <x v="53"/>
    <s v="모노셀 제작"/>
    <s v="전해액 주액"/>
    <s v="건조된 모노셀에 전해액 주액"/>
    <s v="　"/>
    <s v="　"/>
    <s v="　"/>
    <s v="　"/>
    <s v="　"/>
    <s v="　"/>
    <s v="　"/>
    <s v="　"/>
    <s v="연구원"/>
    <n v="1"/>
    <n v="0.05"/>
    <n v="10"/>
    <n v="6"/>
    <s v="　"/>
    <n v="15"/>
    <n v="9"/>
  </r>
  <r>
    <x v="0"/>
    <x v="5"/>
    <x v="1"/>
    <x v="12"/>
    <x v="54"/>
    <s v="모노셀 제작"/>
    <s v="전해액 wetting "/>
    <s v="진공챔버에서 10초씩 3번 vacuum 시행"/>
    <s v="진공 포장기 (SM600-L. or SW600-W)"/>
    <s v="　"/>
    <s v="　"/>
    <s v="　"/>
    <s v="　"/>
    <s v="　"/>
    <s v="　"/>
    <s v="　"/>
    <s v="연구원"/>
    <n v="1"/>
    <n v="0.05"/>
    <n v="10"/>
    <n v="6"/>
    <s v="　"/>
    <n v="15"/>
    <n v="9"/>
  </r>
  <r>
    <x v="0"/>
    <x v="5"/>
    <x v="1"/>
    <x v="12"/>
    <x v="55"/>
    <s v="모노셀 제작"/>
    <s v="모노셀 실링"/>
    <s v="degas 장비에서 모노셀 실링(진공압착), 수기로 cell number 기입"/>
    <s v="degas 장비"/>
    <s v="　"/>
    <s v="　"/>
    <s v="　"/>
    <s v="　"/>
    <s v="　"/>
    <s v="　"/>
    <s v="　"/>
    <s v="연구원"/>
    <n v="1"/>
    <n v="0.05"/>
    <n v="10"/>
    <n v="6"/>
    <s v="　"/>
    <n v="15"/>
    <n v="9"/>
  </r>
  <r>
    <x v="0"/>
    <x v="5"/>
    <x v="1"/>
    <x v="12"/>
    <x v="56"/>
    <s v="모노셀 제작"/>
    <s v="비어있는 충방전 채널에 모노셀 체결"/>
    <s v="충방전기 챔버로 이동 후 , 모노셀 체결"/>
    <s v="항온챔버"/>
    <s v="　"/>
    <s v="　"/>
    <s v="　"/>
    <s v="　"/>
    <s v="　"/>
    <s v="　"/>
    <s v="　"/>
    <s v="연구원"/>
    <n v="1"/>
    <n v="0.1"/>
    <n v="10"/>
    <n v="12"/>
    <s v="　"/>
    <n v="15"/>
    <n v="18"/>
  </r>
  <r>
    <x v="0"/>
    <x v="5"/>
    <x v="1"/>
    <x v="12"/>
    <x v="56"/>
    <s v="모노셀 제작"/>
    <s v="모노셀의 활성화 공정"/>
    <s v="10시간 상온 wetting 후, SOC 30% 충전 활성화 공정 진행"/>
    <s v="PNE충방전기 (5V, 1A) , PC, 항온 챔버"/>
    <s v="　"/>
    <s v="　"/>
    <s v="　"/>
    <s v="　"/>
    <s v="　"/>
    <s v="　"/>
    <s v="　"/>
    <s v="연구원"/>
    <n v="0"/>
    <n v="24"/>
    <n v="10"/>
    <n v="0"/>
    <s v="　"/>
    <n v="15"/>
    <n v="0"/>
  </r>
  <r>
    <x v="0"/>
    <x v="5"/>
    <x v="1"/>
    <x v="12"/>
    <x v="57"/>
    <s v="모노셀 제작"/>
    <s v="활성화 완료된 모노셀, degas 장비로 이동"/>
    <s v="활성화 완료된 모노셀에 포스트잇 부착 +degas 장비(드라이룸)으로 이동"/>
    <s v="　"/>
    <s v="　"/>
    <s v="　"/>
    <s v="　"/>
    <s v="　"/>
    <s v="　"/>
    <s v="　"/>
    <s v="　"/>
    <s v="연구원"/>
    <n v="1"/>
    <n v="0.1"/>
    <n v="10"/>
    <n v="12"/>
    <s v="　"/>
    <n v="15"/>
    <n v="18"/>
  </r>
  <r>
    <x v="0"/>
    <x v="5"/>
    <x v="1"/>
    <x v="12"/>
    <x v="57"/>
    <s v="모노셀 제작"/>
    <s v="모노셀 부분 6-7cm로 맞추어 cutting"/>
    <s v="모노셀 부분 6cm로 맞추어 cutting"/>
    <s v="작두"/>
    <s v="　"/>
    <s v="　"/>
    <s v="　"/>
    <s v="　"/>
    <s v="　"/>
    <s v="　"/>
    <s v="　"/>
    <s v="연구원"/>
    <n v="1"/>
    <n v="0.05"/>
    <n v="10"/>
    <n v="6"/>
    <s v="　"/>
    <n v="15"/>
    <n v="9"/>
  </r>
  <r>
    <x v="0"/>
    <x v="5"/>
    <x v="1"/>
    <x v="12"/>
    <x v="57"/>
    <s v="모노셀 제작"/>
    <s v="모노셀 resealing"/>
    <s v="degas 장비에서 모노셀 re-실링(진공압착)"/>
    <s v="degas 장비"/>
    <s v="　"/>
    <s v="　"/>
    <s v="　"/>
    <s v="　"/>
    <s v="　"/>
    <s v="　"/>
    <s v="　"/>
    <s v="연구원"/>
    <n v="1"/>
    <n v="0.05"/>
    <n v="10"/>
    <n v="6"/>
    <s v="　"/>
    <n v="15"/>
    <n v="9"/>
  </r>
  <r>
    <x v="0"/>
    <x v="5"/>
    <x v="2"/>
    <x v="22"/>
    <x v="58"/>
    <s v="모노셀 제작"/>
    <s v="zig 체결"/>
    <s v="지그 체결 (우레탄폼 cutting 포함)"/>
    <s v="모노셀용 jig, 실리콘 패드 또는 우레탄폼, 토크렌치"/>
    <s v="　"/>
    <s v="　"/>
    <s v="　"/>
    <s v="　"/>
    <s v="　"/>
    <s v="　"/>
    <s v="　"/>
    <s v="연구원"/>
    <n v="1"/>
    <n v="0.05"/>
    <n v="10"/>
    <n v="6"/>
    <s v="　"/>
    <n v="15"/>
    <n v="9"/>
  </r>
  <r>
    <x v="0"/>
    <x v="5"/>
    <x v="2"/>
    <x v="22"/>
    <x v="52"/>
    <s v="모노셀 제작"/>
    <s v="비어있는 충방전 채널에 모노셀 체결"/>
    <s v="충방전기 챔버로 이동 후, 지그에 모노셀 체결 및 충방전 패턴 설정 등 측정 준비"/>
    <s v="항온챔버, "/>
    <s v="　"/>
    <s v="　"/>
    <s v="　"/>
    <s v="　"/>
    <s v="　"/>
    <s v="　"/>
    <s v="　"/>
    <s v="연구원"/>
    <n v="1"/>
    <n v="0.05"/>
    <n v="10"/>
    <n v="6"/>
    <s v="　"/>
    <n v="15"/>
    <n v="9"/>
  </r>
  <r>
    <x v="0"/>
    <x v="5"/>
    <x v="2"/>
    <x v="22"/>
    <x v="52"/>
    <s v="용량 및 저항 분석"/>
    <s v="모노셀 용량 및 HPPC 평가"/>
    <s v="모노셀 용량 및 HPPC 평가 진행"/>
    <s v="PNE충방전기 (5V, 1A) , PC, 항온 챔버"/>
    <s v="　"/>
    <s v="　"/>
    <s v="　"/>
    <s v="　"/>
    <s v="　"/>
    <s v="O"/>
    <s v="휴먼"/>
    <s v="연구원"/>
    <n v="0"/>
    <n v="72"/>
    <n v="10"/>
    <n v="0"/>
    <s v="　"/>
    <n v="15"/>
    <n v="0"/>
  </r>
  <r>
    <x v="0"/>
    <x v="5"/>
    <x v="2"/>
    <x v="22"/>
    <x v="52"/>
    <s v="용량 및 저항 분석"/>
    <s v="Data 정리"/>
    <s v="Data 추출 및 정리"/>
    <s v="　"/>
    <s v="　"/>
    <s v="　"/>
    <s v="　"/>
    <s v="초가 HPPC 측정 raw data "/>
    <s v="초기 용량, 저항, OCV 정보 등"/>
    <s v="X"/>
    <s v="　"/>
    <s v="연구원"/>
    <n v="1"/>
    <n v="1"/>
    <n v="10"/>
    <n v="120"/>
    <s v="　"/>
    <n v="15"/>
    <n v="180"/>
  </r>
  <r>
    <x v="0"/>
    <x v="5"/>
    <x v="2"/>
    <x v="22"/>
    <x v="52"/>
    <s v="용량 및 저항 분석"/>
    <s v="추가 평가를 위한 셀 선별"/>
    <s v="저항 유사한 순으로 셀 선별"/>
    <s v="　"/>
    <s v="　"/>
    <s v="　"/>
    <s v="　"/>
    <s v="　"/>
    <s v="　"/>
    <s v="O"/>
    <s v="휴먼"/>
    <s v="연구원"/>
    <n v="1"/>
    <n v="0.5"/>
    <n v="10"/>
    <n v="60"/>
    <s v="　"/>
    <n v="15"/>
    <n v="90"/>
  </r>
  <r>
    <x v="0"/>
    <x v="5"/>
    <x v="2"/>
    <x v="22"/>
    <x v="52"/>
    <s v="모노셀 체결"/>
    <s v="충방전 채널에 모노셀 체결 (저/상/고온수명/고온저장 각각)"/>
    <s v="선별된 셀을 각각 상온/고온 충방전 챔버에 체결 및 충방전 패턴 설정/저장 설정, 고온 저장용 셀은 충전 후 별도 챔버에 보관 (HPPC 후 초기)"/>
    <s v="PNE충방전기 (5V, 1A) , PC, 항온 챔버"/>
    <s v="　"/>
    <s v="　"/>
    <s v="　"/>
    <s v="　"/>
    <s v="　"/>
    <s v="O"/>
    <s v="휴먼"/>
    <s v="연구원"/>
    <n v="1"/>
    <n v="0.05"/>
    <n v="10"/>
    <n v="6"/>
    <s v="　"/>
    <n v="15"/>
    <n v="9"/>
  </r>
  <r>
    <x v="0"/>
    <x v="5"/>
    <x v="2"/>
    <x v="22"/>
    <x v="52"/>
    <s v="모노셀 체결"/>
    <s v="충방전 채널에 모노셀 체결 (저/상/고온수명/고온저장 각각)"/>
    <s v="cycle 및 storage RPT 측정을 위한 cell 이동 체결/충방전 패턴 설정 "/>
    <s v="　"/>
    <s v="　"/>
    <s v="　"/>
    <s v="　"/>
    <s v="　"/>
    <s v="　"/>
    <s v="X"/>
    <s v="　"/>
    <s v="연구원"/>
    <n v="1"/>
    <n v="0.05"/>
    <n v="10"/>
    <n v="6"/>
    <s v="　"/>
    <n v="15"/>
    <n v="9"/>
  </r>
  <r>
    <x v="0"/>
    <x v="5"/>
    <x v="2"/>
    <x v="22"/>
    <x v="52"/>
    <s v="수명 평가"/>
    <s v="셀 평가 (고온수명)"/>
    <s v="선별된 셀을 상온수명 평가 진행 (~300cyc., 100cyc마다 저항 측정)"/>
    <s v="PNE충방전기 (5V, 1A) , PC, 항온 챔버"/>
    <s v="　"/>
    <s v="　"/>
    <s v="　"/>
    <s v="　"/>
    <s v="고온 cycle 측정"/>
    <s v="O"/>
    <s v="휴먼"/>
    <s v="연구원"/>
    <n v="0"/>
    <n v="2160"/>
    <n v="6"/>
    <n v="0"/>
    <s v="　"/>
    <n v="10"/>
    <n v="0"/>
  </r>
  <r>
    <x v="0"/>
    <x v="5"/>
    <x v="2"/>
    <x v="22"/>
    <x v="52"/>
    <s v="고온 내구성 평가"/>
    <s v="셀 평가 (고온저장)"/>
    <s v="선별된 셀을 고온 저장 평가 진행 (60℃챔버 보관 후 1w, 2w, 4w, 8w, 12w  마다 저항 측정)"/>
    <s v="PNE충방전기 (5V, 1A) , PC, 항온 챔버"/>
    <s v="　"/>
    <s v="　"/>
    <s v="　"/>
    <s v="　"/>
    <s v="RPT 측정"/>
    <s v="O"/>
    <s v="휴먼"/>
    <s v="연구원"/>
    <n v="0"/>
    <n v="2160"/>
    <n v="6"/>
    <n v="0"/>
    <s v="　"/>
    <n v="10"/>
    <n v="0"/>
  </r>
  <r>
    <x v="0"/>
    <x v="5"/>
    <x v="2"/>
    <x v="22"/>
    <x v="52"/>
    <s v="Data 정리"/>
    <s v="Data 정리"/>
    <s v="data 추출 및 정리, 그래프 그리기 등 (수명, 저장 수시 정리 필요)"/>
    <s v="　"/>
    <s v="　"/>
    <s v="　"/>
    <s v="　"/>
    <s v="수명, 저장 측정  raw data "/>
    <s v="수명/저장 retention, 저장 증가율 등 "/>
    <s v="X"/>
    <s v="　"/>
    <s v="연구원"/>
    <n v="1"/>
    <n v="1"/>
    <n v="6"/>
    <n v="72"/>
    <s v="　"/>
    <n v="10"/>
    <n v="120"/>
  </r>
  <r>
    <x v="1"/>
    <x v="6"/>
    <x v="1"/>
    <x v="23"/>
    <x v="59"/>
    <s v="원료 준비/순서에 따른소재 mixing 및 현상 관찰"/>
    <s v="원소재 물성을 고려한 조성 선정 및 제조 "/>
    <s v="1. salt 및 첨가제 계량_x000a_2. 용매 첨가 후 교반 (salt가 용매에 용해되는 과정에서의 발열 주의)_x000a_3. 100% 용해된 전해질 저온 보관_x000a__x000a_고온에서 경시 우려가 있는 물질 첨가시 전해질 온도 낮춘 후 첨가 필요(소재특성을 고려한 투입순서 및 시점 고려 필요)"/>
    <s v="GB, 저울, 스터러"/>
    <m/>
    <m/>
    <m/>
    <m/>
    <s v="일정 비율 조성물 확보, 석출, 색변화, 가스발생등의 현상 확인_x000a_(MDS 외 항목)"/>
    <m/>
    <m/>
    <s v="연구원"/>
    <n v="1"/>
    <n v="0.5"/>
    <n v="80"/>
    <n v="480"/>
    <m/>
    <n v="120"/>
    <n v="720"/>
  </r>
  <r>
    <x v="1"/>
    <x v="6"/>
    <x v="0"/>
    <x v="24"/>
    <x v="60"/>
    <s v="전해질의 불순물 및 구성성분의 분해기인 산성 물질 생성 수준 파악 "/>
    <s v="적정용액 준비"/>
    <s v="한 샘플 3회 정도 측정 (상온 수계, 적정용액 NaOH 0.01N)_x000a__x000a_HF 측정 전 DOS 키를 눌러 tube에 있는 공기를 빼준다. STOP (FILL)을 눌러 vessel을 채워준다._x000a__x000a_"/>
    <s v="산 적정기, 온도 조절기"/>
    <m/>
    <m/>
    <m/>
    <m/>
    <m/>
    <m/>
    <m/>
    <s v="연구원"/>
    <n v="1"/>
    <n v="0.2"/>
    <n v="0.1"/>
    <n v="0.24000000000000005"/>
    <m/>
    <n v="120"/>
    <n v="288"/>
  </r>
  <r>
    <x v="1"/>
    <x v="6"/>
    <x v="0"/>
    <x v="24"/>
    <x v="60"/>
    <s v="전해질의 불순물 및 구성성분의 분해기인 산성 물질 생성 수준 파악 "/>
    <s v="증류수 준비"/>
    <s v="100 mL 비커에 3차 증류수를 60mL 정도 채운다._x000a__x000a_"/>
    <s v="산 적정기, 온도 조절기"/>
    <m/>
    <m/>
    <m/>
    <m/>
    <m/>
    <m/>
    <m/>
    <s v="연구원"/>
    <n v="1"/>
    <n v="0.2"/>
    <n v="0.1"/>
    <n v="0.24000000000000005"/>
    <m/>
    <n v="120"/>
    <n v="288"/>
  </r>
  <r>
    <x v="1"/>
    <x v="6"/>
    <x v="0"/>
    <x v="24"/>
    <x v="60"/>
    <s v="전해질의 불순물 및 구성성분의 분해기인 산성 물질 생성 수준 파악 "/>
    <s v="교반"/>
    <s v="2개의 probe를 담그고 stirring을 시작한다. (probe가 stirring bar에 닿지 않게 주의)"/>
    <s v="산 적정기, 온도 조절기"/>
    <m/>
    <m/>
    <m/>
    <m/>
    <m/>
    <m/>
    <m/>
    <s v="연구원"/>
    <n v="1"/>
    <n v="0.2"/>
    <n v="0.1"/>
    <n v="0.24000000000000005"/>
    <m/>
    <n v="120"/>
    <n v="288"/>
  </r>
  <r>
    <x v="1"/>
    <x v="6"/>
    <x v="0"/>
    <x v="24"/>
    <x v="60"/>
    <s v="전해질의 불순물 및 구성성분의 분해기인 산성 물질 생성 수준 파악 "/>
    <s v="샘플 정량화"/>
    <s v="3 mL syringe에 1.0~1.5 mL의 샘플을 주입한다."/>
    <s v="산 적정기, 온도 조절기"/>
    <m/>
    <m/>
    <m/>
    <m/>
    <m/>
    <m/>
    <m/>
    <s v="연구원"/>
    <n v="1"/>
    <n v="0.2"/>
    <n v="0.1"/>
    <n v="0.24000000000000005"/>
    <m/>
    <n v="120"/>
    <n v="288"/>
  </r>
  <r>
    <x v="1"/>
    <x v="6"/>
    <x v="0"/>
    <x v="24"/>
    <x v="60"/>
    <s v="전해질의 불순물 및 구성성분의 분해기인 산성 물질 생성 수준 파악 "/>
    <s v="샘플 정량화"/>
    <s v="샘플 + syringe를 저울의 비커에 넣고 zero 해 준다. "/>
    <s v="산 적정기, 온도 조절기"/>
    <m/>
    <m/>
    <m/>
    <m/>
    <m/>
    <m/>
    <m/>
    <s v="연구원"/>
    <n v="1"/>
    <n v="0.2"/>
    <n v="0.1"/>
    <n v="0.24000000000000005"/>
    <m/>
    <n v="120"/>
    <n v="288"/>
  </r>
  <r>
    <x v="1"/>
    <x v="6"/>
    <x v="0"/>
    <x v="24"/>
    <x v="60"/>
    <s v="전해질의 불순물 및 구성성분의 분해기인 산성 물질 생성 수준 파악 "/>
    <s v="샘플 투입"/>
    <s v="샘플을 비커에 주입한다. (샘플이 비커 벽에 묻지 않게 주의)"/>
    <s v="산 적정기, 온도 조절기"/>
    <m/>
    <m/>
    <m/>
    <m/>
    <m/>
    <m/>
    <m/>
    <s v="연구원"/>
    <n v="1"/>
    <n v="0.2"/>
    <n v="0.1"/>
    <n v="0.24000000000000005"/>
    <m/>
    <n v="120"/>
    <n v="288"/>
  </r>
  <r>
    <x v="1"/>
    <x v="6"/>
    <x v="0"/>
    <x v="24"/>
    <x v="60"/>
    <s v="전해질의 불순물 및 구성성분의 분해기인 산성 물질 생성 수준 파악 "/>
    <s v="측정 및 데이터 확보"/>
    <s v="Start를 누른다._x000a__x000a_“Sample size”가 화면에 나오면 빈 syringe를 저울의 비커에 넣고 측정되는 마이너스 값 (샘플의 무게)을 입력 후 Enter 키를 누른다.(데이터 확인)"/>
    <s v="산 적정기, 온도 조절기"/>
    <m/>
    <m/>
    <m/>
    <m/>
    <s v="HF"/>
    <m/>
    <m/>
    <s v="연구원"/>
    <n v="0"/>
    <n v="0.2"/>
    <n v="0.1"/>
    <n v="0"/>
    <m/>
    <n v="120"/>
    <n v="0"/>
  </r>
  <r>
    <x v="1"/>
    <x v="6"/>
    <x v="0"/>
    <x v="24"/>
    <x v="60"/>
    <s v="전해질의 불순물 및 구성성분의 분해기인 산성 물질 생성 수준 파악 "/>
    <s v="세정"/>
    <s v=" Probe 세척: 아세톤으로 세척 후 3차 증류수로 세척(probe는 반드시 보관 액에 넣어 준다)_x000a_ 비커 세척: 아세톤으로 세척 후 60oC 오븐 보관"/>
    <s v="산 적정기, 온도 조절기"/>
    <m/>
    <m/>
    <m/>
    <m/>
    <s v="HF"/>
    <m/>
    <m/>
    <s v="연구원"/>
    <n v="1"/>
    <n v="0.2"/>
    <n v="0.1"/>
    <n v="0.24000000000000005"/>
    <m/>
    <n v="120"/>
    <n v="288"/>
  </r>
  <r>
    <x v="1"/>
    <x v="6"/>
    <x v="0"/>
    <x v="24"/>
    <x v="61"/>
    <s v="전해질의 불순물 및 구성성분의 분해기인 산성 물질 생성 수준 파악 "/>
    <s v="적정용액 준비"/>
    <s v="한 샘플 3회 정도 측정 (저온 수계, 4 oC , 적정용액 NaOH 0.1N)_x000a__x000a_HF 측정 전 DOS 키를 눌러 tube에 있는 공기를 빼준다. STOP (FILL)을 눌러 vessel을 채워준다."/>
    <s v="산 적정기, 온도 조절기"/>
    <m/>
    <m/>
    <m/>
    <m/>
    <s v="HF"/>
    <m/>
    <m/>
    <s v="연구원"/>
    <n v="1"/>
    <n v="0.2"/>
    <n v="1.5"/>
    <n v="3.6000000000000005"/>
    <m/>
    <n v="120"/>
    <n v="288"/>
  </r>
  <r>
    <x v="1"/>
    <x v="6"/>
    <x v="0"/>
    <x v="24"/>
    <x v="61"/>
    <s v="전해질의 불순물 및 구성성분의 분해기인 산성 물질 생성 수준 파악 "/>
    <s v="증류수 준비"/>
    <s v="250 mL 비커에 3차 증류수를 100mL 정도 채운다. 이때 비커를 얼음 base에서 stirring하여 증류수 온도가 3~4℃가 될 수 있도록 한다. "/>
    <s v="산 적정기, 온도 조절기"/>
    <m/>
    <m/>
    <m/>
    <m/>
    <s v="HF"/>
    <m/>
    <m/>
    <s v="연구원"/>
    <n v="1"/>
    <n v="0.2"/>
    <n v="1.5"/>
    <n v="3.6000000000000005"/>
    <m/>
    <n v="120"/>
    <n v="288"/>
  </r>
  <r>
    <x v="1"/>
    <x v="6"/>
    <x v="0"/>
    <x v="24"/>
    <x v="61"/>
    <s v="전해질의 불순물 및 구성성분의 분해기인 산성 물질 생성 수준 파악 "/>
    <s v="교반"/>
    <s v="2개의 probe를 담그고 stirring을 시작한다. (probe가 stirring bar에 닿지 않게 주의)"/>
    <s v="산 적정기, 온도 조절기"/>
    <m/>
    <m/>
    <m/>
    <m/>
    <s v="HF"/>
    <m/>
    <m/>
    <s v="연구원"/>
    <n v="1"/>
    <n v="0.2"/>
    <n v="1.5"/>
    <n v="3.6000000000000005"/>
    <m/>
    <n v="120"/>
    <n v="288"/>
  </r>
  <r>
    <x v="1"/>
    <x v="6"/>
    <x v="0"/>
    <x v="24"/>
    <x v="61"/>
    <s v="전해질의 불순물 및 구성성분의 분해기인 산성 물질 생성 수준 파악 "/>
    <s v="샘플 정량화"/>
    <s v="15 - 20 mL의 샘플을 준비한다."/>
    <s v="산 적정기, 온도 조절기"/>
    <m/>
    <m/>
    <m/>
    <m/>
    <s v="HF"/>
    <m/>
    <m/>
    <s v="연구원"/>
    <n v="1"/>
    <n v="0.2"/>
    <n v="1.5"/>
    <n v="3.6000000000000005"/>
    <m/>
    <n v="120"/>
    <n v="288"/>
  </r>
  <r>
    <x v="1"/>
    <x v="6"/>
    <x v="0"/>
    <x v="24"/>
    <x v="61"/>
    <s v="전해질의 불순물 및 구성성분의 분해기인 산성 물질 생성 수준 파악 "/>
    <s v="샘플 정량화"/>
    <s v="샘플 + bottle (혹은 syringe)를 저울의 비커에 넣고 zero 해 준다. "/>
    <s v="산 적정기, 온도 조절기"/>
    <m/>
    <m/>
    <m/>
    <m/>
    <s v="HF"/>
    <m/>
    <m/>
    <s v="연구원"/>
    <n v="1"/>
    <n v="0.2"/>
    <n v="1.5"/>
    <n v="3.6000000000000005"/>
    <m/>
    <n v="120"/>
    <n v="288"/>
  </r>
  <r>
    <x v="1"/>
    <x v="6"/>
    <x v="0"/>
    <x v="24"/>
    <x v="61"/>
    <s v="전해질의 불순물 및 구성성분의 분해기인 산성 물질 생성 수준 파악 "/>
    <s v="샘플 투입"/>
    <s v="샘플을 비커에 주입한다. (샘플이 비커 벽에 묻지 않게 주의)_x000a__x000a_Start를 누른다."/>
    <s v="산 적정기, 온도 조절기"/>
    <m/>
    <m/>
    <m/>
    <m/>
    <s v="HF"/>
    <m/>
    <m/>
    <s v="연구원"/>
    <n v="1"/>
    <n v="0.2"/>
    <n v="1.5"/>
    <n v="3.6000000000000005"/>
    <m/>
    <n v="120"/>
    <n v="288"/>
  </r>
  <r>
    <x v="1"/>
    <x v="6"/>
    <x v="0"/>
    <x v="24"/>
    <x v="61"/>
    <s v="전해질의 불순물 및 구성성분의 분해기인 산성 물질 생성 수준 파악 "/>
    <s v="측정 및 데이터 확보"/>
    <s v="“Sample size”가 화면에 나오면 빈 bottle (혹은 syringe)를 저울의 비커에 넣고 측정되는 마이너스 값 (샘플의 무게)을 입력 후 Enter 키를 누른다._x000a__x000a_적정이 완료되면 data가 자동으로 프린트 된다."/>
    <s v="산 적정기, 온도 조절기"/>
    <m/>
    <m/>
    <m/>
    <m/>
    <s v="HF"/>
    <m/>
    <m/>
    <s v="연구원"/>
    <n v="1"/>
    <n v="0.2"/>
    <n v="1.5"/>
    <n v="3.6000000000000005"/>
    <m/>
    <n v="120"/>
    <n v="288"/>
  </r>
  <r>
    <x v="1"/>
    <x v="6"/>
    <x v="0"/>
    <x v="24"/>
    <x v="61"/>
    <s v="전해질의 불순물 및 구성성분의 분해기인 산성 물질 생성 수준 파악 "/>
    <s v="세정"/>
    <s v="Probe 세척: 아세톤으로 세척 후 3차 증류수로 세척(probe는 반드시 보관 액에 넣어 준다.)_x000a_ 비커 세척: 아세톤으로 세척 후 60oC 오븐 보관"/>
    <s v="산 적정기, 온도 조절기"/>
    <m/>
    <m/>
    <m/>
    <m/>
    <s v="HF"/>
    <m/>
    <m/>
    <s v="연구원"/>
    <n v="1"/>
    <n v="0.2"/>
    <n v="1.5"/>
    <n v="3.6000000000000005"/>
    <m/>
    <n v="120"/>
    <n v="288"/>
  </r>
  <r>
    <x v="1"/>
    <x v="6"/>
    <x v="0"/>
    <x v="24"/>
    <x v="36"/>
    <s v="다양한 전해질 성분 기인 수분 함량 측정을 통해 추가 반응 가능성 예측"/>
    <s v="샘플 정량화"/>
    <s v="한 샘플 3회 정도 측정_x000a__x000a_ 화면에 “ready”가 나와있으면 (or COND 지시 등이 안정되면) 수분 측정 가능. “ready”가 뜨지 않을 경우 담당자에게 문의._x000a_ 1mL syringe에 0.7~1.0mL의 샘플을 주입한다."/>
    <s v="수분측정기"/>
    <m/>
    <m/>
    <m/>
    <m/>
    <s v="수분측정"/>
    <m/>
    <m/>
    <s v="연구원"/>
    <n v="1"/>
    <n v="0.2"/>
    <n v="1.5"/>
    <n v="3.6000000000000005"/>
    <m/>
    <n v="120"/>
    <n v="288"/>
  </r>
  <r>
    <x v="1"/>
    <x v="6"/>
    <x v="0"/>
    <x v="24"/>
    <x v="36"/>
    <s v="다양한 전해질 성분 기인 수분 함량 측정을 통해 추가 반응 가능성 예측"/>
    <s v="샙플 정량화"/>
    <s v=" 샘플 + syringe를 저울의 비커에 넣고 zero 해 준다. "/>
    <s v="수분측정기"/>
    <m/>
    <m/>
    <m/>
    <m/>
    <s v="수분측정"/>
    <m/>
    <m/>
    <s v="연구원"/>
    <n v="1"/>
    <n v="0.2"/>
    <n v="1.5"/>
    <n v="3.6000000000000005"/>
    <m/>
    <n v="120"/>
    <n v="288"/>
  </r>
  <r>
    <x v="1"/>
    <x v="6"/>
    <x v="0"/>
    <x v="24"/>
    <x v="36"/>
    <s v="다양한 전해질 성분 기인 수분 함량 측정을 통해 추가 반응 가능성 예측"/>
    <s v="적정준비"/>
    <s v="화면에 “ready”가 나온 것을 (or COND 지시 등이 안정되면) 확인하고 Start 키를 누른다._x000a_(drift 값 5~7 수준 확인, Voltage 45mV수준 확인  Ready 조건). "/>
    <s v="수분측정기"/>
    <m/>
    <m/>
    <m/>
    <m/>
    <s v="수분측정"/>
    <m/>
    <m/>
    <s v="연구원"/>
    <n v="1"/>
    <n v="0.2"/>
    <n v="1.5"/>
    <n v="3.6000000000000005"/>
    <m/>
    <n v="120"/>
    <n v="288"/>
  </r>
  <r>
    <x v="1"/>
    <x v="6"/>
    <x v="0"/>
    <x v="24"/>
    <x v="36"/>
    <s v="다양한 전해질 성분 기인 수분 함량 측정을 통해 추가 반응 가능성 예측"/>
    <s v="샘플투입"/>
    <s v=" “Sample size”가 화면에 나오면 샘플을 주입한다. "/>
    <s v="수분측정기"/>
    <m/>
    <m/>
    <m/>
    <m/>
    <s v="수분측정"/>
    <m/>
    <m/>
    <s v="연구원"/>
    <n v="1"/>
    <n v="0.2"/>
    <n v="1.5"/>
    <n v="3.6000000000000005"/>
    <m/>
    <n v="120"/>
    <n v="288"/>
  </r>
  <r>
    <x v="1"/>
    <x v="6"/>
    <x v="0"/>
    <x v="24"/>
    <x v="36"/>
    <s v="다양한 전해질 성분 기인 수분 함량 측정을 통해 추가 반응 가능성 예측"/>
    <s v="측정"/>
    <s v="빈 syringe를 저울의 비커에 넣고 측정되는 마이너스 값 (샘플의 무게)을 입력 후 Enter 키를 누른다.  적정이 완료되면 화면에 나타난 값을 읽는다"/>
    <s v="수분측정기"/>
    <m/>
    <m/>
    <m/>
    <m/>
    <s v="수분측정"/>
    <m/>
    <m/>
    <s v="연구원"/>
    <n v="1"/>
    <n v="0.2"/>
    <n v="1.5"/>
    <n v="3.6000000000000005"/>
    <m/>
    <n v="120"/>
    <n v="288"/>
  </r>
  <r>
    <x v="1"/>
    <x v="6"/>
    <x v="0"/>
    <x v="24"/>
    <x v="62"/>
    <s v="셀의 저항 성능과 연관되는 이온전달 수준 수치화를 위한 측정"/>
    <s v="온도 setting"/>
    <s v="Ionic conductivity meter와 표준용액을 setup 하고 장비 aging과 표준용액의 온도 _x000a_     평형을 위해 10분간 대기한다."/>
    <s v="전도도 측정기, 온도조절 챔버"/>
    <m/>
    <m/>
    <m/>
    <m/>
    <s v="이온전도도"/>
    <m/>
    <m/>
    <s v="연구원"/>
    <n v="1"/>
    <n v="0.5"/>
    <n v="15"/>
    <n v="90"/>
    <m/>
    <n v="120"/>
    <n v="720"/>
  </r>
  <r>
    <x v="1"/>
    <x v="6"/>
    <x v="0"/>
    <x v="24"/>
    <x v="62"/>
    <s v="셀의 저항 성능과 연관되는 이온전달 수준 수치화를 위한 측정"/>
    <s v="표준소재 투입"/>
    <s v="표준용액을 15ml Nalgene Bottle 하단 neck까지(15ml) 채운 후 Probe의 온도선 이상 잠기도록 Probe를 탐침한다. 팔콘 튜브(15ml)사용 시 전해액 4-5ml를 채워준다. "/>
    <s v="전도도 측정기, 온도조절 챔버"/>
    <m/>
    <m/>
    <m/>
    <m/>
    <s v="이온전도도"/>
    <m/>
    <m/>
    <s v="연구원"/>
    <n v="1"/>
    <n v="0.5"/>
    <n v="15"/>
    <n v="90"/>
    <m/>
    <n v="120"/>
    <n v="720"/>
  </r>
  <r>
    <x v="1"/>
    <x v="6"/>
    <x v="0"/>
    <x v="24"/>
    <x v="62"/>
    <s v="셀의 저항 성능과 연관되는 이온전달 수준 수치화를 위한 측정"/>
    <s v="표준소재 측정 조건 확보"/>
    <s v="정확한 calibration을 위하여 표준용액의 온도가 25℃ 될 때까지 승온시키며  Display 창에서  아래의 표시가 나타날 수 있도록 승온시간을 충분히 주어준다.&lt;Fig.1&gt; _x000a_(챔버안에 위치시킨 후 20min soaking시키고 이후 1min이상 측정값에 변화가 없을때를 온도평형시점으로 본다."/>
    <s v="전도도 측정기, 온도조절 챔버"/>
    <m/>
    <m/>
    <m/>
    <m/>
    <s v="이온전도도"/>
    <m/>
    <m/>
    <s v="연구원"/>
    <n v="0"/>
    <n v="0.5"/>
    <n v="15"/>
    <n v="0"/>
    <m/>
    <n v="120"/>
    <n v="0"/>
  </r>
  <r>
    <x v="1"/>
    <x v="6"/>
    <x v="0"/>
    <x v="24"/>
    <x v="62"/>
    <s v="셀의 저항 성능과 연관되는 이온전달 수준 수치화를 위한 측정"/>
    <s v="표준소재 측정 및 확인"/>
    <s v="4. 25℃가 되면 Calibration button을 누르고 곧이어 Read button을 눌러서 이온전도도 값이 12.88mS/cm가 나오도록 한다. 이때 사용하는 프로브의 전극셀상수(CC)가 spec과 일치하여 정상상태인지확인한다."/>
    <s v="전도도 측정기, 온도조절 챔버"/>
    <m/>
    <m/>
    <m/>
    <m/>
    <s v="이온전도도"/>
    <m/>
    <m/>
    <s v="연구원"/>
    <n v="0"/>
    <n v="0.5"/>
    <n v="15"/>
    <n v="0"/>
    <m/>
    <n v="120"/>
    <n v="0"/>
  </r>
  <r>
    <x v="1"/>
    <x v="6"/>
    <x v="0"/>
    <x v="24"/>
    <x v="62"/>
    <s v="셀의 저항 성능과 연관되는 이온전달 수준 수치화를 위한 측정"/>
    <s v="표준소재 세정"/>
    <s v="Probe는 Acetone을 이용하여 세척하고, blower를 이용하여 잔류 solvent를 모두 제거 후 Acetone의 완전한 기화 및 온도 회복을 위해 3~5분간 방치한다. "/>
    <s v="전도도 측정기, 온도조절 챔버"/>
    <m/>
    <m/>
    <m/>
    <m/>
    <s v="이온전도도"/>
    <m/>
    <m/>
    <s v="연구원"/>
    <n v="1"/>
    <n v="0.5"/>
    <n v="15"/>
    <n v="90"/>
    <m/>
    <n v="120"/>
    <n v="720"/>
  </r>
  <r>
    <x v="1"/>
    <x v="6"/>
    <x v="0"/>
    <x v="24"/>
    <x v="62"/>
    <s v="셀의 저항 성능과 연관되는 이온전달 수준 수치화를 위한 측정"/>
    <s v="측정 및 세정"/>
    <s v="측정을 완료한 후에는 Water를 이용하여 Probe에 남아있는 salt를 완전히 제거하는 것이 바람직함._x000a_※ Data의 편차가 발생하는 경우 표준 전해액을 이용하여 장비 신뢰성을 확인하는 것이 바람직함._x000a_     E2 전해액을(공장 생산품) 표준 전해액으로 선정하여 보관중."/>
    <s v="전도도 측정기, 온도조절 챔버"/>
    <m/>
    <m/>
    <m/>
    <m/>
    <s v="이온전도도"/>
    <m/>
    <m/>
    <s v="연구원"/>
    <n v="1"/>
    <n v="0.5"/>
    <n v="15"/>
    <n v="90"/>
    <m/>
    <n v="120"/>
    <n v="720"/>
  </r>
  <r>
    <x v="1"/>
    <x v="6"/>
    <x v="0"/>
    <x v="24"/>
    <x v="63"/>
    <s v="셀 주액특성 및 셀 확산 저항 관련 인자 확인을 위한 물성 측정"/>
    <s v="점도계 세정"/>
    <s v="점도계 호스에 연결된 DMC 담긴 주사기 피스톤 끝까지 눌러준 후 주사기 제거_x000b__x000b__x000b__x000b__x000a_25ml 주사기로 아세톤 20ml 주입_x000b_(주입 시 주사기 입구 호스에 돌려서 체결_x000b_ 10ml 주입 후 1~2ml 흡입, 다시 5ml 주입 후 1~2ml 흡입, 남은 아세톤 전부 주입)_x000b__x000b__x000b_"/>
    <s v="점도계, 온도조절 챔버"/>
    <m/>
    <m/>
    <m/>
    <m/>
    <s v="점도"/>
    <m/>
    <m/>
    <s v="연구원"/>
    <n v="1"/>
    <n v="0.2"/>
    <n v="15"/>
    <n v="36"/>
    <m/>
    <n v="120"/>
    <n v="288"/>
  </r>
  <r>
    <x v="1"/>
    <x v="6"/>
    <x v="0"/>
    <x v="24"/>
    <x v="63"/>
    <s v="셀 주액특성 및 셀 확산 저항 관련 인자 확인을 위한 물성 측정"/>
    <s v="점도계 건조"/>
    <s v="_x000a_에어호스 연결 후 2분간 에어 주입으로 점도계 내부 건조_x000a_"/>
    <s v="점도계, 온도조절 챔버"/>
    <m/>
    <m/>
    <m/>
    <m/>
    <s v="점도"/>
    <m/>
    <m/>
    <s v="연구원"/>
    <n v="1"/>
    <n v="0.2"/>
    <n v="15"/>
    <n v="36"/>
    <m/>
    <n v="120"/>
    <n v="288"/>
  </r>
  <r>
    <x v="1"/>
    <x v="6"/>
    <x v="0"/>
    <x v="24"/>
    <x v="63"/>
    <s v="셀 주액특성 및 셀 확산 저항 관련 인자 확인을 위한 물성 측정"/>
    <s v="샘플 투입 및 측정"/>
    <s v="6ml 주사기로 시료 5ml 담은 후 점도계 호스에 연결해 4ml 천천히 주입_x000a_(빠르게 주입 시 점도계 호스에 기포가 생길 경우 에러 발생하니 주의해서 주입)_x000a__x000a_시료 주입 후 Start 버튼 눌러서 측정 시작"/>
    <s v="점도계, 온도조절 챔버"/>
    <m/>
    <m/>
    <m/>
    <m/>
    <s v="점도"/>
    <m/>
    <m/>
    <s v="연구원"/>
    <n v="1"/>
    <n v="0.2"/>
    <n v="15"/>
    <n v="36"/>
    <m/>
    <n v="120"/>
    <n v="288"/>
  </r>
  <r>
    <x v="1"/>
    <x v="6"/>
    <x v="0"/>
    <x v="24"/>
    <x v="63"/>
    <s v="셀 주액특성 및 셀 확산 저항 관련 인자 확인을 위한 물성 측정"/>
    <s v="재측정"/>
    <s v="_x000a__x000a_측정 완료 시 Lovis Dyn. Viscosity 값 확인 후 남은 시료 끝까지 주입 및 2번부터 다시 반복_x000a__x000a_"/>
    <s v="점도계, 온도조절 챔버"/>
    <m/>
    <m/>
    <m/>
    <m/>
    <s v="점도"/>
    <m/>
    <m/>
    <s v="연구원"/>
    <n v="1"/>
    <n v="0.2"/>
    <n v="15"/>
    <n v="36"/>
    <m/>
    <n v="120"/>
    <n v="288"/>
  </r>
  <r>
    <x v="1"/>
    <x v="6"/>
    <x v="0"/>
    <x v="24"/>
    <x v="63"/>
    <s v="셀 주액특성 및 셀 확산 저항 관련 인자 확인을 위한 물성 측정"/>
    <s v="점도계 세정"/>
    <s v="_x000a__x000a_모든 시료 측정 완료 시 아세톤으로 두번 세척 및 에어 주입 후 폐액통 비우기_x000a__x000a_"/>
    <s v="점도계, 온도조절 챔버"/>
    <m/>
    <m/>
    <m/>
    <m/>
    <s v="점도"/>
    <m/>
    <m/>
    <s v="연구원"/>
    <n v="1"/>
    <n v="0.2"/>
    <n v="15"/>
    <n v="36"/>
    <m/>
    <n v="120"/>
    <n v="288"/>
  </r>
  <r>
    <x v="1"/>
    <x v="6"/>
    <x v="0"/>
    <x v="24"/>
    <x v="63"/>
    <s v="셀 주액특성 및 셀 확산 저항 관련 인자 확인을 위한 물성 측정"/>
    <s v="보관액 충전"/>
    <s v="6ml 주사기로 DMC (수분 제거 안 해도 됨) 5ml 담은 후 점도계 호스에 연결해 4ml 천천히 주입_x000a_    (주사기는 꼽힌 상태로 그대로 두기)"/>
    <s v="점도계, 온도조절 챔버"/>
    <m/>
    <m/>
    <m/>
    <m/>
    <s v="점도"/>
    <m/>
    <m/>
    <s v="연구원"/>
    <n v="1"/>
    <n v="0.2"/>
    <n v="15"/>
    <n v="36"/>
    <m/>
    <n v="120"/>
    <n v="288"/>
  </r>
  <r>
    <x v="1"/>
    <x v="6"/>
    <x v="0"/>
    <x v="24"/>
    <x v="64"/>
    <s v="셀 주액량(부피기반) 결정시 필요한 물성 측정"/>
    <s v="샘플 온도 측정"/>
    <s v="한샘플 2회 이상 측정_x000a_밀도 측정 전 온도 안정화 목적으로 전해액을 상온에서 3시간 이상 방치_x000a_전해액 온도 측정_x000a_"/>
    <s v="밀도계"/>
    <m/>
    <m/>
    <m/>
    <m/>
    <s v="밀도"/>
    <m/>
    <m/>
    <s v="연구원"/>
    <n v="1"/>
    <n v="0.1"/>
    <n v="15"/>
    <n v="18"/>
    <m/>
    <n v="120"/>
    <n v="144"/>
  </r>
  <r>
    <x v="1"/>
    <x v="6"/>
    <x v="0"/>
    <x v="24"/>
    <x v="64"/>
    <s v="셀 주액량(부피기반) 결정시 필요한 물성 측정"/>
    <s v="시료투입"/>
    <s v="PP Volumetric flask 입구쪽 벽면에 액체가 닿지 않게 전해액을 채운다._x000a_메니스커스 현상을 감안하여 표면 가운데에 해당하는 위치의 눈금을 수평으로 보렴서 시료양을 맞춘다."/>
    <s v="밀도계"/>
    <m/>
    <m/>
    <m/>
    <m/>
    <s v="밀도"/>
    <m/>
    <m/>
    <s v="연구원"/>
    <n v="1"/>
    <n v="0.1"/>
    <n v="15"/>
    <n v="18"/>
    <m/>
    <n v="120"/>
    <n v="144"/>
  </r>
  <r>
    <x v="1"/>
    <x v="6"/>
    <x v="0"/>
    <x v="24"/>
    <x v="64"/>
    <s v="셀 주액량(부피기반) 결정시 필요한 물성 측정"/>
    <s v="측정 및 계산"/>
    <s v="정확안 Volume으로 넣은 시료의 무게를 부피로 나누어 밀도를 계산한다._x000a_밀도표기시 측정한 온도 기재한다."/>
    <s v="밀도계"/>
    <m/>
    <m/>
    <m/>
    <m/>
    <s v="밀도"/>
    <m/>
    <m/>
    <s v="연구원"/>
    <n v="1"/>
    <n v="0.1"/>
    <n v="15"/>
    <n v="18"/>
    <m/>
    <n v="120"/>
    <n v="144"/>
  </r>
  <r>
    <x v="1"/>
    <x v="6"/>
    <x v="0"/>
    <x v="24"/>
    <x v="64"/>
    <s v="셀 주액량(부피기반) 결정시 필요한 물성 측정"/>
    <s v="세정"/>
    <s v="측정이 완료된 Volumetric flask는 증류수와 아세톤으로 세척하여 챔버에 보관한다."/>
    <s v="밀도계"/>
    <m/>
    <m/>
    <m/>
    <m/>
    <s v="밀도"/>
    <m/>
    <m/>
    <s v="연구원"/>
    <n v="1"/>
    <n v="0.1"/>
    <n v="15"/>
    <n v="18"/>
    <m/>
    <n v="120"/>
    <n v="144"/>
  </r>
  <r>
    <x v="1"/>
    <x v="6"/>
    <x v="0"/>
    <x v="24"/>
    <x v="65"/>
    <s v="전해질의 이온종 측정을 통해 피막 형성, 산화/환원 반응성, 셀 저항 결정 인자 분석"/>
    <s v="측정 샘플 준비"/>
    <s v="용기 용량에 따른 샘플 준비"/>
    <m/>
    <m/>
    <m/>
    <m/>
    <m/>
    <s v="이온종 상대량 (MDS 외 항목)"/>
    <m/>
    <m/>
    <s v="연구원"/>
    <n v="1"/>
    <n v="0.5"/>
    <n v="0.1"/>
    <n v="0.60000000000000009"/>
    <m/>
    <n v="120"/>
    <n v="720"/>
  </r>
  <r>
    <x v="1"/>
    <x v="6"/>
    <x v="0"/>
    <x v="24"/>
    <x v="65"/>
    <s v="전해질의 이온종 측정을 통해 피막 형성, 산화/환원 반응성, 셀 저항 결정 인자 분석"/>
    <s v="측정"/>
    <s v="분석기, 광원 및 범위 선정 및 측정"/>
    <s v="Raman, FTIR"/>
    <m/>
    <m/>
    <m/>
    <m/>
    <s v="이온종 상대량 (MDS 외 항목)"/>
    <m/>
    <m/>
    <s v="연구원"/>
    <n v="1"/>
    <n v="0.5"/>
    <n v="0.1"/>
    <n v="0.60000000000000009"/>
    <m/>
    <n v="120"/>
    <n v="720"/>
  </r>
  <r>
    <x v="1"/>
    <x v="6"/>
    <x v="1"/>
    <x v="25"/>
    <x v="66"/>
    <s v="전해질 소재 간이 평가를 위한 셀 조립"/>
    <s v="?"/>
    <s v="　"/>
    <s v="　"/>
    <m/>
    <m/>
    <m/>
    <m/>
    <s v="코인셀"/>
    <m/>
    <m/>
    <s v="연구원"/>
    <m/>
    <m/>
    <m/>
    <n v="0"/>
    <m/>
    <m/>
    <n v="0"/>
  </r>
  <r>
    <x v="1"/>
    <x v="6"/>
    <x v="1"/>
    <x v="25"/>
    <x v="13"/>
    <s v="코인셀 소재준비"/>
    <s v="Ni foam cutting "/>
    <s v="2~2.5cm 폭으로 Ni foam cutting "/>
    <s v="GB"/>
    <m/>
    <m/>
    <m/>
    <m/>
    <s v="코인셀"/>
    <m/>
    <m/>
    <s v="연구원"/>
    <n v="1"/>
    <n v="0.05"/>
    <n v="15"/>
    <n v="9"/>
    <m/>
    <n v="30"/>
    <n v="18"/>
  </r>
  <r>
    <x v="1"/>
    <x v="6"/>
    <x v="1"/>
    <x v="25"/>
    <x v="13"/>
    <s v="코인셀 소재준비"/>
    <s v="Ni foam press"/>
    <s v="~250㎛ 두께로 press "/>
    <m/>
    <m/>
    <m/>
    <m/>
    <m/>
    <s v="코인셀"/>
    <m/>
    <m/>
    <s v="연구원"/>
    <n v="1"/>
    <n v="0.05"/>
    <n v="15"/>
    <n v="9"/>
    <m/>
    <n v="30"/>
    <n v="18"/>
  </r>
  <r>
    <x v="1"/>
    <x v="6"/>
    <x v="1"/>
    <x v="25"/>
    <x v="13"/>
    <s v="코인셀 소재준비"/>
    <s v="Ni foam 타발 "/>
    <s v="Ni foam 타발 "/>
    <m/>
    <m/>
    <m/>
    <m/>
    <m/>
    <s v="코인셀"/>
    <m/>
    <m/>
    <s v="연구원"/>
    <n v="1"/>
    <n v="0.05"/>
    <n v="15"/>
    <n v="9"/>
    <m/>
    <n v="30"/>
    <n v="18"/>
  </r>
  <r>
    <x v="1"/>
    <x v="6"/>
    <x v="1"/>
    <x v="25"/>
    <x v="13"/>
    <s v="코인셀 소재준비"/>
    <s v="Ni foam 세척/건조 "/>
    <s v="이물질 제거 등을 위해 에틸알콜+초음파 세척 및 건조 (정리 포함)"/>
    <m/>
    <m/>
    <m/>
    <m/>
    <m/>
    <s v="코인셀"/>
    <m/>
    <m/>
    <s v="연구원"/>
    <n v="1"/>
    <n v="0.05"/>
    <n v="15"/>
    <n v="9"/>
    <m/>
    <n v="30"/>
    <n v="18"/>
  </r>
  <r>
    <x v="1"/>
    <x v="6"/>
    <x v="1"/>
    <x v="25"/>
    <x v="13"/>
    <s v="코인셀 소재준비"/>
    <s v="코인셀용 양/음극 타발"/>
    <s v="코인셀용 양/음극 타발 (1소재당 코인셀 4~5개 제조)"/>
    <m/>
    <m/>
    <m/>
    <m/>
    <m/>
    <s v="코인셀"/>
    <m/>
    <m/>
    <s v="연구원"/>
    <n v="1"/>
    <n v="0.05"/>
    <n v="15"/>
    <n v="9"/>
    <m/>
    <n v="30"/>
    <n v="18"/>
  </r>
  <r>
    <x v="1"/>
    <x v="6"/>
    <x v="1"/>
    <x v="17"/>
    <x v="67"/>
    <s v="코인셀 용 전극 두께 측정"/>
    <s v="무게 측정/기록"/>
    <s v="타발된 전극 무게 측정 (target 무게에 젤 적합한 전극 사용), Cu foil 무게 측정 "/>
    <m/>
    <m/>
    <m/>
    <m/>
    <m/>
    <s v="코인셀"/>
    <m/>
    <m/>
    <s v="연구원"/>
    <n v="0"/>
    <n v="0.05"/>
    <n v="15"/>
    <n v="0"/>
    <m/>
    <n v="30"/>
    <n v="0"/>
  </r>
  <r>
    <x v="1"/>
    <x v="6"/>
    <x v="1"/>
    <x v="17"/>
    <x v="67"/>
    <s v="코인셀 용 전극 두께 측정"/>
    <s v="두께 측정/기록"/>
    <s v="타발된 전극 두께 측정 (target 두께에 젤 적합한 전극 사용), Cu foil 두께 측정 "/>
    <m/>
    <m/>
    <m/>
    <m/>
    <m/>
    <s v="코인셀"/>
    <m/>
    <m/>
    <s v="연구원"/>
    <n v="0"/>
    <n v="0.05"/>
    <n v="15"/>
    <n v="0"/>
    <m/>
    <n v="30"/>
    <n v="0"/>
  </r>
  <r>
    <x v="1"/>
    <x v="6"/>
    <x v="1"/>
    <x v="25"/>
    <x v="13"/>
    <s v="코인셀 소재준비"/>
    <s v="Li metal 타발"/>
    <s v="글러브박스 내에 있는 Li metal  소분 -&gt; 드라이룸으로 이동 후 타발+Ni mesh 부착 "/>
    <m/>
    <m/>
    <m/>
    <m/>
    <m/>
    <s v="코인셀"/>
    <m/>
    <m/>
    <s v="연구원"/>
    <n v="1"/>
    <n v="0.05"/>
    <n v="15"/>
    <n v="9"/>
    <m/>
    <n v="30"/>
    <n v="18"/>
  </r>
  <r>
    <x v="1"/>
    <x v="6"/>
    <x v="1"/>
    <x v="25"/>
    <x v="13"/>
    <s v="코인셀 소재준비"/>
    <s v="분리막 타발"/>
    <s v="분리막타발"/>
    <m/>
    <m/>
    <m/>
    <m/>
    <m/>
    <s v="코인셀"/>
    <m/>
    <m/>
    <s v="연구원"/>
    <n v="1"/>
    <n v="0.05"/>
    <n v="15"/>
    <n v="9"/>
    <m/>
    <n v="30"/>
    <n v="18"/>
  </r>
  <r>
    <x v="1"/>
    <x v="6"/>
    <x v="1"/>
    <x v="25"/>
    <x v="13"/>
    <s v="코인셀 소재준비"/>
    <s v="부품 준비"/>
    <s v="제작할 코인셀 개수에 맞춰 코인셀용 부품 준비"/>
    <m/>
    <m/>
    <m/>
    <m/>
    <m/>
    <s v="코인셀"/>
    <m/>
    <m/>
    <s v="연구원"/>
    <n v="1"/>
    <n v="0.05"/>
    <n v="15"/>
    <n v="9"/>
    <m/>
    <n v="30"/>
    <n v="18"/>
  </r>
  <r>
    <x v="1"/>
    <x v="6"/>
    <x v="1"/>
    <x v="25"/>
    <x v="13"/>
    <s v="코인셀 조립"/>
    <s v="코인셀 조립_x000d_"/>
    <s v="코인셀 조립 및 클램핑, 에틸알콜로 누액된 전해액 닦기 등 "/>
    <m/>
    <m/>
    <m/>
    <m/>
    <m/>
    <s v="코인셀"/>
    <m/>
    <m/>
    <s v="연구원"/>
    <n v="1"/>
    <n v="0.05"/>
    <n v="15"/>
    <n v="9"/>
    <m/>
    <n v="30"/>
    <n v="18"/>
  </r>
  <r>
    <x v="1"/>
    <x v="6"/>
    <x v="1"/>
    <x v="25"/>
    <x v="13"/>
    <s v="코인셀 조립"/>
    <s v="코인셀 조립 후 OCV 측정_x000d_"/>
    <s v="OCV 측정"/>
    <m/>
    <m/>
    <m/>
    <m/>
    <m/>
    <s v="코인셀"/>
    <m/>
    <m/>
    <s v="연구원"/>
    <n v="1"/>
    <n v="0.05"/>
    <n v="15"/>
    <n v="9"/>
    <m/>
    <n v="30"/>
    <n v="18"/>
  </r>
  <r>
    <x v="1"/>
    <x v="6"/>
    <x v="2"/>
    <x v="26"/>
    <x v="68"/>
    <s v="비가역 용량 및 수명 평가 목적"/>
    <s v="비어있는 충방전 채널에 코인셀 체결"/>
    <s v="전극 로딩을 반영하여, 0.1/0.005C에 해당하는 current 값 확인, 충방전기 챔버로 이동 후 , 코인셀 체결, 충방전 패턴 설정 및 저장 "/>
    <m/>
    <m/>
    <m/>
    <m/>
    <m/>
    <s v="코인셀 평가/환원dQ/dV"/>
    <m/>
    <m/>
    <s v="연구원"/>
    <n v="1"/>
    <n v="0.13"/>
    <n v="20"/>
    <n v="31.200000000000003"/>
    <m/>
    <n v="30"/>
    <n v="46.800000000000004"/>
  </r>
  <r>
    <x v="1"/>
    <x v="6"/>
    <x v="2"/>
    <x v="26"/>
    <x v="68"/>
    <s v="비가역 용량 및 수명 평가 목적"/>
    <s v=" 충방전 평가 진행"/>
    <s v="30시간 상온 wetting 후, 충방전 평가 진행 "/>
    <m/>
    <m/>
    <m/>
    <m/>
    <m/>
    <s v="코인셀 평가/환원dQ/dV"/>
    <m/>
    <m/>
    <s v="연구원"/>
    <n v="1"/>
    <n v="0.13"/>
    <n v="20"/>
    <n v="31.200000000000003"/>
    <m/>
    <n v="30"/>
    <n v="46.800000000000004"/>
  </r>
  <r>
    <x v="1"/>
    <x v="6"/>
    <x v="2"/>
    <x v="26"/>
    <x v="68"/>
    <s v="비가역 용량 및 수명 평가 목적"/>
    <s v="Data 정리 및 용량/효율 계산_x000d_"/>
    <s v="data추출 및 정리"/>
    <m/>
    <m/>
    <m/>
    <m/>
    <m/>
    <s v="코인셀 평가/환원dQ/dV"/>
    <m/>
    <m/>
    <s v="연구원"/>
    <n v="1"/>
    <n v="0.13"/>
    <n v="20"/>
    <n v="31.200000000000003"/>
    <m/>
    <n v="30"/>
    <n v="46.800000000000004"/>
  </r>
  <r>
    <x v="1"/>
    <x v="6"/>
    <x v="2"/>
    <x v="26"/>
    <x v="68"/>
    <s v="비가역 용량 및 수명 평가 목적"/>
    <s v="그래프 생성 _x000d_"/>
    <s v="오리진 프로그램으로 그래프 생성"/>
    <m/>
    <m/>
    <m/>
    <m/>
    <m/>
    <s v="코인셀 평가/환원dQ/dV"/>
    <m/>
    <m/>
    <s v="연구원"/>
    <n v="1"/>
    <n v="0.13"/>
    <n v="20"/>
    <n v="31.200000000000003"/>
    <m/>
    <n v="30"/>
    <n v="46.800000000000004"/>
  </r>
  <r>
    <x v="1"/>
    <x v="6"/>
    <x v="2"/>
    <x v="26"/>
    <x v="68"/>
    <s v="비가역 용량 및 수명 평가 목적"/>
    <s v="비어있는 충방전 채널에 코인셀 체결_x000d_"/>
    <s v="전극 로딩 반영, C-rate에 해당하는 current값 확인, 충방전기 챔버로 이동 후 , 코인셀 체결, 충방전 패턴 설정 및 저장 "/>
    <m/>
    <m/>
    <m/>
    <m/>
    <m/>
    <s v="코인셀 평가/환원dQ/dV"/>
    <m/>
    <m/>
    <s v="연구원"/>
    <n v="1"/>
    <n v="0.13"/>
    <n v="20"/>
    <n v="31.200000000000003"/>
    <m/>
    <n v="30"/>
    <n v="46.800000000000004"/>
  </r>
  <r>
    <x v="1"/>
    <x v="6"/>
    <x v="2"/>
    <x v="26"/>
    <x v="68"/>
    <s v="비가역 용량 및 수명 평가 목적"/>
    <s v="Rate 별 평가"/>
    <s v="rate 별 충/방전 평가 진행"/>
    <m/>
    <m/>
    <m/>
    <m/>
    <m/>
    <s v="코인셀 평가/환원dQ/dV"/>
    <m/>
    <m/>
    <s v="연구원"/>
    <n v="1"/>
    <n v="0.13"/>
    <n v="20"/>
    <n v="31.200000000000003"/>
    <m/>
    <n v="30"/>
    <n v="46.800000000000004"/>
  </r>
  <r>
    <x v="1"/>
    <x v="6"/>
    <x v="2"/>
    <x v="26"/>
    <x v="68"/>
    <s v="비가역 용량 및 수명 평가 목적"/>
    <s v="Data 정리_x000d_"/>
    <s v="data추출 및 정리"/>
    <m/>
    <m/>
    <m/>
    <m/>
    <m/>
    <s v="코인셀 평가/환원dQ/dV"/>
    <m/>
    <m/>
    <s v="연구원"/>
    <n v="1"/>
    <n v="0.13"/>
    <n v="20"/>
    <n v="31.200000000000003"/>
    <m/>
    <n v="30"/>
    <n v="46.800000000000004"/>
  </r>
  <r>
    <x v="1"/>
    <x v="6"/>
    <x v="2"/>
    <x v="26"/>
    <x v="68"/>
    <s v="비가역 용량 및 수명 평가 목적"/>
    <s v="그래프 생성_x000d_"/>
    <s v="오리진 프로그램으로 그래프 생성"/>
    <m/>
    <m/>
    <m/>
    <m/>
    <m/>
    <s v="코인셀 평가/환원dQ/dV"/>
    <m/>
    <m/>
    <s v="연구원"/>
    <n v="1"/>
    <n v="0.13"/>
    <n v="20"/>
    <n v="31.200000000000003"/>
    <m/>
    <n v="30"/>
    <n v="46.800000000000004"/>
  </r>
  <r>
    <x v="1"/>
    <x v="6"/>
    <x v="1"/>
    <x v="25"/>
    <x v="69"/>
    <s v="파우치 셀 소재준비"/>
    <s v="양/음극 타발"/>
    <s v="양/음극 모노셀 타발"/>
    <s v="실러, 저울"/>
    <m/>
    <m/>
    <m/>
    <m/>
    <s v="파우치 셀"/>
    <m/>
    <m/>
    <s v="연구원"/>
    <n v="1"/>
    <n v="0.01"/>
    <n v="780"/>
    <n v="93.6"/>
    <m/>
    <n v="1200"/>
    <n v="144"/>
  </r>
  <r>
    <x v="1"/>
    <x v="6"/>
    <x v="1"/>
    <x v="25"/>
    <x v="69"/>
    <s v="파우치 셀 소재준비"/>
    <s v="tap 부분의 활물질 층 제거"/>
    <s v="tap 부분의 활물질 층 제거"/>
    <m/>
    <m/>
    <m/>
    <m/>
    <m/>
    <s v="파우치 셀"/>
    <m/>
    <m/>
    <s v="연구원"/>
    <n v="1"/>
    <n v="0.01"/>
    <n v="780"/>
    <n v="93.6"/>
    <m/>
    <n v="1200"/>
    <n v="144"/>
  </r>
  <r>
    <x v="1"/>
    <x v="6"/>
    <x v="1"/>
    <x v="25"/>
    <x v="69"/>
    <s v="파우치 셀 소재준비"/>
    <s v="Al foil로 감싼 후 드라이룸 내의 V/D 챔버로 이동 "/>
    <s v="Al foil로 감싼 후 드라이룸 내의 V/D 챔버로 이동 "/>
    <m/>
    <m/>
    <m/>
    <m/>
    <m/>
    <s v="파우치 셀"/>
    <m/>
    <m/>
    <s v="연구원"/>
    <n v="1"/>
    <n v="0.01"/>
    <n v="780"/>
    <n v="93.6"/>
    <m/>
    <n v="1200"/>
    <n v="144"/>
  </r>
  <r>
    <x v="1"/>
    <x v="6"/>
    <x v="1"/>
    <x v="25"/>
    <x v="69"/>
    <s v="파우치 셀 소재준비"/>
    <s v=" V/D 챔버에서 130℃ 진공상태에서 8시간동안 전극 건조"/>
    <s v=" V/D 챔버에서 130℃ 진공상태에서 8시간동안 전극 건조"/>
    <m/>
    <m/>
    <m/>
    <m/>
    <m/>
    <s v="파우치 셀"/>
    <m/>
    <m/>
    <s v="연구원"/>
    <n v="1"/>
    <n v="0.01"/>
    <n v="780"/>
    <n v="93.6"/>
    <m/>
    <n v="1200"/>
    <n v="144"/>
  </r>
  <r>
    <x v="1"/>
    <x v="6"/>
    <x v="1"/>
    <x v="25"/>
    <x v="69"/>
    <s v="파우치셀 조립"/>
    <s v="실링 후, 셀 수작업실 (전지동)에 전달 "/>
    <s v="실링 후, 모노셀 수작업실 (전지동)에 전달 "/>
    <m/>
    <m/>
    <m/>
    <m/>
    <m/>
    <s v="파우치 셀"/>
    <m/>
    <m/>
    <s v="연구원"/>
    <n v="1"/>
    <n v="0.01"/>
    <n v="780"/>
    <n v="93.6"/>
    <m/>
    <n v="1200"/>
    <n v="144"/>
  </r>
  <r>
    <x v="1"/>
    <x v="6"/>
    <x v="1"/>
    <x v="25"/>
    <x v="69"/>
    <s v="파우치셀 조립"/>
    <s v="셀 조립 "/>
    <s v="모노셀 조립 "/>
    <m/>
    <m/>
    <m/>
    <m/>
    <m/>
    <s v="파우치 셀"/>
    <m/>
    <m/>
    <s v="연구원"/>
    <n v="1"/>
    <n v="0.01"/>
    <n v="780"/>
    <n v="93.6"/>
    <m/>
    <n v="1200"/>
    <n v="144"/>
  </r>
  <r>
    <x v="1"/>
    <x v="6"/>
    <x v="1"/>
    <x v="25"/>
    <x v="69"/>
    <s v="파우치셀 조립"/>
    <s v="셀 수작업실(전지동)에서 셀 수령 후 건조 오븐에 투입 "/>
    <s v="모노셀 수작업실(전지동)에서 모노셀 수령 후 건조 오븐에 투입 "/>
    <m/>
    <m/>
    <m/>
    <m/>
    <m/>
    <s v="파우치 셀"/>
    <m/>
    <m/>
    <s v="연구원"/>
    <n v="1"/>
    <n v="0.01"/>
    <n v="780"/>
    <n v="93.6"/>
    <m/>
    <n v="1200"/>
    <n v="144"/>
  </r>
  <r>
    <x v="1"/>
    <x v="6"/>
    <x v="1"/>
    <x v="25"/>
    <x v="69"/>
    <s v="파우치셀 조립"/>
    <s v="55~60℃ 챔버에서 1~2일 이상 건조 "/>
    <s v="55~60℃ 챔버에서 1~2일 이상 건조 "/>
    <m/>
    <m/>
    <m/>
    <m/>
    <m/>
    <s v="파우치 셀"/>
    <m/>
    <m/>
    <s v="연구원"/>
    <n v="1"/>
    <n v="0.01"/>
    <n v="780"/>
    <n v="93.6"/>
    <m/>
    <n v="1200"/>
    <n v="144"/>
  </r>
  <r>
    <x v="1"/>
    <x v="6"/>
    <x v="1"/>
    <x v="25"/>
    <x v="69"/>
    <s v="파우치셀 조립"/>
    <s v="건조된 셀 실링/ 전해액, 피펫 등 준비 후 degas 장비로 이동 (드라이룸)"/>
    <s v="건조된 모노셀 실링/ 전해액, 피펫 등 준비 후 degas 장비로 이동 (드라이룸)"/>
    <s v="지그활성화 장비, 고온챔버, 프레스"/>
    <m/>
    <m/>
    <m/>
    <m/>
    <s v="파우치 셀"/>
    <m/>
    <m/>
    <s v="연구원"/>
    <n v="1"/>
    <n v="0.01"/>
    <n v="780"/>
    <n v="93.6"/>
    <m/>
    <n v="1200"/>
    <n v="144"/>
  </r>
  <r>
    <x v="1"/>
    <x v="6"/>
    <x v="1"/>
    <x v="25"/>
    <x v="69"/>
    <s v="파우치셀 조립"/>
    <s v="건조된 셀에 전해액 주액"/>
    <s v="건조된 모노셀에 전해액 주액"/>
    <m/>
    <m/>
    <m/>
    <m/>
    <m/>
    <s v="파우치 셀"/>
    <m/>
    <m/>
    <s v="연구원"/>
    <n v="1"/>
    <n v="0.01"/>
    <n v="780"/>
    <n v="93.6"/>
    <m/>
    <n v="1200"/>
    <n v="144"/>
  </r>
  <r>
    <x v="1"/>
    <x v="6"/>
    <x v="1"/>
    <x v="25"/>
    <x v="69"/>
    <s v="파우치셀 조립"/>
    <s v="진공챔버에서 30초씩 2번 vacuum 시행"/>
    <s v="진공챔버에서 30초씩 2번 vacuum 시행"/>
    <m/>
    <m/>
    <m/>
    <m/>
    <m/>
    <s v="파우치 셀"/>
    <m/>
    <m/>
    <s v="연구원"/>
    <n v="1"/>
    <n v="0.01"/>
    <n v="780"/>
    <n v="93.6"/>
    <m/>
    <n v="1200"/>
    <n v="144"/>
  </r>
  <r>
    <x v="1"/>
    <x v="6"/>
    <x v="1"/>
    <x v="25"/>
    <x v="69"/>
    <s v="파우치셀 조립"/>
    <s v="degas 장비에서 모노셀 실링(진공압착), 수기로 cell number 기입"/>
    <s v="degas 장비에서 모노셀 실링(진공압착), 수기로 cell number 기입"/>
    <m/>
    <m/>
    <m/>
    <m/>
    <m/>
    <s v="파우치 셀"/>
    <m/>
    <m/>
    <s v="연구원"/>
    <n v="1"/>
    <n v="0.01"/>
    <n v="780"/>
    <n v="93.6"/>
    <m/>
    <n v="1200"/>
    <n v="144"/>
  </r>
  <r>
    <x v="1"/>
    <x v="6"/>
    <x v="1"/>
    <x v="25"/>
    <x v="69"/>
    <s v="파우치셀 formation"/>
    <s v="lamination 1회 진행 (60~130도, 5~300초)"/>
    <s v="lamination 1회 진행 (60~130도, 5~300초)"/>
    <m/>
    <m/>
    <m/>
    <m/>
    <m/>
    <s v="파우치 셀"/>
    <m/>
    <m/>
    <s v="연구원"/>
    <n v="1"/>
    <n v="0.01"/>
    <n v="780"/>
    <n v="93.6"/>
    <m/>
    <n v="1200"/>
    <n v="144"/>
  </r>
  <r>
    <x v="1"/>
    <x v="6"/>
    <x v="1"/>
    <x v="25"/>
    <x v="69"/>
    <s v="파우치셀 formation"/>
    <s v="충방전기 챔버로 이동 후 , 셀 체결"/>
    <s v="충방전기 챔버로 이동 후 , 모노셀 체결"/>
    <m/>
    <m/>
    <m/>
    <m/>
    <m/>
    <s v="파우치 셀"/>
    <m/>
    <m/>
    <s v="연구원"/>
    <n v="1"/>
    <n v="0.01"/>
    <n v="780"/>
    <n v="93.6"/>
    <m/>
    <n v="1200"/>
    <n v="144"/>
  </r>
  <r>
    <x v="1"/>
    <x v="6"/>
    <x v="1"/>
    <x v="25"/>
    <x v="69"/>
    <s v="파우치셀 formation"/>
    <s v="12시간 이상 상온/고온 wetting 후, 3hr 충전 후 24시간 대기"/>
    <s v="12시간 이상 상온/고온 wetting 후, 3hr 충전 후 24시간 대기"/>
    <m/>
    <m/>
    <m/>
    <m/>
    <m/>
    <s v="파우치 셀"/>
    <m/>
    <m/>
    <s v="연구원"/>
    <n v="1"/>
    <n v="0.01"/>
    <n v="780"/>
    <n v="93.6"/>
    <m/>
    <n v="1200"/>
    <n v="144"/>
  </r>
  <r>
    <x v="1"/>
    <x v="6"/>
    <x v="1"/>
    <x v="25"/>
    <x v="69"/>
    <s v="파우치셀 formation"/>
    <s v="data추출 및 정리"/>
    <s v="data추출 및 정리"/>
    <m/>
    <m/>
    <m/>
    <m/>
    <m/>
    <s v="파우치 셀"/>
    <m/>
    <m/>
    <s v="연구원"/>
    <n v="1"/>
    <n v="0.01"/>
    <n v="780"/>
    <n v="93.6"/>
    <m/>
    <n v="1200"/>
    <n v="144"/>
  </r>
  <r>
    <x v="1"/>
    <x v="6"/>
    <x v="1"/>
    <x v="25"/>
    <x v="69"/>
    <s v="파우치셀 degas &amp; resealing"/>
    <s v="활성화 완료된 모노셀에 포스트잇 부착 +degas 장비(드라이룸)으로 이동"/>
    <s v="활성화 완료된 모노셀에 포스트잇 부착 +degas 장비(드라이룸)으로 이동"/>
    <m/>
    <m/>
    <m/>
    <m/>
    <m/>
    <s v="파우치 셀"/>
    <m/>
    <m/>
    <s v="연구원"/>
    <n v="1"/>
    <n v="0.01"/>
    <n v="780"/>
    <n v="93.6"/>
    <m/>
    <n v="1200"/>
    <n v="144"/>
  </r>
  <r>
    <x v="1"/>
    <x v="6"/>
    <x v="1"/>
    <x v="25"/>
    <x v="69"/>
    <s v="파우치셀 degas &amp; resealing"/>
    <s v="모노셀 부분 6cm로 맞추어 cutting"/>
    <s v="모노셀 부분 6cm로 맞추어 cutting"/>
    <m/>
    <m/>
    <m/>
    <m/>
    <m/>
    <s v="파우치 셀"/>
    <m/>
    <m/>
    <s v="연구원"/>
    <n v="1"/>
    <n v="0.01"/>
    <n v="780"/>
    <n v="93.6"/>
    <m/>
    <n v="1200"/>
    <n v="144"/>
  </r>
  <r>
    <x v="1"/>
    <x v="6"/>
    <x v="1"/>
    <x v="25"/>
    <x v="69"/>
    <s v="파우치셀 degas &amp; resealing"/>
    <s v="degas 장비에서 모노셀 re-실링(진공압착)"/>
    <s v="degas 장비에서 모노셀 re-실링(진공압착)"/>
    <m/>
    <m/>
    <m/>
    <m/>
    <m/>
    <s v="파우치 셀"/>
    <m/>
    <m/>
    <s v="연구원"/>
    <n v="1"/>
    <n v="0.01"/>
    <n v="780"/>
    <n v="93.6"/>
    <m/>
    <n v="1200"/>
    <n v="144"/>
  </r>
  <r>
    <x v="1"/>
    <x v="6"/>
    <x v="1"/>
    <x v="25"/>
    <x v="69"/>
    <s v="파우치셀 degas &amp; resealing"/>
    <s v="3일동안 45~70도 aging"/>
    <s v="3일동안 45~70도 aging"/>
    <m/>
    <m/>
    <m/>
    <m/>
    <m/>
    <s v="파우치 셀"/>
    <m/>
    <m/>
    <s v="연구원"/>
    <n v="1"/>
    <n v="0.01"/>
    <n v="780"/>
    <n v="93.6"/>
    <m/>
    <n v="1200"/>
    <n v="144"/>
  </r>
  <r>
    <x v="1"/>
    <x v="6"/>
    <x v="1"/>
    <x v="25"/>
    <x v="69"/>
    <s v="파우치셀 degas &amp; resealing"/>
    <s v="100도 이상에서 5~300초 press"/>
    <s v="100도 이상에서 5~300초 press"/>
    <m/>
    <m/>
    <m/>
    <m/>
    <m/>
    <s v="파우치 셀"/>
    <m/>
    <m/>
    <s v="연구원"/>
    <n v="1"/>
    <n v="0.01"/>
    <n v="780"/>
    <n v="93.6"/>
    <m/>
    <n v="1200"/>
    <n v="144"/>
  </r>
  <r>
    <x v="1"/>
    <x v="6"/>
    <x v="2"/>
    <x v="26"/>
    <x v="70"/>
    <s v="평가 준비"/>
    <s v="지그 체결 (우레탄폼 cutting 포함)"/>
    <s v="지그 체결 (우레탄폼 cutting 포함)"/>
    <m/>
    <m/>
    <m/>
    <m/>
    <m/>
    <s v="파우치 셀"/>
    <m/>
    <m/>
    <s v="연구원"/>
    <n v="1"/>
    <n v="0.01"/>
    <n v="780"/>
    <n v="93.6"/>
    <m/>
    <n v="1200"/>
    <n v="144"/>
  </r>
  <r>
    <x v="1"/>
    <x v="6"/>
    <x v="2"/>
    <x v="26"/>
    <x v="70"/>
    <s v="온도, 전압, 전류 등 변수에 대해 충방전 과정에서 확인되는 용량, 저항, 내구성 수준 확인 및 소재 개발 방향성 도출 목적"/>
    <s v="비어있는 충방전 채널에 모노셀 체결"/>
    <s v="충방전기 챔버로 이동 후, 지그에 셀 체결 및 충방전 패턴 설정 등 측정 준비"/>
    <s v="충방전기, 챔버, 부력부피 측정기"/>
    <m/>
    <m/>
    <m/>
    <m/>
    <s v="파우치셀 평가"/>
    <m/>
    <m/>
    <s v="연구원"/>
    <n v="1"/>
    <n v="0.08"/>
    <n v="620"/>
    <n v="595.20000000000005"/>
    <m/>
    <n v="950"/>
    <n v="912"/>
  </r>
  <r>
    <x v="1"/>
    <x v="6"/>
    <x v="2"/>
    <x v="26"/>
    <x v="70"/>
    <s v="저항측정"/>
    <s v="셀 용량 및 (LT)HPPC 평가"/>
    <s v="셀 용량 및 (LT)HPPC 평가 진행"/>
    <m/>
    <m/>
    <m/>
    <m/>
    <m/>
    <s v="파우치셀 평가"/>
    <m/>
    <m/>
    <s v="연구원"/>
    <n v="1"/>
    <n v="0.08"/>
    <n v="620"/>
    <n v="595.20000000000005"/>
    <m/>
    <n v="950"/>
    <n v="912"/>
  </r>
  <r>
    <x v="1"/>
    <x v="6"/>
    <x v="2"/>
    <x v="26"/>
    <x v="70"/>
    <s v="저항분석"/>
    <s v="Data 정리"/>
    <s v="Data 추출 및 정리"/>
    <m/>
    <m/>
    <m/>
    <m/>
    <m/>
    <s v="파우치셀 평가"/>
    <m/>
    <m/>
    <s v="연구원"/>
    <n v="1"/>
    <n v="0.08"/>
    <n v="620"/>
    <n v="595.20000000000005"/>
    <m/>
    <n v="950"/>
    <n v="912"/>
  </r>
  <r>
    <x v="1"/>
    <x v="6"/>
    <x v="2"/>
    <x v="26"/>
    <x v="70"/>
    <s v="불량선별"/>
    <s v="추가 평가를 위한 셀 선별 _x000d_"/>
    <s v="저항 유사한 순으로 셀 선별"/>
    <m/>
    <m/>
    <m/>
    <m/>
    <m/>
    <s v="파우치셀 평가"/>
    <m/>
    <m/>
    <s v="연구원"/>
    <n v="1"/>
    <n v="0.08"/>
    <n v="620"/>
    <n v="595.20000000000005"/>
    <m/>
    <n v="950"/>
    <n v="912"/>
  </r>
  <r>
    <x v="1"/>
    <x v="6"/>
    <x v="2"/>
    <x v="26"/>
    <x v="70"/>
    <s v="내구성 조건 확보"/>
    <s v="충방전 채널에 셀 체결 (저/상/고온수명/고온저장 각각)"/>
    <s v="선별된 셀을 각각 상온/고온 충방전 챔버에 체결 및 충방전 패턴 설정/저장 설정, 고온 저장용 셀은 충전 후 별도 챔버에 보관 (HPPC 후 초기)"/>
    <m/>
    <m/>
    <m/>
    <m/>
    <m/>
    <s v="파우치셀 평가"/>
    <m/>
    <m/>
    <s v="연구원"/>
    <n v="1"/>
    <n v="0.08"/>
    <n v="620"/>
    <n v="595.20000000000005"/>
    <m/>
    <n v="950"/>
    <n v="912"/>
  </r>
  <r>
    <x v="1"/>
    <x v="6"/>
    <x v="2"/>
    <x v="26"/>
    <x v="70"/>
    <s v="저항변화 측정"/>
    <s v="충방전 채널에 셀 체결 (저/상/고온수명/고온저장 각각)"/>
    <s v="cycle 및 storage RPT 측정을 위한 cell 이동 체결/충방전 패턴 설정 "/>
    <m/>
    <m/>
    <m/>
    <m/>
    <m/>
    <s v="파우치셀 평가"/>
    <m/>
    <m/>
    <s v="연구원"/>
    <n v="1"/>
    <n v="0.08"/>
    <n v="620"/>
    <n v="595.20000000000005"/>
    <m/>
    <n v="950"/>
    <n v="912"/>
  </r>
  <r>
    <x v="1"/>
    <x v="6"/>
    <x v="2"/>
    <x v="26"/>
    <x v="70"/>
    <s v="상온수명"/>
    <s v="셀 평가 (상온수명)"/>
    <s v="선별된 셀을 상온수명 평가 진행 (~600cyc., 100cyc마다 저항 측정)"/>
    <m/>
    <m/>
    <m/>
    <m/>
    <m/>
    <s v="기간별 용량, "/>
    <m/>
    <m/>
    <s v="연구원"/>
    <n v="1"/>
    <n v="0.08"/>
    <n v="620"/>
    <n v="595.20000000000005"/>
    <m/>
    <n v="950"/>
    <n v="912"/>
  </r>
  <r>
    <x v="1"/>
    <x v="6"/>
    <x v="2"/>
    <x v="26"/>
    <x v="70"/>
    <s v="저온수명"/>
    <s v="셀 평가 (저온수명)"/>
    <s v="선별된 셀을 저온수명 평가 진행 (-20도,~600cyc.)"/>
    <m/>
    <m/>
    <m/>
    <m/>
    <m/>
    <s v="파우치셀 평가"/>
    <m/>
    <m/>
    <s v="연구원"/>
    <n v="1"/>
    <n v="0.08"/>
    <n v="620"/>
    <n v="595.20000000000005"/>
    <m/>
    <n v="950"/>
    <n v="912"/>
  </r>
  <r>
    <x v="1"/>
    <x v="6"/>
    <x v="2"/>
    <x v="26"/>
    <x v="70"/>
    <s v="수명 저항 변화"/>
    <s v="셀 평가 (저온수명)"/>
    <s v="상온챔버로 옮긴 후 100cyc마다 저항 측정"/>
    <m/>
    <m/>
    <m/>
    <m/>
    <m/>
    <s v="파우치셀 평가"/>
    <m/>
    <m/>
    <s v="연구원"/>
    <n v="1"/>
    <n v="0.08"/>
    <n v="620"/>
    <n v="595.20000000000005"/>
    <m/>
    <n v="950"/>
    <n v="912"/>
  </r>
  <r>
    <x v="1"/>
    <x v="6"/>
    <x v="2"/>
    <x v="26"/>
    <x v="70"/>
    <s v="고온수명"/>
    <s v="셀 평가 (고온수명)"/>
    <s v="선별된 셀을 고온수명 평가 진행 (~600cyc.)"/>
    <m/>
    <m/>
    <m/>
    <m/>
    <m/>
    <s v="파우치셀 평가"/>
    <m/>
    <m/>
    <s v="연구원"/>
    <n v="1"/>
    <n v="0.08"/>
    <n v="620"/>
    <n v="595.20000000000005"/>
    <m/>
    <n v="950"/>
    <n v="912"/>
  </r>
  <r>
    <x v="1"/>
    <x v="6"/>
    <x v="2"/>
    <x v="26"/>
    <x v="70"/>
    <s v="수명 저항 변화"/>
    <s v="셀 평가 (고온수명)"/>
    <s v="상온챔버로 옮긴 후 100cyc마다 저항 측정"/>
    <m/>
    <m/>
    <m/>
    <m/>
    <m/>
    <s v="파우치셀 평가"/>
    <m/>
    <m/>
    <s v="연구원"/>
    <n v="1"/>
    <n v="0.08"/>
    <n v="620"/>
    <n v="595.20000000000005"/>
    <m/>
    <n v="950"/>
    <n v="912"/>
  </r>
  <r>
    <x v="1"/>
    <x v="6"/>
    <x v="2"/>
    <x v="26"/>
    <x v="70"/>
    <s v="저장내구성"/>
    <s v="셀 평가 (고온저장)"/>
    <s v="선별된 셀을 고온 저장 평가 진행 (60~75℃챔버 보관 후 1w, 2w, 4w, 6w, 8w 마다 저항 측정)"/>
    <m/>
    <m/>
    <m/>
    <m/>
    <m/>
    <s v="파우치셀 평가"/>
    <m/>
    <m/>
    <s v="연구원"/>
    <n v="1"/>
    <n v="0.08"/>
    <n v="620"/>
    <n v="595.20000000000005"/>
    <m/>
    <n v="950"/>
    <n v="912"/>
  </r>
  <r>
    <x v="1"/>
    <x v="6"/>
    <x v="2"/>
    <x v="26"/>
    <x v="70"/>
    <s v="고온내구성 분석"/>
    <s v="Data 정리"/>
    <s v="data 추출 및 정리, 그래프 그리기 등 (수명, 저장 수시 정리 필요)"/>
    <m/>
    <m/>
    <m/>
    <m/>
    <m/>
    <s v="파우치셀 평가"/>
    <m/>
    <m/>
    <s v="연구원"/>
    <n v="1"/>
    <n v="0.08"/>
    <n v="620"/>
    <n v="595.20000000000005"/>
    <m/>
    <n v="950"/>
    <n v="912"/>
  </r>
  <r>
    <x v="1"/>
    <x v="6"/>
    <x v="0"/>
    <x v="9"/>
    <x v="71"/>
    <s v="분해반응 해석"/>
    <s v="셀 확보"/>
    <s v="SOC, 활성화 조건, 초기, 퇴화 상태"/>
    <s v="충방전기"/>
    <m/>
    <m/>
    <m/>
    <m/>
    <s v="가스분석"/>
    <m/>
    <m/>
    <s v="연구원"/>
    <n v="1"/>
    <n v="0.1"/>
    <n v="468"/>
    <n v="561.6"/>
    <m/>
    <n v="720"/>
    <n v="864"/>
  </r>
  <r>
    <x v="1"/>
    <x v="6"/>
    <x v="0"/>
    <x v="9"/>
    <x v="72"/>
    <s v="분해반응 해석"/>
    <s v="분석 및 해석"/>
    <s v="SEI형성 반응, 산화 환원반응에 의한 가스 거동 해석을 통한 부반응 원인 파악"/>
    <s v="분석센터 의뢰"/>
    <m/>
    <m/>
    <m/>
    <m/>
    <s v="가스분석"/>
    <m/>
    <m/>
    <s v="연구원"/>
    <n v="0"/>
    <m/>
    <n v="468"/>
    <n v="0"/>
    <m/>
    <n v="720"/>
    <n v="0"/>
  </r>
  <r>
    <x v="1"/>
    <x v="6"/>
    <x v="0"/>
    <x v="9"/>
    <x v="73"/>
    <s v="음양극 안정화 반응 해석 및 수명예측 인자 파악"/>
    <s v="셀 확보"/>
    <s v="SOC, 활성화 조건, 초기, 퇴화 상태"/>
    <s v="충방전기"/>
    <m/>
    <m/>
    <m/>
    <m/>
    <s v="성분별 함량 분석 (MDS 외 항목)"/>
    <m/>
    <m/>
    <s v="연구원"/>
    <n v="1"/>
    <n v="0.2"/>
    <n v="78"/>
    <n v="187.20000000000002"/>
    <m/>
    <n v="120"/>
    <n v="288"/>
  </r>
  <r>
    <x v="1"/>
    <x v="6"/>
    <x v="0"/>
    <x v="9"/>
    <x v="72"/>
    <s v="음양극 안정화 반응 해석 및 수명예측 인자 파악"/>
    <s v="분석"/>
    <s v="방전상태 및 전해액 추출/희석 및 분석"/>
    <s v="NMR"/>
    <m/>
    <m/>
    <m/>
    <m/>
    <s v="성분별 함량 분석 (MDS 외 항목)"/>
    <m/>
    <m/>
    <s v="연구원"/>
    <n v="1"/>
    <n v="1.3"/>
    <n v="78"/>
    <n v="1216.8000000000002"/>
    <m/>
    <n v="120"/>
    <n v="1872"/>
  </r>
  <r>
    <x v="1"/>
    <x v="6"/>
    <x v="2"/>
    <x v="26"/>
    <x v="74"/>
    <s v="저항 및 균일성 해석"/>
    <s v="셀측정조건 확보"/>
    <s v="전압, SOC, 온도 선정"/>
    <s v="충방전기"/>
    <m/>
    <m/>
    <m/>
    <m/>
    <s v="EIS"/>
    <m/>
    <m/>
    <s v="연구원"/>
    <n v="1"/>
    <n v="0.2"/>
    <n v="1"/>
    <n v="2.4000000000000004"/>
    <m/>
    <n v="30"/>
    <n v="72"/>
  </r>
  <r>
    <x v="1"/>
    <x v="6"/>
    <x v="2"/>
    <x v="26"/>
    <x v="74"/>
    <s v="저항 및 균일성 해석"/>
    <s v="측정"/>
    <s v="측정 번위 선정 및 측정/해석"/>
    <s v="EIS, 지그, 챔버"/>
    <m/>
    <m/>
    <m/>
    <m/>
    <s v="EIS"/>
    <m/>
    <m/>
    <s v="연구원"/>
    <n v="1"/>
    <n v="0.3"/>
    <n v="1"/>
    <n v="3.5999999999999996"/>
    <m/>
    <n v="30"/>
    <n v="108"/>
  </r>
  <r>
    <x v="1"/>
    <x v="6"/>
    <x v="0"/>
    <x v="24"/>
    <x v="75"/>
    <s v="비이커셀/코인셀 구성 및 측정을 통한 전압에따른 전류 변화 관찰 "/>
    <s v="작업 전극 준비"/>
    <s v="Working electrode 준비 : 본 측정에서는 지름이 1.6mm 인 Pt disc 전극 (Bioanalytical Systems, Inc., 상품코드 MF-2013)을 사용한다. ALS사의 polishing kit (상품코드 013223)를 사용 Polishing을 진행하여 working electrode의 표면을 일정하게 유지한다._x000a__x000a_1) 유리판을 준비하여 alumina pad 를 올려놓고, pad 위에 alumina powder를 뿌린 뒤 전극을 pad와 수직이 되게 손으로 잡고, 원형을 그리면서 polish 한다._x000a_2) 끝난 뒤에는 증류수로 세척하고, air drying 까지 마치면 사용 준비 완료._x000a_일반적으로 CV 측정을 위하여 Pt electrode를 준비할 때는 8자를 그리면서 시계 방향으로 50회, 반시계 방향으로 50회 연마한다. "/>
    <s v="마모 장비"/>
    <m/>
    <m/>
    <m/>
    <m/>
    <s v="산화CV"/>
    <m/>
    <m/>
    <s v="연구원"/>
    <n v="1"/>
    <n v="0.3"/>
    <n v="1.5"/>
    <n v="5.3999999999999995"/>
    <m/>
    <n v="120"/>
    <n v="432"/>
  </r>
  <r>
    <x v="1"/>
    <x v="6"/>
    <x v="0"/>
    <x v="24"/>
    <x v="75"/>
    <s v="비이커셀/코인셀 구성 및 측정을 통한 전압에따른 전류 변화 관찰 "/>
    <s v="기준 및 상대전극 준비 및 셀 구성"/>
    <s v="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_x000a__x000a_3전극 시스템 set-up : 준비한 we, ce, re를 glove box 내에서 아래 그림과 같이 setting 한다."/>
    <s v="Potentiostat, 충방전기, GV, 전기화학 셀"/>
    <m/>
    <m/>
    <m/>
    <m/>
    <s v="산화CV"/>
    <m/>
    <m/>
    <s v="연구원"/>
    <n v="1"/>
    <n v="0.3"/>
    <n v="1.5"/>
    <n v="5.3999999999999995"/>
    <m/>
    <n v="120"/>
    <n v="432"/>
  </r>
  <r>
    <x v="1"/>
    <x v="6"/>
    <x v="0"/>
    <x v="24"/>
    <x v="75"/>
    <s v="비이커셀/코인셀 구성 및 측정을 통한 전압에따른 전류 변화 관찰 "/>
    <s v="전해질 투입 및 측정"/>
    <s v="Ref. 전해액으로 EC/EMC 3/7 (v/v %) LiPF6 1M 전해액을 사용한다. Cycle 별 반응의 변화를 보려고 할 때는 3cycle 이상, 단순 LSV만 보려고 할 때는 1cycle만 돌려도 무방하다. _x000a__x000a_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
    <s v="Potentiostat, 충방전기, GV, 전기화학 셀"/>
    <m/>
    <m/>
    <m/>
    <m/>
    <s v="산화CV"/>
    <m/>
    <m/>
    <s v="연구원"/>
    <n v="1"/>
    <n v="0.2"/>
    <n v="1.5"/>
    <n v="3.6000000000000005"/>
    <m/>
    <n v="120"/>
    <n v="288"/>
  </r>
  <r>
    <x v="1"/>
    <x v="6"/>
    <x v="2"/>
    <x v="26"/>
    <x v="74"/>
    <s v="저항 및 균일성 해석"/>
    <s v="셀측정조건 확보"/>
    <s v="전압, SOC, 온도 선정"/>
    <s v="충방전기"/>
    <m/>
    <m/>
    <m/>
    <m/>
    <s v="EIS"/>
    <m/>
    <m/>
    <s v="연구원"/>
    <n v="1"/>
    <n v="0.2"/>
    <n v="40"/>
    <n v="96"/>
    <m/>
    <n v="60"/>
    <n v="144"/>
  </r>
  <r>
    <x v="1"/>
    <x v="6"/>
    <x v="2"/>
    <x v="26"/>
    <x v="74"/>
    <s v="저항 및 균일성 해석"/>
    <s v="측정"/>
    <s v="측정 번위 선정 및 측정/해석"/>
    <s v="EIS, 지그, 챔버"/>
    <m/>
    <m/>
    <m/>
    <m/>
    <s v="EIS"/>
    <m/>
    <m/>
    <s v="연구원"/>
    <n v="1"/>
    <n v="0.3"/>
    <n v="40"/>
    <n v="144"/>
    <m/>
    <n v="60"/>
    <n v="216"/>
  </r>
  <r>
    <x v="1"/>
    <x v="7"/>
    <x v="1"/>
    <x v="23"/>
    <x v="59"/>
    <s v="원료 준비/순서에 따라 다양한 소재 mixing 및 현상 관찰"/>
    <s v="원소재 물성을 고려한 조성 선정 및 제조 "/>
    <s v="1. salt 및 첨가제 계량_x000a_2. 용매 첨가 후 교반 (salt가 용매에 용해되는 과정에서의 발열 주의)_x000a_3. 100% 용해된 전해질 저온 보관_x000a__x000a_고온에서 경시 우려가 있는 물질 첨가시 전해질 온도 낮춘 후 첨가 필요(소재특성을 고려한 투입순서 및 시점 고려 필요)"/>
    <s v="GB, 저울, 스터러"/>
    <m/>
    <m/>
    <m/>
    <m/>
    <s v="일정 비율 조성물 확보, 석출, 색변화, 가스발생등의 현상 확인_x000a_(MDS 외 항목)"/>
    <m/>
    <m/>
    <s v="연구원"/>
    <n v="1"/>
    <n v="0.5"/>
    <n v="15"/>
    <n v="90"/>
    <m/>
    <n v="30"/>
    <n v="180"/>
  </r>
  <r>
    <x v="1"/>
    <x v="7"/>
    <x v="0"/>
    <x v="24"/>
    <x v="60"/>
    <s v="전해질의 불순물 및 구성성분의 분해기인 산성 물질 생성 수준 파악 "/>
    <s v="적정용액 준비"/>
    <s v="한 샘플 3회 정도 측정 (상온 수계, 적정용액 NaOH 0.01N)_x000a__x000a_HF 측정 전 DOS 키를 눌러 tube에 있는 공기를 빼준다. STOP (FILL)을 눌러 vessel을 채워준다._x000a__x000a_"/>
    <s v="산 적정기, 온도 조절기"/>
    <m/>
    <m/>
    <m/>
    <m/>
    <s v="HF"/>
    <m/>
    <m/>
    <s v="연구원"/>
    <n v="1"/>
    <n v="0.2"/>
    <n v="0.1"/>
    <n v="0.24000000000000005"/>
    <m/>
    <n v="30"/>
    <n v="72"/>
  </r>
  <r>
    <x v="1"/>
    <x v="7"/>
    <x v="0"/>
    <x v="24"/>
    <x v="60"/>
    <s v="전해질의 불순물 및 구성성분의 분해기인 산성 물질 생성 수준 파악 "/>
    <s v="증류수 준비"/>
    <s v="100 mL 비커에 3차 증류수를 60mL 정도 채운다._x000a__x000a_"/>
    <s v="산 적정기, 온도 조절기"/>
    <m/>
    <m/>
    <m/>
    <m/>
    <s v="HF"/>
    <m/>
    <m/>
    <s v="연구원"/>
    <n v="1"/>
    <n v="0.2"/>
    <n v="0.1"/>
    <n v="0.24000000000000005"/>
    <m/>
    <n v="30"/>
    <n v="72"/>
  </r>
  <r>
    <x v="1"/>
    <x v="7"/>
    <x v="0"/>
    <x v="24"/>
    <x v="60"/>
    <s v="전해질의 불순물 및 구성성분의 분해기인 산성 물질 생성 수준 파악 "/>
    <s v="교반"/>
    <s v="2개의 probe를 담그고 stirring을 시작한다. (probe가 stirring bar에 닿지 않게 주의)_x000a__x000a_"/>
    <s v="산 적정기, 온도 조절기"/>
    <m/>
    <m/>
    <m/>
    <m/>
    <s v="HF"/>
    <m/>
    <m/>
    <s v="연구원"/>
    <n v="1"/>
    <n v="0.2"/>
    <n v="0.1"/>
    <n v="0.24000000000000005"/>
    <m/>
    <n v="30"/>
    <n v="72"/>
  </r>
  <r>
    <x v="1"/>
    <x v="7"/>
    <x v="0"/>
    <x v="24"/>
    <x v="60"/>
    <s v="전해질의 불순물 및 구성성분의 분해기인 산성 물질 생성 수준 파악 "/>
    <s v="샘플 정량화"/>
    <s v="3 mL syringe에 1.0~1.5 mL의 샘플을 주입한다._x000a__x000a_"/>
    <s v="산 적정기, 온도 조절기"/>
    <m/>
    <m/>
    <m/>
    <m/>
    <s v="HF"/>
    <m/>
    <m/>
    <s v="연구원"/>
    <n v="1"/>
    <n v="0.2"/>
    <n v="0.1"/>
    <n v="0.24000000000000005"/>
    <m/>
    <n v="30"/>
    <n v="72"/>
  </r>
  <r>
    <x v="1"/>
    <x v="7"/>
    <x v="0"/>
    <x v="24"/>
    <x v="60"/>
    <s v="전해질의 불순물 및 구성성분의 분해기인 산성 물질 생성 수준 파악 "/>
    <s v="샘플 정량화"/>
    <s v="샘플 + syringe를 저울의 비커에 넣고 zero 해 준다. _x000a__x000a_"/>
    <s v="산 적정기, 온도 조절기"/>
    <m/>
    <m/>
    <m/>
    <m/>
    <s v="HF"/>
    <m/>
    <m/>
    <s v="연구원"/>
    <n v="1"/>
    <n v="0.2"/>
    <n v="0.1"/>
    <n v="0.24000000000000005"/>
    <m/>
    <n v="30"/>
    <n v="72"/>
  </r>
  <r>
    <x v="1"/>
    <x v="7"/>
    <x v="0"/>
    <x v="24"/>
    <x v="60"/>
    <s v="전해질의 불순물 및 구성성분의 분해기인 산성 물질 생성 수준 파악 "/>
    <s v="샘플 투입"/>
    <s v="샘플을 비커에 주입한다. (샘플이 비커 벽에 묻지 않게 주의)_x000a__x000a_"/>
    <s v="산 적정기, 온도 조절기"/>
    <m/>
    <m/>
    <m/>
    <m/>
    <s v="HF"/>
    <m/>
    <m/>
    <s v="연구원"/>
    <n v="1"/>
    <n v="0.2"/>
    <n v="0.1"/>
    <n v="0.24000000000000005"/>
    <m/>
    <n v="30"/>
    <n v="72"/>
  </r>
  <r>
    <x v="1"/>
    <x v="7"/>
    <x v="0"/>
    <x v="24"/>
    <x v="60"/>
    <s v="전해질의 불순물 및 구성성분의 분해기인 산성 물질 생성 수준 파악 "/>
    <s v="측정 및 데이터 확보"/>
    <s v="Start를 누른다._x000a__x000a_“Sample size”가 화면에 나오면 빈 syringe를 저울의 비커에 넣고 측정되는 마이너스 값 (샘플의 무게)을 입력 후 Enter 키를 누른다.(데이터 확인)"/>
    <s v="산 적정기, 온도 조절기"/>
    <m/>
    <m/>
    <m/>
    <m/>
    <s v="HF"/>
    <m/>
    <m/>
    <s v="연구원"/>
    <n v="0"/>
    <n v="0.2"/>
    <n v="0.1"/>
    <n v="0"/>
    <m/>
    <n v="30"/>
    <n v="0"/>
  </r>
  <r>
    <x v="1"/>
    <x v="7"/>
    <x v="0"/>
    <x v="24"/>
    <x v="60"/>
    <s v="전해질의 불순물 및 구성성분의 분해기인 산성 물질 생성 수준 파악 "/>
    <s v="세정"/>
    <s v=" Probe 세척: 아세톤으로 세척 후 3차 증류수로 세척(probe는 반드시 보관 액에 넣어 준다)_x000a_ 비커 세척: 아세톤으로 세척 후 60oC 오븐 보관"/>
    <s v="산 적정기, 온도 조절기"/>
    <m/>
    <m/>
    <m/>
    <m/>
    <s v="HF"/>
    <m/>
    <m/>
    <s v="연구원"/>
    <n v="1"/>
    <n v="0.2"/>
    <n v="0.1"/>
    <n v="0.24000000000000005"/>
    <m/>
    <n v="30"/>
    <n v="72"/>
  </r>
  <r>
    <x v="1"/>
    <x v="7"/>
    <x v="0"/>
    <x v="24"/>
    <x v="61"/>
    <s v="전해질의 불순물 및 구성성분의 분해기인 산성 물질 생성 수준 파악 "/>
    <s v="적정용액 준비"/>
    <s v="한 샘플 3회 정도 측정 (저온 수계, 4 oC , 적정용액 NaOH 0.1N)_x000a__x000a_HF 측정 전 DOS 키를 눌러 tube에 있는 공기를 빼준다. STOP (FILL)을 눌러 vessel을 채워준다._x000a__x000a_"/>
    <s v="산 적정기, 온도 조절기"/>
    <m/>
    <m/>
    <m/>
    <m/>
    <s v="HF"/>
    <m/>
    <m/>
    <s v="연구원"/>
    <n v="1"/>
    <n v="0.2"/>
    <n v="1.5"/>
    <n v="3.6000000000000005"/>
    <m/>
    <n v="30"/>
    <n v="72"/>
  </r>
  <r>
    <x v="1"/>
    <x v="7"/>
    <x v="0"/>
    <x v="24"/>
    <x v="61"/>
    <s v="전해질의 불순물 및 구성성분의 분해기인 산성 물질 생성 수준 파악 "/>
    <s v="증류수 준비"/>
    <s v="250 mL 비커에 3차 증류수를 100mL 정도 채운다. 이때 비커를 얼음 base에서 stirring하여 증류수 온도가 3~4℃가 될 수 있도록 한다. _x000a__x000a_"/>
    <s v="산 적정기, 온도 조절기"/>
    <m/>
    <m/>
    <m/>
    <m/>
    <s v="HF"/>
    <m/>
    <m/>
    <s v="연구원"/>
    <n v="1"/>
    <n v="0.2"/>
    <n v="1.5"/>
    <n v="3.6000000000000005"/>
    <m/>
    <n v="30"/>
    <n v="72"/>
  </r>
  <r>
    <x v="1"/>
    <x v="7"/>
    <x v="0"/>
    <x v="24"/>
    <x v="61"/>
    <s v="전해질의 불순물 및 구성성분의 분해기인 산성 물질 생성 수준 파악 "/>
    <s v="교반"/>
    <s v="2개의 probe를 담그고 stirring을 시작한다. (probe가 stirring bar에 닿지 않게 주의)_x000a__x000a_"/>
    <s v="산 적정기, 온도 조절기"/>
    <m/>
    <m/>
    <m/>
    <m/>
    <s v="HF"/>
    <m/>
    <m/>
    <s v="연구원"/>
    <n v="1"/>
    <n v="0.2"/>
    <n v="1.5"/>
    <n v="3.6000000000000005"/>
    <m/>
    <n v="30"/>
    <n v="72"/>
  </r>
  <r>
    <x v="1"/>
    <x v="7"/>
    <x v="0"/>
    <x v="24"/>
    <x v="61"/>
    <s v="전해질의 불순물 및 구성성분의 분해기인 산성 물질 생성 수준 파악 "/>
    <s v="샘플 정량화"/>
    <s v="15 - 20 mL의 샘플을 준비한다._x000a__x000a_"/>
    <s v="산 적정기, 온도 조절기"/>
    <m/>
    <m/>
    <m/>
    <m/>
    <s v="HF"/>
    <m/>
    <m/>
    <s v="연구원"/>
    <n v="1"/>
    <n v="0.2"/>
    <n v="1.5"/>
    <n v="3.6000000000000005"/>
    <m/>
    <n v="30"/>
    <n v="72"/>
  </r>
  <r>
    <x v="1"/>
    <x v="7"/>
    <x v="0"/>
    <x v="24"/>
    <x v="61"/>
    <s v="전해질의 불순물 및 구성성분의 분해기인 산성 물질 생성 수준 파악 "/>
    <s v="샘플 정량화"/>
    <s v="샘플 + bottle (혹은 syringe)를 저울의 비커에 넣고 zero 해 준다. _x000a__x000a_"/>
    <s v="산 적정기, 온도 조절기"/>
    <m/>
    <m/>
    <m/>
    <m/>
    <s v="HF"/>
    <m/>
    <m/>
    <s v="연구원"/>
    <n v="1"/>
    <n v="0.2"/>
    <n v="1.5"/>
    <n v="3.6000000000000005"/>
    <m/>
    <n v="30"/>
    <n v="72"/>
  </r>
  <r>
    <x v="1"/>
    <x v="7"/>
    <x v="0"/>
    <x v="24"/>
    <x v="61"/>
    <s v="전해질의 불순물 및 구성성분의 분해기인 산성 물질 생성 수준 파악 "/>
    <s v="샘플 투입"/>
    <s v="샘플을 비커에 주입한다. (샘플이 비커 벽에 묻지 않게 주의)_x000a__x000a_Start를 누른다._x000a__x000a_"/>
    <s v="산 적정기, 온도 조절기"/>
    <m/>
    <m/>
    <m/>
    <m/>
    <s v="HF"/>
    <m/>
    <m/>
    <s v="연구원"/>
    <n v="1"/>
    <n v="0.2"/>
    <n v="1.5"/>
    <n v="3.6000000000000005"/>
    <m/>
    <n v="30"/>
    <n v="72"/>
  </r>
  <r>
    <x v="1"/>
    <x v="7"/>
    <x v="0"/>
    <x v="24"/>
    <x v="61"/>
    <s v="전해질의 불순물 및 구성성분의 분해기인 산성 물질 생성 수준 파악 "/>
    <s v="측정 및 데이터 확보"/>
    <s v="“Sample size”가 화면에 나오면 빈 bottle (혹은 syringe)를 저울의 비커에 넣고 측정되는 마이너스 값 (샘플의 무게)을 입력 후 Enter 키를 누른다._x000a__x000a_적정이 완료되면 data가 자동으로 프린트 된다."/>
    <s v="산 적정기, 온도 조절기"/>
    <m/>
    <m/>
    <m/>
    <m/>
    <s v="HF"/>
    <m/>
    <m/>
    <s v="연구원"/>
    <n v="1"/>
    <n v="0.2"/>
    <n v="1.5"/>
    <n v="3.6000000000000005"/>
    <m/>
    <n v="30"/>
    <n v="72"/>
  </r>
  <r>
    <x v="1"/>
    <x v="7"/>
    <x v="0"/>
    <x v="24"/>
    <x v="61"/>
    <s v="전해질의 불순물 및 구성성분의 분해기인 산성 물질 생성 수준 파악 "/>
    <s v="세정"/>
    <s v="Probe 세척: 아세톤으로 세척 후 3차 증류수로 세척(probe는 반드시 보관 액에 넣어 준다.)_x000a_ 비커 세척: 아세톤으로 세척 후 60oC 오븐 보관"/>
    <s v="산 적정기, 온도 조절기"/>
    <m/>
    <m/>
    <m/>
    <m/>
    <s v="HF"/>
    <m/>
    <m/>
    <s v="연구원"/>
    <n v="1"/>
    <n v="0.2"/>
    <n v="1.5"/>
    <n v="3.6000000000000005"/>
    <m/>
    <n v="30"/>
    <n v="72"/>
  </r>
  <r>
    <x v="1"/>
    <x v="7"/>
    <x v="0"/>
    <x v="24"/>
    <x v="36"/>
    <s v="다양한 전해질 성분 기인 수분 함량 측정을 통해 추가 반응 가능성 예측"/>
    <s v="샘플 정량화"/>
    <s v="한 샘플 3회 정도 측정_x000a__x000a_ 화면에 “ready”가 나와있으면 (or COND 지시 등이 안정되면) 수분 측정 가능. “ready”가 뜨지 않을 경우 담당자에게 문의._x000a_ 1mL syringe에 0.7~1.0mL의 샘플을 주입한다."/>
    <s v="수분측정기"/>
    <m/>
    <m/>
    <m/>
    <m/>
    <s v="수분측정"/>
    <m/>
    <m/>
    <s v="연구원"/>
    <n v="1"/>
    <n v="0.2"/>
    <n v="1.5"/>
    <n v="3.6000000000000005"/>
    <m/>
    <n v="30"/>
    <n v="72"/>
  </r>
  <r>
    <x v="1"/>
    <x v="7"/>
    <x v="0"/>
    <x v="24"/>
    <x v="36"/>
    <s v="다양한 전해질 성분 기인 수분 함량 측정을 통해 추가 반응 가능성 예측"/>
    <s v="샙플 정량화"/>
    <s v=" 샘플 + syringe를 저울의 비커에 넣고 zero 해 준다. "/>
    <s v="수분측정기"/>
    <m/>
    <m/>
    <m/>
    <m/>
    <s v="수분측정"/>
    <m/>
    <m/>
    <s v="연구원"/>
    <n v="1"/>
    <n v="0.2"/>
    <n v="1.5"/>
    <n v="3.6000000000000005"/>
    <m/>
    <n v="30"/>
    <n v="72"/>
  </r>
  <r>
    <x v="1"/>
    <x v="7"/>
    <x v="0"/>
    <x v="24"/>
    <x v="36"/>
    <s v="다양한 전해질 성분 기인 수분 함량 측정을 통해 추가 반응 가능성 예측"/>
    <s v="적정준비"/>
    <s v="화면에 “ready”가 나온 것을 (or COND 지시 등이 안정되면) 확인하고 Start 키를 누른다._x000a_(drift 값 5~7 수준 확인, Voltage 45mV수준 확인  Ready 조건). "/>
    <s v="수분측정기"/>
    <m/>
    <m/>
    <m/>
    <m/>
    <s v="수분측정"/>
    <m/>
    <m/>
    <s v="연구원"/>
    <n v="1"/>
    <n v="0.2"/>
    <n v="1.5"/>
    <n v="3.6000000000000005"/>
    <m/>
    <n v="30"/>
    <n v="72"/>
  </r>
  <r>
    <x v="1"/>
    <x v="7"/>
    <x v="0"/>
    <x v="24"/>
    <x v="36"/>
    <s v="다양한 전해질 성분 기인 수분 함량 측정을 통해 추가 반응 가능성 예측"/>
    <s v="샘플투입"/>
    <s v=" “Sample size”가 화면에 나오면 샘플을 주입한다. "/>
    <s v="수분측정기"/>
    <m/>
    <m/>
    <m/>
    <m/>
    <s v="수분측정"/>
    <m/>
    <m/>
    <s v="연구원"/>
    <n v="1"/>
    <n v="0.2"/>
    <n v="1.5"/>
    <n v="3.6000000000000005"/>
    <m/>
    <n v="30"/>
    <n v="72"/>
  </r>
  <r>
    <x v="1"/>
    <x v="7"/>
    <x v="0"/>
    <x v="24"/>
    <x v="36"/>
    <s v="다양한 전해질 성분 기인 수분 함량 측정을 통해 추가 반응 가능성 예측"/>
    <s v="측정"/>
    <s v="빈 syringe를 저울의 비커에 넣고 측정되는 마이너스 값 (샘플의 무게)을 입력 후 Enter 키를 누른다.  적정이 완료되면 화면에 나타난 값을 읽는다"/>
    <s v="수분측정기"/>
    <m/>
    <m/>
    <m/>
    <m/>
    <s v="수분측정"/>
    <m/>
    <m/>
    <s v="연구원"/>
    <n v="1"/>
    <n v="0.2"/>
    <n v="1.5"/>
    <n v="3.6000000000000005"/>
    <m/>
    <n v="30"/>
    <n v="72"/>
  </r>
  <r>
    <x v="1"/>
    <x v="7"/>
    <x v="0"/>
    <x v="24"/>
    <x v="62"/>
    <s v="셀의 저항 특성과 연관되는 이온전달 수준 수치화를 위한 측정"/>
    <s v="온도 setting"/>
    <s v="Ionic conductivity meter와 표준용액을 setup 하고 장비 aging과 표준용액의 온도 _x000a_     평형을 위해 10분간 대기한다."/>
    <s v="전도도 측정기, 온도조절 챔버"/>
    <m/>
    <m/>
    <m/>
    <m/>
    <s v="이온전도도"/>
    <m/>
    <m/>
    <s v="연구원"/>
    <n v="1"/>
    <n v="0.5"/>
    <n v="15"/>
    <n v="90"/>
    <m/>
    <n v="30"/>
    <n v="180"/>
  </r>
  <r>
    <x v="1"/>
    <x v="7"/>
    <x v="0"/>
    <x v="24"/>
    <x v="62"/>
    <s v="셀의 저항 특성과 연관되는 이온전달 수준 수치화를 위한 측정"/>
    <s v="표준소재 투입"/>
    <s v="표준용액을 15ml Nalgene Bottle 하단 neck까지(15ml) 채운 후 Probe의 온도선 이상 잠기도록 Probe를 탐침한다. 팔콘 튜브(15ml)사용 시 전해액 4-5ml를 채워준다. "/>
    <s v="전도도 측정기, 온도조절 챔버"/>
    <m/>
    <m/>
    <m/>
    <m/>
    <s v="이온전도도"/>
    <m/>
    <m/>
    <s v="연구원"/>
    <n v="1"/>
    <n v="0.5"/>
    <n v="15"/>
    <n v="90"/>
    <m/>
    <n v="30"/>
    <n v="180"/>
  </r>
  <r>
    <x v="1"/>
    <x v="7"/>
    <x v="0"/>
    <x v="24"/>
    <x v="62"/>
    <s v="셀의 저항 특성과 연관되는 이온전달 수준 수치화를 위한 측정"/>
    <s v="표준소재 측정 조건 확보"/>
    <s v="정확한 calibration을 위하여 표준용액의 온도가 25℃ 될 때까지 승온시키며  Display 창에서  아래의 표시가 나타날 수 있도록 승온시간을 충분히 주어준다.&lt;Fig.1&gt; _x000a_(챔버안에 위치시킨 후 20min soaking시키고 이후 1min이상 측정값에 변화가 없을때를 온도평형시점으로 본다."/>
    <s v="전도도 측정기, 온도조절 챔버"/>
    <m/>
    <m/>
    <m/>
    <m/>
    <s v="이온전도도"/>
    <m/>
    <m/>
    <s v="연구원"/>
    <n v="0"/>
    <n v="0.5"/>
    <n v="15"/>
    <n v="0"/>
    <m/>
    <n v="30"/>
    <n v="0"/>
  </r>
  <r>
    <x v="1"/>
    <x v="7"/>
    <x v="0"/>
    <x v="24"/>
    <x v="62"/>
    <s v="셀의 저항 특성과 연관되는 이온전달 수준 수치화를 위한 측정"/>
    <s v="표준소재 측정 및 확인"/>
    <s v="4. 25℃가 되면 Calibration button을 누르고 곧이어 Read button을 눌러서 이온전도도 값이 12.88mS/cm가 나오도록 한다. 이때 사용하는 프로브의 전극셀상수(CC)가 spec과 일치하여 정상상태인지확인한다."/>
    <s v="전도도 측정기, 온도조절 챔버"/>
    <m/>
    <m/>
    <m/>
    <m/>
    <s v="이온전도도"/>
    <m/>
    <m/>
    <s v="연구원"/>
    <n v="0"/>
    <n v="0.5"/>
    <n v="15"/>
    <n v="0"/>
    <m/>
    <n v="30"/>
    <n v="0"/>
  </r>
  <r>
    <x v="1"/>
    <x v="7"/>
    <x v="0"/>
    <x v="24"/>
    <x v="62"/>
    <s v="셀의 저항 특성과 연관되는 이온전달 수준 수치화를 위한 측정"/>
    <s v="표준소재 세정"/>
    <s v="Probe는 Acetone을 이용하여 세척하고, blower를 이용하여 잔류 solvent를 모두 제거 후 Acetone의 완전한 기화 및 온도 회복을 위해 3~5분간 방치한다. "/>
    <s v="전도도 측정기, 온도조절 챔버"/>
    <m/>
    <m/>
    <m/>
    <m/>
    <s v="이온전도도"/>
    <m/>
    <m/>
    <s v="연구원"/>
    <n v="1"/>
    <n v="0.5"/>
    <n v="15"/>
    <n v="90"/>
    <m/>
    <n v="30"/>
    <n v="180"/>
  </r>
  <r>
    <x v="1"/>
    <x v="7"/>
    <x v="0"/>
    <x v="24"/>
    <x v="62"/>
    <s v="셀의 저항 특성과 연관되는 이온전달 수준 수치화를 위한 측정"/>
    <s v="측정 및 세정"/>
    <s v="측정을 완료한 후에는 Water를 이용하여 Probe에 남아있는 salt를 완전히 제거하는 것이 바람직함._x000a_※ Data의 편차가 발생하는 경우 표준 전해액을 이용하여 장비 신뢰성을 확인하는 것이 바람직함._x000a_     E2 전해액을(공장 생산품) 표준 전해액으로 선정하여 보관중."/>
    <s v="전도도 측정기, 온도조절 챔버"/>
    <m/>
    <m/>
    <m/>
    <m/>
    <s v="이온전도도"/>
    <m/>
    <m/>
    <s v="연구원"/>
    <n v="1"/>
    <n v="0.5"/>
    <n v="15"/>
    <n v="90"/>
    <m/>
    <n v="30"/>
    <n v="180"/>
  </r>
  <r>
    <x v="1"/>
    <x v="7"/>
    <x v="0"/>
    <x v="24"/>
    <x v="63"/>
    <s v="셀 주액특성 및 셀 확산 저항 관련 인자 확인을 위한 물성 측정"/>
    <s v="점도계 세정"/>
    <s v="점도계 호스에 연결된 DMC 담긴 주사기 피스톤 끝까지 눌러준 후 주사기 제거_x000b__x000b__x000b__x000b__x000a_25ml 주사기로 아세톤 20ml 주입_x000b_(주입 시 주사기 입구 호스에 돌려서 체결_x000b_ 10ml 주입 후 1~2ml 흡입, 다시 5ml 주입 후 1~2ml 흡입, 남은 아세톤 전부 주입)_x000b__x000b__x000b_"/>
    <s v="점도계, 온도조절 챔버"/>
    <m/>
    <m/>
    <m/>
    <m/>
    <s v="점도"/>
    <m/>
    <m/>
    <s v="연구원"/>
    <n v="1"/>
    <n v="0.2"/>
    <n v="15"/>
    <n v="36"/>
    <m/>
    <n v="30"/>
    <n v="72"/>
  </r>
  <r>
    <x v="1"/>
    <x v="7"/>
    <x v="0"/>
    <x v="24"/>
    <x v="63"/>
    <s v="셀 주액특성 및 셀 확산 저항 관련 인자 확인을 위한 물성 측정"/>
    <s v="점도계 건조"/>
    <s v="_x000a_에어호스 연결 후 2분간 에어 주입으로 점도계 내부 건조_x000a_"/>
    <s v="점도계, 온도조절 챔버"/>
    <m/>
    <m/>
    <m/>
    <m/>
    <s v="점도"/>
    <m/>
    <m/>
    <s v="연구원"/>
    <n v="1"/>
    <n v="0.2"/>
    <n v="15"/>
    <n v="36"/>
    <m/>
    <n v="30"/>
    <n v="72"/>
  </r>
  <r>
    <x v="1"/>
    <x v="7"/>
    <x v="0"/>
    <x v="24"/>
    <x v="63"/>
    <s v="셀 주액특성 및 셀 확산 저항 관련 인자 확인을 위한 물성 측정"/>
    <s v="샘플 투입 및 측정"/>
    <s v="6ml 주사기로 시료 5ml 담은 후 점도계 호스에 연결해 4ml 천천히 주입_x000a_(빠르게 주입 시 점도계 호스에 기포가 생길 경우 에러 발생하니 주의해서 주입)_x000a__x000a_시료 주입 후 Start 버튼 눌러서 측정 시작"/>
    <s v="점도계, 온도조절 챔버"/>
    <m/>
    <m/>
    <m/>
    <m/>
    <s v="점도"/>
    <m/>
    <m/>
    <s v="연구원"/>
    <n v="1"/>
    <n v="0.2"/>
    <n v="15"/>
    <n v="36"/>
    <m/>
    <n v="30"/>
    <n v="72"/>
  </r>
  <r>
    <x v="1"/>
    <x v="7"/>
    <x v="0"/>
    <x v="24"/>
    <x v="63"/>
    <s v="셀 주액특성 및 셀 확산 저항 관련 인자 확인을 위한 물성 측정"/>
    <s v="재측정"/>
    <s v="_x000a__x000a_측정 완료 시 Lovis Dyn. Viscosity 값 확인 후 남은 시료 끝까지 주입 및 2번부터 다시 반복_x000a__x000a_"/>
    <s v="점도계, 온도조절 챔버"/>
    <m/>
    <m/>
    <m/>
    <m/>
    <s v="점도"/>
    <m/>
    <m/>
    <s v="연구원"/>
    <n v="1"/>
    <n v="0.2"/>
    <n v="15"/>
    <n v="36"/>
    <m/>
    <n v="30"/>
    <n v="72"/>
  </r>
  <r>
    <x v="1"/>
    <x v="7"/>
    <x v="0"/>
    <x v="24"/>
    <x v="63"/>
    <s v="셀 주액특성 및 셀 확산 저항 관련 인자 확인을 위한 물성 측정"/>
    <s v="점도계 세정"/>
    <s v="_x000a__x000a_모든 시료 측정 완료 시 아세톤으로 두번 세척 및 에어 주입 후 폐액통 비우기_x000a__x000a_"/>
    <s v="점도계, 온도조절 챔버"/>
    <m/>
    <m/>
    <m/>
    <m/>
    <s v="점도"/>
    <m/>
    <m/>
    <s v="연구원"/>
    <n v="1"/>
    <n v="0.2"/>
    <n v="15"/>
    <n v="36"/>
    <m/>
    <n v="30"/>
    <n v="72"/>
  </r>
  <r>
    <x v="1"/>
    <x v="7"/>
    <x v="0"/>
    <x v="24"/>
    <x v="63"/>
    <s v="셀 주액특성 및 셀 확산 저항 관련 인자 확인을 위한 물성 측정"/>
    <s v="보관액 충전"/>
    <s v="6ml 주사기로 DMC (수분 제거 안 해도 됨) 5ml 담은 후 점도계 호스에 연결해 4ml 천천히 주입_x000a_    (주사기는 꼽힌 상태로 그대로 두기)"/>
    <s v="점도계, 온도조절 챔버"/>
    <m/>
    <m/>
    <m/>
    <m/>
    <s v="점도"/>
    <m/>
    <m/>
    <s v="연구원"/>
    <n v="1"/>
    <n v="0.2"/>
    <n v="15"/>
    <n v="36"/>
    <m/>
    <n v="30"/>
    <n v="72"/>
  </r>
  <r>
    <x v="1"/>
    <x v="7"/>
    <x v="0"/>
    <x v="24"/>
    <x v="64"/>
    <s v="셀 주액량(부피기반) 결정시 필요한 물성 측정"/>
    <s v="샘플 온도 측정"/>
    <s v="한샘플 2회 이상 측정_x000a_밀도 측정 전 온도 안정화 목적으로 전해액을 상온에서 3시간 이상 방치_x000a_전해액 온도 측정_x000a_"/>
    <s v="밀도계"/>
    <m/>
    <m/>
    <m/>
    <m/>
    <s v="밀도"/>
    <m/>
    <m/>
    <s v="연구원"/>
    <n v="1"/>
    <n v="0.1"/>
    <n v="15"/>
    <n v="18"/>
    <m/>
    <n v="30"/>
    <n v="36"/>
  </r>
  <r>
    <x v="1"/>
    <x v="7"/>
    <x v="0"/>
    <x v="24"/>
    <x v="64"/>
    <s v="셀 주액량(부피기반) 결정시 필요한 물성 측정"/>
    <s v="시료투입"/>
    <s v="PP Volumetric flask 입구쪽 벽면에 액체가 닿지 않게 전해액을 채운다._x000a_메니스커스 현상을 감안하여 표면 가운데에 해당하는 위치의 눈금을 수평으로 보렴서 시료양을 맞춘다._x000a_"/>
    <s v="밀도계"/>
    <m/>
    <m/>
    <m/>
    <m/>
    <s v="밀도"/>
    <m/>
    <m/>
    <s v="연구원"/>
    <n v="1"/>
    <n v="0.1"/>
    <n v="15"/>
    <n v="18"/>
    <m/>
    <n v="30"/>
    <n v="36"/>
  </r>
  <r>
    <x v="1"/>
    <x v="7"/>
    <x v="0"/>
    <x v="24"/>
    <x v="64"/>
    <s v="셀 주액량(부피기반) 결정시 필요한 물성 측정"/>
    <s v="측정 및 계산"/>
    <s v="정확안 Volume으로 넣은 시료의 무게를 부피로 나누어 밀도를 계산한다._x000a_밀도표기시 측정한 온도 기재한다."/>
    <s v="밀도계"/>
    <m/>
    <m/>
    <m/>
    <m/>
    <s v="밀도"/>
    <m/>
    <m/>
    <s v="연구원"/>
    <n v="1"/>
    <n v="0.1"/>
    <n v="15"/>
    <n v="18"/>
    <m/>
    <n v="30"/>
    <n v="36"/>
  </r>
  <r>
    <x v="1"/>
    <x v="7"/>
    <x v="0"/>
    <x v="24"/>
    <x v="64"/>
    <s v="셀 주액량(부피기반) 결정시 필요한 물성 측정"/>
    <s v="세정"/>
    <s v="측정이 완료된 Volumetric flask는 증류수와 아세톤으로 세척하여 챔버에 보관한다."/>
    <s v="밀도계"/>
    <m/>
    <m/>
    <m/>
    <m/>
    <s v="밀도"/>
    <m/>
    <m/>
    <s v="연구원"/>
    <n v="1"/>
    <n v="0.1"/>
    <n v="15"/>
    <n v="18"/>
    <m/>
    <n v="30"/>
    <n v="36"/>
  </r>
  <r>
    <x v="1"/>
    <x v="7"/>
    <x v="0"/>
    <x v="24"/>
    <x v="65"/>
    <s v="전해질의 이온종 측정을 통해 피막 형성, 산화/환원 반응성, 셀 저항 결정 인자 분석"/>
    <s v="측정 샘플 준비"/>
    <s v="용기 용량에 따른 샘플 준비"/>
    <m/>
    <m/>
    <m/>
    <m/>
    <m/>
    <s v="이온종 상대량 (MDS 외 항목)"/>
    <m/>
    <m/>
    <s v="연구원"/>
    <n v="1"/>
    <n v="0.25"/>
    <n v="0.1"/>
    <n v="0.30000000000000004"/>
    <m/>
    <n v="30"/>
    <n v="90"/>
  </r>
  <r>
    <x v="1"/>
    <x v="7"/>
    <x v="0"/>
    <x v="24"/>
    <x v="65"/>
    <s v="전해질의 이온종 측정을 통해 피막 형성, 산화/환원 반응성, 셀 저항 결정 인자 분석"/>
    <s v="측정"/>
    <s v="분석기, 광원 및 범위 선정 및 측정"/>
    <s v="Raman, FTIR"/>
    <m/>
    <m/>
    <m/>
    <m/>
    <s v="이온종 상대량 (MDS 외 항목)"/>
    <m/>
    <m/>
    <s v="연구원"/>
    <n v="1"/>
    <n v="0.25"/>
    <n v="0.1"/>
    <n v="0.30000000000000004"/>
    <m/>
    <n v="30"/>
    <n v="90"/>
  </r>
  <r>
    <x v="1"/>
    <x v="7"/>
    <x v="1"/>
    <x v="25"/>
    <x v="66"/>
    <s v="전해질 소재 간이 평가를 위한 셀 조립"/>
    <s v="?"/>
    <m/>
    <s v="　"/>
    <m/>
    <m/>
    <m/>
    <m/>
    <s v="코인셀"/>
    <m/>
    <m/>
    <s v="연구원"/>
    <m/>
    <m/>
    <m/>
    <n v="0"/>
    <m/>
    <m/>
    <n v="0"/>
  </r>
  <r>
    <x v="1"/>
    <x v="7"/>
    <x v="1"/>
    <x v="25"/>
    <x v="13"/>
    <s v="코인셀 소재준비"/>
    <s v="Ni foam cutting "/>
    <s v="2~2.5cm 폭으로 Ni foam cutting "/>
    <s v="GB"/>
    <m/>
    <m/>
    <m/>
    <m/>
    <s v="코인셀"/>
    <m/>
    <m/>
    <s v="연구원"/>
    <n v="1"/>
    <n v="0.05"/>
    <n v="15"/>
    <n v="9"/>
    <m/>
    <n v="30"/>
    <n v="18"/>
  </r>
  <r>
    <x v="1"/>
    <x v="7"/>
    <x v="1"/>
    <x v="25"/>
    <x v="13"/>
    <s v="코인셀 소재준비"/>
    <s v="Ni foam press"/>
    <s v="~250㎛ 두께로 press "/>
    <m/>
    <m/>
    <m/>
    <m/>
    <m/>
    <s v="코인셀"/>
    <m/>
    <m/>
    <s v="연구원"/>
    <n v="1"/>
    <n v="0.05"/>
    <n v="15"/>
    <n v="9"/>
    <m/>
    <n v="30"/>
    <n v="18"/>
  </r>
  <r>
    <x v="1"/>
    <x v="7"/>
    <x v="1"/>
    <x v="25"/>
    <x v="13"/>
    <s v="코인셀 소재준비"/>
    <s v="Ni foam 타발 "/>
    <s v="Ni foam 타발 "/>
    <m/>
    <m/>
    <m/>
    <m/>
    <m/>
    <s v="코인셀"/>
    <m/>
    <m/>
    <s v="연구원"/>
    <n v="1"/>
    <n v="0.05"/>
    <n v="15"/>
    <n v="9"/>
    <m/>
    <n v="30"/>
    <n v="18"/>
  </r>
  <r>
    <x v="1"/>
    <x v="7"/>
    <x v="1"/>
    <x v="25"/>
    <x v="13"/>
    <s v="코인셀 소재준비"/>
    <s v="Ni foam 세척/건조 "/>
    <s v="이물질 제거 등을 위해 에틸알콜+초음파 세척 및 건조 (정리 포함)"/>
    <m/>
    <m/>
    <m/>
    <m/>
    <m/>
    <s v="코인셀"/>
    <m/>
    <m/>
    <s v="연구원"/>
    <n v="1"/>
    <n v="0.05"/>
    <n v="15"/>
    <n v="9"/>
    <m/>
    <n v="30"/>
    <n v="18"/>
  </r>
  <r>
    <x v="1"/>
    <x v="7"/>
    <x v="1"/>
    <x v="25"/>
    <x v="13"/>
    <s v="코인셀 소재준비"/>
    <s v="코인셀용 양/음극 타발"/>
    <s v="코인셀용 양/음극 타발 (1소재당 코인셀 4~5개 제조)"/>
    <m/>
    <m/>
    <m/>
    <m/>
    <m/>
    <s v="코인셀"/>
    <m/>
    <m/>
    <s v="연구원"/>
    <n v="1"/>
    <n v="0.05"/>
    <n v="15"/>
    <n v="9"/>
    <m/>
    <n v="30"/>
    <n v="18"/>
  </r>
  <r>
    <x v="1"/>
    <x v="7"/>
    <x v="0"/>
    <x v="17"/>
    <x v="67"/>
    <s v="코인셀 용 전극 무게 측정"/>
    <s v="무게 측정/기록"/>
    <s v="타발된 전극 무게 측정 (target 무게에 젤 적합한 전극 사용), Cu foil 무게 측정 "/>
    <m/>
    <m/>
    <m/>
    <m/>
    <m/>
    <s v="코인셀"/>
    <m/>
    <m/>
    <s v="연구원"/>
    <n v="0"/>
    <n v="0"/>
    <n v="0"/>
    <n v="0"/>
    <m/>
    <n v="0"/>
    <n v="0"/>
  </r>
  <r>
    <x v="1"/>
    <x v="7"/>
    <x v="0"/>
    <x v="17"/>
    <x v="67"/>
    <s v="코인셀 용 전극 두께 측정"/>
    <s v="두께 측정/기록"/>
    <s v="타발된 전극 두께 측정 (target 두께에 젤 적합한 전극 사용), Cu foil 두께 측정 "/>
    <m/>
    <m/>
    <m/>
    <m/>
    <m/>
    <s v="코인셀"/>
    <m/>
    <m/>
    <s v="연구원"/>
    <n v="0"/>
    <n v="0"/>
    <n v="0"/>
    <n v="0"/>
    <m/>
    <n v="0"/>
    <n v="0"/>
  </r>
  <r>
    <x v="1"/>
    <x v="7"/>
    <x v="1"/>
    <x v="25"/>
    <x v="13"/>
    <s v="코인셀 소재준비"/>
    <s v="Li metal 타발"/>
    <s v="글러브박스 내에 있는 Li metal  소분 -&gt; 드라이룸으로 이동 후 타발+Ni mesh 부착 "/>
    <m/>
    <m/>
    <m/>
    <m/>
    <m/>
    <s v="코인셀"/>
    <m/>
    <m/>
    <s v="연구원"/>
    <n v="1"/>
    <n v="0.05"/>
    <n v="15"/>
    <n v="9"/>
    <m/>
    <n v="30"/>
    <n v="18"/>
  </r>
  <r>
    <x v="1"/>
    <x v="7"/>
    <x v="1"/>
    <x v="25"/>
    <x v="13"/>
    <s v="코인셀 소재준비"/>
    <s v="분리막 타발"/>
    <s v="분리막타발"/>
    <m/>
    <m/>
    <m/>
    <m/>
    <m/>
    <s v="코인셀"/>
    <m/>
    <m/>
    <s v="연구원"/>
    <n v="1"/>
    <n v="0.05"/>
    <n v="15"/>
    <n v="9"/>
    <m/>
    <n v="30"/>
    <n v="18"/>
  </r>
  <r>
    <x v="1"/>
    <x v="7"/>
    <x v="1"/>
    <x v="25"/>
    <x v="13"/>
    <s v="코인셀 소재준비"/>
    <s v="부품 준비"/>
    <s v="제작할 코인셀 개수에 맞춰 코인셀용 부품 준비"/>
    <m/>
    <m/>
    <m/>
    <m/>
    <m/>
    <s v="코인셀"/>
    <m/>
    <m/>
    <s v="연구원"/>
    <n v="1"/>
    <n v="0.05"/>
    <n v="15"/>
    <n v="9"/>
    <m/>
    <n v="30"/>
    <n v="18"/>
  </r>
  <r>
    <x v="1"/>
    <x v="7"/>
    <x v="1"/>
    <x v="25"/>
    <x v="13"/>
    <s v="코인셀 조립"/>
    <s v="코인셀 조립_x000d_"/>
    <s v="코인셀 조립 및 클램핑, 에틸알콜로 누액된 전해액 닦기 등 "/>
    <m/>
    <m/>
    <m/>
    <m/>
    <m/>
    <s v="코인셀"/>
    <m/>
    <m/>
    <s v="연구원"/>
    <n v="1"/>
    <n v="0.05"/>
    <n v="15"/>
    <n v="9"/>
    <m/>
    <n v="30"/>
    <n v="18"/>
  </r>
  <r>
    <x v="1"/>
    <x v="7"/>
    <x v="1"/>
    <x v="25"/>
    <x v="13"/>
    <s v="코인셀 조립"/>
    <s v="코인셀 조립 후 OCV 측정_x000d_"/>
    <s v="OCV 측정"/>
    <m/>
    <m/>
    <m/>
    <m/>
    <m/>
    <s v="코인셀"/>
    <m/>
    <m/>
    <s v="연구원"/>
    <n v="1"/>
    <n v="0.05"/>
    <n v="15"/>
    <n v="9"/>
    <m/>
    <n v="30"/>
    <n v="18"/>
  </r>
  <r>
    <x v="1"/>
    <x v="7"/>
    <x v="2"/>
    <x v="26"/>
    <x v="68"/>
    <s v="비가역 용량 및 수명 평가 목적"/>
    <s v="비어있는 충방전 채널에 코인셀 체결"/>
    <s v="전극 로딩을 반영하여, 0.1/0.005C에 해당하는 current 값 확인, 충방전기 챔버로 이동 후 , 코인셀 체결, 충방전 패턴 설정 및 저장 "/>
    <m/>
    <m/>
    <m/>
    <m/>
    <m/>
    <s v="코인셀 평가/환원dQ/dV"/>
    <m/>
    <m/>
    <s v="연구원"/>
    <n v="1"/>
    <n v="0.13"/>
    <n v="20"/>
    <n v="31.200000000000003"/>
    <m/>
    <n v="30"/>
    <n v="46.800000000000004"/>
  </r>
  <r>
    <x v="1"/>
    <x v="7"/>
    <x v="2"/>
    <x v="26"/>
    <x v="68"/>
    <s v="비가역 용량 및 수명 평가 목적"/>
    <s v=" 충방전 평가 진행"/>
    <s v="30시간 상온 wetting 후, 충방전 평가 진행 "/>
    <m/>
    <m/>
    <m/>
    <m/>
    <m/>
    <s v="코인셀 평가/환원dQ/dV"/>
    <m/>
    <m/>
    <s v="연구원"/>
    <n v="1"/>
    <n v="0.13"/>
    <n v="20"/>
    <n v="31.200000000000003"/>
    <m/>
    <n v="30"/>
    <n v="46.800000000000004"/>
  </r>
  <r>
    <x v="1"/>
    <x v="7"/>
    <x v="2"/>
    <x v="26"/>
    <x v="68"/>
    <s v="비가역 용량 및 수명 평가 목적"/>
    <s v="Data 정리 및 용량/효율 계산_x000d_"/>
    <s v="data추출 및 정리"/>
    <m/>
    <m/>
    <m/>
    <m/>
    <m/>
    <s v="코인셀 평가/환원dQ/dV"/>
    <m/>
    <m/>
    <s v="연구원"/>
    <n v="1"/>
    <n v="0.13"/>
    <n v="20"/>
    <n v="31.200000000000003"/>
    <m/>
    <n v="30"/>
    <n v="46.800000000000004"/>
  </r>
  <r>
    <x v="1"/>
    <x v="7"/>
    <x v="2"/>
    <x v="26"/>
    <x v="68"/>
    <s v="비가역 용량 및 수명 평가 목적"/>
    <s v="그래프 생성 _x000d_"/>
    <s v="오리진 프로그램으로 그래프 생성"/>
    <m/>
    <m/>
    <m/>
    <m/>
    <m/>
    <s v="코인셀 평가/환원dQ/dV"/>
    <m/>
    <m/>
    <s v="연구원"/>
    <n v="1"/>
    <n v="0.13"/>
    <n v="20"/>
    <n v="31.200000000000003"/>
    <m/>
    <n v="30"/>
    <n v="46.800000000000004"/>
  </r>
  <r>
    <x v="1"/>
    <x v="7"/>
    <x v="2"/>
    <x v="26"/>
    <x v="68"/>
    <s v="비가역 용량 및 수명 평가 목적"/>
    <s v="비어있는 충방전 채널에 코인셀 체결_x000d_"/>
    <s v="전극 로딩 반영, C-rate에 해당하는 current값 확인, 충방전기 챔버로 이동 후 , 코인셀 체결, 충방전 패턴 설정 및 저장 "/>
    <m/>
    <m/>
    <m/>
    <m/>
    <m/>
    <s v="코인셀 평가/환원dQ/dV"/>
    <m/>
    <m/>
    <s v="연구원"/>
    <n v="1"/>
    <n v="0.13"/>
    <n v="20"/>
    <n v="31.200000000000003"/>
    <m/>
    <n v="30"/>
    <n v="46.800000000000004"/>
  </r>
  <r>
    <x v="1"/>
    <x v="7"/>
    <x v="2"/>
    <x v="26"/>
    <x v="68"/>
    <s v="비가역 용량 및 수명 평가 목적"/>
    <s v="Rate 별 평가"/>
    <s v="rate 별 충/방전 평가 진행"/>
    <m/>
    <m/>
    <m/>
    <m/>
    <m/>
    <s v="코인셀 평가/환원dQ/dV"/>
    <m/>
    <m/>
    <s v="연구원"/>
    <n v="1"/>
    <n v="0.13"/>
    <n v="20"/>
    <n v="31.200000000000003"/>
    <m/>
    <n v="30"/>
    <n v="46.800000000000004"/>
  </r>
  <r>
    <x v="1"/>
    <x v="7"/>
    <x v="2"/>
    <x v="26"/>
    <x v="68"/>
    <s v="비가역 용량 및 수명 평가 목적"/>
    <s v="Data 정리_x000d_"/>
    <s v="data추출 및 정리"/>
    <m/>
    <m/>
    <m/>
    <m/>
    <m/>
    <s v="코인셀 평가/환원dQ/dV"/>
    <m/>
    <m/>
    <s v="연구원"/>
    <n v="1"/>
    <n v="0.13"/>
    <n v="20"/>
    <n v="31.200000000000003"/>
    <m/>
    <n v="30"/>
    <n v="46.800000000000004"/>
  </r>
  <r>
    <x v="1"/>
    <x v="7"/>
    <x v="2"/>
    <x v="26"/>
    <x v="68"/>
    <s v="비가역 용량 및 수명 평가 목적"/>
    <s v="그래프 생성_x000d_"/>
    <s v="오리진 프로그램으로 그래프 생성"/>
    <m/>
    <m/>
    <m/>
    <m/>
    <m/>
    <s v="코인셀 평가/환원dQ/dV"/>
    <m/>
    <m/>
    <s v="연구원"/>
    <n v="1"/>
    <n v="0.13"/>
    <n v="20"/>
    <n v="31.200000000000003"/>
    <m/>
    <n v="30"/>
    <n v="46.800000000000004"/>
  </r>
  <r>
    <x v="1"/>
    <x v="7"/>
    <x v="1"/>
    <x v="25"/>
    <x v="76"/>
    <s v="원통형 셀 주액(탭달기, 주액, 웰딩)"/>
    <s v="셀 주액"/>
    <s v="평가용 원통형 전지 준비_x000a_전해질 주액 및 welding"/>
    <s v="주액기, 웰더"/>
    <m/>
    <m/>
    <m/>
    <m/>
    <s v="원통형셀"/>
    <m/>
    <m/>
    <s v="연구원"/>
    <n v="1"/>
    <n v="0.6"/>
    <n v="600"/>
    <n v="4320"/>
    <m/>
    <n v="900"/>
    <n v="6480"/>
  </r>
  <r>
    <x v="1"/>
    <x v="7"/>
    <x v="0"/>
    <x v="9"/>
    <x v="73"/>
    <s v="음양극 안정화 반응 해석 및 수명예측 인자 파악"/>
    <s v="셀 확보"/>
    <s v="원통형 셀 _x000a_SOC, 활성화 조건, 초기, 퇴화 상태"/>
    <s v="충방전기"/>
    <m/>
    <m/>
    <m/>
    <m/>
    <s v="성분별 함량 분석 (MDS 외 항목)"/>
    <m/>
    <m/>
    <s v="연구원"/>
    <n v="1"/>
    <n v="0.2"/>
    <n v="11"/>
    <n v="26.400000000000002"/>
    <m/>
    <n v="30"/>
    <n v="72"/>
  </r>
  <r>
    <x v="1"/>
    <x v="7"/>
    <x v="0"/>
    <x v="9"/>
    <x v="72"/>
    <s v="음양극 안정화 반응 해석 및 수명예측 인자 파악"/>
    <s v="분석"/>
    <s v="원통형 셀 _x000a_방전상태 및 전해액 추출/희석 및 분석"/>
    <s v="NMR"/>
    <m/>
    <m/>
    <m/>
    <m/>
    <s v="성분별 함량 분석 (MDS 외 항목)"/>
    <m/>
    <m/>
    <s v="연구원"/>
    <n v="1"/>
    <n v="1.3"/>
    <n v="11"/>
    <n v="171.60000000000002"/>
    <m/>
    <n v="30"/>
    <n v="468"/>
  </r>
  <r>
    <x v="1"/>
    <x v="7"/>
    <x v="2"/>
    <x v="26"/>
    <x v="74"/>
    <s v="저항 및 균일성 해석"/>
    <s v="셀측정조건 확보"/>
    <s v="전압, SOC, 온도 선정"/>
    <s v="충방전기"/>
    <m/>
    <m/>
    <m/>
    <m/>
    <s v="EIS"/>
    <m/>
    <m/>
    <s v="연구원"/>
    <n v="1"/>
    <n v="0.2"/>
    <n v="1"/>
    <n v="2.4000000000000004"/>
    <m/>
    <n v="30"/>
    <n v="72"/>
  </r>
  <r>
    <x v="1"/>
    <x v="7"/>
    <x v="2"/>
    <x v="26"/>
    <x v="74"/>
    <s v="저항 및 균일성 해석"/>
    <s v="측정"/>
    <s v="측정 번위 선정 및 측정/해석"/>
    <s v="EIS, 지그, 챔버"/>
    <m/>
    <m/>
    <m/>
    <m/>
    <s v="EIS"/>
    <m/>
    <m/>
    <s v="연구원"/>
    <n v="1"/>
    <n v="0.3"/>
    <n v="1"/>
    <n v="3.5999999999999996"/>
    <m/>
    <n v="30"/>
    <n v="108"/>
  </r>
  <r>
    <x v="1"/>
    <x v="7"/>
    <x v="0"/>
    <x v="24"/>
    <x v="75"/>
    <s v="전해질 산화반응성 확인"/>
    <s v="작업 전극 준비"/>
    <s v="Working electrode 준비 : 본 측정에서는 지름이 1.6mm 인 Pt disc 전극 (Bioanalytical Systems, Inc., 상품코드 MF-2013)을 사용한다. ALS사의 polishing kit (상품코드 013223)를 사용 Polishing을 진행하여 working electrode의 표면을 일정하게 유지한다._x000a__x000a_1) 유리판을 준비하여 alumina pad 를 올려놓고, pad 위에 alumina powder를 뿌린 뒤 전극을 pad와 수직이 되게 손으로 잡고, 원형을 그리면서 polish 한다._x000a_2) 끝난 뒤에는 증류수로 세척하고, air drying 까지 마치면 사용 준비 완료._x000a_일반적으로 CV 측정을 위하여 Pt electrode를 준비할 때는 8자를 그리면서 시계 방향으로 50회, 반시계 방향으로 50회 연마한다. "/>
    <s v="마모 장비"/>
    <m/>
    <m/>
    <m/>
    <m/>
    <s v="산화 CV"/>
    <m/>
    <m/>
    <s v="연구원"/>
    <n v="1"/>
    <n v="0.3"/>
    <n v="1.5"/>
    <n v="5.3999999999999995"/>
    <m/>
    <n v="30"/>
    <n v="108"/>
  </r>
  <r>
    <x v="1"/>
    <x v="7"/>
    <x v="0"/>
    <x v="24"/>
    <x v="75"/>
    <s v="전해질 산화반응성 확인"/>
    <s v="기준 및 상대전극 준비 및 셀 구성"/>
    <s v="Reference electrode 준비 : 본 측정에서는 Li metal을 사용한다. Reference electrode는 일정한 전위를 유지시키는 역할만 할 뿐 반응에 참여하지 않기 때문에 전극의 면적에 관계없다.  Li metal을 너비 약 0.5cm로 자른 후 측정 비커 바닥에 붙여 위치시킨다._x000a__x000a_3전극 시스템 set-up : 준비한 we, ce, re를 glove box 내에서 아래 그림과 같이 setting 한다."/>
    <s v="Potentiostat, 충방전기, GV, 전기화학 셀"/>
    <m/>
    <m/>
    <m/>
    <m/>
    <s v="산화 CV"/>
    <m/>
    <m/>
    <s v="연구원"/>
    <n v="1"/>
    <n v="0.3"/>
    <n v="1.5"/>
    <n v="5.3999999999999995"/>
    <m/>
    <n v="30"/>
    <n v="108"/>
  </r>
  <r>
    <x v="1"/>
    <x v="7"/>
    <x v="0"/>
    <x v="24"/>
    <x v="75"/>
    <s v="전해질 산화반응성 확인"/>
    <s v="전해질 투입 및 측정"/>
    <s v="Ref. 전해액으로 EC/EMC 3/7 (v/v %) LiPF6 1M 전해액을 사용한다. Cycle 별 반응의 변화를 보려고 할 때는 3cycle 이상, 단순 LSV만 보려고 할 때는 1cycle만 돌려도 무방하다. _x000a__x000a_자세한 Cyclic Voltammogram의 set up 조건은, initial potential을  초기 OCV (0 V)로 시작하여 Ref. (본 실험에서는 Li metal의 전위) 대비 6V 까지 sweep 후 다시 Ref. 대비 3V 까지 돌아오는 cycle을 3번 반복한다는 것이다. 이때 scan rate은 10mV/Sec 이다. 마지막 cycle이 끝나면 initial potential과 같은 OCV까지 sweep후 실험이 종료된다. (Initial potential과 final potential을 따로 설정하지 않아도 상관없음)"/>
    <s v="Potentiostat, 충방전기, GV, 전기화학 셀"/>
    <m/>
    <m/>
    <m/>
    <m/>
    <s v="산화 CV"/>
    <m/>
    <m/>
    <s v="연구원"/>
    <n v="1"/>
    <n v="0.5"/>
    <n v="1.5"/>
    <n v="9"/>
    <m/>
    <n v="30"/>
    <n v="180"/>
  </r>
  <r>
    <x v="1"/>
    <x v="7"/>
    <x v="1"/>
    <x v="25"/>
    <x v="76"/>
    <s v="원통형셀 활성화"/>
    <s v="셀제작 및 활성화"/>
    <s v="활성화 충전, 데이터 가공_x000a_초기 충전에서 발생하는 소재의 반응성 확인 및 다양한 셀 평가를 위한 기본 실험"/>
    <s v="충방전기"/>
    <m/>
    <m/>
    <m/>
    <m/>
    <s v="원통형셀"/>
    <m/>
    <m/>
    <s v="연구원"/>
    <n v="1"/>
    <n v="0.5"/>
    <n v="600"/>
    <n v="3600"/>
    <m/>
    <n v="900"/>
    <n v="5400"/>
  </r>
  <r>
    <x v="1"/>
    <x v="7"/>
    <x v="2"/>
    <x v="26"/>
    <x v="77"/>
    <s v="온도, 전압, 전류 등 변수에 대해 충방전 과정에서 확인되는 용량, 저항, 내구성 수준 확인 및 소재 개발 방향성 도출 목적"/>
    <s v="셀 성능 평가"/>
    <s v="용량, 저항, 수명, 고온저장 특성 평가"/>
    <s v="충방전기"/>
    <m/>
    <m/>
    <m/>
    <m/>
    <s v="원통형셀 평가"/>
    <m/>
    <m/>
    <s v="연구원"/>
    <n v="1"/>
    <n v="0.5"/>
    <n v="600"/>
    <n v="3600"/>
    <m/>
    <n v="900"/>
    <n v="5400"/>
  </r>
  <r>
    <x v="1"/>
    <x v="7"/>
    <x v="2"/>
    <x v="26"/>
    <x v="74"/>
    <s v="저항 및 균일성 해석"/>
    <s v="셀측정조건 확보"/>
    <s v="전압, SOC, 온도 선정"/>
    <s v="충방전기"/>
    <m/>
    <m/>
    <m/>
    <m/>
    <s v="EIS"/>
    <m/>
    <m/>
    <s v="연구원"/>
    <n v="1"/>
    <n v="0.2"/>
    <n v="433"/>
    <n v="1039.2"/>
    <m/>
    <n v="900"/>
    <n v="2160"/>
  </r>
  <r>
    <x v="1"/>
    <x v="7"/>
    <x v="2"/>
    <x v="26"/>
    <x v="74"/>
    <s v="저항 및 균일성 해석"/>
    <s v="측정"/>
    <s v="측정 번위 선정 및 측정/해석"/>
    <s v="EIS, 지그, 챔버"/>
    <m/>
    <m/>
    <m/>
    <m/>
    <s v="EIS"/>
    <m/>
    <m/>
    <s v="연구원"/>
    <n v="1"/>
    <n v="0.3"/>
    <n v="433"/>
    <n v="1558.8000000000002"/>
    <m/>
    <n v="900"/>
    <n v="3240"/>
  </r>
  <r>
    <x v="1"/>
    <x v="7"/>
    <x v="0"/>
    <x v="9"/>
    <x v="71"/>
    <s v="분해반응 해석"/>
    <s v="셀 확보"/>
    <s v="SOC, 활성화 조건, 초기, 퇴화 상태"/>
    <s v="충방전기"/>
    <m/>
    <m/>
    <m/>
    <m/>
    <s v="가스분석"/>
    <m/>
    <m/>
    <s v="연구원"/>
    <n v="1"/>
    <n v="0.1"/>
    <n v="370"/>
    <n v="444"/>
    <m/>
    <n v="500"/>
    <n v="600"/>
  </r>
  <r>
    <x v="1"/>
    <x v="7"/>
    <x v="0"/>
    <x v="9"/>
    <x v="72"/>
    <s v="분해반응 해석"/>
    <s v="분석 및 해석"/>
    <s v="SEI형성 반응, 산화 환원반응에 의한 가스 거동 해석을 통한 부반응 원인 파악"/>
    <s v="분석센터 의뢰"/>
    <m/>
    <m/>
    <m/>
    <m/>
    <s v="가스분석"/>
    <m/>
    <m/>
    <s v="연구원"/>
    <n v="0"/>
    <n v="1"/>
    <n v="370"/>
    <n v="0"/>
    <m/>
    <n v="500"/>
    <n v="0"/>
  </r>
  <r>
    <x v="1"/>
    <x v="8"/>
    <x v="0"/>
    <x v="0"/>
    <x v="0"/>
    <s v="입도 분석"/>
    <s v="샘플링"/>
    <s v="음극재 powder 드라이품에서 소분, 분산제 (triton-X,1% sol) 준비, 3차 증류수  받기 -&gt; 분산액 제조 (powder ~0.04g + 분산제 0.1ml, DI water 10g) "/>
    <s v="저울, vial "/>
    <m/>
    <m/>
    <m/>
    <m/>
    <m/>
    <m/>
    <m/>
    <s v="연구원"/>
    <n v="1"/>
    <n v="0.15"/>
    <n v="21.43"/>
    <n v="38.573999999999998"/>
    <m/>
    <n v="47.14"/>
    <n v="84.852000000000004"/>
  </r>
  <r>
    <x v="1"/>
    <x v="8"/>
    <x v="0"/>
    <x v="0"/>
    <x v="0"/>
    <s v="입도 분석"/>
    <s v="외부 초음파"/>
    <s v="분산액이 담긴 vial에 대해 외부 초음파 처리  1min"/>
    <s v="외부초음파 설비 (Brason-CPX1800H-E)"/>
    <m/>
    <m/>
    <m/>
    <m/>
    <m/>
    <m/>
    <m/>
    <s v="연구원"/>
    <n v="1"/>
    <n v="0.05"/>
    <n v="21.43"/>
    <n v="12.858000000000001"/>
    <m/>
    <n v="47.14"/>
    <n v="28.284000000000002"/>
  </r>
  <r>
    <x v="1"/>
    <x v="8"/>
    <x v="0"/>
    <x v="0"/>
    <x v="0"/>
    <s v="입도 분석"/>
    <s v="입도 측정"/>
    <s v=" Malvern 장비에 분산액 투입 및 측정 시작 (현재 SOP는 기본 3회 측정으로 setting 되어 있음)"/>
    <s v="입도 분석기 (Malvern Panalytical-mastersizer3000, hydro-EV (수동분산) or MV (자동 분산)선택 필요)"/>
    <m/>
    <m/>
    <m/>
    <m/>
    <m/>
    <m/>
    <m/>
    <s v="연구원"/>
    <n v="1"/>
    <n v="0.15"/>
    <n v="21.43"/>
    <n v="38.573999999999998"/>
    <m/>
    <n v="47.14"/>
    <n v="84.852000000000004"/>
  </r>
  <r>
    <x v="1"/>
    <x v="8"/>
    <x v="0"/>
    <x v="0"/>
    <x v="0"/>
    <s v="입도 분석"/>
    <s v="Data 정리"/>
    <s v=" data 추출 (vol. /Num. 기준 각각) 및 정리/그래프 그리기, _x000a_(측정 및 클리닝에 사용되는 폐수 주기적으로 별도 폐기 필요)"/>
    <m/>
    <m/>
    <m/>
    <m/>
    <m/>
    <s v="dmin, d10, d50, d90, dmax"/>
    <m/>
    <m/>
    <s v="연구원"/>
    <n v="1"/>
    <n v="0.25"/>
    <n v="21.43"/>
    <n v="64.289999999999992"/>
    <m/>
    <n v="47.14"/>
    <n v="141.42000000000002"/>
  </r>
  <r>
    <x v="1"/>
    <x v="8"/>
    <x v="0"/>
    <x v="0"/>
    <x v="1"/>
    <s v="파우더 및 전극 BET 측정과 Pore 분석 동시 가능 "/>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m/>
    <m/>
    <m/>
    <m/>
    <s v="초자 무게"/>
    <m/>
    <m/>
    <s v="연구원"/>
    <n v="1"/>
    <n v="0.5"/>
    <n v="7.1429999999999998"/>
    <n v="42.857999999999997"/>
    <m/>
    <n v="64.290000000000006"/>
    <n v="385.74"/>
  </r>
  <r>
    <x v="1"/>
    <x v="8"/>
    <x v="0"/>
    <x v="0"/>
    <x v="1"/>
    <s v="파우더 및 전극 BET 측정과 Pore 분석 동시 가능 "/>
    <s v="전처리_x000d_"/>
    <s v="300℃ 진공상태에서 2시간동안 전처리 진행 (pore V.이 큰 원료의 경우, 전처리 시간 증가) --&gt; 상온으로 식히기 "/>
    <s v="전처리 장비, 진공펌프"/>
    <m/>
    <m/>
    <m/>
    <m/>
    <m/>
    <m/>
    <m/>
    <s v="연구원"/>
    <n v="0"/>
    <n v="2.5"/>
    <n v="7.1429999999999998"/>
    <n v="0"/>
    <m/>
    <n v="64.290000000000006"/>
    <n v="0"/>
  </r>
  <r>
    <x v="1"/>
    <x v="8"/>
    <x v="0"/>
    <x v="0"/>
    <x v="1"/>
    <s v="파우더 및 전극 BET 측정과 Pore 분석 동시 가능 "/>
    <s v="무게 측정_x000d_"/>
    <s v="전처리 진행한 샘플이 담긴 BET 초자의 무게 측정-&gt; 샘플 무게 계산 "/>
    <s v="저울"/>
    <m/>
    <m/>
    <m/>
    <s v="초자 무게,전처리 후 초자무게(측정값)"/>
    <s v="샘플 무게"/>
    <m/>
    <m/>
    <s v="연구원"/>
    <n v="1"/>
    <n v="0.15"/>
    <n v="7.1429999999999998"/>
    <n v="12.8574"/>
    <m/>
    <n v="64.290000000000006"/>
    <n v="115.72200000000001"/>
  </r>
  <r>
    <x v="1"/>
    <x v="8"/>
    <x v="0"/>
    <x v="0"/>
    <x v="1"/>
    <s v="파우더 및 전극 BET 측정과 Pore 분석 동시 가능 "/>
    <s v="튜브장착 및 액체질소 투입"/>
    <s v="BET 장비에 초자 장착 -&gt;  가스보관실에서 액체 질소 소분 후 장비 용기에 덜어주기, 측정 패턴/파일명 등 설정 "/>
    <s v="액체질소 소분 통"/>
    <m/>
    <m/>
    <m/>
    <m/>
    <m/>
    <m/>
    <m/>
    <s v="연구원"/>
    <n v="1"/>
    <n v="0.3"/>
    <n v="7.1429999999999998"/>
    <n v="25.7148"/>
    <m/>
    <n v="64.290000000000006"/>
    <n v="231.44400000000002"/>
  </r>
  <r>
    <x v="1"/>
    <x v="8"/>
    <x v="0"/>
    <x v="0"/>
    <x v="1"/>
    <s v="파우더 및 전극 BET 측정과 Pore 분석 동시 가능 "/>
    <s v="측정"/>
    <s v="측정 시작 (장비에 따라 2개 소재 동시 분석 가능)"/>
    <s v="Porosimeter (Belsorp-mini2/micromeritics-ASAP2460), 진공펌프, N2 gas 공급 line &amp; 봄베 등"/>
    <m/>
    <m/>
    <m/>
    <s v="시료무게"/>
    <s v="비표면적"/>
    <m/>
    <m/>
    <s v="연구원"/>
    <n v="0"/>
    <n v="12"/>
    <n v="7.1429999999999998"/>
    <n v="0"/>
    <m/>
    <n v="64.290000000000006"/>
    <n v="0"/>
  </r>
  <r>
    <x v="1"/>
    <x v="8"/>
    <x v="0"/>
    <x v="0"/>
    <x v="1"/>
    <s v="파우더 및 전극 BET 측정과 Pore 분석 동시 가능 "/>
    <s v="Data 정리"/>
    <s v="data 추출 및 정리 (그래프 그리기, pore 크기별 비율 계산 등)"/>
    <m/>
    <m/>
    <m/>
    <m/>
    <s v="시료 무게, 측정 raw data"/>
    <s v="비표면적"/>
    <m/>
    <m/>
    <s v="연구원"/>
    <n v="1"/>
    <n v="0.25"/>
    <n v="7.1429999999999998"/>
    <n v="21.428999999999998"/>
    <m/>
    <n v="64.290000000000006"/>
    <n v="192.87"/>
  </r>
  <r>
    <x v="1"/>
    <x v="8"/>
    <x v="0"/>
    <x v="0"/>
    <x v="1"/>
    <s v="파우더 및 전극 BET 측정과 Pore 분석 동시 가능 "/>
    <s v="장비 세척 및 정리"/>
    <s v="사용한 초자 세척 및 정리  "/>
    <s v="건조 오븐 (60℃)"/>
    <m/>
    <m/>
    <m/>
    <m/>
    <m/>
    <m/>
    <m/>
    <s v="연구원"/>
    <n v="1"/>
    <n v="0.15"/>
    <n v="7.1429999999999998"/>
    <n v="12.8574"/>
    <m/>
    <n v="64.290000000000006"/>
    <n v="115.72200000000001"/>
  </r>
  <r>
    <x v="1"/>
    <x v="8"/>
    <x v="0"/>
    <x v="0"/>
    <x v="1"/>
    <s v="Pore 구조(분포) 분석 (CO2 +N2 흡착 실험)"/>
    <s v="외주 분석 의뢰 중"/>
    <s v="참고) 당사 장비는 CO2 흡착 실험은 현재 불가함. 초미세 pore (-0.7nm 이하) 분석은 N2 실험만으로는 정확도가 낮아, CO2 흡착+N2 흡착 실험으로 진행 필요해서 외주 분석 의뢰 중 "/>
    <m/>
    <m/>
    <m/>
    <m/>
    <m/>
    <m/>
    <m/>
    <m/>
    <s v="외주"/>
    <n v="0"/>
    <n v="0"/>
    <n v="0"/>
    <n v="0"/>
    <m/>
    <n v="0"/>
    <n v="0"/>
  </r>
  <r>
    <x v="1"/>
    <x v="8"/>
    <x v="0"/>
    <x v="0"/>
    <x v="2"/>
    <s v="Tap 밀도 분석"/>
    <s v="샘플링"/>
    <s v="메스실린더에 시료 40g 계량 후 투입 및 tap밀도 측정기에 장착"/>
    <s v="저울, 메스실린더(tap밀도 전용)"/>
    <m/>
    <m/>
    <m/>
    <m/>
    <s v="샘플무게"/>
    <m/>
    <m/>
    <s v="연구원"/>
    <n v="1"/>
    <n v="0.1"/>
    <n v="1.429"/>
    <n v="1.7147999999999999"/>
    <m/>
    <n v="42.86"/>
    <n v="51.432000000000002"/>
  </r>
  <r>
    <x v="1"/>
    <x v="8"/>
    <x v="0"/>
    <x v="0"/>
    <x v="2"/>
    <s v="Tap 밀도 분석"/>
    <s v="1000회 tapping"/>
    <s v="1000회 tapping "/>
    <s v="KYT-4000, SEISHIN"/>
    <m/>
    <m/>
    <m/>
    <s v="시료무게"/>
    <s v="부피"/>
    <m/>
    <m/>
    <s v="연구원"/>
    <n v="0"/>
    <n v="0.25"/>
    <n v="1.429"/>
    <n v="0"/>
    <m/>
    <n v="42.86"/>
    <n v="0"/>
  </r>
  <r>
    <x v="1"/>
    <x v="8"/>
    <x v="0"/>
    <x v="0"/>
    <x v="2"/>
    <s v="Tap 밀도 분석"/>
    <s v="Tap 밀도 측정"/>
    <s v="메스실린더 부피 확인 및 tap 밀도 계산"/>
    <m/>
    <m/>
    <m/>
    <m/>
    <s v="시료무게, 부피"/>
    <s v="탭밀도"/>
    <m/>
    <m/>
    <s v="연구원"/>
    <n v="1"/>
    <n v="0.05"/>
    <n v="1.429"/>
    <n v="0.85739999999999994"/>
    <m/>
    <n v="42.86"/>
    <n v="25.716000000000001"/>
  </r>
  <r>
    <x v="1"/>
    <x v="8"/>
    <x v="0"/>
    <x v="0"/>
    <x v="2"/>
    <s v="Tap 밀도 분석"/>
    <s v="장비 세척 및 정리"/>
    <s v="사용한 메스실린더 세척 및 정리"/>
    <m/>
    <m/>
    <m/>
    <m/>
    <m/>
    <m/>
    <m/>
    <m/>
    <s v="연구원"/>
    <n v="1"/>
    <n v="0.1"/>
    <n v="1.429"/>
    <n v="1.7147999999999999"/>
    <m/>
    <n v="42.86"/>
    <n v="51.432000000000002"/>
  </r>
  <r>
    <x v="1"/>
    <x v="8"/>
    <x v="0"/>
    <x v="0"/>
    <x v="4"/>
    <s v="특정 원소 함량 분석 "/>
    <s v="분석 담당 의뢰중"/>
    <s v="분석 의뢰 (분석담당), '26년 기준 ~10개 시료 분석 의뢰 "/>
    <m/>
    <m/>
    <m/>
    <m/>
    <m/>
    <m/>
    <m/>
    <m/>
    <s v="분석 담당 연구원"/>
    <n v="0"/>
    <n v="0"/>
    <n v="10"/>
    <n v="0"/>
    <m/>
    <n v="10"/>
    <n v="0"/>
  </r>
  <r>
    <x v="1"/>
    <x v="8"/>
    <x v="0"/>
    <x v="0"/>
    <x v="5"/>
    <s v="결정구조/상(phase) 분석"/>
    <s v="샘플링"/>
    <s v="드라이룸에서 시료 소분 후 분석실 이동 --&gt; 샘플 홀더에 powder 평평하게 샘플링 (한 소재당 1개의 시료/1회 측정), 홀더 주변 클리닝 (에틸알콜 등), 홀더에 샘플명/이름/날짜 수기로 기입, 샘플 홀더  장비에 투입 후 측정 패턴 및 저장 setting _x000a_- 현재 1팀은 powder 위주 분석 중 "/>
    <s v="샘플 홀더, XRD (분석 담당 내 오픈 장비 사용 중 : Bruker사 D8 Endeavor 사용 중)"/>
    <m/>
    <m/>
    <m/>
    <m/>
    <m/>
    <m/>
    <m/>
    <s v="연구원"/>
    <n v="1"/>
    <n v="0.3"/>
    <n v="19.286000000000001"/>
    <n v="69.429599999999994"/>
    <m/>
    <n v="47.14"/>
    <n v="169.70400000000001"/>
  </r>
  <r>
    <x v="1"/>
    <x v="8"/>
    <x v="0"/>
    <x v="0"/>
    <x v="5"/>
    <s v="결정구조/상(phase) 분석"/>
    <s v="XRD 측정"/>
    <s v=" XRD 측정"/>
    <s v="XRD (분석 담당 내 오픈 장비 사용 중 : Bruker사 D8 Endeavor 사용 중)"/>
    <m/>
    <m/>
    <m/>
    <m/>
    <m/>
    <m/>
    <m/>
    <s v="연구원"/>
    <n v="0"/>
    <n v="1"/>
    <n v="19.286000000000001"/>
    <n v="0"/>
    <m/>
    <n v="47.14"/>
    <n v="0"/>
  </r>
  <r>
    <x v="1"/>
    <x v="8"/>
    <x v="0"/>
    <x v="0"/>
    <x v="5"/>
    <s v="결정구조/상(phase) 분석"/>
    <s v="Data 변환 및 fitting"/>
    <s v="분석실 이동 + XRD 측정 컴퓨터에 있는 Eva/ topas 프로그램을 이용하여 data 변환 및 추출, Si 결정립 fitting"/>
    <m/>
    <m/>
    <m/>
    <m/>
    <s v="XRD raw data "/>
    <s v="Si (111 기준) 결정립 크기, Si (220 기준) 결정립 크기"/>
    <m/>
    <m/>
    <s v="연구원"/>
    <n v="1"/>
    <n v="0.2"/>
    <n v="19.286000000000001"/>
    <n v="46.286400000000008"/>
    <m/>
    <n v="47.14"/>
    <n v="113.13600000000001"/>
  </r>
  <r>
    <x v="1"/>
    <x v="8"/>
    <x v="0"/>
    <x v="0"/>
    <x v="5"/>
    <s v="결정구조/상(phase) 분석"/>
    <s v="장비 세척 및 정리"/>
    <s v="사용한 샘플홀더 세척 및 정리"/>
    <m/>
    <m/>
    <m/>
    <m/>
    <m/>
    <m/>
    <m/>
    <m/>
    <s v="연구원"/>
    <n v="1"/>
    <n v="0.05"/>
    <n v="19.286000000000001"/>
    <n v="11.571600000000002"/>
    <m/>
    <n v="47.14"/>
    <n v="28.284000000000002"/>
  </r>
  <r>
    <x v="1"/>
    <x v="8"/>
    <x v="0"/>
    <x v="0"/>
    <x v="5"/>
    <s v="결정구조/상(phase) 분석"/>
    <s v="그래프 생성"/>
    <s v="추출한 data로 그래프 생성"/>
    <m/>
    <m/>
    <m/>
    <m/>
    <s v="변환된 raw data "/>
    <s v="origin 그래프 등 "/>
    <m/>
    <m/>
    <s v="연구원"/>
    <n v="1"/>
    <n v="0.05"/>
    <n v="19.286000000000001"/>
    <n v="11.571600000000002"/>
    <m/>
    <n v="47.14"/>
    <n v="28.284000000000002"/>
  </r>
  <r>
    <x v="1"/>
    <x v="8"/>
    <x v="0"/>
    <x v="0"/>
    <x v="6"/>
    <s v="소재 이미지 분석"/>
    <s v="샘플링"/>
    <s v="샘플홀더에 카본테이브 부착 후, 소량의 powder (혹은 전극) 부착"/>
    <s v="샘 홀더, 카본테이프"/>
    <m/>
    <m/>
    <m/>
    <m/>
    <m/>
    <m/>
    <m/>
    <s v="연구원"/>
    <n v="1"/>
    <n v="0.05"/>
    <n v="10"/>
    <n v="6"/>
    <m/>
    <n v="42.86"/>
    <n v="25.716000000000001"/>
  </r>
  <r>
    <x v="1"/>
    <x v="8"/>
    <x v="0"/>
    <x v="0"/>
    <x v="6"/>
    <s v="소재 이미지 분석"/>
    <s v="샘플 홀더 장비로 투입"/>
    <s v="분석실로 이동+샘플 홀더 장비로 투입"/>
    <m/>
    <m/>
    <m/>
    <m/>
    <m/>
    <m/>
    <m/>
    <m/>
    <s v="연구원"/>
    <n v="1"/>
    <n v="0.15"/>
    <n v="10"/>
    <n v="18"/>
    <m/>
    <n v="42.86"/>
    <n v="77.147999999999996"/>
  </r>
  <r>
    <x v="1"/>
    <x v="8"/>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n v="10"/>
    <n v="60"/>
    <m/>
    <n v="42.86"/>
    <n v="257.15999999999997"/>
  </r>
  <r>
    <x v="1"/>
    <x v="8"/>
    <x v="0"/>
    <x v="0"/>
    <x v="6"/>
    <s v="소재 이미지 분석"/>
    <s v="EDS 분석_x000d_"/>
    <s v="EDS 분석"/>
    <s v="SEM (분석 담당 내 오픈 장비 사용 중 : Hitachi사 S4800 또는 JEOL IT710HR 등)"/>
    <m/>
    <m/>
    <m/>
    <m/>
    <s v="원소 조성 및 분포"/>
    <m/>
    <m/>
    <s v="연구원"/>
    <n v="1"/>
    <n v="0.3"/>
    <n v="4.2859999999999996"/>
    <n v="15.429599999999997"/>
    <m/>
    <n v="42.86"/>
    <n v="154.29599999999999"/>
  </r>
  <r>
    <x v="1"/>
    <x v="8"/>
    <x v="0"/>
    <x v="0"/>
    <x v="6"/>
    <s v="소재 이미지 분석"/>
    <s v="Data 저장_x000d_"/>
    <s v="Data 저장 후 추출"/>
    <m/>
    <m/>
    <m/>
    <m/>
    <m/>
    <m/>
    <m/>
    <m/>
    <s v="연구원"/>
    <n v="1"/>
    <n v="0.05"/>
    <n v="10"/>
    <n v="6"/>
    <m/>
    <n v="42.86"/>
    <n v="25.716000000000001"/>
  </r>
  <r>
    <x v="1"/>
    <x v="8"/>
    <x v="0"/>
    <x v="0"/>
    <x v="6"/>
    <s v="소재 이미지 분석"/>
    <s v="샘플 홀더 자동 배출_x000d_"/>
    <s v="샘플 홀더 배출"/>
    <m/>
    <m/>
    <m/>
    <m/>
    <m/>
    <m/>
    <m/>
    <m/>
    <s v="연구원"/>
    <n v="1"/>
    <n v="0.05"/>
    <n v="10"/>
    <n v="6"/>
    <m/>
    <n v="42.86"/>
    <n v="25.716000000000001"/>
  </r>
  <r>
    <x v="1"/>
    <x v="8"/>
    <x v="0"/>
    <x v="0"/>
    <x v="6"/>
    <s v="소재 이미지 분석"/>
    <s v="샘플 홀더 클리닝_x000d_"/>
    <s v="샘플 홀더 클리닝"/>
    <m/>
    <m/>
    <m/>
    <m/>
    <m/>
    <m/>
    <m/>
    <m/>
    <s v="연구원"/>
    <n v="1"/>
    <n v="0.01"/>
    <n v="10"/>
    <n v="1.2000000000000002"/>
    <m/>
    <n v="42.86"/>
    <n v="5.1432000000000002"/>
  </r>
  <r>
    <x v="1"/>
    <x v="8"/>
    <x v="0"/>
    <x v="0"/>
    <x v="78"/>
    <s v="입자간 Si 증착 균일성 비교 "/>
    <s v="분석 담당 의뢰중"/>
    <s v="Powder 분산 후 SEM/EDS 분석을 통해 입자간 Si 증착 균일성 비교 (수백 ~ 수천개 입자에 대한 비교 분석) '26년 기준 ~30개 시료 분석 의뢰 "/>
    <m/>
    <m/>
    <m/>
    <m/>
    <m/>
    <m/>
    <m/>
    <m/>
    <s v="분석 담당 연구원"/>
    <n v="0"/>
    <n v="0"/>
    <n v="3"/>
    <n v="0"/>
    <m/>
    <n v="5"/>
    <n v="0"/>
  </r>
  <r>
    <x v="1"/>
    <x v="8"/>
    <x v="0"/>
    <x v="0"/>
    <x v="36"/>
    <s v="Si 수분 함량 측정"/>
    <s v="샘플링"/>
    <s v="전용 바이알에 시료 1g 소분"/>
    <s v="Kral Fischer용 vial"/>
    <m/>
    <m/>
    <m/>
    <m/>
    <m/>
    <m/>
    <m/>
    <s v="연구원"/>
    <n v="1"/>
    <n v="0.05"/>
    <n v="2.1429999999999998"/>
    <n v="1.2858000000000001"/>
    <m/>
    <n v="42.86"/>
    <n v="25.716000000000001"/>
  </r>
  <r>
    <x v="1"/>
    <x v="8"/>
    <x v="0"/>
    <x v="0"/>
    <x v="36"/>
    <s v="Si 수분 함량 측정"/>
    <s v="바이알 장착"/>
    <s v=" Karl Fischer 장비에 위치시킴. (빈 병의 수분 측정 위한 1개 포함)"/>
    <m/>
    <m/>
    <m/>
    <m/>
    <m/>
    <m/>
    <m/>
    <m/>
    <s v="연구원"/>
    <n v="1"/>
    <n v="0.01"/>
    <n v="2.1429999999999998"/>
    <n v="0.25715999999999994"/>
    <m/>
    <n v="42.86"/>
    <n v="5.1432000000000002"/>
  </r>
  <r>
    <x v="1"/>
    <x v="8"/>
    <x v="0"/>
    <x v="0"/>
    <x v="36"/>
    <s v="Si 수분 함량 측정"/>
    <s v="측정 온도 조건 설정"/>
    <s v="원하는 측정 온도 조건 설정"/>
    <m/>
    <m/>
    <m/>
    <m/>
    <m/>
    <s v="측정온도"/>
    <m/>
    <m/>
    <s v="연구원"/>
    <n v="1"/>
    <n v="0.15"/>
    <n v="2.1429999999999998"/>
    <n v="3.8573999999999993"/>
    <m/>
    <n v="42.86"/>
    <n v="77.147999999999996"/>
  </r>
  <r>
    <x v="1"/>
    <x v="8"/>
    <x v="0"/>
    <x v="0"/>
    <x v="36"/>
    <s v="Si 수분 함량 측정"/>
    <s v="Calibration"/>
    <s v="수분함량 측정 시작 후 장비에 연결된 비커 내 용액의 상태 칼리브레이션 시작"/>
    <m/>
    <m/>
    <m/>
    <m/>
    <m/>
    <m/>
    <m/>
    <m/>
    <s v="연구원"/>
    <n v="1"/>
    <n v="0.3"/>
    <n v="2.1429999999999998"/>
    <n v="7.7147999999999985"/>
    <m/>
    <n v="42.86"/>
    <n v="154.29599999999999"/>
  </r>
  <r>
    <x v="1"/>
    <x v="8"/>
    <x v="0"/>
    <x v="0"/>
    <x v="36"/>
    <s v="Si 수분 함량 측정"/>
    <s v="측정"/>
    <s v="장비가 설정한 시료의 개수만큼 자동으로 위치 바꿔가며 측정함."/>
    <m/>
    <m/>
    <m/>
    <m/>
    <m/>
    <m/>
    <m/>
    <m/>
    <s v="연구원"/>
    <n v="0"/>
    <n v="0.25"/>
    <n v="2.1429999999999998"/>
    <n v="0"/>
    <m/>
    <n v="42.86"/>
    <n v="0"/>
  </r>
  <r>
    <x v="1"/>
    <x v="8"/>
    <x v="0"/>
    <x v="0"/>
    <x v="36"/>
    <s v="Si 수분 함량 측정"/>
    <s v="Data 정리"/>
    <s v="Data 저장 후 추출"/>
    <s v="Kral Fischer"/>
    <m/>
    <m/>
    <m/>
    <s v="시료 개수, 무게, 블랭크 여부(Reference)로 사용 여부"/>
    <s v="수분"/>
    <m/>
    <m/>
    <s v="연구원"/>
    <n v="1"/>
    <n v="0.01"/>
    <n v="2.1429999999999998"/>
    <n v="0.25715999999999994"/>
    <m/>
    <n v="42.86"/>
    <n v="5.1432000000000002"/>
  </r>
  <r>
    <x v="1"/>
    <x v="8"/>
    <x v="0"/>
    <x v="0"/>
    <x v="36"/>
    <s v="Si 수분 함량 측정"/>
    <s v="장비 세척 및 정리"/>
    <s v="세척및 정리"/>
    <s v="Kral Fischer"/>
    <m/>
    <m/>
    <m/>
    <m/>
    <m/>
    <m/>
    <m/>
    <s v="연구원"/>
    <n v="1"/>
    <n v="0.05"/>
    <n v="2.1429999999999998"/>
    <n v="1.2858000000000001"/>
    <m/>
    <n v="42.86"/>
    <n v="25.716000000000001"/>
  </r>
  <r>
    <x v="1"/>
    <x v="8"/>
    <x v="0"/>
    <x v="0"/>
    <x v="79"/>
    <s v="Si 함량 분석"/>
    <s v="분석의뢰 (분석 담당), '26년 기준 ~30개 시료 분석 의뢰 "/>
    <s v="현재 팀 내부에서도 측정은 가능하나, 정확도 있는 측정을 위해 분석담당에 분석 의뢰중_x000a_'26년 기준 ~10개 시료 분석 의뢰. _x000a_Si/C 입자 내 Si 함량을 연소법으로 분석하는 전 과정 자동화"/>
    <m/>
    <m/>
    <m/>
    <m/>
    <m/>
    <m/>
    <m/>
    <m/>
    <s v="분석 담당 연구원"/>
    <n v="0"/>
    <n v="0"/>
    <n v="2"/>
    <n v="0"/>
    <m/>
    <n v="40"/>
    <n v="0"/>
  </r>
  <r>
    <x v="1"/>
    <x v="8"/>
    <x v="0"/>
    <x v="0"/>
    <x v="7"/>
    <s v="진밀도 측정"/>
    <s v="샘플링"/>
    <s v="드라이룸에서 시료 소분 후, 진밀도 전용기에 분체 투입 후 tapping, cap 장착, 측정 조건 및 횟수 등 설정 (온도 안정화 될때까지 대기)"/>
    <s v="저울"/>
    <m/>
    <m/>
    <m/>
    <m/>
    <m/>
    <m/>
    <m/>
    <s v="연구원"/>
    <n v="1"/>
    <n v="0.3"/>
    <n v="1.429"/>
    <n v="5.1444000000000001"/>
    <m/>
    <n v="42.86"/>
    <n v="154.29599999999999"/>
  </r>
  <r>
    <x v="1"/>
    <x v="8"/>
    <x v="0"/>
    <x v="0"/>
    <x v="7"/>
    <s v="진밀도 측정"/>
    <s v="측정"/>
    <s v="진밀도 측정"/>
    <s v="PYCNOMETER (진밀도측정기, Micrometics, AccuPyc1350), He gas 공급 라인 &amp; 봄베"/>
    <m/>
    <m/>
    <m/>
    <s v="시료무게"/>
    <s v="진밀도, Volume"/>
    <m/>
    <m/>
    <s v="연구원"/>
    <n v="0"/>
    <n v="0.2"/>
    <n v="1.429"/>
    <n v="0"/>
    <m/>
    <n v="42.86"/>
    <n v="0"/>
  </r>
  <r>
    <x v="1"/>
    <x v="8"/>
    <x v="0"/>
    <x v="0"/>
    <x v="7"/>
    <s v="진밀도 측정"/>
    <s v="Data 정리"/>
    <s v="Data 추출 및 정리"/>
    <m/>
    <m/>
    <m/>
    <m/>
    <m/>
    <m/>
    <m/>
    <m/>
    <s v="연구원"/>
    <n v="1"/>
    <n v="0.1"/>
    <n v="1.429"/>
    <n v="1.7147999999999999"/>
    <m/>
    <n v="42.86"/>
    <n v="51.432000000000002"/>
  </r>
  <r>
    <x v="1"/>
    <x v="8"/>
    <x v="0"/>
    <x v="0"/>
    <x v="7"/>
    <s v="진밀도 측정"/>
    <s v="장비 세척 및 정리"/>
    <s v="사용한 초자 세척 및 정리"/>
    <m/>
    <m/>
    <m/>
    <m/>
    <m/>
    <m/>
    <m/>
    <m/>
    <s v="연구원"/>
    <n v="1"/>
    <n v="0.1"/>
    <n v="1.429"/>
    <n v="1.7147999999999999"/>
    <m/>
    <n v="42.86"/>
    <n v="51.432000000000002"/>
  </r>
  <r>
    <x v="1"/>
    <x v="8"/>
    <x v="1"/>
    <x v="18"/>
    <x v="80"/>
    <s v="코인셀용 음극 슬러리 제작"/>
    <s v="소재 준비"/>
    <s v="Si계 활물질 (~3g :드라이룸에서 실험 직전 소분), Super C, 바인더, DI water 준비"/>
    <s v="저울"/>
    <m/>
    <m/>
    <m/>
    <m/>
    <m/>
    <m/>
    <m/>
    <s v="연구원"/>
    <n v="1"/>
    <n v="0.15"/>
    <n v="21.43"/>
    <n v="38.573999999999998"/>
    <m/>
    <n v="47.14"/>
    <n v="84.852000000000004"/>
  </r>
  <r>
    <x v="1"/>
    <x v="8"/>
    <x v="1"/>
    <x v="18"/>
    <x v="80"/>
    <s v="코인셀용 음극 슬러리 제작"/>
    <s v="슬러리 믹싱"/>
    <s v="ZrO2 ball 포함/Step별 mixing을 통한 슬러리 제조 "/>
    <s v="Thinky mixer (Thinky corporation ARE-310), 저울"/>
    <m/>
    <m/>
    <m/>
    <m/>
    <m/>
    <m/>
    <m/>
    <s v="연구원"/>
    <n v="1"/>
    <n v="0.3"/>
    <n v="21.43"/>
    <n v="77.147999999999996"/>
    <m/>
    <n v="47.14"/>
    <n v="169.70400000000001"/>
  </r>
  <r>
    <x v="1"/>
    <x v="8"/>
    <x v="1"/>
    <x v="18"/>
    <x v="80"/>
    <s v="코인셀용 음극 슬러리 제작"/>
    <s v="장비 세척 및 정리"/>
    <s v="믹싱 완료 후 뒷 정리 (시약장에 도전재/바인더 등 원위치)"/>
    <m/>
    <m/>
    <m/>
    <m/>
    <m/>
    <m/>
    <m/>
    <m/>
    <s v="연구원"/>
    <n v="1"/>
    <n v="0.01"/>
    <n v="21.43"/>
    <n v="2.5716000000000001"/>
    <m/>
    <n v="47.14"/>
    <n v="5.6568000000000005"/>
  </r>
  <r>
    <x v="1"/>
    <x v="8"/>
    <x v="1"/>
    <x v="18"/>
    <x v="80"/>
    <s v="슬러리 물성 평가 및 모노셀 제작용 음극 슬러리 제작"/>
    <s v="공용 소재 준비"/>
    <s v="대전 소형 Pilot에서 CMC 솔루션, 도전재, 바인더 소분해오기"/>
    <s v="저울"/>
    <m/>
    <m/>
    <m/>
    <m/>
    <m/>
    <m/>
    <m/>
    <s v="연구원"/>
    <n v="1"/>
    <n v="0.5"/>
    <n v="4"/>
    <n v="24"/>
    <m/>
    <n v="10"/>
    <n v="60"/>
  </r>
  <r>
    <x v="1"/>
    <x v="8"/>
    <x v="1"/>
    <x v="18"/>
    <x v="80"/>
    <s v="슬러리 물성 평가 및 모노셀 제작용 음극 슬러리 제작"/>
    <s v="1차 슬러리 믹싱"/>
    <s v="PE bottle에 도전재(Super C65), CMC (Daicel2200 1.5%), 물 계량 후 homodisper로 분산"/>
    <s v="homodisper (Primix-homodisper-model 2.5), 저울"/>
    <m/>
    <m/>
    <m/>
    <m/>
    <m/>
    <m/>
    <m/>
    <s v="연구원"/>
    <n v="1"/>
    <n v="0.25"/>
    <n v="42.86"/>
    <n v="128.57999999999998"/>
    <m/>
    <n v="71.430000000000007"/>
    <n v="214.29000000000002"/>
  </r>
  <r>
    <x v="1"/>
    <x v="8"/>
    <x v="1"/>
    <x v="18"/>
    <x v="80"/>
    <s v="슬러리 물성 평가 및 모노셀 제작용 음극 슬러리 제작"/>
    <s v="2차 슬러리 믹싱"/>
    <s v="드라이룸에서 Su 시료 소분, TK 전용 믹서용기에  활물질 (흑연: Si계 혼합)+Super C 분산액, DI water 투입 후 고점도 mixing"/>
    <s v="TK mixer (Primix-HIVIS MIX Model 2P-03), 저울"/>
    <m/>
    <m/>
    <m/>
    <m/>
    <m/>
    <m/>
    <m/>
    <s v="연구원"/>
    <n v="1"/>
    <n v="0.65"/>
    <n v="42.86"/>
    <n v="334.30799999999999"/>
    <m/>
    <n v="71.430000000000007"/>
    <n v="557.154"/>
  </r>
  <r>
    <x v="1"/>
    <x v="8"/>
    <x v="1"/>
    <x v="18"/>
    <x v="80"/>
    <s v="슬러리 물성 평가 및 모노셀 제작용 음극 슬러리 제작"/>
    <s v="3차 슬러리 믹싱"/>
    <s v="SWCNT 추가 투입하여 TK mixer에서 20분 믹싱 --&gt; CMC 추가 투입 후 TK mixer 5min -&gt; homodisper로 옮겨 25분 추가 분산"/>
    <s v="TK mixer, homodisper, 저울"/>
    <m/>
    <m/>
    <m/>
    <m/>
    <m/>
    <m/>
    <m/>
    <s v="연구원"/>
    <n v="1"/>
    <n v="1"/>
    <n v="42.86"/>
    <n v="514.31999999999994"/>
    <m/>
    <n v="71.430000000000007"/>
    <n v="857.16000000000008"/>
  </r>
  <r>
    <x v="1"/>
    <x v="8"/>
    <x v="1"/>
    <x v="18"/>
    <x v="80"/>
    <s v="슬러리 물성 평가 및 모노셀 제작용 음극 슬러리 제작"/>
    <s v="4차 슬러리 믹싱"/>
    <s v="바인더 및 물 투입후 10분 추가 분산"/>
    <s v="homodisper, 저울"/>
    <m/>
    <m/>
    <m/>
    <m/>
    <m/>
    <m/>
    <m/>
    <s v="연구원"/>
    <n v="1"/>
    <n v="0.25"/>
    <n v="42.86"/>
    <n v="128.57999999999998"/>
    <m/>
    <n v="71.430000000000007"/>
    <n v="214.29000000000002"/>
  </r>
  <r>
    <x v="1"/>
    <x v="8"/>
    <x v="1"/>
    <x v="18"/>
    <x v="80"/>
    <s v="슬러리 물성 평가 및 모노셀 제작용 음극 슬러리 제작"/>
    <s v="샘플 소분"/>
    <s v="PE bottle에 제조한 슬러리 옮겨 담기 (Mesh망 통과), PE bottel에 활물질명 기입 "/>
    <s v="PE bottle, mesh"/>
    <m/>
    <m/>
    <m/>
    <m/>
    <m/>
    <m/>
    <m/>
    <s v="연구원"/>
    <n v="1"/>
    <n v="0.1"/>
    <n v="42.86"/>
    <n v="51.432000000000002"/>
    <m/>
    <n v="71.430000000000007"/>
    <n v="85.716000000000008"/>
  </r>
  <r>
    <x v="1"/>
    <x v="8"/>
    <x v="1"/>
    <x v="18"/>
    <x v="80"/>
    <s v="슬러리 물성 평가 및 모노셀 제작용 음극 슬러리 제작"/>
    <s v="장비 세척 및 정리"/>
    <s v="사용한 장비 세척 및 정리"/>
    <m/>
    <m/>
    <m/>
    <m/>
    <m/>
    <m/>
    <m/>
    <m/>
    <s v="연구원"/>
    <n v="1"/>
    <n v="0.25"/>
    <n v="42.86"/>
    <n v="128.57999999999998"/>
    <m/>
    <n v="71.430000000000007"/>
    <n v="214.29000000000002"/>
  </r>
  <r>
    <x v="1"/>
    <x v="8"/>
    <x v="0"/>
    <x v="27"/>
    <x v="81"/>
    <s v="슬러리 가스 발생량 측정"/>
    <s v="샘플링"/>
    <s v="Al pouch 외관에 샘플명/날짜 등 기입"/>
    <s v="저울, Al pouch, 진공 실링 장비"/>
    <m/>
    <m/>
    <m/>
    <m/>
    <m/>
    <m/>
    <m/>
    <s v="연구원"/>
    <n v="1"/>
    <n v="0.05"/>
    <n v="11.43"/>
    <n v="6.8580000000000005"/>
    <m/>
    <n v="42.86"/>
    <n v="25.716000000000001"/>
  </r>
  <r>
    <x v="1"/>
    <x v="8"/>
    <x v="0"/>
    <x v="27"/>
    <x v="81"/>
    <s v="슬러리 가스 발생량 측정"/>
    <s v="슬러리 투입"/>
    <s v="gas 발생 평가용 슬러리 20g을 Al pouch에 투입 (동일 시료 당 2개 - 반복 측정 및 온도 변경 측정)"/>
    <s v="저울"/>
    <m/>
    <m/>
    <m/>
    <m/>
    <s v="슬러리 주입량"/>
    <m/>
    <m/>
    <s v="연구원"/>
    <n v="1"/>
    <n v="0.1"/>
    <n v="11.43"/>
    <n v="13.716000000000001"/>
    <m/>
    <n v="42.86"/>
    <n v="51.432000000000002"/>
  </r>
  <r>
    <x v="1"/>
    <x v="8"/>
    <x v="0"/>
    <x v="27"/>
    <x v="81"/>
    <s v="슬러리 가스 발생량 측정"/>
    <s v="파우치 실링"/>
    <s v="진공 sealing 장비를 이용하여 degas 및 실링, pouch cutting 포함"/>
    <s v="진공 포장기 (SM600-L. or SW600-W)"/>
    <m/>
    <m/>
    <m/>
    <m/>
    <m/>
    <m/>
    <m/>
    <s v="연구원"/>
    <n v="1"/>
    <n v="0.1"/>
    <n v="11.43"/>
    <n v="13.716000000000001"/>
    <m/>
    <n v="42.86"/>
    <n v="51.432000000000002"/>
  </r>
  <r>
    <x v="1"/>
    <x v="8"/>
    <x v="0"/>
    <x v="27"/>
    <x v="81"/>
    <s v="슬러리 가스 발생량 측정"/>
    <s v="부피 측정"/>
    <s v="Al pouch를 DI water가 있는 메스실린더에 넣고, 초기 부피 측정"/>
    <s v="메스실린더"/>
    <m/>
    <m/>
    <m/>
    <m/>
    <s v=" Gas 발생양"/>
    <m/>
    <m/>
    <s v="연구원"/>
    <n v="1"/>
    <n v="0.1"/>
    <n v="11.43"/>
    <n v="13.716000000000001"/>
    <m/>
    <n v="42.86"/>
    <n v="51.432000000000002"/>
  </r>
  <r>
    <x v="1"/>
    <x v="8"/>
    <x v="0"/>
    <x v="27"/>
    <x v="81"/>
    <s v="슬러리 가스 발생량 측정"/>
    <s v="세척 후 보관"/>
    <s v="Pouch 외관에 묻은 물기 (수분) 닦아서 제거 -&gt; 40℃ 항온 챔버에 Al pouch 보관 "/>
    <s v="40℃ 항온 챔버"/>
    <m/>
    <m/>
    <m/>
    <m/>
    <m/>
    <m/>
    <m/>
    <s v="연구원"/>
    <n v="1"/>
    <n v="0.1"/>
    <n v="11.43"/>
    <n v="13.716000000000001"/>
    <m/>
    <n v="42.86"/>
    <n v="51.432000000000002"/>
  </r>
  <r>
    <x v="1"/>
    <x v="8"/>
    <x v="0"/>
    <x v="27"/>
    <x v="81"/>
    <s v="슬러리 가스 발생량 측정"/>
    <s v="시간별 부피 측정"/>
    <s v="1일차 : 40℃ 항온 챔버에 Al pouch를 꺼냄 --&gt; 5~10min 정도 상온에서 대기 (온도를 내리기 위한 목적) --&gt;  Al pouch를 DI water가 있는 메스실린더에 넣고, 1일차 부피 측정 -&gt; Pouch 외관에 묻은 물기 (수분) 닦아서 제거 --&gt; 40℃ 항온 챔버에 Al pouch 보관 (위 과정을 1, 2, 7일차까지 반복) 같은 pouch로 3일 추가 측정 "/>
    <m/>
    <m/>
    <m/>
    <m/>
    <m/>
    <s v=" Gas 발생양 0일/1일/2일…7일)"/>
    <m/>
    <m/>
    <s v="연구원"/>
    <n v="1"/>
    <n v="0.2"/>
    <n v="34.29"/>
    <n v="82.296000000000006"/>
    <m/>
    <n v="128.6"/>
    <n v="308.64"/>
  </r>
  <r>
    <x v="1"/>
    <x v="8"/>
    <x v="0"/>
    <x v="27"/>
    <x v="81"/>
    <s v="슬러리 가스 발생량 측정"/>
    <s v="Data 정리"/>
    <s v="0일차 초기 두께 대비 1, 2, 7일차 Al pouch의 부피 증가량 계산 후 data정리 (표 또는 그래프)"/>
    <m/>
    <m/>
    <m/>
    <m/>
    <s v="0, 1, 2, 7일차 Al pouch의 부피 "/>
    <s v="0, 1, 2, 7일차의 Al pouch 부피 증가량 (부피 증가량은 슬러리의 gas 발생량)에 대한 표/그래프"/>
    <m/>
    <m/>
    <s v="연구원"/>
    <n v="1"/>
    <n v="0.2"/>
    <n v="11.43"/>
    <n v="27.432000000000002"/>
    <m/>
    <n v="42.86"/>
    <n v="102.864"/>
  </r>
  <r>
    <x v="1"/>
    <x v="8"/>
    <x v="0"/>
    <x v="27"/>
    <x v="81"/>
    <s v="슬러리 가스 발생량 측정"/>
    <s v="장비 세척 및 정리"/>
    <s v="Al pouch 폐기 (pouch open한 후 폐슬러리 별도 보관함에 투입 과정 포함)"/>
    <m/>
    <m/>
    <m/>
    <m/>
    <m/>
    <m/>
    <m/>
    <m/>
    <s v="연구원"/>
    <n v="1"/>
    <n v="0.1"/>
    <n v="11.43"/>
    <n v="13.716000000000001"/>
    <m/>
    <n v="42.86"/>
    <n v="51.432000000000002"/>
  </r>
  <r>
    <x v="1"/>
    <x v="8"/>
    <x v="0"/>
    <x v="27"/>
    <x v="49"/>
    <s v="슬러리 점도 및 유변물성 측정"/>
    <s v="샘플링"/>
    <s v="주사기에 슬러리 11ml 샘플링 (샘플 1종당 4개) 후 1개를 제외하고 3개는 상온 챔버에 보관 "/>
    <m/>
    <m/>
    <m/>
    <m/>
    <m/>
    <m/>
    <m/>
    <m/>
    <s v="연구원"/>
    <n v="1"/>
    <n v="0.2"/>
    <n v="4.2859999999999996"/>
    <n v="10.2864"/>
    <m/>
    <n v="42.86"/>
    <n v="102.864"/>
  </r>
  <r>
    <x v="1"/>
    <x v="8"/>
    <x v="0"/>
    <x v="27"/>
    <x v="49"/>
    <s v="슬러리 점도 및 유변물성 측정"/>
    <s v="Calibraton "/>
    <s v="장비 calibration 진행 -&gt; geomerty 장착 후 calibration 추가 진행 (장비 오류 확인 작업), _x000a_4회 반복 (0, 1, 2, 7일)"/>
    <s v="Rheometer (TA instrument)"/>
    <m/>
    <m/>
    <m/>
    <m/>
    <m/>
    <m/>
    <m/>
    <s v="연구원"/>
    <n v="1"/>
    <n v="0.2"/>
    <n v="17.149999999999999"/>
    <n v="41.16"/>
    <m/>
    <n v="171.5"/>
    <n v="411.6"/>
  </r>
  <r>
    <x v="1"/>
    <x v="8"/>
    <x v="0"/>
    <x v="27"/>
    <x v="49"/>
    <s v="슬러리 점도 및 유변물성 측정"/>
    <s v="슬러리 투입"/>
    <s v="주사기로 슬러리 9-11ml 투입 후 측정 조건/저장 setting "/>
    <s v="주사기, 항온 챔버 (25℃)"/>
    <m/>
    <m/>
    <m/>
    <m/>
    <m/>
    <m/>
    <m/>
    <s v="연구원"/>
    <n v="1"/>
    <n v="0.1"/>
    <n v="17.149999999999999"/>
    <n v="20.58"/>
    <m/>
    <n v="171.5"/>
    <n v="205.8"/>
  </r>
  <r>
    <x v="1"/>
    <x v="8"/>
    <x v="0"/>
    <x v="27"/>
    <x v="49"/>
    <s v="슬러리 점도 및 유변물성 측정"/>
    <s v="슬러리 유변물성 측정"/>
    <s v="유변 물성 측정 (시퀀스에 따라 측정소요 시간 달라짐)"/>
    <s v="Rheometer (TA instrument)"/>
    <m/>
    <m/>
    <m/>
    <m/>
    <s v="1차 Ascending 차트, 1차 Descending  차트, 2차 Ascending  차트,Phase angle 차트"/>
    <m/>
    <m/>
    <s v="연구원"/>
    <n v="0"/>
    <n v="0.7"/>
    <n v="17.149999999999999"/>
    <n v="0"/>
    <m/>
    <n v="171.5"/>
    <n v="0"/>
  </r>
  <r>
    <x v="1"/>
    <x v="8"/>
    <x v="0"/>
    <x v="27"/>
    <x v="49"/>
    <s v="슬러리 점도 및 유변물성 측정"/>
    <s v="Data 정리"/>
    <s v="data 추출 및 초기 점도 대비 1, 2, 7일차 점도 변화율 계산/정리 (data 정리는 동일 시료 한번에 정리)"/>
    <m/>
    <m/>
    <m/>
    <m/>
    <s v="0, 1, 2, 7일차 shear rate 2.5 1/s일 때 점도값"/>
    <s v="경시변화 유변 물성"/>
    <m/>
    <m/>
    <s v="연구원"/>
    <n v="1"/>
    <n v="0.1"/>
    <n v="4.2859999999999996"/>
    <n v="5.1432000000000002"/>
    <m/>
    <n v="42.86"/>
    <n v="51.432000000000002"/>
  </r>
  <r>
    <x v="1"/>
    <x v="8"/>
    <x v="0"/>
    <x v="27"/>
    <x v="49"/>
    <s v="슬러리 점도 및 유변물성 측정"/>
    <s v="장비 세척 및 정리"/>
    <s v="사용한 장비 세척"/>
    <m/>
    <m/>
    <m/>
    <m/>
    <m/>
    <m/>
    <m/>
    <m/>
    <s v="연구원"/>
    <n v="1"/>
    <n v="0.1"/>
    <n v="17.149999999999999"/>
    <n v="20.58"/>
    <m/>
    <n v="42.86"/>
    <n v="51.432000000000002"/>
  </r>
  <r>
    <x v="1"/>
    <x v="8"/>
    <x v="1"/>
    <x v="2"/>
    <x v="9"/>
    <s v="코인셀용 음극 전극 코팅"/>
    <s v="코팅 준비 "/>
    <s v="foil frame에 Cu foil을 끼운 후,  coater에 장착,  gap 조절이 필요한 경우, 조절 후 Knife 장착"/>
    <s v="Mathis lab coater (WERNER MATHIS AG-Mathis SV-M)"/>
    <m/>
    <m/>
    <m/>
    <m/>
    <m/>
    <m/>
    <m/>
    <s v="연구원"/>
    <n v="1"/>
    <n v="0.1"/>
    <n v="21.43"/>
    <n v="25.716000000000001"/>
    <m/>
    <n v="47.14"/>
    <n v="56.568000000000005"/>
  </r>
  <r>
    <x v="1"/>
    <x v="8"/>
    <x v="1"/>
    <x v="2"/>
    <x v="9"/>
    <s v="코인셀용 음극 전극 코팅"/>
    <s v="코팅 "/>
    <s v="슬러리 도포 후 코팅 시작 "/>
    <s v="Mathis lab coater "/>
    <m/>
    <m/>
    <m/>
    <m/>
    <s v="Foil 무게, 전극 무게 (Loading)"/>
    <m/>
    <m/>
    <s v="연구원"/>
    <n v="1"/>
    <n v="0.05"/>
    <n v="21.43"/>
    <n v="12.858000000000001"/>
    <m/>
    <n v="47.14"/>
    <n v="28.284000000000002"/>
  </r>
  <r>
    <x v="1"/>
    <x v="8"/>
    <x v="1"/>
    <x v="2"/>
    <x v="9"/>
    <s v="코인셀용 음극 전극 코팅"/>
    <s v="전극 cutting 및 건조"/>
    <s v="foil frame에서 코팅 전극 제거 후 건조 챔버에 투입"/>
    <s v="60℃ 항온 챔버"/>
    <m/>
    <m/>
    <m/>
    <m/>
    <m/>
    <m/>
    <m/>
    <s v="연구원"/>
    <n v="1"/>
    <n v="0.05"/>
    <n v="21.43"/>
    <n v="12.858000000000001"/>
    <m/>
    <n v="47.14"/>
    <n v="28.284000000000002"/>
  </r>
  <r>
    <x v="1"/>
    <x v="8"/>
    <x v="1"/>
    <x v="2"/>
    <x v="9"/>
    <s v="코인셀용 음극 전극 코팅"/>
    <s v="전극 1차 건조"/>
    <s v="60도 챔버, 30분 이상 건조"/>
    <m/>
    <m/>
    <m/>
    <m/>
    <m/>
    <m/>
    <m/>
    <m/>
    <s v="연구원"/>
    <n v="0"/>
    <n v="0.5"/>
    <n v="21.43"/>
    <n v="0"/>
    <m/>
    <n v="47.14"/>
    <n v="0"/>
  </r>
  <r>
    <x v="1"/>
    <x v="8"/>
    <x v="1"/>
    <x v="2"/>
    <x v="9"/>
    <s v="코인셀용 음극 전극 코팅"/>
    <s v="장비 세척 및 정리"/>
    <s v="Knife 세척 등 뒷정리 "/>
    <m/>
    <m/>
    <m/>
    <m/>
    <m/>
    <m/>
    <m/>
    <m/>
    <s v="연구원"/>
    <n v="1"/>
    <n v="0.05"/>
    <n v="21.43"/>
    <n v="12.858000000000001"/>
    <m/>
    <n v="47.14"/>
    <n v="28.284000000000002"/>
  </r>
  <r>
    <x v="1"/>
    <x v="8"/>
    <x v="1"/>
    <x v="2"/>
    <x v="9"/>
    <s v="전극 평가 및 모노셀용 음극 전극 코팅"/>
    <s v="음극 코터 셋팅"/>
    <s v="코팅룸 이동, 코터 On -&gt; 건조하고자 하는 온도 및 코터속도 setting -&gt; 코팅 준비 (슬러리 투입 및 폭에 맞춰 댐 setting) (목표 온도 도달까지 대기 시간 포함)"/>
    <s v="coater"/>
    <m/>
    <m/>
    <m/>
    <m/>
    <m/>
    <m/>
    <m/>
    <s v="연구원"/>
    <n v="1"/>
    <n v="0.2"/>
    <n v="31.43"/>
    <n v="75.432000000000002"/>
    <m/>
    <n v="71.430000000000007"/>
    <n v="171.43200000000002"/>
  </r>
  <r>
    <x v="1"/>
    <x v="8"/>
    <x v="1"/>
    <x v="2"/>
    <x v="9"/>
    <s v="전극 평가 및 모노셀용 음극 전극 코팅"/>
    <s v="음극 전극 코팅"/>
    <s v="슬러리 투입 후 코팅 gap 조절 -&gt; 건조되어 나온 코팅 전극 무게 확인 (무게 로딩이 맞지 않는다면 gap 조절 반복) --&gt; target 로딩에서 필요한 양만큼 전극 코팅 진행"/>
    <s v="정밀저울 (메틀러토레도 Balance XPR205V), 전극 핸드타발기 "/>
    <m/>
    <m/>
    <m/>
    <m/>
    <s v="Foil 무게, 전극 무게 (Loading)"/>
    <m/>
    <m/>
    <s v="연구원"/>
    <n v="1"/>
    <n v="1.3"/>
    <n v="31.43"/>
    <n v="490.30799999999999"/>
    <m/>
    <n v="71.430000000000007"/>
    <n v="1114.308"/>
  </r>
  <r>
    <x v="1"/>
    <x v="8"/>
    <x v="1"/>
    <x v="2"/>
    <x v="9"/>
    <s v="전극 평가 및 모노셀용 음극 전극 코팅"/>
    <s v="장비 세척 및 정리"/>
    <s v="장비 세척 및 정리"/>
    <m/>
    <m/>
    <m/>
    <m/>
    <m/>
    <m/>
    <m/>
    <m/>
    <s v="연구원"/>
    <n v="1"/>
    <n v="0.15"/>
    <n v="31.43"/>
    <n v="56.573999999999998"/>
    <m/>
    <n v="71.430000000000007"/>
    <n v="128.57400000000001"/>
  </r>
  <r>
    <x v="1"/>
    <x v="8"/>
    <x v="1"/>
    <x v="2"/>
    <x v="10"/>
    <s v="코인셀용 전극 압연"/>
    <s v="target로딩 전극 확인"/>
    <s v="전극 로딩 확인 (코팅 전극과 무지부 (Cu foil) 각각 로딩 확인)"/>
    <s v="정밀저울, 전극 핸드타발기 "/>
    <m/>
    <m/>
    <m/>
    <m/>
    <s v="전극 Loading"/>
    <m/>
    <m/>
    <s v="연구원"/>
    <n v="1"/>
    <n v="0.05"/>
    <n v="21.43"/>
    <n v="12.858000000000001"/>
    <m/>
    <n v="42.86"/>
    <n v="25.716000000000001"/>
  </r>
  <r>
    <x v="1"/>
    <x v="8"/>
    <x v="1"/>
    <x v="2"/>
    <x v="10"/>
    <s v="코인셀용 전극 압연"/>
    <s v="3cm 폭으로 전극 cutting"/>
    <s v="3cm 폭으로 전극 cutting"/>
    <s v="작두"/>
    <m/>
    <m/>
    <m/>
    <m/>
    <m/>
    <m/>
    <m/>
    <s v="연구원"/>
    <n v="1"/>
    <n v="0.05"/>
    <n v="21.43"/>
    <n v="12.858000000000001"/>
    <m/>
    <n v="42.86"/>
    <n v="25.716000000000001"/>
  </r>
  <r>
    <x v="1"/>
    <x v="8"/>
    <x v="1"/>
    <x v="2"/>
    <x v="10"/>
    <s v="코인셀용 전극 압연"/>
    <s v="target 밀도로 압연"/>
    <s v="압연 gap 변경하여 target porosity에 맞춰 압연 (재료별로 spring back이 다를 수 있기 때문에 gap 2~3종으로 press)"/>
    <s v="roll-press,  두께측정기 (TESA u-hite gauge)"/>
    <m/>
    <m/>
    <m/>
    <m/>
    <s v="집전체 두께, 전극 코팅 두께 (압연 전), 전극 코팅 두께 (압연 후)"/>
    <m/>
    <m/>
    <s v="연구원"/>
    <n v="1"/>
    <n v="0.15"/>
    <n v="21.43"/>
    <n v="38.573999999999998"/>
    <m/>
    <n v="42.86"/>
    <n v="77.147999999999996"/>
  </r>
  <r>
    <x v="1"/>
    <x v="8"/>
    <x v="1"/>
    <x v="2"/>
    <x v="10"/>
    <s v="코인셀용 전극 압연"/>
    <s v="장비 세척 및 정리"/>
    <s v="press기의 roll 클리닝"/>
    <m/>
    <m/>
    <m/>
    <m/>
    <m/>
    <m/>
    <m/>
    <m/>
    <s v="연구원"/>
    <n v="1"/>
    <n v="0.2"/>
    <n v="21.43"/>
    <n v="51.432000000000002"/>
    <m/>
    <n v="42.86"/>
    <n v="102.864"/>
  </r>
  <r>
    <x v="1"/>
    <x v="8"/>
    <x v="1"/>
    <x v="2"/>
    <x v="10"/>
    <s v="코인셀용 전극 압연"/>
    <s v="전극 V/D 챔버로 이동"/>
    <s v="Al foil로 감싼 후 드라이룸 내의 V/D 챔버로 이동"/>
    <s v="VD챔버"/>
    <m/>
    <m/>
    <m/>
    <m/>
    <m/>
    <m/>
    <m/>
    <s v="연구원"/>
    <n v="1"/>
    <n v="0.01"/>
    <n v="21.43"/>
    <n v="2.5716000000000001"/>
    <m/>
    <n v="42.86"/>
    <n v="5.1432000000000002"/>
  </r>
  <r>
    <x v="1"/>
    <x v="8"/>
    <x v="1"/>
    <x v="2"/>
    <x v="10"/>
    <s v="코인셀용 전극 압연"/>
    <s v="전극 건조"/>
    <s v="130℃ 진공상태에서 8시간동안 전극 건조"/>
    <s v="VD챔버, 진공폄프"/>
    <m/>
    <m/>
    <m/>
    <m/>
    <m/>
    <m/>
    <m/>
    <s v="연구원"/>
    <n v="0"/>
    <n v="12"/>
    <n v="21.43"/>
    <n v="0"/>
    <m/>
    <n v="42.86"/>
    <n v="0"/>
  </r>
  <r>
    <x v="1"/>
    <x v="8"/>
    <x v="1"/>
    <x v="28"/>
    <x v="82"/>
    <s v="코인셀 조립에 필요한 Ni-foam 준비"/>
    <s v="Ni foam cutting "/>
    <s v="2~2.5cm 폭으로 Ni foam cutting "/>
    <s v="작두"/>
    <m/>
    <m/>
    <m/>
    <m/>
    <m/>
    <m/>
    <m/>
    <s v="연구원"/>
    <n v="1"/>
    <n v="0.25"/>
    <n v="1"/>
    <n v="3"/>
    <m/>
    <n v="1"/>
    <n v="3"/>
  </r>
  <r>
    <x v="1"/>
    <x v="8"/>
    <x v="1"/>
    <x v="28"/>
    <x v="82"/>
    <s v="코인셀 조립에 필요한 Ni-foam 준비"/>
    <s v="Ni foam press"/>
    <s v="~250㎛ 두께로 press "/>
    <s v="수동 롤프레스기"/>
    <m/>
    <m/>
    <m/>
    <m/>
    <m/>
    <m/>
    <m/>
    <s v="연구원"/>
    <n v="1"/>
    <n v="0.3"/>
    <n v="1"/>
    <n v="3.5999999999999996"/>
    <m/>
    <n v="1"/>
    <n v="3.5999999999999996"/>
  </r>
  <r>
    <x v="1"/>
    <x v="8"/>
    <x v="1"/>
    <x v="28"/>
    <x v="82"/>
    <s v="코인셀 조립에 필요한 Ni-foam 준비"/>
    <s v="Ni foam 타발 "/>
    <s v="Ni foam 타발 "/>
    <s v="Ni foam 전용 타발기 (대원프리시전-수동 타발기 15φ cavity)"/>
    <m/>
    <m/>
    <m/>
    <m/>
    <m/>
    <m/>
    <m/>
    <s v="연구원"/>
    <n v="1"/>
    <n v="1.5"/>
    <n v="1"/>
    <n v="18"/>
    <m/>
    <n v="1"/>
    <n v="18"/>
  </r>
  <r>
    <x v="1"/>
    <x v="8"/>
    <x v="1"/>
    <x v="28"/>
    <x v="82"/>
    <s v="코인셀 조립에 필요한 Ni-foam 준비"/>
    <s v="Ni foam 세척/건조 "/>
    <s v="이물질 제거 등을 위해 에틸알콜+초음파 세척 및 건조 (정리 포함)"/>
    <s v="외부초음파 설비 (Brason-CPX1800H-E), 비커, 60℃항온챔버"/>
    <m/>
    <m/>
    <m/>
    <m/>
    <m/>
    <m/>
    <m/>
    <s v="연구원"/>
    <n v="1"/>
    <n v="0.3"/>
    <n v="1"/>
    <n v="3.5999999999999996"/>
    <m/>
    <n v="1"/>
    <n v="3.5999999999999996"/>
  </r>
  <r>
    <x v="1"/>
    <x v="8"/>
    <x v="1"/>
    <x v="28"/>
    <x v="13"/>
    <s v="코인셀 제작"/>
    <s v="코인셀용 양/음극 타발"/>
    <s v="코인셀용 양/음극 타발 (1소재당 코인셀 4~5개 제조)"/>
    <s v="코인셀 타발기"/>
    <m/>
    <m/>
    <m/>
    <m/>
    <m/>
    <m/>
    <m/>
    <s v="연구원"/>
    <n v="1"/>
    <n v="0.1"/>
    <n v="22"/>
    <n v="26.400000000000002"/>
    <m/>
    <n v="47.14"/>
    <n v="56.568000000000005"/>
  </r>
  <r>
    <x v="1"/>
    <x v="8"/>
    <x v="1"/>
    <x v="28"/>
    <x v="13"/>
    <s v="코인셀 제작"/>
    <s v="무게 측정/기록"/>
    <s v="타발된 전극 무게 측정 (target 무게에 젤 적합한 전극 사용), Cu foil 무게 측정 "/>
    <s v="정밀저울  (메틀러토레도 Balance XPR205V)"/>
    <m/>
    <m/>
    <m/>
    <m/>
    <s v="전극 Total 무게"/>
    <m/>
    <m/>
    <s v="연구원"/>
    <n v="1"/>
    <n v="0.2"/>
    <n v="22"/>
    <n v="52.800000000000004"/>
    <m/>
    <n v="47.14"/>
    <n v="113.13600000000001"/>
  </r>
  <r>
    <x v="1"/>
    <x v="8"/>
    <x v="1"/>
    <x v="28"/>
    <x v="13"/>
    <s v="코인셀 제작"/>
    <s v="두께 측정/기록"/>
    <s v="타발된 전극 두께 측정 (target 두께에 젤 적합한 전극 사용), Cu foil 두께 측정 "/>
    <s v="두께측정기 (TESA u-hite gauge)"/>
    <m/>
    <m/>
    <m/>
    <m/>
    <s v="전극 코팅 두께 (압연 후)"/>
    <m/>
    <m/>
    <s v="연구원"/>
    <n v="1"/>
    <n v="0.3"/>
    <n v="22"/>
    <n v="79.199999999999989"/>
    <m/>
    <n v="47.14"/>
    <n v="169.70400000000001"/>
  </r>
  <r>
    <x v="1"/>
    <x v="8"/>
    <x v="1"/>
    <x v="28"/>
    <x v="13"/>
    <s v="코인셀 제작"/>
    <s v="Li metal 타발"/>
    <s v="글러브박스 내에 있는 Li metal  소분 -&gt; 드라이룸으로 이동 후 타발+Ni mesh 부착 "/>
    <s v="글러브박스, Li-metal 타발기"/>
    <m/>
    <m/>
    <m/>
    <m/>
    <m/>
    <m/>
    <m/>
    <s v="연구원"/>
    <n v="1"/>
    <n v="0.3"/>
    <n v="22"/>
    <n v="79.199999999999989"/>
    <m/>
    <n v="47.14"/>
    <n v="169.70400000000001"/>
  </r>
  <r>
    <x v="1"/>
    <x v="8"/>
    <x v="1"/>
    <x v="28"/>
    <x v="13"/>
    <s v="코인셀 제작"/>
    <s v="분리막 타발"/>
    <s v="분리막타발"/>
    <s v="분리막 타발기"/>
    <m/>
    <m/>
    <m/>
    <m/>
    <m/>
    <m/>
    <m/>
    <s v="연구원"/>
    <n v="1"/>
    <n v="0.1"/>
    <n v="22"/>
    <n v="26.400000000000002"/>
    <m/>
    <n v="47.14"/>
    <n v="56.568000000000005"/>
  </r>
  <r>
    <x v="1"/>
    <x v="8"/>
    <x v="1"/>
    <x v="28"/>
    <x v="13"/>
    <s v="코인셀 제작"/>
    <s v="부품 준비 (코인셀용 부품)_x000d_"/>
    <s v="제작할 코인셀 개수에 맞춰 코인셀용 부품 준비"/>
    <s v="2032 웰코스 coin cell 5종 부품 "/>
    <m/>
    <m/>
    <m/>
    <m/>
    <m/>
    <m/>
    <m/>
    <s v="연구원"/>
    <n v="1"/>
    <n v="0.05"/>
    <n v="22"/>
    <n v="13.200000000000001"/>
    <m/>
    <n v="47.14"/>
    <n v="28.284000000000002"/>
  </r>
  <r>
    <x v="1"/>
    <x v="8"/>
    <x v="1"/>
    <x v="28"/>
    <x v="13"/>
    <s v="코인셀 제작"/>
    <s v="코인셀 조립_x000d_"/>
    <s v="코인셀 조립 및 클램핑, 에틸알콜로 누액된 전해액 닦기 등 "/>
    <s v="코인셀 클램퍼 (웰코스-수동/또는 자동 클램퍼 : HSMCC/HSACC)"/>
    <m/>
    <m/>
    <m/>
    <m/>
    <m/>
    <m/>
    <m/>
    <s v="연구원"/>
    <n v="1"/>
    <n v="0.2"/>
    <n v="22"/>
    <n v="52.800000000000004"/>
    <m/>
    <n v="47.14"/>
    <n v="113.13600000000001"/>
  </r>
  <r>
    <x v="1"/>
    <x v="8"/>
    <x v="1"/>
    <x v="28"/>
    <x v="13"/>
    <s v="코인셀 제작"/>
    <s v="코인셀 조립 후 OCV 측정_x000d_"/>
    <s v="OCV 측정"/>
    <s v="Hioki 디지털 포켓 테스터기"/>
    <m/>
    <m/>
    <m/>
    <m/>
    <s v="OCV"/>
    <m/>
    <m/>
    <s v="연구원"/>
    <n v="1"/>
    <n v="0.05"/>
    <n v="22"/>
    <n v="13.200000000000001"/>
    <m/>
    <n v="47.14"/>
    <n v="28.284000000000002"/>
  </r>
  <r>
    <x v="1"/>
    <x v="8"/>
    <x v="1"/>
    <x v="2"/>
    <x v="10"/>
    <s v="전극 물성 평가 및 모노셀 제작용 전극 압연"/>
    <s v="target로딩 전극 확인"/>
    <s v="전극 로딩 확인, 사용할 전극 선별"/>
    <s v="정밀저울  (메틀러토레도 Balance XPR205V)"/>
    <m/>
    <m/>
    <m/>
    <m/>
    <s v="전극 Loading"/>
    <m/>
    <m/>
    <s v="연구원"/>
    <n v="1"/>
    <n v="0.1"/>
    <n v="32.86"/>
    <n v="39.432000000000002"/>
    <m/>
    <n v="71.430000000000007"/>
    <n v="85.716000000000008"/>
  </r>
  <r>
    <x v="1"/>
    <x v="8"/>
    <x v="1"/>
    <x v="2"/>
    <x v="10"/>
    <s v="전극 물성 평가 및 모노셀 제작용 전극 압연"/>
    <s v="6~7cm 폭으로 전극 cutting"/>
    <s v="6~7cm 폭으로 전극 cutting"/>
    <s v="작두"/>
    <m/>
    <m/>
    <m/>
    <m/>
    <m/>
    <m/>
    <m/>
    <s v="연구원"/>
    <n v="1"/>
    <n v="0.1"/>
    <n v="32.86"/>
    <n v="39.432000000000002"/>
    <m/>
    <n v="71.430000000000007"/>
    <n v="85.716000000000008"/>
  </r>
  <r>
    <x v="1"/>
    <x v="8"/>
    <x v="1"/>
    <x v="2"/>
    <x v="10"/>
    <s v="전극 물성 평가 및 모노셀 제작용 전극 압연"/>
    <s v="target 밀도로 압연"/>
    <s v="압연 gap 변경하여 target porosity에 맞춰 압연 -&gt; 두께에 적합할 때까지 압연 반복(현재 Lab Press 설비로는 여러번 다단 압연 필요)"/>
    <s v="roll-press"/>
    <m/>
    <m/>
    <m/>
    <m/>
    <s v="집전체 두께, 전극 코팅 두께 (압연 전), 전극 코팅 두께 (압연 후)"/>
    <m/>
    <m/>
    <s v="연구원"/>
    <n v="1"/>
    <n v="0.5"/>
    <n v="32.86"/>
    <n v="197.16"/>
    <m/>
    <n v="71.430000000000007"/>
    <n v="428.58000000000004"/>
  </r>
  <r>
    <x v="1"/>
    <x v="8"/>
    <x v="1"/>
    <x v="2"/>
    <x v="10"/>
    <s v="전극 물성 평가 및 모노셀 제작용 전극 압연"/>
    <s v="장비 세척 및 정리"/>
    <s v="press기의 roll 클리닝"/>
    <m/>
    <m/>
    <m/>
    <m/>
    <m/>
    <m/>
    <m/>
    <m/>
    <s v="연구원"/>
    <n v="1"/>
    <n v="0.2"/>
    <n v="32.86"/>
    <n v="78.864000000000004"/>
    <m/>
    <n v="71.430000000000007"/>
    <n v="171.43200000000002"/>
  </r>
  <r>
    <x v="1"/>
    <x v="8"/>
    <x v="1"/>
    <x v="2"/>
    <x v="10"/>
    <s v="전극 물성 평가 및 모노셀 제작용 전극 압연"/>
    <s v="전극 V/D 챔버로 이동  "/>
    <s v="Al foil로 감싼 후 드라이룸 내의 V/D 챔버로 이동"/>
    <s v="VD 챔버, 진공펌프"/>
    <m/>
    <m/>
    <m/>
    <m/>
    <m/>
    <m/>
    <m/>
    <s v="연구원"/>
    <n v="1"/>
    <n v="0.01"/>
    <n v="1.429"/>
    <n v="0.17148000000000002"/>
    <m/>
    <n v="0"/>
    <n v="0"/>
  </r>
  <r>
    <x v="1"/>
    <x v="8"/>
    <x v="1"/>
    <x v="2"/>
    <x v="10"/>
    <s v="전극 물성 평가 및 모노셀 제작용 전극 압연"/>
    <s v="전극 건조  "/>
    <s v="130℃ 진공상태에서 8시간동안 전극 건조"/>
    <s v="VD 챔버, 진공펌프"/>
    <m/>
    <m/>
    <m/>
    <m/>
    <m/>
    <m/>
    <m/>
    <s v="연구원"/>
    <n v="0"/>
    <n v="12"/>
    <n v="1.429"/>
    <n v="0"/>
    <m/>
    <n v="0"/>
    <n v="0"/>
  </r>
  <r>
    <x v="1"/>
    <x v="8"/>
    <x v="1"/>
    <x v="4"/>
    <x v="14"/>
    <s v="전극 타발"/>
    <s v="모노셀 용 전극 타발"/>
    <s v="양/음극 모노셀 타발"/>
    <s v="모노셀 타발기"/>
    <m/>
    <m/>
    <m/>
    <m/>
    <m/>
    <m/>
    <m/>
    <s v="연구원,도급"/>
    <n v="1"/>
    <n v="0.5"/>
    <n v="31.43"/>
    <n v="188.57999999999998"/>
    <m/>
    <n v="71.430000000000007"/>
    <n v="428.58000000000004"/>
  </r>
  <r>
    <x v="1"/>
    <x v="8"/>
    <x v="1"/>
    <x v="4"/>
    <x v="14"/>
    <s v="Tap 닦기"/>
    <s v="양/음극 tap 닦기"/>
    <s v="tap 부분의 활물질 층 제거"/>
    <m/>
    <m/>
    <m/>
    <m/>
    <m/>
    <m/>
    <m/>
    <m/>
    <s v="연구원, 도급"/>
    <n v="1"/>
    <n v="0.5"/>
    <n v="31.43"/>
    <n v="188.57999999999998"/>
    <m/>
    <n v="71.430000000000007"/>
    <n v="428.58000000000004"/>
  </r>
  <r>
    <x v="1"/>
    <x v="8"/>
    <x v="1"/>
    <x v="4"/>
    <x v="14"/>
    <s v="전극 건조"/>
    <s v="전극 V/D 챔버로 이동"/>
    <s v="Al foil로 감싼 후 드라이룸 내의 V/D 챔버로 이동 "/>
    <m/>
    <m/>
    <m/>
    <m/>
    <m/>
    <m/>
    <m/>
    <m/>
    <s v="연구원"/>
    <n v="1"/>
    <n v="0.01"/>
    <n v="31.43"/>
    <n v="3.7716000000000003"/>
    <m/>
    <n v="71.430000000000007"/>
    <n v="8.5716000000000001"/>
  </r>
  <r>
    <x v="1"/>
    <x v="8"/>
    <x v="1"/>
    <x v="4"/>
    <x v="14"/>
    <s v="전극 건조"/>
    <s v="전극 건조"/>
    <s v=" V/D 챔버에서 130℃ 진공상태에서 8시간동안 전극 건조"/>
    <s v="VD챔버, 진공펌프"/>
    <m/>
    <m/>
    <m/>
    <m/>
    <m/>
    <m/>
    <m/>
    <s v="연구원"/>
    <n v="0"/>
    <n v="12"/>
    <n v="31.43"/>
    <n v="0"/>
    <m/>
    <n v="71.430000000000007"/>
    <n v="0"/>
  </r>
  <r>
    <x v="1"/>
    <x v="8"/>
    <x v="1"/>
    <x v="4"/>
    <x v="14"/>
    <s v="전극 이송 (to 도급실)"/>
    <s v="실링 후, 모노셀 수작업실 전달"/>
    <s v="실링 후, 모노셀 수작업실 (전지동)에 전달 "/>
    <s v="진공 포장기 (SM600-L. or SW600-W)"/>
    <m/>
    <m/>
    <m/>
    <m/>
    <m/>
    <m/>
    <m/>
    <s v="연구원"/>
    <n v="1"/>
    <n v="0.1"/>
    <n v="31.43"/>
    <n v="37.716000000000001"/>
    <m/>
    <n v="0"/>
    <n v="0"/>
  </r>
  <r>
    <x v="1"/>
    <x v="8"/>
    <x v="1"/>
    <x v="4"/>
    <x v="14"/>
    <s v="모노셀 조립"/>
    <s v="모노셀 조립 "/>
    <s v="모노셀 조립 "/>
    <m/>
    <m/>
    <m/>
    <m/>
    <m/>
    <m/>
    <m/>
    <m/>
    <s v="도급 "/>
    <n v="0"/>
    <n v="0"/>
    <n v="31.43"/>
    <n v="0"/>
    <m/>
    <n v="71.430000000000007"/>
    <n v="0"/>
  </r>
  <r>
    <x v="1"/>
    <x v="8"/>
    <x v="1"/>
    <x v="4"/>
    <x v="14"/>
    <s v="모노셀 이송 (to lab)"/>
    <s v="수작업실에서 모노셀 수령 "/>
    <s v="모노셀 수작업실(전지동)에서 모노셀 수령 후 건조 오븐에 투입 "/>
    <m/>
    <m/>
    <m/>
    <m/>
    <m/>
    <m/>
    <m/>
    <m/>
    <s v="연구원"/>
    <n v="1"/>
    <n v="0.1"/>
    <n v="31.43"/>
    <n v="37.716000000000001"/>
    <m/>
    <n v="71.430000000000007"/>
    <n v="85.716000000000008"/>
  </r>
  <r>
    <x v="1"/>
    <x v="8"/>
    <x v="1"/>
    <x v="4"/>
    <x v="14"/>
    <s v="모노셀 건조"/>
    <s v="모노셀 건조"/>
    <s v="55~60℃ 챔버에서 1~2일 이상 건조 "/>
    <s v="VD챔버, 진공펌프"/>
    <m/>
    <m/>
    <m/>
    <m/>
    <m/>
    <m/>
    <m/>
    <s v="연구원"/>
    <n v="0"/>
    <n v="24"/>
    <n v="31.43"/>
    <n v="0"/>
    <m/>
    <n v="71.430000000000007"/>
    <n v="0"/>
  </r>
  <r>
    <x v="1"/>
    <x v="8"/>
    <x v="0"/>
    <x v="29"/>
    <x v="83"/>
    <s v="전극 접착력 측정"/>
    <s v="샘플링"/>
    <s v="전극 접착력 size (2*10cm)로 전극 타발"/>
    <s v="접착력 타발기 (대원정밀-잡착력 전극 타발기)"/>
    <m/>
    <m/>
    <m/>
    <m/>
    <m/>
    <m/>
    <m/>
    <s v="연구원"/>
    <n v="1"/>
    <n v="0.1"/>
    <n v="1.429"/>
    <n v="1.7147999999999999"/>
    <m/>
    <n v="42.86"/>
    <n v="51.432000000000002"/>
  </r>
  <r>
    <x v="1"/>
    <x v="8"/>
    <x v="0"/>
    <x v="29"/>
    <x v="83"/>
    <s v="전극 접착력 측정"/>
    <s v="슬라이드 글라스에 양면테이프 부착"/>
    <s v="슬라이드 글라스에 양면테이프 부착"/>
    <s v="슬라이드 글라스 ,양면테이프"/>
    <m/>
    <m/>
    <m/>
    <m/>
    <m/>
    <m/>
    <m/>
    <s v="연구원"/>
    <n v="1"/>
    <n v="0.05"/>
    <n v="1.429"/>
    <n v="0.85739999999999994"/>
    <m/>
    <n v="42.86"/>
    <n v="25.716000000000001"/>
  </r>
  <r>
    <x v="1"/>
    <x v="8"/>
    <x v="0"/>
    <x v="29"/>
    <x v="83"/>
    <s v="전극 접착력 측정"/>
    <s v="슬라이드 글라스에 타발한 전극 부착"/>
    <s v="테이프 위에 타발한 전극 부착"/>
    <m/>
    <m/>
    <m/>
    <m/>
    <m/>
    <m/>
    <m/>
    <m/>
    <s v="연구원"/>
    <n v="1"/>
    <n v="0.1"/>
    <n v="1.429"/>
    <n v="1.7147999999999999"/>
    <m/>
    <n v="42.86"/>
    <n v="51.432000000000002"/>
  </r>
  <r>
    <x v="1"/>
    <x v="8"/>
    <x v="0"/>
    <x v="29"/>
    <x v="83"/>
    <s v="전극 접착력 측정"/>
    <s v="롤러 작업_x000d_"/>
    <s v="전극 부착된 슬라이드 글라스 롤링 작업 왕복 10회"/>
    <s v="롤러"/>
    <m/>
    <m/>
    <m/>
    <m/>
    <s v="Press 압력"/>
    <m/>
    <m/>
    <s v="연구원"/>
    <n v="1"/>
    <n v="0.1"/>
    <n v="1.429"/>
    <n v="1.7147999999999999"/>
    <m/>
    <n v="42.86"/>
    <n v="51.432000000000002"/>
  </r>
  <r>
    <x v="1"/>
    <x v="8"/>
    <x v="0"/>
    <x v="29"/>
    <x v="83"/>
    <s v="전극 접착력 측정"/>
    <s v="접착력 측정기에 부착_x000d_"/>
    <s v="접착력 측정기에 슬라이드글라스 부착"/>
    <s v=" 접착력 측정용 UTM 장비 (LLOYD INSTRUMENTS _x000a_-Material Testing Machine LS-1)"/>
    <m/>
    <m/>
    <m/>
    <m/>
    <m/>
    <m/>
    <m/>
    <s v="연구원"/>
    <n v="1"/>
    <n v="0.1"/>
    <n v="1.429"/>
    <n v="1.7147999999999999"/>
    <m/>
    <n v="42.86"/>
    <n v="51.432000000000002"/>
  </r>
  <r>
    <x v="1"/>
    <x v="8"/>
    <x v="0"/>
    <x v="29"/>
    <x v="83"/>
    <s v="전극 접착력 측정"/>
    <s v="접착력 측정 "/>
    <s v="전극 접착력 측정 (90도, peel-off),(한 소재당 4~5개 측정)"/>
    <s v=" 접착력 측정용 UTM 장비 (LLOYD INSTRUMENTS _x000a_-Material Testing Machine LS-1), PC"/>
    <m/>
    <m/>
    <m/>
    <m/>
    <s v="VD 접착력"/>
    <m/>
    <m/>
    <s v="연구원"/>
    <n v="1"/>
    <n v="0.1"/>
    <n v="1.429"/>
    <n v="1.7147999999999999"/>
    <m/>
    <n v="42.86"/>
    <n v="51.432000000000002"/>
  </r>
  <r>
    <x v="1"/>
    <x v="8"/>
    <x v="0"/>
    <x v="29"/>
    <x v="83"/>
    <s v="전극 접착력 측정"/>
    <s v="Data 정리_x000d_"/>
    <s v="Data 추출 및 정리"/>
    <m/>
    <m/>
    <m/>
    <m/>
    <m/>
    <m/>
    <m/>
    <m/>
    <s v="연구원"/>
    <n v="1"/>
    <n v="0.05"/>
    <n v="1.429"/>
    <n v="0.85739999999999994"/>
    <m/>
    <n v="42.86"/>
    <n v="25.716000000000001"/>
  </r>
  <r>
    <x v="1"/>
    <x v="8"/>
    <x v="0"/>
    <x v="29"/>
    <x v="84"/>
    <s v="전극 단면 분석 "/>
    <s v="이온밀링, 분석 담당 의뢰중"/>
    <s v="일부 연구원들은 라이선스를 받아 직접 측정하기도 하나, quality있는 분석과 결과를 위해 분석담당에 분석 의뢰 중, '26년 기준 시료 ~20개 의뢰 "/>
    <m/>
    <m/>
    <m/>
    <m/>
    <m/>
    <m/>
    <m/>
    <m/>
    <s v="분석 담당 연구원"/>
    <n v="0"/>
    <n v="0"/>
    <n v="2"/>
    <n v="0"/>
    <m/>
    <n v="2"/>
    <n v="0"/>
  </r>
  <r>
    <x v="1"/>
    <x v="8"/>
    <x v="2"/>
    <x v="30"/>
    <x v="85"/>
    <s v="코인셀 용량/효율 평가 (dQ/dV 포함)"/>
    <s v="비어있는 충방전 채널에 코인셀 체결"/>
    <s v="전극 로딩을 반영하여, 0.1/0.005C에 해당하는 current 값 확인, 충방전기 챔버로 이동 후 , 코인셀 체결, 충방전 패턴 설정 및 저장 "/>
    <s v="항온 챔버"/>
    <m/>
    <m/>
    <m/>
    <m/>
    <m/>
    <m/>
    <m/>
    <s v="연구원"/>
    <n v="1"/>
    <n v="0.25"/>
    <n v="21.43"/>
    <n v="64.289999999999992"/>
    <m/>
    <n v="47.14"/>
    <n v="141.42000000000002"/>
  </r>
  <r>
    <x v="1"/>
    <x v="8"/>
    <x v="2"/>
    <x v="30"/>
    <x v="85"/>
    <s v="코인셀 용량/효율 평가 (dQ/dV 포함)"/>
    <s v="충방전 평가 진행"/>
    <s v="30시간 상온 wetting 후, 충방전 평가 진행 "/>
    <s v="충방전기 - TOYO system(Toscat-3100), PC, 항온챔버"/>
    <m/>
    <m/>
    <m/>
    <m/>
    <m/>
    <m/>
    <m/>
    <s v="연구원"/>
    <n v="0"/>
    <n v="60"/>
    <n v="21.43"/>
    <n v="0"/>
    <m/>
    <n v="47.14"/>
    <n v="0"/>
  </r>
  <r>
    <x v="1"/>
    <x v="8"/>
    <x v="2"/>
    <x v="30"/>
    <x v="85"/>
    <s v="코인셀 용량/효율 평가 (dQ/dV 포함)"/>
    <s v="Data 정리"/>
    <s v="data추출 및 용량/효율 정리"/>
    <m/>
    <m/>
    <m/>
    <m/>
    <m/>
    <s v="효율, 충전 용량, 방전용량"/>
    <m/>
    <m/>
    <s v="연구원"/>
    <n v="1"/>
    <n v="0.3"/>
    <n v="21.43"/>
    <n v="77.147999999999996"/>
    <m/>
    <n v="47.14"/>
    <n v="169.70400000000001"/>
  </r>
  <r>
    <x v="1"/>
    <x v="8"/>
    <x v="2"/>
    <x v="30"/>
    <x v="85"/>
    <s v="코인셀 용량/효율 평가 (dQ/dV 포함)"/>
    <s v="그래프 생성 _x000d_"/>
    <s v="오리진 프로그램으로 그래프 생성"/>
    <m/>
    <m/>
    <m/>
    <m/>
    <m/>
    <s v="dQdV (Capacity), Voltage profile (Capacity)"/>
    <m/>
    <m/>
    <s v="연구원"/>
    <n v="1"/>
    <n v="0.2"/>
    <n v="21.43"/>
    <n v="51.432000000000002"/>
    <m/>
    <n v="47.14"/>
    <n v="113.13600000000001"/>
  </r>
  <r>
    <x v="1"/>
    <x v="8"/>
    <x v="2"/>
    <x v="30"/>
    <x v="86"/>
    <s v="코인셀 rate capability 평가"/>
    <s v="비어있는 충방전 채널에 코인셀 체결_x000d_"/>
    <s v="전극 로딩 반영, C-rate에 해당하는 current값 확인, 충방전기 챔버로 이동 후 , 코인셀 체결, 충방전 패턴 설정 및 저장 "/>
    <s v="PC, 항온 챔버"/>
    <m/>
    <m/>
    <m/>
    <m/>
    <m/>
    <m/>
    <m/>
    <s v="연구원"/>
    <n v="1"/>
    <n v="0.25"/>
    <n v="0.57199999999999995"/>
    <n v="1.7159999999999997"/>
    <m/>
    <n v="21.43"/>
    <n v="64.289999999999992"/>
  </r>
  <r>
    <x v="1"/>
    <x v="8"/>
    <x v="2"/>
    <x v="30"/>
    <x v="86"/>
    <s v="코인셀 rate capability 평가_x000d_"/>
    <s v="Rate 별 평가 "/>
    <s v="rate 별 충/방전 평가 진행"/>
    <s v="PNE 충방전기 (5V, 0.1A) or TOYO system(Toscat-3100), PC, 항온챔버"/>
    <m/>
    <m/>
    <m/>
    <m/>
    <s v="충전 C-Rate 별 Voltage Profile , 충전 C-Rate 별 용량, 방전 C-Rate 별 Voltage Profile, 방전 C-Rate 별 용량"/>
    <m/>
    <m/>
    <s v="연구원"/>
    <n v="0"/>
    <n v="100"/>
    <n v="0.57199999999999995"/>
    <n v="0"/>
    <m/>
    <n v="21.43"/>
    <n v="0"/>
  </r>
  <r>
    <x v="1"/>
    <x v="8"/>
    <x v="2"/>
    <x v="30"/>
    <x v="86"/>
    <s v="코인셀 rate capability 평가_x000d_"/>
    <s v="Data 정리_x000d_"/>
    <s v="data추출 및 정리"/>
    <m/>
    <m/>
    <m/>
    <m/>
    <m/>
    <m/>
    <m/>
    <m/>
    <s v="연구원"/>
    <n v="1"/>
    <n v="0.3"/>
    <n v="0.57199999999999995"/>
    <n v="2.0591999999999997"/>
    <m/>
    <n v="21.43"/>
    <n v="77.147999999999996"/>
  </r>
  <r>
    <x v="1"/>
    <x v="8"/>
    <x v="2"/>
    <x v="30"/>
    <x v="86"/>
    <s v="코인셀 rate capability 평가_x000d_"/>
    <s v="그래프 생성_x000d_"/>
    <s v="오리진 프로그램으로 그래프 생성"/>
    <m/>
    <m/>
    <m/>
    <m/>
    <m/>
    <m/>
    <m/>
    <m/>
    <s v="연구원"/>
    <n v="1"/>
    <n v="0.3"/>
    <n v="0.57199999999999995"/>
    <n v="2.0591999999999997"/>
    <m/>
    <n v="21.43"/>
    <n v="77.147999999999996"/>
  </r>
  <r>
    <x v="1"/>
    <x v="8"/>
    <x v="1"/>
    <x v="4"/>
    <x v="87"/>
    <s v="전해액 주액"/>
    <s v="건조된 모노셀 실링 후, degas 장비로 이동"/>
    <s v="건조된 모노셀 실링/ 전해액, 피펫 등 준비 후 degas 장비로 이동 (드라이룸)"/>
    <s v="진공 포장기 (SM600-L. or SW600-W)"/>
    <m/>
    <m/>
    <m/>
    <m/>
    <m/>
    <m/>
    <m/>
    <s v="연구원"/>
    <n v="1"/>
    <n v="0.15"/>
    <n v="31.43"/>
    <n v="56.573999999999998"/>
    <m/>
    <n v="71.430000000000007"/>
    <n v="128.57400000000001"/>
  </r>
  <r>
    <x v="1"/>
    <x v="8"/>
    <x v="1"/>
    <x v="4"/>
    <x v="87"/>
    <s v="전해액 주액"/>
    <s v="전해액 주액"/>
    <s v="건조된 모노셀에 전해액 주액"/>
    <m/>
    <m/>
    <m/>
    <m/>
    <m/>
    <m/>
    <m/>
    <m/>
    <s v="연구원"/>
    <n v="1"/>
    <n v="0.15"/>
    <n v="31.43"/>
    <n v="56.573999999999998"/>
    <m/>
    <n v="71.430000000000007"/>
    <n v="128.57400000000001"/>
  </r>
  <r>
    <x v="1"/>
    <x v="8"/>
    <x v="1"/>
    <x v="4"/>
    <x v="87"/>
    <s v="전해액 주액"/>
    <s v="전해액 wetting "/>
    <s v="진공챔버에서 30초씩 2번 vacuum 시행"/>
    <s v="진공 포장기 (SM600-L. or SW600-W)"/>
    <m/>
    <m/>
    <m/>
    <m/>
    <m/>
    <m/>
    <m/>
    <s v="연구원"/>
    <n v="1"/>
    <n v="0.05"/>
    <n v="31.43"/>
    <n v="18.858000000000001"/>
    <m/>
    <n v="71.430000000000007"/>
    <n v="42.858000000000004"/>
  </r>
  <r>
    <x v="1"/>
    <x v="8"/>
    <x v="1"/>
    <x v="4"/>
    <x v="87"/>
    <s v="전해액 주액"/>
    <s v="모노셀 실링"/>
    <s v="degas 장비에서 모노셀 실링(진공압착), 수기로 cell number 기입"/>
    <s v="degas 장비"/>
    <m/>
    <m/>
    <m/>
    <m/>
    <m/>
    <m/>
    <m/>
    <s v="연구원"/>
    <n v="1"/>
    <n v="0.15"/>
    <n v="31.43"/>
    <n v="56.573999999999998"/>
    <m/>
    <n v="71.430000000000007"/>
    <n v="128.57400000000001"/>
  </r>
  <r>
    <x v="1"/>
    <x v="8"/>
    <x v="1"/>
    <x v="4"/>
    <x v="19"/>
    <s v="모노셀 활성화"/>
    <s v="비어있는 충방전 채널에 모노셀 체결"/>
    <s v="충방전기 챔버로 이동 후 , 모노셀 체결"/>
    <s v="항온챔버"/>
    <m/>
    <m/>
    <m/>
    <m/>
    <m/>
    <m/>
    <m/>
    <s v="연구원"/>
    <n v="1"/>
    <n v="0.1"/>
    <n v="31.43"/>
    <n v="37.716000000000001"/>
    <m/>
    <n v="71.430000000000007"/>
    <n v="85.716000000000008"/>
  </r>
  <r>
    <x v="1"/>
    <x v="8"/>
    <x v="1"/>
    <x v="4"/>
    <x v="19"/>
    <s v="모노셀 활성화"/>
    <s v="모노셀의 활성화 공정"/>
    <s v="12시간 상온 wetting 후, 3hr 충전 후 24시간 대기, 활성화 공정 진행"/>
    <s v="PNE충방전기 (5V, 1A) , PC, 항온 챔버"/>
    <m/>
    <m/>
    <m/>
    <m/>
    <m/>
    <m/>
    <m/>
    <s v="연구원"/>
    <n v="0"/>
    <n v="39"/>
    <n v="31.43"/>
    <n v="0"/>
    <m/>
    <n v="71.430000000000007"/>
    <n v="0"/>
  </r>
  <r>
    <x v="1"/>
    <x v="8"/>
    <x v="1"/>
    <x v="4"/>
    <x v="19"/>
    <s v="모노셀 활성화"/>
    <s v="활성화 Data 정리_x000d_"/>
    <s v="data추출 및 정리"/>
    <m/>
    <m/>
    <m/>
    <m/>
    <m/>
    <m/>
    <m/>
    <m/>
    <s v="연구원"/>
    <n v="1"/>
    <n v="0.1"/>
    <n v="31.43"/>
    <n v="37.716000000000001"/>
    <m/>
    <n v="71.430000000000007"/>
    <n v="85.716000000000008"/>
  </r>
  <r>
    <x v="1"/>
    <x v="8"/>
    <x v="1"/>
    <x v="4"/>
    <x v="20"/>
    <s v="모노셀 활성화"/>
    <s v="활성화 완료된 모노셀, degas 장비로 이동"/>
    <s v="활성화 완료된 모노셀에 포스트잇 부착 +degas 장비(드라이룸)으로 이동"/>
    <m/>
    <m/>
    <m/>
    <m/>
    <m/>
    <m/>
    <m/>
    <m/>
    <s v="연구원"/>
    <n v="1"/>
    <n v="0.15"/>
    <n v="31.43"/>
    <n v="56.573999999999998"/>
    <m/>
    <n v="71.430000000000007"/>
    <n v="128.57400000000001"/>
  </r>
  <r>
    <x v="1"/>
    <x v="8"/>
    <x v="1"/>
    <x v="4"/>
    <x v="20"/>
    <s v="모노셀 활성화"/>
    <s v="모노셀 부분 6-7cm로 맞추어 cutting"/>
    <s v="모노셀 부분 6cm로 맞추어 cutting"/>
    <s v="작두"/>
    <m/>
    <m/>
    <m/>
    <m/>
    <m/>
    <m/>
    <m/>
    <s v="연구원"/>
    <n v="1"/>
    <n v="0.05"/>
    <n v="31.43"/>
    <n v="18.858000000000001"/>
    <m/>
    <n v="71.430000000000007"/>
    <n v="42.858000000000004"/>
  </r>
  <r>
    <x v="1"/>
    <x v="8"/>
    <x v="1"/>
    <x v="4"/>
    <x v="20"/>
    <s v="모노셀 활성화"/>
    <s v="모노셀 resealing"/>
    <s v="degas 장비에서 모노셀 re-실링(진공압착)"/>
    <s v="degas 장비"/>
    <m/>
    <m/>
    <m/>
    <m/>
    <m/>
    <m/>
    <m/>
    <s v="연구원"/>
    <n v="1"/>
    <n v="0.1"/>
    <n v="31.43"/>
    <n v="37.716000000000001"/>
    <m/>
    <n v="71.430000000000007"/>
    <n v="85.716000000000008"/>
  </r>
  <r>
    <x v="1"/>
    <x v="8"/>
    <x v="2"/>
    <x v="8"/>
    <x v="88"/>
    <s v="모노셀 지그 체결"/>
    <s v="zig 체결"/>
    <s v="지그 체결 (우레탄폼 cutting 포함)"/>
    <s v="모노셀용 jig, 실리콘 패드 또는 우레탄폼, 토크렌치"/>
    <m/>
    <m/>
    <m/>
    <m/>
    <m/>
    <m/>
    <m/>
    <s v="연구원"/>
    <n v="1"/>
    <n v="0.25"/>
    <n v="31.43"/>
    <n v="94.289999999999992"/>
    <m/>
    <n v="71.430000000000007"/>
    <n v="214.29000000000002"/>
  </r>
  <r>
    <x v="1"/>
    <x v="8"/>
    <x v="2"/>
    <x v="8"/>
    <x v="88"/>
    <s v="모노셀 충방전기 지그 체결"/>
    <s v="비어있는 충방전 채널에 모노셀 체결"/>
    <s v="충방전기 챔버로 이동 후, 지그에 모노셀 체결 및 충방전 패턴 설정 등 측정 준비"/>
    <s v="항온챔버, "/>
    <m/>
    <m/>
    <m/>
    <m/>
    <m/>
    <m/>
    <m/>
    <s v="연구원"/>
    <n v="1"/>
    <n v="0.15"/>
    <n v="31.43"/>
    <n v="56.573999999999998"/>
    <m/>
    <n v="71.430000000000007"/>
    <n v="128.57400000000001"/>
  </r>
  <r>
    <x v="1"/>
    <x v="8"/>
    <x v="2"/>
    <x v="8"/>
    <x v="89"/>
    <s v="용량 및 저항 분석"/>
    <s v="모노셀 용량 및 HPPC 평가"/>
    <s v="모노셀 용량 및 HPPC 평가 진행"/>
    <s v="PNE충방전기 (5V, 1A) , PC, 항온 챔버"/>
    <m/>
    <m/>
    <m/>
    <m/>
    <m/>
    <m/>
    <m/>
    <s v="연구원"/>
    <n v="0"/>
    <n v="90"/>
    <n v="31.43"/>
    <n v="0"/>
    <m/>
    <n v="71.430000000000007"/>
    <n v="0"/>
  </r>
  <r>
    <x v="1"/>
    <x v="8"/>
    <x v="2"/>
    <x v="8"/>
    <x v="89"/>
    <s v="용량 및 저항 분석"/>
    <s v="Data 정리"/>
    <s v="Data 추출 및 정리"/>
    <m/>
    <m/>
    <m/>
    <m/>
    <s v="초가 HPPC 측정 raw data "/>
    <s v="초기 용량, SOC 별 저항 값, SOC 저항 그래프"/>
    <m/>
    <m/>
    <s v="연구원"/>
    <n v="1"/>
    <n v="0.25"/>
    <n v="31.43"/>
    <n v="94.289999999999992"/>
    <m/>
    <n v="71.430000000000007"/>
    <n v="214.29000000000002"/>
  </r>
  <r>
    <x v="1"/>
    <x v="8"/>
    <x v="2"/>
    <x v="8"/>
    <x v="89"/>
    <s v="용량 및 저항 분석"/>
    <s v="추가 평가를 위한 셀 선별 _x000d_"/>
    <s v="저항 유사한 순으로 셀 선별"/>
    <m/>
    <m/>
    <m/>
    <m/>
    <m/>
    <m/>
    <m/>
    <m/>
    <s v="연구원"/>
    <n v="1"/>
    <n v="0.05"/>
    <n v="31.43"/>
    <n v="18.858000000000001"/>
    <m/>
    <n v="71.430000000000007"/>
    <n v="42.858000000000004"/>
  </r>
  <r>
    <x v="1"/>
    <x v="8"/>
    <x v="2"/>
    <x v="8"/>
    <x v="89"/>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충방전기 (5V, 1A) , PC, 항온 챔버"/>
    <m/>
    <m/>
    <m/>
    <m/>
    <m/>
    <m/>
    <m/>
    <s v="연구원"/>
    <n v="1"/>
    <n v="0.15"/>
    <n v="31.43"/>
    <n v="56.573999999999998"/>
    <m/>
    <n v="71.430000000000007"/>
    <n v="128.57400000000001"/>
  </r>
  <r>
    <x v="1"/>
    <x v="8"/>
    <x v="2"/>
    <x v="8"/>
    <x v="90"/>
    <s v="수명 평가"/>
    <s v="셀 평가 (상온수명)"/>
    <s v="선별된 셀을 상온수명 평가 진행 (~600cyc., 100cyc마다 저항 측정)"/>
    <s v="PNE충방전기 (5V, 1A) , PC, 항온 챔버"/>
    <m/>
    <m/>
    <m/>
    <m/>
    <s v="용량, 용량 유지율, 저항, 저항 증가율"/>
    <m/>
    <m/>
    <s v="연구원"/>
    <n v="0"/>
    <n v="1800"/>
    <n v="31.43"/>
    <n v="0"/>
    <m/>
    <n v="71.430000000000007"/>
    <n v="0"/>
  </r>
  <r>
    <x v="1"/>
    <x v="8"/>
    <x v="2"/>
    <x v="8"/>
    <x v="90"/>
    <s v="수명 평가"/>
    <s v="셀 평가 (고온수명)"/>
    <s v="선별된 셀을 고온수명 평가 진행 (~600cyc., 100cyc마다 저항 측정)"/>
    <s v="PNE충방전기 (5V, 1A) , PC, 항온 챔버"/>
    <m/>
    <m/>
    <m/>
    <m/>
    <s v="용량 유지율"/>
    <m/>
    <m/>
    <s v="연구원"/>
    <n v="0"/>
    <n v="1800"/>
    <n v="31.43"/>
    <n v="0"/>
    <m/>
    <n v="71.430000000000007"/>
    <n v="0"/>
  </r>
  <r>
    <x v="1"/>
    <x v="8"/>
    <x v="2"/>
    <x v="8"/>
    <x v="91"/>
    <s v="고온 내구성 평가"/>
    <s v="셀 평가 (고온저장)"/>
    <s v="선별된 셀을 고온 저장 평가 진행 (60℃챔버 보관 후 1w, 2w, 4w, 6w, 8w 마다 저항 측정)"/>
    <s v="PNE충방전기 (5V, 1A) , PC, 항온 챔버"/>
    <m/>
    <m/>
    <m/>
    <m/>
    <s v="용량 유지율"/>
    <m/>
    <m/>
    <s v="연구원"/>
    <n v="0"/>
    <n v="1800"/>
    <n v="31.43"/>
    <n v="0"/>
    <m/>
    <n v="71.430000000000007"/>
    <n v="0"/>
  </r>
  <r>
    <x v="1"/>
    <x v="8"/>
    <x v="2"/>
    <x v="8"/>
    <x v="21"/>
    <s v="모노셀 평가 Data 정리"/>
    <s v="Data 정리"/>
    <s v="data 추출 및 정리, 그래프 그리기 등 (수명, 저장 수시 정리 필요)"/>
    <m/>
    <m/>
    <m/>
    <m/>
    <s v="수명, 저장 측정  raw data "/>
    <m/>
    <m/>
    <m/>
    <s v="연구원"/>
    <n v="1"/>
    <n v="0.25"/>
    <n v="31.43"/>
    <n v="94.289999999999992"/>
    <m/>
    <n v="71.430000000000007"/>
    <n v="214.29000000000002"/>
  </r>
  <r>
    <x v="1"/>
    <x v="8"/>
    <x v="1"/>
    <x v="4"/>
    <x v="92"/>
    <s v="모노셀 swelling 평가"/>
    <s v="건조된 셀 실링 후, degas 장비로 이동"/>
    <s v="건조된 2-stacked bicell 실링 후, degas 장비가 있는 드라이룸으로 이동 (전해액, 피펫 등 준비)"/>
    <s v="진공 포장기 (SM600-L. or SW600-W)"/>
    <m/>
    <m/>
    <m/>
    <m/>
    <m/>
    <m/>
    <m/>
    <s v="연구원"/>
    <n v="1"/>
    <n v="0.15"/>
    <n v="24.29"/>
    <n v="43.721999999999994"/>
    <m/>
    <n v="71.430000000000007"/>
    <n v="128.57400000000001"/>
  </r>
  <r>
    <x v="1"/>
    <x v="8"/>
    <x v="1"/>
    <x v="4"/>
    <x v="92"/>
    <s v="모노셀 swelling 평가"/>
    <s v="전해액 주액"/>
    <s v="건조된  2-stacked bicell 에 전해액 주액"/>
    <s v="마이크로피펫 "/>
    <m/>
    <m/>
    <m/>
    <m/>
    <m/>
    <m/>
    <m/>
    <s v="연구원"/>
    <n v="1"/>
    <n v="0.1"/>
    <n v="24.29"/>
    <n v="29.148000000000003"/>
    <m/>
    <n v="71.430000000000007"/>
    <n v="85.716000000000008"/>
  </r>
  <r>
    <x v="1"/>
    <x v="8"/>
    <x v="1"/>
    <x v="4"/>
    <x v="92"/>
    <s v="모노셀 swelling 평가"/>
    <s v="전해액 wetting "/>
    <s v="진공챔버에서 30초씩 2번 vaccum 시행"/>
    <s v="진공 포장기 (SM600-L. or SW600-W)"/>
    <m/>
    <m/>
    <m/>
    <m/>
    <m/>
    <m/>
    <m/>
    <s v="연구원"/>
    <n v="1"/>
    <n v="0.05"/>
    <n v="24.29"/>
    <n v="14.574000000000002"/>
    <m/>
    <n v="71.430000000000007"/>
    <n v="42.858000000000004"/>
  </r>
  <r>
    <x v="1"/>
    <x v="8"/>
    <x v="1"/>
    <x v="4"/>
    <x v="92"/>
    <s v="모노셀 swelling 평가"/>
    <s v="모노셀 실링"/>
    <s v="degas 장비에서 셀 실링(진공압착)"/>
    <s v="degas장비"/>
    <m/>
    <m/>
    <m/>
    <m/>
    <m/>
    <m/>
    <m/>
    <s v="연구원"/>
    <n v="1"/>
    <n v="0.05"/>
    <n v="24.29"/>
    <n v="14.574000000000002"/>
    <m/>
    <n v="71.430000000000007"/>
    <n v="42.858000000000004"/>
  </r>
  <r>
    <x v="1"/>
    <x v="8"/>
    <x v="1"/>
    <x v="4"/>
    <x v="92"/>
    <s v="모노셀 swelling 평가"/>
    <s v="상온 wetting"/>
    <s v="degas 공정없이 1일 wetting "/>
    <m/>
    <m/>
    <m/>
    <m/>
    <m/>
    <m/>
    <m/>
    <m/>
    <s v="연구원"/>
    <n v="0"/>
    <n v="24"/>
    <n v="24.29"/>
    <n v="0"/>
    <m/>
    <n v="71.430000000000007"/>
    <n v="0"/>
  </r>
  <r>
    <x v="1"/>
    <x v="8"/>
    <x v="2"/>
    <x v="31"/>
    <x v="93"/>
    <s v="swelling 평가 소재 지그 체결 "/>
    <s v="지그 체결"/>
    <s v="초기 두께 측정용 지그 체결"/>
    <s v="초기 두께 측정용 jig. 토크렌치"/>
    <m/>
    <m/>
    <m/>
    <m/>
    <m/>
    <m/>
    <m/>
    <s v="연구원"/>
    <n v="1"/>
    <n v="0.1"/>
    <n v="24.29"/>
    <n v="29.148000000000003"/>
    <m/>
    <n v="71.430000000000007"/>
    <n v="85.716000000000008"/>
  </r>
  <r>
    <x v="1"/>
    <x v="8"/>
    <x v="2"/>
    <x v="31"/>
    <x v="93"/>
    <s v="swelling 평가 소재 물성 측정"/>
    <s v="초기 두께 측정"/>
    <s v="초기 두께 측정 및 기록 "/>
    <s v="초기 두께 측정용 jig"/>
    <m/>
    <m/>
    <m/>
    <m/>
    <s v="초기 두께 (3개 평균)"/>
    <m/>
    <m/>
    <s v="연구원"/>
    <n v="1"/>
    <n v="0.5"/>
    <n v="24.29"/>
    <n v="145.74"/>
    <m/>
    <n v="71.430000000000007"/>
    <n v="428.58000000000004"/>
  </r>
  <r>
    <x v="1"/>
    <x v="8"/>
    <x v="2"/>
    <x v="31"/>
    <x v="93"/>
    <s v="swelling 평가 소재 지그 체결 "/>
    <s v="swelling 평가용 지그 체결 "/>
    <s v="swelling 평가용 지그 체결 "/>
    <s v="swelling 평가용 jig, 토크렌치, 지그 압력 측정용 로드셀"/>
    <m/>
    <m/>
    <m/>
    <m/>
    <m/>
    <m/>
    <m/>
    <s v="연구원"/>
    <n v="1"/>
    <n v="0.25"/>
    <n v="24.29"/>
    <n v="72.87"/>
    <m/>
    <n v="71.430000000000007"/>
    <n v="214.29000000000002"/>
  </r>
  <r>
    <x v="1"/>
    <x v="8"/>
    <x v="2"/>
    <x v="31"/>
    <x v="93"/>
    <s v="swelling 평가"/>
    <s v="비어 있는 채널에 셀 체결 "/>
    <s v="비어 있는 채널에 셀 체결 및 data 로거/SPC 케이블 연결, 충방전 패턴 설정 등 "/>
    <s v="데이터로거, SPC케이블, 항온 챔버"/>
    <m/>
    <m/>
    <m/>
    <m/>
    <m/>
    <m/>
    <m/>
    <s v="연구원"/>
    <n v="1"/>
    <n v="0.15"/>
    <n v="24.29"/>
    <n v="43.721999999999994"/>
    <m/>
    <n v="71.430000000000007"/>
    <n v="128.57400000000001"/>
  </r>
  <r>
    <x v="1"/>
    <x v="8"/>
    <x v="2"/>
    <x v="31"/>
    <x v="93"/>
    <s v="swelling 평가"/>
    <s v="in-situ swelling 평가"/>
    <s v="0.1C 2 cycle, 1C 300 Cycle 진행하며 in-situ sweling 평가"/>
    <s v="PNE충방전기 (5V, 1A) , PC, 항온 챔버, 데이터로거, SPC케이블, "/>
    <m/>
    <m/>
    <m/>
    <m/>
    <m/>
    <m/>
    <m/>
    <s v="연구원"/>
    <n v="0"/>
    <n v="800"/>
    <n v="24.29"/>
    <n v="0"/>
    <m/>
    <n v="71.430000000000007"/>
    <n v="0"/>
  </r>
  <r>
    <x v="1"/>
    <x v="8"/>
    <x v="2"/>
    <x v="31"/>
    <x v="93"/>
    <s v="swelling 평가"/>
    <s v="Data 정리"/>
    <s v="data 정리"/>
    <m/>
    <m/>
    <m/>
    <m/>
    <s v="수명/두께 변화 raw data "/>
    <s v="두께, 두께 변화율"/>
    <m/>
    <m/>
    <s v="연구원"/>
    <n v="1"/>
    <n v="0.5"/>
    <n v="24.29"/>
    <n v="145.74"/>
    <m/>
    <n v="71.430000000000007"/>
    <n v="428.58000000000004"/>
  </r>
  <r>
    <x v="1"/>
    <x v="9"/>
    <x v="0"/>
    <x v="0"/>
    <x v="0"/>
    <s v="입도 분석"/>
    <s v="샘플링"/>
    <s v="음극재 powder 드라이품에서 소분, 분산제 (triton-X,1% sol) 준비, 3차 증류수  받기 -&gt; 분산액 제조 (powder ~0.04g + 분산제 0.1ml, DI water 10g) "/>
    <s v="저울, vial "/>
    <m/>
    <m/>
    <m/>
    <m/>
    <m/>
    <m/>
    <m/>
    <s v="연구원"/>
    <n v="1"/>
    <n v="0.15"/>
    <n v="30"/>
    <n v="54"/>
    <n v="0.15"/>
    <n v="39"/>
    <n v="70.199999999999989"/>
  </r>
  <r>
    <x v="1"/>
    <x v="9"/>
    <x v="0"/>
    <x v="0"/>
    <x v="0"/>
    <s v="입도 분석"/>
    <s v="외부 초음파"/>
    <s v="분산액이 담긴 vial에 대해 외부 초음파 처리  1min"/>
    <s v="외부초음파 설비 (Brason-CPX1800H-E)"/>
    <m/>
    <m/>
    <m/>
    <m/>
    <m/>
    <m/>
    <m/>
    <s v="연구원"/>
    <n v="1"/>
    <n v="0.05"/>
    <n v="30"/>
    <n v="18"/>
    <n v="0.05"/>
    <n v="39"/>
    <n v="23.400000000000002"/>
  </r>
  <r>
    <x v="1"/>
    <x v="9"/>
    <x v="0"/>
    <x v="0"/>
    <x v="0"/>
    <s v="입도 분석"/>
    <s v="입도 측정"/>
    <s v=" Malvern 장비에 분산액 투입 및 측정 시작 (현재 SOP는 기본 3회 측정으로 setting 되어 있음)"/>
    <s v="입도 분석기 (Malvern Panalytical-mastersizer3000, hydro-EV (수동분산) or MV (자동 분산)선택 필요)"/>
    <m/>
    <m/>
    <m/>
    <m/>
    <m/>
    <m/>
    <m/>
    <s v="연구원"/>
    <n v="1"/>
    <n v="0.15"/>
    <n v="30"/>
    <n v="54"/>
    <n v="0.15"/>
    <n v="39"/>
    <n v="70.199999999999989"/>
  </r>
  <r>
    <x v="1"/>
    <x v="9"/>
    <x v="0"/>
    <x v="0"/>
    <x v="0"/>
    <s v="입도 분석"/>
    <s v="Data 정리"/>
    <s v=" data 추출 (vol. /Num. 기준 각각) 및 정리/그래프 그리기, _x000a_(측정 및 클리닝에 사용되는 폐수 주기적으로 별도 폐기 필요)"/>
    <m/>
    <m/>
    <m/>
    <m/>
    <m/>
    <s v="dmin, d10, d50, d90, dmax"/>
    <m/>
    <m/>
    <s v="연구원"/>
    <n v="1"/>
    <n v="0.25"/>
    <n v="30"/>
    <n v="90"/>
    <n v="0.25"/>
    <n v="39"/>
    <n v="117"/>
  </r>
  <r>
    <x v="1"/>
    <x v="9"/>
    <x v="0"/>
    <x v="0"/>
    <x v="1"/>
    <s v="파우더 및 전극 BET 측정과 Pore 분석 동시 가능 "/>
    <s v="샘플링"/>
    <s v="비어있는 BET 초자의 무게 측정 -&gt; 초자에 샘플 투입 (powder 0.2~2g/밀도가 낮은 샘플은 g수를 더 낮춰서 투입) -&gt; 초자 neck부분에 묻어있는 시료는 면봉으로 닦아주기, 전처리 장비에 초자 연결 "/>
    <s v="BET 초자, 면봉, 저울"/>
    <m/>
    <m/>
    <m/>
    <m/>
    <s v="초자 무게"/>
    <m/>
    <m/>
    <s v="연구원"/>
    <n v="1"/>
    <n v="0.5"/>
    <n v="15"/>
    <n v="90"/>
    <n v="0.5"/>
    <n v="19.5"/>
    <n v="117"/>
  </r>
  <r>
    <x v="1"/>
    <x v="9"/>
    <x v="0"/>
    <x v="0"/>
    <x v="1"/>
    <s v="파우더 및 전극 BET 측정과 Pore 분석 동시 가능 "/>
    <s v="전처리_x000d_"/>
    <s v="300℃ 진공상태에서 2시간동안 전처리 진행 (pore V.이 큰 원료의 경우, 전처리 시간 증가) --&gt; 상온으로 식히기 "/>
    <s v="전처리 장비, 진공펌프"/>
    <m/>
    <m/>
    <m/>
    <m/>
    <m/>
    <m/>
    <m/>
    <s v="연구원"/>
    <n v="0"/>
    <n v="2.5"/>
    <n v="15"/>
    <n v="0"/>
    <n v="2.5"/>
    <n v="19.5"/>
    <n v="0"/>
  </r>
  <r>
    <x v="1"/>
    <x v="9"/>
    <x v="0"/>
    <x v="0"/>
    <x v="1"/>
    <s v="파우더 및 전극 BET 측정과 Pore 분석 동시 가능 "/>
    <s v="무게 측정_x000d_"/>
    <s v="전처리 진행한 샘플이 담긴 BET 초자의 무게 측정-&gt; 샘플 무게 계산 "/>
    <s v="저울"/>
    <m/>
    <m/>
    <m/>
    <s v="초자 무게,전처리 후 초자무게(측정값)"/>
    <s v="샘플 무게"/>
    <m/>
    <m/>
    <s v="연구원"/>
    <n v="1"/>
    <n v="0.15"/>
    <n v="15"/>
    <n v="27"/>
    <n v="0.15"/>
    <n v="19.5"/>
    <n v="35.099999999999994"/>
  </r>
  <r>
    <x v="1"/>
    <x v="9"/>
    <x v="0"/>
    <x v="0"/>
    <x v="1"/>
    <s v="파우더 및 전극 BET 측정과 Pore 분석 동시 가능 "/>
    <s v="튜브장착 및 액체질소 투입"/>
    <s v="BET 장비에 초자 장착 -&gt;  가스보관실에서 액체 질소 소분 후 장비 용기에 덜어주기, 측정 패턴/파일명 등 설정 "/>
    <s v="액체질소 소분 통"/>
    <m/>
    <m/>
    <m/>
    <m/>
    <m/>
    <m/>
    <m/>
    <s v="연구원"/>
    <n v="1"/>
    <n v="0.3"/>
    <n v="15"/>
    <n v="54"/>
    <n v="0.3"/>
    <n v="19.5"/>
    <n v="70.199999999999989"/>
  </r>
  <r>
    <x v="1"/>
    <x v="9"/>
    <x v="0"/>
    <x v="0"/>
    <x v="1"/>
    <s v="파우더 및 전극 BET 측정과 Pore 분석 동시 가능 "/>
    <s v="측정"/>
    <s v="측정 시작 (장비에 따라 2개 소재 동시 분석 가능)"/>
    <s v="Porosimeter (Belsorp-mini2/micromeritics-ASAP2460), 진공펌프, N2 gas 공급 line &amp; 봄베 등"/>
    <m/>
    <m/>
    <m/>
    <s v="시료무게"/>
    <s v="비표면적"/>
    <m/>
    <m/>
    <s v="연구원"/>
    <n v="0"/>
    <n v="12"/>
    <n v="15"/>
    <n v="0"/>
    <n v="12"/>
    <n v="19.5"/>
    <n v="0"/>
  </r>
  <r>
    <x v="1"/>
    <x v="9"/>
    <x v="0"/>
    <x v="0"/>
    <x v="1"/>
    <s v="파우더 및 전극 BET 측정과 Pore 분석 동시 가능 "/>
    <s v="Data 정리"/>
    <s v="data 추출 및 정리 (그래프 그리기, pore 크기별 비율 계산 등)"/>
    <m/>
    <m/>
    <m/>
    <m/>
    <s v="시료 무게, 측정 raw data"/>
    <s v="비표면적"/>
    <m/>
    <m/>
    <s v="연구원"/>
    <n v="1"/>
    <n v="0.25"/>
    <n v="15"/>
    <n v="45"/>
    <n v="0.25"/>
    <n v="19.5"/>
    <n v="58.5"/>
  </r>
  <r>
    <x v="1"/>
    <x v="9"/>
    <x v="0"/>
    <x v="0"/>
    <x v="1"/>
    <s v="파우더 및 전극 BET 측정과 Pore 분석 동시 가능 "/>
    <s v="장비 세척 및 정리"/>
    <s v="사용한 초자 세척 및 정리  "/>
    <s v="건조 오븐 (60℃)"/>
    <m/>
    <m/>
    <m/>
    <m/>
    <m/>
    <m/>
    <m/>
    <s v="연구원"/>
    <n v="1"/>
    <n v="0.15"/>
    <n v="15"/>
    <n v="27"/>
    <n v="0.15"/>
    <n v="19.5"/>
    <n v="35.099999999999994"/>
  </r>
  <r>
    <x v="1"/>
    <x v="9"/>
    <x v="0"/>
    <x v="0"/>
    <x v="1"/>
    <s v="Pore 구조(분포) 분석 (CO2 +N2 흡착 실험)"/>
    <s v="외주 분석 의뢰 중"/>
    <s v="참고) 당사 장비는 CO2 흡착 실험은 현재 불가함. 초미세 pore (-0.7nm 이하) 분석은 N2 실험만으로는 정확도가 낮아, CO2 흡착+N2 흡착 실험으로 진행 필요해서 외주 분석 의뢰 중 "/>
    <m/>
    <m/>
    <m/>
    <m/>
    <m/>
    <m/>
    <m/>
    <m/>
    <s v="외주"/>
    <n v="0"/>
    <n v="0"/>
    <n v="0"/>
    <n v="0"/>
    <n v="0"/>
    <n v="0"/>
    <n v="0"/>
  </r>
  <r>
    <x v="1"/>
    <x v="9"/>
    <x v="0"/>
    <x v="0"/>
    <x v="2"/>
    <s v="Tap 밀도 분석"/>
    <s v="샘플링"/>
    <s v="메스실린더에 시료 40g 계량 후 투입 및 tap밀도 측정기에 장착"/>
    <s v="저울, 메스실린더(tap밀도 전용)"/>
    <m/>
    <m/>
    <m/>
    <m/>
    <s v="샘플무게"/>
    <m/>
    <m/>
    <s v="연구원"/>
    <n v="1"/>
    <n v="0.1"/>
    <n v="15"/>
    <n v="18"/>
    <n v="0.1"/>
    <n v="19.5"/>
    <n v="23.400000000000002"/>
  </r>
  <r>
    <x v="1"/>
    <x v="9"/>
    <x v="0"/>
    <x v="0"/>
    <x v="2"/>
    <s v="Tap 밀도 분석"/>
    <s v="1000회 tapping"/>
    <s v="1000회 tapping "/>
    <s v="KYT-4000, SEISHIN"/>
    <m/>
    <m/>
    <m/>
    <s v="시료무게"/>
    <s v="부피"/>
    <m/>
    <m/>
    <s v="연구원"/>
    <n v="1"/>
    <n v="0.25"/>
    <n v="15"/>
    <n v="45"/>
    <n v="0.25"/>
    <n v="19.5"/>
    <n v="58.5"/>
  </r>
  <r>
    <x v="1"/>
    <x v="9"/>
    <x v="0"/>
    <x v="0"/>
    <x v="2"/>
    <s v="Tap 밀도 분석"/>
    <s v="Tap 밀도 측정"/>
    <s v="메스실린더 부피 확인 및 tap 밀도 계산"/>
    <m/>
    <m/>
    <m/>
    <m/>
    <s v="시료무게, 부피"/>
    <s v="탭밀도"/>
    <m/>
    <m/>
    <s v="연구원"/>
    <n v="1"/>
    <n v="0.05"/>
    <m/>
    <n v="0"/>
    <m/>
    <n v="0"/>
    <n v="0"/>
  </r>
  <r>
    <x v="1"/>
    <x v="9"/>
    <x v="0"/>
    <x v="0"/>
    <x v="2"/>
    <s v="Tap 밀도 분석"/>
    <s v="장비 세척 및 정리"/>
    <s v="사용한 메스실린더 세척 및 정리"/>
    <m/>
    <m/>
    <m/>
    <m/>
    <m/>
    <m/>
    <m/>
    <m/>
    <s v="연구원"/>
    <n v="1"/>
    <n v="0.1"/>
    <n v="15"/>
    <n v="18"/>
    <n v="0.1"/>
    <n v="19.5"/>
    <n v="23.400000000000002"/>
  </r>
  <r>
    <x v="1"/>
    <x v="9"/>
    <x v="0"/>
    <x v="0"/>
    <x v="4"/>
    <s v="특정 원소 함량 분석 "/>
    <s v="분석 담당 의뢰중"/>
    <s v="분석 의뢰 (분석담당), '26년 기준 ~10개 시료 분석 의뢰 "/>
    <m/>
    <m/>
    <m/>
    <m/>
    <m/>
    <m/>
    <m/>
    <m/>
    <s v="분석 담당 연구원"/>
    <n v="0"/>
    <n v="0"/>
    <n v="1"/>
    <n v="0"/>
    <n v="0"/>
    <n v="0"/>
    <n v="0"/>
  </r>
  <r>
    <x v="1"/>
    <x v="9"/>
    <x v="0"/>
    <x v="0"/>
    <x v="5"/>
    <s v="결정구조/상(phase) 분석"/>
    <s v="샘플링"/>
    <s v="드라이룸에서 시료 소분 후 분석실 이동 --&gt; 샘플 홀더에 압연전극을 평평하게 샘플링,홀더 주변 클리닝 (에틸알콜 등), 홀더에 샘플명/이름/날짜 수기로 기입, 샘플 홀더  장비에 투입 후 측정 패턴 및 저장 setting "/>
    <s v="샘플 홀더, 양면테이프"/>
    <m/>
    <m/>
    <m/>
    <m/>
    <m/>
    <m/>
    <m/>
    <s v="연구원"/>
    <n v="1"/>
    <n v="0.5"/>
    <n v="30"/>
    <n v="180"/>
    <n v="0.5"/>
    <n v="39"/>
    <n v="234"/>
  </r>
  <r>
    <x v="1"/>
    <x v="9"/>
    <x v="0"/>
    <x v="0"/>
    <x v="5"/>
    <s v="결정구조/상(phase) 분석"/>
    <s v="XRD 측정"/>
    <s v=" XRD 측정"/>
    <s v="XRD (분석 담당 내 오픈 장비 사용 중 : Bruker사 D8 Endeavor 사용 중)"/>
    <m/>
    <m/>
    <m/>
    <m/>
    <m/>
    <m/>
    <m/>
    <s v="연구원"/>
    <n v="0"/>
    <n v="1"/>
    <n v="30"/>
    <n v="0"/>
    <n v="1"/>
    <n v="39"/>
    <n v="0"/>
  </r>
  <r>
    <x v="1"/>
    <x v="9"/>
    <x v="0"/>
    <x v="0"/>
    <x v="5"/>
    <s v="결정구조/상(phase) 분석"/>
    <s v="Data 변환 및 fitting"/>
    <s v="분석실 이동 + XRD 측정 컴퓨터에 있는 Eva/ topas 프로그램을 이용하여 data 변환 및 추출, Si 결정립 fitting"/>
    <m/>
    <m/>
    <m/>
    <m/>
    <s v="XRD raw data "/>
    <s v="배향도,  l004/l110"/>
    <m/>
    <m/>
    <s v="연구원"/>
    <n v="1"/>
    <n v="0.5"/>
    <n v="30"/>
    <n v="180"/>
    <n v="0.5"/>
    <n v="39"/>
    <n v="234"/>
  </r>
  <r>
    <x v="1"/>
    <x v="9"/>
    <x v="0"/>
    <x v="0"/>
    <x v="5"/>
    <s v="결정구조/상(phase) 분석"/>
    <s v="장비 세척 및 정리"/>
    <s v="사용한 샘플홀더 세척 및 정리"/>
    <m/>
    <m/>
    <m/>
    <m/>
    <m/>
    <m/>
    <m/>
    <m/>
    <s v="연구원"/>
    <n v="1"/>
    <n v="0.5"/>
    <n v="30"/>
    <n v="180"/>
    <n v="0.5"/>
    <n v="39"/>
    <n v="234"/>
  </r>
  <r>
    <x v="1"/>
    <x v="9"/>
    <x v="0"/>
    <x v="0"/>
    <x v="5"/>
    <s v="결정구조/상(phase) 분석"/>
    <s v="그래프 생성"/>
    <s v="추출한 data로 그래프 생성"/>
    <m/>
    <m/>
    <m/>
    <m/>
    <s v="변환된 raw data "/>
    <s v="origin 그래프 등 "/>
    <m/>
    <m/>
    <s v="연구원"/>
    <n v="1"/>
    <n v="0.2"/>
    <n v="30"/>
    <n v="72"/>
    <n v="0.2"/>
    <n v="39"/>
    <n v="93.600000000000009"/>
  </r>
  <r>
    <x v="1"/>
    <x v="9"/>
    <x v="0"/>
    <x v="0"/>
    <x v="6"/>
    <s v="소재 이미지 분석"/>
    <s v="샘플링"/>
    <s v="샘플홀더에 카본테이브 부착 후, 소량의 powder (혹은 전극) 부착"/>
    <s v="샘 홀더, 카본테이프"/>
    <m/>
    <m/>
    <m/>
    <m/>
    <m/>
    <m/>
    <m/>
    <s v="연구원"/>
    <n v="1"/>
    <n v="0.2"/>
    <n v="20"/>
    <n v="48"/>
    <n v="0.2"/>
    <n v="26"/>
    <n v="62.400000000000006"/>
  </r>
  <r>
    <x v="1"/>
    <x v="9"/>
    <x v="0"/>
    <x v="0"/>
    <x v="6"/>
    <s v="소재 이미지 분석"/>
    <s v="샘플 홀더 장비로 투입"/>
    <s v="분석실로 이동+샘플 홀더 장비로 투입"/>
    <m/>
    <m/>
    <m/>
    <m/>
    <m/>
    <m/>
    <m/>
    <m/>
    <s v="연구원"/>
    <n v="1"/>
    <n v="0.1"/>
    <n v="20"/>
    <n v="24"/>
    <n v="0.1"/>
    <n v="26"/>
    <n v="31.200000000000003"/>
  </r>
  <r>
    <x v="1"/>
    <x v="9"/>
    <x v="0"/>
    <x v="0"/>
    <x v="6"/>
    <s v="소재 이미지 분석"/>
    <s v="이미지 생성"/>
    <s v="원하는 샘플 SEM 이미지 (입자의 형태를 잘 확인할 수 있는) 확인 후 배율별로 각각 캡쳐  (배율별, SE/BSE 모드 각각 촬영)"/>
    <s v="SEM (분석 담당 내 오픈 장비 사용 중 : Hitachi사 S4800 또는 JEOL IT710HR 등)"/>
    <m/>
    <m/>
    <m/>
    <m/>
    <s v="단면 이미지"/>
    <m/>
    <m/>
    <s v="연구원"/>
    <n v="1"/>
    <n v="0.5"/>
    <n v="20"/>
    <n v="120"/>
    <n v="0.5"/>
    <n v="26"/>
    <n v="156"/>
  </r>
  <r>
    <x v="1"/>
    <x v="9"/>
    <x v="0"/>
    <x v="0"/>
    <x v="6"/>
    <s v="소재 이미지 분석"/>
    <s v="EDS 분석_x000d_"/>
    <s v="EDS 분석"/>
    <s v="SEM (분석 담당 내 오픈 장비 사용 중 : Hitachi사 S4800 또는 JEOL IT710HR 등)"/>
    <m/>
    <m/>
    <m/>
    <m/>
    <s v="원소 조성 및 분포"/>
    <m/>
    <m/>
    <s v="연구원"/>
    <n v="1"/>
    <n v="0.1"/>
    <n v="20"/>
    <n v="24"/>
    <n v="0.1"/>
    <n v="26"/>
    <n v="31.200000000000003"/>
  </r>
  <r>
    <x v="1"/>
    <x v="9"/>
    <x v="0"/>
    <x v="0"/>
    <x v="6"/>
    <s v="소재 이미지 분석"/>
    <s v="Data 저장_x000d_"/>
    <s v="Data 저장 후 추출"/>
    <m/>
    <m/>
    <m/>
    <m/>
    <m/>
    <m/>
    <m/>
    <m/>
    <s v="연구원"/>
    <n v="1"/>
    <n v="0.1"/>
    <n v="20"/>
    <n v="24"/>
    <n v="0.1"/>
    <n v="26"/>
    <n v="31.200000000000003"/>
  </r>
  <r>
    <x v="1"/>
    <x v="9"/>
    <x v="0"/>
    <x v="0"/>
    <x v="6"/>
    <s v="소재 이미지 분석"/>
    <s v="샘플 홀더 자동 배출_x000d_"/>
    <s v="샘플 홀더 배출"/>
    <m/>
    <m/>
    <m/>
    <m/>
    <m/>
    <m/>
    <m/>
    <m/>
    <s v="연구원"/>
    <n v="1"/>
    <n v="0.1"/>
    <n v="20"/>
    <n v="24"/>
    <n v="0.1"/>
    <n v="26"/>
    <n v="31.200000000000003"/>
  </r>
  <r>
    <x v="1"/>
    <x v="9"/>
    <x v="0"/>
    <x v="0"/>
    <x v="6"/>
    <s v="소재 이미지 분석"/>
    <s v="샘플 홀더 클리닝_x000d_"/>
    <s v="샘플 홀더 클리닝"/>
    <m/>
    <m/>
    <m/>
    <m/>
    <m/>
    <m/>
    <m/>
    <m/>
    <s v="연구원"/>
    <n v="1"/>
    <n v="0.2"/>
    <n v="20"/>
    <n v="48"/>
    <n v="0.2"/>
    <n v="26"/>
    <n v="62.400000000000006"/>
  </r>
  <r>
    <x v="1"/>
    <x v="9"/>
    <x v="0"/>
    <x v="0"/>
    <x v="7"/>
    <s v="진밀도 측정"/>
    <s v="샘플링"/>
    <s v="드라이룸에서 시료 소분 후, 진밀도 전용기에 분체 투입 후 tapping, cap 장착, 측정 조건 및 횟수 등 설정 (온도 안정화 될때까지 대기)"/>
    <s v="저울"/>
    <m/>
    <m/>
    <m/>
    <m/>
    <m/>
    <m/>
    <m/>
    <s v="연구원"/>
    <n v="1"/>
    <n v="0.1"/>
    <n v="10"/>
    <n v="12"/>
    <n v="0.1"/>
    <n v="13"/>
    <n v="15.600000000000001"/>
  </r>
  <r>
    <x v="1"/>
    <x v="9"/>
    <x v="0"/>
    <x v="0"/>
    <x v="7"/>
    <s v="진밀도 측정"/>
    <s v="측정"/>
    <s v="진밀도 측정"/>
    <s v="PYCNOMETER (진밀도측정기, Micrometics, AccuPyc1350), He gas 공급 라인 &amp; 봄베"/>
    <m/>
    <m/>
    <m/>
    <s v="시료무게"/>
    <s v="진밀도, Volume"/>
    <m/>
    <m/>
    <s v="연구원"/>
    <n v="0"/>
    <n v="0.5"/>
    <n v="10"/>
    <n v="0"/>
    <n v="0.5"/>
    <n v="13"/>
    <n v="0"/>
  </r>
  <r>
    <x v="1"/>
    <x v="9"/>
    <x v="0"/>
    <x v="0"/>
    <x v="7"/>
    <s v="진밀도 측정"/>
    <s v="Data 정리"/>
    <s v="Data 추출 및 정리"/>
    <m/>
    <m/>
    <m/>
    <m/>
    <m/>
    <m/>
    <m/>
    <m/>
    <s v="연구원"/>
    <n v="1"/>
    <n v="0.1"/>
    <n v="10"/>
    <n v="12"/>
    <n v="0.1"/>
    <n v="13"/>
    <n v="15.600000000000001"/>
  </r>
  <r>
    <x v="1"/>
    <x v="9"/>
    <x v="0"/>
    <x v="0"/>
    <x v="7"/>
    <s v="진밀도 측정"/>
    <s v="장비 세척 및 정리"/>
    <s v="사용한 초자 세척 및 정리"/>
    <m/>
    <m/>
    <m/>
    <m/>
    <m/>
    <m/>
    <m/>
    <m/>
    <s v="연구원"/>
    <n v="1"/>
    <n v="0.1"/>
    <n v="10"/>
    <n v="12"/>
    <n v="0.1"/>
    <n v="13"/>
    <n v="15.600000000000001"/>
  </r>
  <r>
    <x v="1"/>
    <x v="9"/>
    <x v="1"/>
    <x v="18"/>
    <x v="80"/>
    <s v="슬러리 물성 평가 및 코인셀/모노셀 제작용 음극 슬러리 제작"/>
    <s v="공용 소재 준비"/>
    <s v="대전 소형 Pilot에서 CMC 솔루션, 도전재, 바인더 소분해오기"/>
    <s v="저울"/>
    <m/>
    <m/>
    <m/>
    <m/>
    <m/>
    <m/>
    <m/>
    <s v="연구원"/>
    <n v="1"/>
    <n v="0.5"/>
    <n v="50"/>
    <n v="300"/>
    <n v="0.5"/>
    <n v="65"/>
    <n v="390"/>
  </r>
  <r>
    <x v="1"/>
    <x v="9"/>
    <x v="1"/>
    <x v="18"/>
    <x v="80"/>
    <s v="슬러리 물성 평가 및 코인셀/모노셀 제작용 음극 슬러리 제작"/>
    <s v="1차 슬러리 믹싱"/>
    <s v="PE bottle에 도전재(Super C65), CMC (Daicel2200 1.5%), 물 계량 후 homodisper로 분산"/>
    <s v="homodisper (Primix-homodisper-model 2.5), 저울"/>
    <m/>
    <m/>
    <m/>
    <m/>
    <m/>
    <m/>
    <m/>
    <s v="연구원"/>
    <n v="1"/>
    <n v="0.1"/>
    <n v="50"/>
    <n v="60"/>
    <n v="0.1"/>
    <n v="65"/>
    <n v="78"/>
  </r>
  <r>
    <x v="1"/>
    <x v="9"/>
    <x v="1"/>
    <x v="18"/>
    <x v="80"/>
    <s v="슬러리 물성 평가 및 코인셀/모노셀 제작용 음극 슬러리 제작"/>
    <s v="2차 슬러리 믹싱"/>
    <s v="TK 전용 믹서용기에  활물질+Super C 분산액, DI water 투입 후 고점도 mixing"/>
    <s v="TK mixer (Primix-HIVIS MIX Model 2P-03), 저울"/>
    <m/>
    <m/>
    <m/>
    <m/>
    <m/>
    <m/>
    <m/>
    <s v="연구원"/>
    <n v="1"/>
    <n v="0.5"/>
    <n v="50"/>
    <n v="300"/>
    <n v="0.5"/>
    <n v="65"/>
    <n v="390"/>
  </r>
  <r>
    <x v="1"/>
    <x v="9"/>
    <x v="1"/>
    <x v="18"/>
    <x v="80"/>
    <s v="슬러리 물성 평가 및 코인셀/모노셀 제작용 음극 슬러리 제작"/>
    <s v="3차 슬러리 믹싱"/>
    <s v="CMC 추가 투입 후 TK mixer 5min -&gt; homodisper로 옮겨 20분 추가 분산"/>
    <s v="TK mixer, homodisper, 저울"/>
    <m/>
    <m/>
    <m/>
    <m/>
    <m/>
    <m/>
    <m/>
    <s v="연구원"/>
    <n v="1"/>
    <n v="0.5"/>
    <n v="50"/>
    <n v="300"/>
    <n v="0.5"/>
    <n v="65"/>
    <n v="390"/>
  </r>
  <r>
    <x v="1"/>
    <x v="9"/>
    <x v="1"/>
    <x v="18"/>
    <x v="80"/>
    <s v="슬러리 물성 평가 및 코인셀/모노셀 제작용 음극 슬러리 제작"/>
    <s v="4차 슬러리 믹싱"/>
    <s v="바인더 및 물 투입후 10분 추가 분산"/>
    <s v="homodisper, 저울"/>
    <m/>
    <m/>
    <m/>
    <m/>
    <m/>
    <m/>
    <m/>
    <s v="연구원"/>
    <n v="1"/>
    <n v="0.2"/>
    <n v="50"/>
    <n v="120"/>
    <n v="0.2"/>
    <n v="65"/>
    <n v="156"/>
  </r>
  <r>
    <x v="1"/>
    <x v="9"/>
    <x v="1"/>
    <x v="18"/>
    <x v="80"/>
    <s v="슬러리 물성 평가 및 코인셀/모노셀 제작용 음극 슬러리 제작"/>
    <s v="샘플 소분"/>
    <s v="PE bottle에 제조한 슬러리 옮겨 담기 (Mesh망 통과), PE bottel에 활물질명 기입 "/>
    <s v="PE bottle, mesh"/>
    <m/>
    <m/>
    <m/>
    <m/>
    <m/>
    <m/>
    <m/>
    <s v="연구원"/>
    <n v="1"/>
    <n v="0.1"/>
    <n v="50"/>
    <n v="60"/>
    <n v="0.1"/>
    <n v="65"/>
    <n v="78"/>
  </r>
  <r>
    <x v="1"/>
    <x v="9"/>
    <x v="1"/>
    <x v="18"/>
    <x v="80"/>
    <s v="슬러리 물성 평가 및 코인셀/모노셀 제작용 음극 슬러리 제작"/>
    <s v="장비 세척 및 정리"/>
    <s v="사용한 장비 세척 및 정리"/>
    <m/>
    <m/>
    <m/>
    <m/>
    <m/>
    <m/>
    <m/>
    <m/>
    <s v="연구원"/>
    <n v="1"/>
    <n v="0.5"/>
    <n v="50"/>
    <n v="300"/>
    <n v="0.5"/>
    <n v="65"/>
    <n v="390"/>
  </r>
  <r>
    <x v="1"/>
    <x v="9"/>
    <x v="0"/>
    <x v="27"/>
    <x v="49"/>
    <s v="슬러리 점도 및 유변물성 측정"/>
    <s v="샘플링"/>
    <s v="주사기에 슬러리 11ml 샘플링 (샘플 1종당 4개) 후 1개를 제외하고 3개는 상온 챔버에 보관 "/>
    <m/>
    <m/>
    <m/>
    <m/>
    <m/>
    <m/>
    <m/>
    <m/>
    <s v="연구원"/>
    <n v="1"/>
    <n v="0.05"/>
    <n v="10"/>
    <n v="6"/>
    <n v="0.05"/>
    <n v="13"/>
    <n v="7.8000000000000007"/>
  </r>
  <r>
    <x v="1"/>
    <x v="9"/>
    <x v="0"/>
    <x v="27"/>
    <x v="49"/>
    <s v="슬러리 점도 및 유변물성 측정"/>
    <s v="Calibraton "/>
    <s v="장비 calibration 진행 -&gt; geomerty 장착 후 calibration 추가 진행 (장비 오류 확인 작업), _x000a_4회 반복 (0, 1, 2, 7일)"/>
    <s v="Rheometer (TA instrument)"/>
    <m/>
    <m/>
    <m/>
    <m/>
    <m/>
    <m/>
    <m/>
    <s v="연구원"/>
    <n v="1"/>
    <n v="0.3"/>
    <n v="10"/>
    <n v="36"/>
    <n v="0.3"/>
    <n v="13"/>
    <n v="46.8"/>
  </r>
  <r>
    <x v="1"/>
    <x v="9"/>
    <x v="0"/>
    <x v="27"/>
    <x v="49"/>
    <s v="슬러리 점도 및 유변물성 측정"/>
    <s v="슬러리 투입"/>
    <s v="주사기로 슬러리 9-11ml 투입 후 측정 조건/저장 setting "/>
    <s v="주사기, 항온 챔버 (25℃)"/>
    <m/>
    <m/>
    <m/>
    <m/>
    <m/>
    <m/>
    <m/>
    <s v="연구원"/>
    <n v="1"/>
    <n v="0.1"/>
    <n v="10"/>
    <n v="12"/>
    <n v="0.1"/>
    <n v="13"/>
    <n v="15.600000000000001"/>
  </r>
  <r>
    <x v="1"/>
    <x v="9"/>
    <x v="0"/>
    <x v="27"/>
    <x v="49"/>
    <s v="슬러리 점도 및 유변물성 측정"/>
    <s v="슬러리 유변물성 측정"/>
    <s v="유변 물성 측정 (시퀀스에 따라 측정소요 시간 달라짐)"/>
    <s v="Rheometer (TA instrument)"/>
    <m/>
    <m/>
    <m/>
    <m/>
    <s v="1차 Ascending 차트, 1차 Descending  차트, 2차 Ascending  차트,Phase angle 차트"/>
    <m/>
    <m/>
    <s v="연구원"/>
    <n v="0"/>
    <n v="0.7"/>
    <n v="10"/>
    <n v="0"/>
    <n v="0.7"/>
    <n v="13"/>
    <n v="0"/>
  </r>
  <r>
    <x v="1"/>
    <x v="9"/>
    <x v="0"/>
    <x v="27"/>
    <x v="49"/>
    <s v="슬러리 점도 및 유변물성 측정"/>
    <s v="Data 정리"/>
    <s v="data 추출 및 초기 점도 대비 1, 2, 7일차 점도 변화율 계산/정리 (data 정리는 동일 시료 한번에 정리)"/>
    <m/>
    <m/>
    <m/>
    <m/>
    <m/>
    <s v="최초 유변 물성"/>
    <m/>
    <m/>
    <s v="연구원"/>
    <n v="1"/>
    <n v="0.1"/>
    <n v="10"/>
    <n v="12"/>
    <n v="0.1"/>
    <n v="13"/>
    <n v="15.600000000000001"/>
  </r>
  <r>
    <x v="1"/>
    <x v="9"/>
    <x v="0"/>
    <x v="27"/>
    <x v="49"/>
    <s v="슬러리 점도 및 유변물성 측정"/>
    <s v="장비 세척 및 정리"/>
    <s v="사용한 장비 세척"/>
    <m/>
    <m/>
    <m/>
    <m/>
    <m/>
    <m/>
    <m/>
    <m/>
    <s v="연구원"/>
    <n v="1"/>
    <n v="0.1"/>
    <n v="10"/>
    <n v="12"/>
    <n v="0.1"/>
    <n v="13"/>
    <n v="15.600000000000001"/>
  </r>
  <r>
    <x v="1"/>
    <x v="9"/>
    <x v="1"/>
    <x v="2"/>
    <x v="9"/>
    <s v="전극 평가 및 모노셀용 음극 전극 코팅"/>
    <s v="음극 코터 셋팅"/>
    <s v="코팅룸 이동, 코터 On -&gt; 건조하고자 하는 온도 및 코터속도 setting -&gt; 코팅 준비 (슬러리 투입 및 폭에 맞춰 댐 setting) (목표 온도 도달까지 대기 시간 포함)"/>
    <s v="coater"/>
    <m/>
    <m/>
    <m/>
    <m/>
    <m/>
    <m/>
    <m/>
    <s v="연구원"/>
    <n v="1"/>
    <n v="0.2"/>
    <n v="50"/>
    <n v="120"/>
    <n v="0.2"/>
    <n v="65"/>
    <n v="156"/>
  </r>
  <r>
    <x v="1"/>
    <x v="9"/>
    <x v="1"/>
    <x v="2"/>
    <x v="9"/>
    <s v="전극 평가 및 모노셀용 음극 전극 코팅"/>
    <s v="음극 전극 코팅"/>
    <s v="슬러리 투입 후 코팅 gap 조절 -&gt; 건조되어 나온 코팅 전극 무게 확인 (무게 로딩이 맞지 않는다면 gap 조절 반복) --&gt; target 로딩에서 필요한 양만큼 전극 코팅 진행"/>
    <s v="정밀저울 (메틀러토레도 Balance XPR205V), 전극 핸드타발기 "/>
    <m/>
    <m/>
    <m/>
    <m/>
    <s v="Foil 무게, 전극 무게 (Loading)"/>
    <m/>
    <m/>
    <s v="연구원"/>
    <n v="1"/>
    <n v="1"/>
    <n v="50"/>
    <n v="600"/>
    <n v="1"/>
    <n v="65"/>
    <n v="780"/>
  </r>
  <r>
    <x v="1"/>
    <x v="9"/>
    <x v="1"/>
    <x v="2"/>
    <x v="9"/>
    <s v="전극 평가 및 모노셀용 음극 전극 코팅"/>
    <s v="장비 세척 및 정리"/>
    <s v="장비 세척 및 정리"/>
    <m/>
    <m/>
    <m/>
    <m/>
    <m/>
    <m/>
    <m/>
    <m/>
    <s v="연구원"/>
    <n v="1"/>
    <n v="0.2"/>
    <n v="50"/>
    <n v="120"/>
    <n v="0.2"/>
    <n v="65"/>
    <n v="156"/>
  </r>
  <r>
    <x v="1"/>
    <x v="9"/>
    <x v="1"/>
    <x v="2"/>
    <x v="10"/>
    <s v="코인셀용 전극 압연"/>
    <s v="target로딩 전극 확인"/>
    <s v="전극 로딩 확인 (코팅 전극과 무지부 (Cu foil) 각각 로딩 확인)"/>
    <s v="정밀저울, 전극 핸드타발기 "/>
    <m/>
    <m/>
    <m/>
    <m/>
    <s v="전극 Loading"/>
    <m/>
    <m/>
    <s v="연구원"/>
    <n v="1"/>
    <n v="0.1"/>
    <n v="50"/>
    <n v="60"/>
    <n v="0.1"/>
    <n v="65"/>
    <n v="78"/>
  </r>
  <r>
    <x v="1"/>
    <x v="9"/>
    <x v="1"/>
    <x v="2"/>
    <x v="10"/>
    <s v="코인셀용 전극 압연"/>
    <s v="3cm 폭으로 전극 cutting"/>
    <s v="3cm 폭으로 전극 cutting"/>
    <s v="작두"/>
    <m/>
    <m/>
    <m/>
    <m/>
    <m/>
    <m/>
    <m/>
    <s v="연구원"/>
    <n v="1"/>
    <n v="0.1"/>
    <n v="50"/>
    <n v="60"/>
    <n v="0.1"/>
    <n v="65"/>
    <n v="78"/>
  </r>
  <r>
    <x v="1"/>
    <x v="9"/>
    <x v="1"/>
    <x v="2"/>
    <x v="10"/>
    <s v="코인셀용 전극 압연"/>
    <s v="target 밀도로 압연"/>
    <s v="압연 gap 변경하여 target porosity에 맞춰 압연 (재료별로 spring back이 다를 수 있기 때문에 gap 2~3종으로 press)"/>
    <s v="roll-press,  두께측정기 (TESA u-hite gauge)"/>
    <m/>
    <m/>
    <m/>
    <m/>
    <s v="집전체 두께, 전극 코팅 두께 (압연 전), 전극 코팅 두께 (압연 후)"/>
    <m/>
    <m/>
    <s v="연구원"/>
    <n v="1"/>
    <n v="0.5"/>
    <n v="50"/>
    <n v="300"/>
    <n v="0.5"/>
    <n v="65"/>
    <n v="390"/>
  </r>
  <r>
    <x v="1"/>
    <x v="9"/>
    <x v="1"/>
    <x v="2"/>
    <x v="10"/>
    <s v="코인셀용 전극 압연"/>
    <s v="장비 세척 및 정리"/>
    <s v="press기의 roll 클리닝"/>
    <m/>
    <m/>
    <m/>
    <m/>
    <m/>
    <m/>
    <m/>
    <m/>
    <s v="연구원"/>
    <n v="1"/>
    <n v="0.1"/>
    <n v="50"/>
    <n v="60"/>
    <n v="0.1"/>
    <n v="65"/>
    <n v="78"/>
  </r>
  <r>
    <x v="1"/>
    <x v="9"/>
    <x v="1"/>
    <x v="2"/>
    <x v="10"/>
    <s v="코인셀용 전극 압연"/>
    <s v="전극 V/D 챔버로 이동"/>
    <s v="Al foil로 감싼 후 드라이룸 내의 V/D 챔버로 이동"/>
    <s v="VD챔버"/>
    <m/>
    <m/>
    <m/>
    <m/>
    <m/>
    <m/>
    <m/>
    <s v="연구원"/>
    <n v="1"/>
    <n v="0.1"/>
    <n v="50"/>
    <n v="60"/>
    <n v="0.1"/>
    <n v="65"/>
    <n v="78"/>
  </r>
  <r>
    <x v="1"/>
    <x v="9"/>
    <x v="1"/>
    <x v="2"/>
    <x v="10"/>
    <s v="코인셀용 전극 압연"/>
    <s v="전극 건조"/>
    <s v="130℃ 진공상태에서 8시간동안 전극 건조"/>
    <s v="VD챔버, 진공폄프"/>
    <m/>
    <m/>
    <m/>
    <m/>
    <m/>
    <m/>
    <m/>
    <s v="연구원"/>
    <n v="0"/>
    <n v="12"/>
    <n v="50"/>
    <n v="0"/>
    <n v="12"/>
    <n v="65"/>
    <n v="0"/>
  </r>
  <r>
    <x v="1"/>
    <x v="9"/>
    <x v="1"/>
    <x v="28"/>
    <x v="82"/>
    <s v="코인셀 조립에 필요한 Ni-foam 준비"/>
    <s v="Ni foam cutting "/>
    <s v="2~2.5cm 폭으로 Ni foam cutting "/>
    <s v="작두"/>
    <m/>
    <m/>
    <m/>
    <m/>
    <m/>
    <m/>
    <m/>
    <s v="연구원"/>
    <n v="1"/>
    <n v="0.25"/>
    <n v="1"/>
    <n v="3"/>
    <n v="0.25"/>
    <n v="1.3"/>
    <n v="3.9000000000000004"/>
  </r>
  <r>
    <x v="1"/>
    <x v="9"/>
    <x v="1"/>
    <x v="28"/>
    <x v="82"/>
    <s v="코인셀 조립에 필요한 Ni-foam 준비"/>
    <s v="Ni foam press"/>
    <s v="~250㎛ 두께로 press "/>
    <s v="수동 롤프레스기"/>
    <m/>
    <m/>
    <m/>
    <m/>
    <m/>
    <m/>
    <m/>
    <s v="연구원"/>
    <n v="1"/>
    <n v="0.3"/>
    <n v="1"/>
    <n v="3.5999999999999996"/>
    <n v="0.3"/>
    <n v="1.3"/>
    <n v="4.68"/>
  </r>
  <r>
    <x v="1"/>
    <x v="9"/>
    <x v="1"/>
    <x v="28"/>
    <x v="82"/>
    <s v="코인셀 조립에 필요한 Ni-foam 준비"/>
    <s v="Ni foam 타발 "/>
    <s v="Ni foam 타발 "/>
    <s v="Ni foam 전용 타발기 (대원프리시전-수동 타발기 15φ cavity)"/>
    <m/>
    <m/>
    <m/>
    <m/>
    <m/>
    <m/>
    <m/>
    <s v="연구원"/>
    <n v="1"/>
    <n v="1.5"/>
    <n v="1"/>
    <n v="18"/>
    <n v="1.5"/>
    <n v="1.3"/>
    <n v="23.400000000000002"/>
  </r>
  <r>
    <x v="1"/>
    <x v="9"/>
    <x v="1"/>
    <x v="28"/>
    <x v="82"/>
    <s v="코인셀 조립에 필요한 Ni-foam 준비"/>
    <s v="Ni foam 세척/건조 "/>
    <s v="이물질 제거 등을 위해 에틸알콜+초음파 세척 및 건조 (정리 포함)"/>
    <s v="외부초음파 설비 (Brason-CPX1800H-E), 비커, 60℃항온챔버"/>
    <m/>
    <m/>
    <m/>
    <m/>
    <m/>
    <m/>
    <m/>
    <s v="연구원"/>
    <n v="1"/>
    <n v="0.3"/>
    <n v="1"/>
    <n v="3.5999999999999996"/>
    <n v="0.3"/>
    <n v="1.3"/>
    <n v="4.68"/>
  </r>
  <r>
    <x v="1"/>
    <x v="9"/>
    <x v="1"/>
    <x v="28"/>
    <x v="13"/>
    <s v="코인셀 제작_x000d_"/>
    <s v="코인셀용 양/음극 타발"/>
    <s v="코인셀용 양/음극 타발 (1소재당 코인셀 4~5개 제조)"/>
    <s v="코인셀 타발기"/>
    <m/>
    <m/>
    <m/>
    <m/>
    <m/>
    <m/>
    <m/>
    <s v="연구원"/>
    <n v="1"/>
    <n v="0.1"/>
    <n v="50"/>
    <n v="60"/>
    <n v="0.1"/>
    <n v="65"/>
    <n v="78"/>
  </r>
  <r>
    <x v="1"/>
    <x v="9"/>
    <x v="0"/>
    <x v="29"/>
    <x v="94"/>
    <s v="코인셀용 전극 무게 측정"/>
    <s v="무게 측정/기록"/>
    <s v="타발된 전극 무게 측정 (target 무게에 젤 적합한 전극 사용), Cu foil 무게 측정 "/>
    <s v="정밀저울  (메틀러토레도 Balance XPR205V)"/>
    <m/>
    <m/>
    <m/>
    <m/>
    <s v="전극 Total 무게"/>
    <m/>
    <m/>
    <s v="연구원"/>
    <n v="1"/>
    <n v="0.5"/>
    <n v="50"/>
    <n v="300"/>
    <n v="0.5"/>
    <n v="65"/>
    <n v="390"/>
  </r>
  <r>
    <x v="1"/>
    <x v="9"/>
    <x v="0"/>
    <x v="29"/>
    <x v="94"/>
    <s v="코인셀용 전극 두게 측정"/>
    <s v="두께 측정/기록"/>
    <s v="타발된 전극 두께 측정 (target 두께에 젤 적합한 전극 사용), Cu foil 두께 측정 "/>
    <s v="두께측정기 (TESA u-hite gauge)"/>
    <m/>
    <m/>
    <m/>
    <m/>
    <s v="전극 코팅 두께 (압연 후)"/>
    <m/>
    <m/>
    <s v="연구원"/>
    <n v="1"/>
    <n v="0.2"/>
    <n v="50"/>
    <n v="120"/>
    <n v="0.2"/>
    <n v="65"/>
    <n v="156"/>
  </r>
  <r>
    <x v="1"/>
    <x v="9"/>
    <x v="1"/>
    <x v="28"/>
    <x v="13"/>
    <s v="코인셀 제작_x000d_"/>
    <s v="Li metal 타발"/>
    <s v="글러브박스 내에 있는 Li metal  소분 -&gt; 드라이룸으로 이동 후 타발+Ni mesh 부착 "/>
    <s v="글러브박스, Li-metal 타발기"/>
    <m/>
    <m/>
    <m/>
    <m/>
    <m/>
    <m/>
    <m/>
    <s v="연구원"/>
    <n v="1"/>
    <n v="0.3"/>
    <n v="50"/>
    <n v="180"/>
    <n v="0.3"/>
    <n v="65"/>
    <n v="234"/>
  </r>
  <r>
    <x v="1"/>
    <x v="9"/>
    <x v="1"/>
    <x v="28"/>
    <x v="13"/>
    <s v="코인셀 제작_x000d_"/>
    <s v="분리막 타발"/>
    <s v="분리막타발"/>
    <s v="분리막 타발기"/>
    <m/>
    <m/>
    <m/>
    <m/>
    <m/>
    <m/>
    <m/>
    <s v="연구원"/>
    <n v="1"/>
    <n v="0.1"/>
    <n v="50"/>
    <n v="60"/>
    <n v="0.1"/>
    <n v="65"/>
    <n v="78"/>
  </r>
  <r>
    <x v="1"/>
    <x v="9"/>
    <x v="1"/>
    <x v="28"/>
    <x v="13"/>
    <s v="코인셀 제작_x000d_"/>
    <s v="부품 준비 (코인셀용 부품)_x000d_"/>
    <s v="제작할 코인셀 개수에 맞춰 코인셀용 부품 준비"/>
    <s v="2032 웰코스 coin cell 5종 부품 "/>
    <m/>
    <m/>
    <m/>
    <m/>
    <m/>
    <m/>
    <m/>
    <s v="연구원"/>
    <n v="1"/>
    <n v="0.1"/>
    <n v="50"/>
    <n v="60"/>
    <n v="0.1"/>
    <n v="65"/>
    <n v="78"/>
  </r>
  <r>
    <x v="1"/>
    <x v="9"/>
    <x v="1"/>
    <x v="28"/>
    <x v="13"/>
    <s v="코인셀 제작_x000d_"/>
    <s v="코인셀 조립_x000d_"/>
    <s v="코인셀 조립 및 클램핑, 에틸알콜로 누액된 전해액 닦기 등 "/>
    <s v="코인셀 클램퍼 (웰코스-수동/또는 자동 클램퍼 : HSMCC/HSACC)"/>
    <m/>
    <m/>
    <m/>
    <m/>
    <m/>
    <m/>
    <m/>
    <s v="연구원"/>
    <n v="1"/>
    <n v="0.3"/>
    <n v="50"/>
    <n v="180"/>
    <n v="0.3"/>
    <n v="65"/>
    <n v="234"/>
  </r>
  <r>
    <x v="1"/>
    <x v="9"/>
    <x v="1"/>
    <x v="28"/>
    <x v="13"/>
    <s v="코인셀 제작_x000d_"/>
    <s v="코인셀 조립 후 OCV 측정_x000d_"/>
    <s v="OCV 측정"/>
    <s v="Hioki 디지털 포켓 테스터기"/>
    <m/>
    <m/>
    <m/>
    <m/>
    <s v="OCV"/>
    <m/>
    <m/>
    <s v="연구원"/>
    <n v="1"/>
    <n v="0.1"/>
    <n v="50"/>
    <n v="60"/>
    <n v="0.1"/>
    <n v="65"/>
    <n v="78"/>
  </r>
  <r>
    <x v="1"/>
    <x v="9"/>
    <x v="1"/>
    <x v="2"/>
    <x v="10"/>
    <s v="전극 물성 평가 및 모노셀 제작용 전극 압연"/>
    <s v="target로딩 전극 확인"/>
    <s v="전극 로딩 확인, 사용할 전극 선별"/>
    <s v="정밀저울  (메틀러토레도 Balance XPR205V)"/>
    <m/>
    <m/>
    <m/>
    <m/>
    <s v="전극 Loading"/>
    <m/>
    <m/>
    <s v="연구원"/>
    <n v="1"/>
    <n v="0.1"/>
    <n v="50"/>
    <n v="60"/>
    <n v="0.1"/>
    <n v="65"/>
    <n v="78"/>
  </r>
  <r>
    <x v="1"/>
    <x v="9"/>
    <x v="1"/>
    <x v="2"/>
    <x v="10"/>
    <s v="전극 물성 평가 및 모노셀 제작용 전극 압연"/>
    <s v="6~7cm 폭으로 전극 cutting"/>
    <s v="6~7cm 폭으로 전극 cutting"/>
    <s v="작두"/>
    <m/>
    <m/>
    <m/>
    <m/>
    <m/>
    <m/>
    <m/>
    <s v="연구원"/>
    <n v="1"/>
    <n v="0.1"/>
    <n v="50"/>
    <n v="60"/>
    <n v="0.1"/>
    <n v="65"/>
    <n v="78"/>
  </r>
  <r>
    <x v="1"/>
    <x v="9"/>
    <x v="1"/>
    <x v="2"/>
    <x v="10"/>
    <s v="전극 물성 평가 및 모노셀 제작용 전극 압연"/>
    <s v="target 밀도로 압연"/>
    <s v="압연 gap 변경하여 target porosity에 맞춰 압연 -&gt; 두께에 적합할 때까지 압연 반복(현재 Lab Press 설비로는 여러번 다단 압연 필요)"/>
    <s v="roll-press"/>
    <m/>
    <m/>
    <m/>
    <m/>
    <s v="집전체 두께, 전극 코팅 두께 (압연 전), 전극 코팅 두께 (압연 후)"/>
    <m/>
    <m/>
    <s v="연구원"/>
    <n v="1"/>
    <n v="0.5"/>
    <n v="50"/>
    <n v="300"/>
    <n v="0.5"/>
    <n v="65"/>
    <n v="390"/>
  </r>
  <r>
    <x v="1"/>
    <x v="9"/>
    <x v="1"/>
    <x v="2"/>
    <x v="10"/>
    <s v="전극 물성 평가 및 모노셀 제작용 전극 압연"/>
    <s v="장비 세척 및 정리"/>
    <s v="press기의 roll 클리닝"/>
    <m/>
    <m/>
    <m/>
    <m/>
    <m/>
    <m/>
    <m/>
    <m/>
    <s v="연구원"/>
    <n v="1"/>
    <n v="0.1"/>
    <n v="50"/>
    <n v="60"/>
    <n v="0.1"/>
    <n v="65"/>
    <n v="78"/>
  </r>
  <r>
    <x v="1"/>
    <x v="9"/>
    <x v="1"/>
    <x v="2"/>
    <x v="10"/>
    <s v="전극 물성 평가 및 모노셀 제작용 전극 압연"/>
    <s v="전극 V/D 챔버로 이동  "/>
    <s v="Al foil로 감싼 후 드라이룸 내의 V/D 챔버로 이동"/>
    <s v="VD 챔버, 진공펌프"/>
    <m/>
    <m/>
    <m/>
    <m/>
    <m/>
    <m/>
    <m/>
    <s v="연구원"/>
    <n v="1"/>
    <n v="0.1"/>
    <n v="50"/>
    <n v="60"/>
    <n v="0.1"/>
    <n v="65"/>
    <n v="78"/>
  </r>
  <r>
    <x v="1"/>
    <x v="9"/>
    <x v="1"/>
    <x v="2"/>
    <x v="10"/>
    <s v="전극 물성 평가 및 모노셀 제작용 전극 압연"/>
    <s v="전극 건조  "/>
    <s v="130℃ 진공상태에서 8시간동안 전극 건조"/>
    <s v="VD 챔버, 진공펌프"/>
    <m/>
    <m/>
    <m/>
    <m/>
    <m/>
    <m/>
    <m/>
    <s v="연구원"/>
    <n v="0"/>
    <n v="12"/>
    <n v="50"/>
    <n v="0"/>
    <n v="12"/>
    <n v="65"/>
    <n v="0"/>
  </r>
  <r>
    <x v="1"/>
    <x v="9"/>
    <x v="1"/>
    <x v="4"/>
    <x v="14"/>
    <s v="전극 타발"/>
    <s v="모노셀 용 전극 타발"/>
    <s v="양/음극 모노셀 타발"/>
    <s v="모노셀 타발기"/>
    <m/>
    <m/>
    <m/>
    <m/>
    <m/>
    <m/>
    <m/>
    <s v="연구원,도급"/>
    <n v="1"/>
    <n v="1"/>
    <n v="30"/>
    <n v="360"/>
    <n v="1"/>
    <n v="39"/>
    <n v="468"/>
  </r>
  <r>
    <x v="1"/>
    <x v="9"/>
    <x v="1"/>
    <x v="4"/>
    <x v="14"/>
    <s v="Tap 닦기"/>
    <s v="양/음극 tap 닦기"/>
    <s v="tap 부분의 활물질 층 제거"/>
    <m/>
    <m/>
    <m/>
    <m/>
    <m/>
    <m/>
    <m/>
    <m/>
    <s v="연구원, 도급"/>
    <n v="1"/>
    <n v="1"/>
    <n v="30"/>
    <n v="360"/>
    <n v="1"/>
    <n v="39"/>
    <n v="468"/>
  </r>
  <r>
    <x v="1"/>
    <x v="9"/>
    <x v="1"/>
    <x v="4"/>
    <x v="14"/>
    <s v="전극 건조"/>
    <s v="전극 V/D 챔버로 이동"/>
    <s v="Al foil로 감싼 후 드라이룸 내의 V/D 챔버로 이동 "/>
    <m/>
    <m/>
    <m/>
    <m/>
    <m/>
    <m/>
    <m/>
    <m/>
    <s v="연구원"/>
    <n v="1"/>
    <n v="0.05"/>
    <n v="30"/>
    <n v="18"/>
    <n v="0.05"/>
    <n v="39"/>
    <n v="23.400000000000002"/>
  </r>
  <r>
    <x v="1"/>
    <x v="9"/>
    <x v="1"/>
    <x v="4"/>
    <x v="14"/>
    <s v="전극 건조"/>
    <s v="전극 건조"/>
    <s v=" V/D 챔버에서 130℃ 진공상태에서 8시간동안 전극 건조"/>
    <s v="VD챔버, 진공펌프"/>
    <m/>
    <m/>
    <m/>
    <m/>
    <m/>
    <m/>
    <m/>
    <s v="연구원"/>
    <n v="0"/>
    <n v="12"/>
    <n v="30"/>
    <n v="0"/>
    <n v="12"/>
    <n v="39"/>
    <n v="0"/>
  </r>
  <r>
    <x v="1"/>
    <x v="9"/>
    <x v="1"/>
    <x v="4"/>
    <x v="14"/>
    <s v="전극 이송 (to 도급실)"/>
    <s v="실링 후, 모노셀 수작업실 전달"/>
    <s v="실링 후, 모노셀 수작업실 (전지동)에 전달 "/>
    <s v="진공 포장기 (SM600-L. or SW600-W)"/>
    <m/>
    <m/>
    <m/>
    <m/>
    <m/>
    <m/>
    <m/>
    <s v="연구원"/>
    <n v="1"/>
    <n v="0.2"/>
    <n v="30"/>
    <n v="72"/>
    <n v="0.2"/>
    <n v="39"/>
    <n v="93.600000000000009"/>
  </r>
  <r>
    <x v="1"/>
    <x v="9"/>
    <x v="1"/>
    <x v="4"/>
    <x v="14"/>
    <s v="모노셀 조립"/>
    <s v="모노셀 조립 "/>
    <s v="모노셀 조립 "/>
    <m/>
    <m/>
    <m/>
    <m/>
    <m/>
    <m/>
    <m/>
    <m/>
    <s v="도급 "/>
    <n v="0"/>
    <n v="0"/>
    <n v="0"/>
    <n v="0"/>
    <m/>
    <n v="0"/>
    <n v="0"/>
  </r>
  <r>
    <x v="1"/>
    <x v="9"/>
    <x v="1"/>
    <x v="4"/>
    <x v="14"/>
    <s v="모노셀 이송 (to lab)"/>
    <s v="수작업실에서 모노셀 수령 "/>
    <s v="모노셀 수작업실(전지동)에서 모노셀 수령 후 건조 오븐에 투입 "/>
    <m/>
    <m/>
    <m/>
    <m/>
    <m/>
    <m/>
    <m/>
    <m/>
    <s v="연구원"/>
    <n v="1"/>
    <n v="0.2"/>
    <n v="30"/>
    <n v="72"/>
    <n v="0.2"/>
    <n v="39"/>
    <n v="93.600000000000009"/>
  </r>
  <r>
    <x v="1"/>
    <x v="9"/>
    <x v="1"/>
    <x v="4"/>
    <x v="14"/>
    <s v="모노셀 건조"/>
    <s v="모노셀 건조"/>
    <s v="55~60℃ 챔버에서 1~2일 이상 건조 "/>
    <s v="VD챔버, 진공펌프"/>
    <m/>
    <m/>
    <m/>
    <m/>
    <m/>
    <m/>
    <m/>
    <s v="연구원"/>
    <n v="0"/>
    <n v="12"/>
    <n v="30"/>
    <n v="0"/>
    <n v="12"/>
    <n v="39"/>
    <n v="0"/>
  </r>
  <r>
    <x v="1"/>
    <x v="9"/>
    <x v="0"/>
    <x v="29"/>
    <x v="83"/>
    <s v="전극 접착력 측정"/>
    <s v="전극 타발 "/>
    <s v="전극 접착력 size (2*10cm)로 전극 타발"/>
    <s v="접착력 타발기 (대원정밀-잡착력 전극 타발기)"/>
    <m/>
    <m/>
    <m/>
    <m/>
    <m/>
    <m/>
    <m/>
    <s v="연구원"/>
    <n v="1"/>
    <n v="0.3"/>
    <n v="30"/>
    <n v="108"/>
    <n v="0.3"/>
    <n v="39"/>
    <n v="140.39999999999998"/>
  </r>
  <r>
    <x v="1"/>
    <x v="9"/>
    <x v="0"/>
    <x v="29"/>
    <x v="83"/>
    <s v="전극 접착력 측정"/>
    <s v="슬라이드 글라스에 양면테이프 부착"/>
    <s v="슬라이드 글라스에 양면테이프 부착"/>
    <s v="슬라이드 글라스 ,양면테이프"/>
    <m/>
    <m/>
    <m/>
    <m/>
    <m/>
    <m/>
    <m/>
    <s v="연구원"/>
    <n v="1"/>
    <n v="0.2"/>
    <n v="30"/>
    <n v="72"/>
    <n v="0.2"/>
    <n v="39"/>
    <n v="93.600000000000009"/>
  </r>
  <r>
    <x v="1"/>
    <x v="9"/>
    <x v="0"/>
    <x v="29"/>
    <x v="83"/>
    <s v="전극 접착력 측정"/>
    <s v="슬라이드 글라스에 타발한 전극 부착"/>
    <s v="테이프 위에 타발한 전극 부착"/>
    <m/>
    <m/>
    <m/>
    <m/>
    <m/>
    <m/>
    <m/>
    <m/>
    <s v="연구원"/>
    <n v="1"/>
    <n v="0.2"/>
    <n v="30"/>
    <n v="72"/>
    <n v="0.2"/>
    <n v="39"/>
    <n v="93.600000000000009"/>
  </r>
  <r>
    <x v="1"/>
    <x v="9"/>
    <x v="0"/>
    <x v="29"/>
    <x v="83"/>
    <s v="전극 접착력 측정"/>
    <s v="롤러 작업_x000d_"/>
    <s v="전극 부착된 슬라이드 글라스 롤링 작업 왕복 10회"/>
    <s v="롤러"/>
    <m/>
    <m/>
    <m/>
    <m/>
    <s v="Press 압력"/>
    <m/>
    <m/>
    <s v="연구원"/>
    <n v="1"/>
    <n v="0.2"/>
    <n v="30"/>
    <n v="72"/>
    <n v="0.2"/>
    <n v="39"/>
    <n v="93.600000000000009"/>
  </r>
  <r>
    <x v="1"/>
    <x v="9"/>
    <x v="0"/>
    <x v="29"/>
    <x v="83"/>
    <s v="전극 접착력 측정"/>
    <s v="접착력 측정기에 부착_x000d_"/>
    <s v="접착력 측정기에 슬라이드글라스 부착"/>
    <s v=" 접착력 측정용 UTM 장비 (LLOYD INSTRUMENTS _x000a_-Material Testing Machine LS-1)"/>
    <m/>
    <m/>
    <m/>
    <m/>
    <m/>
    <m/>
    <m/>
    <s v="연구원"/>
    <n v="1"/>
    <n v="0.1"/>
    <n v="30"/>
    <n v="36"/>
    <n v="0.1"/>
    <n v="39"/>
    <n v="46.800000000000004"/>
  </r>
  <r>
    <x v="1"/>
    <x v="9"/>
    <x v="0"/>
    <x v="29"/>
    <x v="83"/>
    <s v="전극 접착력 측정"/>
    <s v="접착력 측정 "/>
    <s v="전극 접착력 측정 (90도, peel-off),(한 소재당 4~5개 측정)"/>
    <s v=" 접착력 측정용 UTM 장비 (LLOYD INSTRUMENTS _x000a_-Material Testing Machine LS-1), PC"/>
    <m/>
    <m/>
    <m/>
    <m/>
    <s v="VD 접착력"/>
    <m/>
    <m/>
    <s v="연구원"/>
    <n v="1"/>
    <n v="0.1"/>
    <n v="30"/>
    <n v="36"/>
    <n v="0.1"/>
    <n v="39"/>
    <n v="46.800000000000004"/>
  </r>
  <r>
    <x v="1"/>
    <x v="9"/>
    <x v="0"/>
    <x v="29"/>
    <x v="83"/>
    <s v="전극 접착력 측정"/>
    <s v="Data 정리_x000d_"/>
    <s v="Data 추출 및 정리"/>
    <m/>
    <m/>
    <m/>
    <m/>
    <m/>
    <m/>
    <m/>
    <m/>
    <s v="연구원"/>
    <n v="1"/>
    <n v="0.1"/>
    <n v="30"/>
    <n v="36"/>
    <n v="0.1"/>
    <n v="39"/>
    <n v="46.800000000000004"/>
  </r>
  <r>
    <x v="1"/>
    <x v="9"/>
    <x v="0"/>
    <x v="29"/>
    <x v="84"/>
    <s v="전극 단면 분석 "/>
    <s v="이온밀링, 분석 담당 의뢰중"/>
    <s v="일부 연구원들은 라이선스를 받아 직접 측정하기도 하나, quality있는 분석과 결과를 위해 분석담당에 분석 의뢰 중, '26년 기준 시료 ~20개 의뢰 "/>
    <m/>
    <m/>
    <m/>
    <m/>
    <m/>
    <m/>
    <m/>
    <m/>
    <s v="분석담당연구원"/>
    <n v="0"/>
    <n v="0"/>
    <n v="2"/>
    <n v="0"/>
    <n v="0"/>
    <n v="2"/>
    <n v="0"/>
  </r>
  <r>
    <x v="1"/>
    <x v="9"/>
    <x v="2"/>
    <x v="30"/>
    <x v="85"/>
    <s v="코인셀 용량/효율 평가 (dQ/dV 포함)"/>
    <s v="비어있는 충방전 채널에 코인셀 체결"/>
    <s v="전극 로딩을 반영하여, 0.1/0.005C에 해당하는 current 값 확인, 충방전기 챔버로 이동 후 , 코인셀 체결, 충방전 패턴 설정 및 저장 "/>
    <s v="항온 챔버"/>
    <m/>
    <m/>
    <m/>
    <m/>
    <m/>
    <m/>
    <m/>
    <s v="연구원"/>
    <n v="1"/>
    <n v="0.2"/>
    <n v="50"/>
    <n v="120"/>
    <n v="0.2"/>
    <n v="65"/>
    <n v="156"/>
  </r>
  <r>
    <x v="1"/>
    <x v="9"/>
    <x v="2"/>
    <x v="30"/>
    <x v="85"/>
    <s v="코인셀 용량/효율 평가 (dQ/dV 포함)"/>
    <s v="충방전 평가 진행"/>
    <s v="30시간 상온 wetting 후, 충방전 평가 진행 "/>
    <s v="충방전기 - TOYO system(Toscat-3100), PC, 항온챔버"/>
    <m/>
    <m/>
    <m/>
    <m/>
    <m/>
    <m/>
    <m/>
    <s v="연구원"/>
    <n v="0"/>
    <n v="60"/>
    <n v="50"/>
    <n v="0"/>
    <n v="60"/>
    <n v="65"/>
    <n v="0"/>
  </r>
  <r>
    <x v="1"/>
    <x v="9"/>
    <x v="2"/>
    <x v="30"/>
    <x v="85"/>
    <s v="코인셀 용량/효율 평가 (dQ/dV 포함)"/>
    <s v="Data 정리"/>
    <s v="data추출 및 용량/효율 정리"/>
    <m/>
    <m/>
    <m/>
    <m/>
    <m/>
    <s v="효율, 충전 용량, 방전용량"/>
    <m/>
    <m/>
    <s v="연구원"/>
    <n v="1"/>
    <n v="0.5"/>
    <n v="50"/>
    <n v="300"/>
    <n v="0.5"/>
    <n v="65"/>
    <n v="390"/>
  </r>
  <r>
    <x v="1"/>
    <x v="9"/>
    <x v="2"/>
    <x v="30"/>
    <x v="85"/>
    <s v="코인셀 용량/효율 평가 (dQ/dV 포함)"/>
    <s v="그래프 생성 _x000d_"/>
    <s v="오리진 프로그램으로 그래프 생성"/>
    <m/>
    <m/>
    <m/>
    <m/>
    <m/>
    <s v="dQdV (Capacity), Voltage profile (Capacity), Li Plating SOC"/>
    <m/>
    <m/>
    <s v="연구원"/>
    <n v="1"/>
    <n v="0.5"/>
    <n v="50"/>
    <n v="300"/>
    <n v="0.5"/>
    <n v="65"/>
    <n v="390"/>
  </r>
  <r>
    <x v="1"/>
    <x v="9"/>
    <x v="2"/>
    <x v="30"/>
    <x v="86"/>
    <s v="코인셀 rate capability 평가_x000d_"/>
    <s v="비어있는 충방전 채널에 코인셀 체결_x000d_"/>
    <s v="전극 로딩 반영, C-rate에 해당하는 current값 확인, 충방전기 챔버로 이동 후 , 코인셀 체결, 충방전 패턴 설정 및 저장 "/>
    <s v="PC, 항온 챔버"/>
    <m/>
    <m/>
    <m/>
    <m/>
    <m/>
    <m/>
    <m/>
    <s v="연구원"/>
    <n v="1"/>
    <n v="0.2"/>
    <n v="50"/>
    <n v="120"/>
    <n v="0.2"/>
    <n v="65"/>
    <n v="156"/>
  </r>
  <r>
    <x v="1"/>
    <x v="9"/>
    <x v="2"/>
    <x v="30"/>
    <x v="86"/>
    <s v="코인셀 rate capability 평가_x000d_"/>
    <s v="Rate 별 평가 "/>
    <s v="rate 별 충/방전 평가 진행"/>
    <s v="PNE 충방전기 (5V, 0.1A) or TOYO system(Toscat-3100), PC, 항온챔버"/>
    <m/>
    <m/>
    <m/>
    <m/>
    <s v="충전 C-Rate 별 Voltage Profile , 충전 C-Rate 별 용량, 방전 C-Rate 별 Voltage Profile, 방전 C-Rate 별 용량"/>
    <m/>
    <m/>
    <s v="연구원"/>
    <n v="0"/>
    <n v="40"/>
    <n v="50"/>
    <n v="0"/>
    <n v="40"/>
    <n v="65"/>
    <n v="0"/>
  </r>
  <r>
    <x v="1"/>
    <x v="9"/>
    <x v="2"/>
    <x v="30"/>
    <x v="86"/>
    <s v="코인셀 rate capability 평가_x000d_"/>
    <s v="Data 정리_x000d_"/>
    <s v="data추출 및 정리"/>
    <m/>
    <m/>
    <m/>
    <m/>
    <m/>
    <m/>
    <m/>
    <m/>
    <s v="연구원"/>
    <n v="1"/>
    <n v="0.5"/>
    <n v="50"/>
    <n v="300"/>
    <n v="0.5"/>
    <n v="65"/>
    <n v="390"/>
  </r>
  <r>
    <x v="1"/>
    <x v="9"/>
    <x v="2"/>
    <x v="30"/>
    <x v="86"/>
    <s v="코인셀 rate capability 평가_x000d_"/>
    <s v="그래프 생성_x000d_"/>
    <s v="오리진 프로그램으로 그래프 생성"/>
    <m/>
    <m/>
    <m/>
    <m/>
    <m/>
    <m/>
    <m/>
    <m/>
    <s v="연구원"/>
    <n v="1"/>
    <n v="0.5"/>
    <n v="50"/>
    <n v="300"/>
    <n v="0.5"/>
    <n v="65"/>
    <n v="390"/>
  </r>
  <r>
    <x v="1"/>
    <x v="9"/>
    <x v="1"/>
    <x v="4"/>
    <x v="87"/>
    <s v="전해액 주액"/>
    <s v="건조된 모노셀 실링 후, degas 장비로 이동"/>
    <s v="건조된 모노셀 실링/ 전해액, 피펫 등 준비 후 degas 장비로 이동 (드라이룸)"/>
    <s v="진공 포장기 (SM600-L. or SW600-W)"/>
    <m/>
    <m/>
    <m/>
    <m/>
    <m/>
    <m/>
    <m/>
    <s v="연구원"/>
    <n v="1"/>
    <n v="0.2"/>
    <n v="30"/>
    <n v="72"/>
    <n v="0.2"/>
    <n v="39"/>
    <n v="93.600000000000009"/>
  </r>
  <r>
    <x v="1"/>
    <x v="9"/>
    <x v="1"/>
    <x v="4"/>
    <x v="87"/>
    <s v="전해액 주액"/>
    <s v="전해액 주액"/>
    <s v="건조된 모노셀에 전해액 주액"/>
    <m/>
    <m/>
    <m/>
    <m/>
    <m/>
    <m/>
    <m/>
    <m/>
    <s v="연구원"/>
    <n v="1"/>
    <n v="0.2"/>
    <n v="30"/>
    <n v="72"/>
    <n v="0.2"/>
    <n v="39"/>
    <n v="93.600000000000009"/>
  </r>
  <r>
    <x v="1"/>
    <x v="9"/>
    <x v="1"/>
    <x v="4"/>
    <x v="87"/>
    <s v="전해액 주액"/>
    <s v="전해액 wetting "/>
    <s v="진공챔버에서 30초씩 2번 vacuum 시행"/>
    <s v="진공 포장기 (SM600-L. or SW600-W)"/>
    <m/>
    <m/>
    <m/>
    <m/>
    <m/>
    <m/>
    <m/>
    <s v="연구원"/>
    <n v="1"/>
    <n v="0.1"/>
    <n v="30"/>
    <n v="36"/>
    <n v="0.1"/>
    <n v="39"/>
    <n v="46.800000000000004"/>
  </r>
  <r>
    <x v="1"/>
    <x v="9"/>
    <x v="1"/>
    <x v="4"/>
    <x v="87"/>
    <s v="전해액 주액"/>
    <s v="모노셀 실링"/>
    <s v="degas 장비에서 모노셀 실링(진공압착), 수기로 cell number 기입"/>
    <s v="degas 장비"/>
    <m/>
    <m/>
    <m/>
    <m/>
    <m/>
    <m/>
    <m/>
    <s v="연구원"/>
    <n v="1"/>
    <n v="0.2"/>
    <n v="30"/>
    <n v="72"/>
    <n v="0.2"/>
    <n v="39"/>
    <n v="93.600000000000009"/>
  </r>
  <r>
    <x v="1"/>
    <x v="9"/>
    <x v="1"/>
    <x v="4"/>
    <x v="19"/>
    <s v="모노셀 활성화"/>
    <s v="비어있는 충방전 채널에 모노셀 체결"/>
    <s v="충방전기 챔버로 이동 후 , 모노셀 체결"/>
    <s v="항온챔버"/>
    <m/>
    <m/>
    <m/>
    <m/>
    <m/>
    <m/>
    <m/>
    <s v="연구원"/>
    <n v="1"/>
    <n v="0.2"/>
    <n v="30"/>
    <n v="72"/>
    <n v="0.2"/>
    <n v="39"/>
    <n v="93.600000000000009"/>
  </r>
  <r>
    <x v="1"/>
    <x v="9"/>
    <x v="1"/>
    <x v="4"/>
    <x v="19"/>
    <s v="모노셀 활성화"/>
    <s v="모노셀의 활성화 공정"/>
    <s v="12시간 상온 wetting 후, 3hr 충전 후 24시간 대기, 활성화 공정 진행"/>
    <s v="PNE충방전기 (5V, 1A) , PC, 항온 챔버"/>
    <m/>
    <m/>
    <m/>
    <m/>
    <m/>
    <m/>
    <m/>
    <s v="연구원"/>
    <n v="0"/>
    <n v="26"/>
    <n v="30"/>
    <n v="0"/>
    <n v="26"/>
    <n v="39"/>
    <n v="0"/>
  </r>
  <r>
    <x v="1"/>
    <x v="9"/>
    <x v="1"/>
    <x v="4"/>
    <x v="19"/>
    <s v="모노셀 활성화"/>
    <s v="활성화 Data 정리_x000d_"/>
    <s v="data추출 및 정리"/>
    <m/>
    <m/>
    <m/>
    <m/>
    <m/>
    <m/>
    <m/>
    <m/>
    <s v="연구원"/>
    <n v="1"/>
    <n v="0.5"/>
    <n v="30"/>
    <n v="180"/>
    <n v="0.5"/>
    <n v="39"/>
    <n v="234"/>
  </r>
  <r>
    <x v="1"/>
    <x v="9"/>
    <x v="1"/>
    <x v="4"/>
    <x v="20"/>
    <s v="모노셀 활성화"/>
    <s v="활성화 완료된 모노셀, degas 장비로 이동"/>
    <s v="활성화 완료된 모노셀에 포스트잇 부착 +degas 장비(드라이룸)으로 이동"/>
    <m/>
    <m/>
    <m/>
    <m/>
    <m/>
    <m/>
    <m/>
    <m/>
    <s v="연구원"/>
    <n v="1"/>
    <n v="0.2"/>
    <n v="30"/>
    <n v="72"/>
    <n v="0.2"/>
    <n v="39"/>
    <n v="93.600000000000009"/>
  </r>
  <r>
    <x v="1"/>
    <x v="9"/>
    <x v="1"/>
    <x v="4"/>
    <x v="20"/>
    <s v="모노셀 활성화"/>
    <s v="모노셀 부분 6-7cm로 맞추어 cutting"/>
    <s v="모노셀 부분 6cm로 맞추어 cutting"/>
    <s v="작두"/>
    <m/>
    <m/>
    <m/>
    <m/>
    <m/>
    <m/>
    <m/>
    <s v="연구원"/>
    <n v="1"/>
    <n v="0.2"/>
    <n v="30"/>
    <n v="72"/>
    <n v="0.2"/>
    <n v="39"/>
    <n v="93.600000000000009"/>
  </r>
  <r>
    <x v="1"/>
    <x v="9"/>
    <x v="1"/>
    <x v="4"/>
    <x v="20"/>
    <s v="모노셀 활성화"/>
    <s v="모노셀 resealing"/>
    <s v="degas 장비에서 모노셀 re-실링(진공압착)"/>
    <s v="degas 장비"/>
    <m/>
    <m/>
    <m/>
    <m/>
    <m/>
    <m/>
    <m/>
    <s v="연구원"/>
    <n v="1"/>
    <n v="0.2"/>
    <n v="30"/>
    <n v="72"/>
    <n v="0.2"/>
    <n v="39"/>
    <n v="93.600000000000009"/>
  </r>
  <r>
    <x v="1"/>
    <x v="9"/>
    <x v="2"/>
    <x v="8"/>
    <x v="88"/>
    <s v="모노셀 지그 체결"/>
    <s v="zig 체결"/>
    <s v="지그 체결 (우레탄폼 cutting 포함)"/>
    <s v="모노셀용 jig, 실리콘 패드 또는 우레탄폼, 토크렌치"/>
    <m/>
    <m/>
    <m/>
    <m/>
    <m/>
    <m/>
    <m/>
    <s v="연구원"/>
    <n v="1"/>
    <n v="0.5"/>
    <n v="30"/>
    <n v="180"/>
    <n v="0.5"/>
    <n v="39"/>
    <n v="234"/>
  </r>
  <r>
    <x v="1"/>
    <x v="9"/>
    <x v="2"/>
    <x v="8"/>
    <x v="88"/>
    <s v="모노셀 충방전기 지그 체결"/>
    <s v="비어있는 충방전 채널에 모노셀 체결"/>
    <s v="충방전기 챔버로 이동 후, 지그에 모노셀 체결 및 충방전 패턴 설정 등 측정 준비"/>
    <s v="항온챔버, "/>
    <m/>
    <m/>
    <m/>
    <m/>
    <m/>
    <m/>
    <m/>
    <s v="연구원"/>
    <n v="1"/>
    <n v="0.2"/>
    <n v="30"/>
    <n v="72"/>
    <n v="0.2"/>
    <n v="39"/>
    <n v="93.600000000000009"/>
  </r>
  <r>
    <x v="1"/>
    <x v="9"/>
    <x v="2"/>
    <x v="8"/>
    <x v="89"/>
    <s v="용량 및 저항 분석"/>
    <s v="모노셀 용량 및 HPPC 평가"/>
    <s v="모노셀 용량 및 HPPC 평가 진행"/>
    <s v="PNE충방전기 (5V, 1A) , PC, 항온 챔버"/>
    <m/>
    <m/>
    <m/>
    <m/>
    <m/>
    <m/>
    <m/>
    <s v="연구원"/>
    <n v="0"/>
    <n v="60"/>
    <n v="30"/>
    <n v="0"/>
    <n v="60"/>
    <n v="39"/>
    <n v="0"/>
  </r>
  <r>
    <x v="1"/>
    <x v="9"/>
    <x v="2"/>
    <x v="8"/>
    <x v="89"/>
    <s v="용량 및 저항 분석"/>
    <s v="Data 정리"/>
    <s v="Data 추출 및 정리"/>
    <m/>
    <m/>
    <m/>
    <m/>
    <s v="초가 HPPC 측정 raw data "/>
    <s v="초기 용량, SOC 별 저항 값, SOC 저항 그래프"/>
    <m/>
    <m/>
    <s v="연구원"/>
    <n v="1"/>
    <n v="0.5"/>
    <n v="30"/>
    <n v="180"/>
    <n v="0.5"/>
    <n v="39"/>
    <n v="234"/>
  </r>
  <r>
    <x v="1"/>
    <x v="9"/>
    <x v="2"/>
    <x v="8"/>
    <x v="89"/>
    <s v="용량 및 저항 분석"/>
    <s v="추가 평가를 위한 셀 선별 _x000d_"/>
    <s v="저항 유사한 순으로 셀 선별"/>
    <m/>
    <m/>
    <m/>
    <m/>
    <m/>
    <m/>
    <m/>
    <m/>
    <s v="연구원"/>
    <n v="1"/>
    <n v="0.5"/>
    <n v="30"/>
    <n v="180"/>
    <n v="0.5"/>
    <n v="39"/>
    <n v="234"/>
  </r>
  <r>
    <x v="1"/>
    <x v="9"/>
    <x v="2"/>
    <x v="8"/>
    <x v="89"/>
    <s v="용량 및 저항 분석"/>
    <s v="비어있는 충방전 채널에 모노셀 체결 (상온수명/고온수명/고온저장 각각)"/>
    <s v="선별된 셀을 각각 상온/고온 충방전 챔버에 체결 및 충방전 패턴 설정/저장 설정, 고온 저장용 셀은 충전 후 별도 챔버에 보관 (HPPC 후 초기)"/>
    <s v="PNE충방전기 (5V, 1A) , PC, 항온 챔버 PNE solution(PESC 04-0.01~0.1) or TOYO system(Toscat-3000))"/>
    <m/>
    <m/>
    <m/>
    <m/>
    <m/>
    <m/>
    <m/>
    <s v="연구원"/>
    <n v="1"/>
    <n v="0.5"/>
    <n v="30"/>
    <n v="180"/>
    <n v="0.5"/>
    <n v="39"/>
    <n v="234"/>
  </r>
  <r>
    <x v="1"/>
    <x v="9"/>
    <x v="2"/>
    <x v="8"/>
    <x v="90"/>
    <s v="수명 평가"/>
    <s v="셀 평가 (상온수명)"/>
    <s v="선별된 셀을 상온수명 평가 진행 (~600cyc., 100cyc마다 저항 측정)"/>
    <s v="PNE solution(PESC 04-0.01~0.1) or TOYO system(Toscat-3000))"/>
    <m/>
    <m/>
    <m/>
    <m/>
    <s v="용량, 용량 유지율, 저항, 저항 증가율"/>
    <m/>
    <m/>
    <s v="연구원"/>
    <n v="0"/>
    <n v="1800"/>
    <n v="30"/>
    <n v="0"/>
    <n v="1800"/>
    <n v="39"/>
    <n v="0"/>
  </r>
  <r>
    <x v="1"/>
    <x v="9"/>
    <x v="2"/>
    <x v="8"/>
    <x v="90"/>
    <s v="수명 평가"/>
    <s v="셀 평가 (고온수명)"/>
    <s v="선별된 셀을 고온수명 평가 진행 (~600cyc., 100cyc마다 저항 측정)"/>
    <s v="고온 챔버, PNE solution(PESC 04-0.01~0.1) or TOYO system(Toscat-3000))"/>
    <m/>
    <m/>
    <m/>
    <m/>
    <s v="용량 유지율"/>
    <m/>
    <m/>
    <s v="연구원"/>
    <n v="0"/>
    <n v="1800"/>
    <n v="30"/>
    <n v="0"/>
    <n v="1800"/>
    <n v="39"/>
    <n v="0"/>
  </r>
  <r>
    <x v="1"/>
    <x v="9"/>
    <x v="2"/>
    <x v="8"/>
    <x v="91"/>
    <s v="고온 내구성 평가"/>
    <s v="셀 평가 (고온저장)"/>
    <s v="선별된 셀을 고온 저장 평가 진행 (60℃챔버 보관 후 1w, 2w, 4w, 6w, 8w 마다 저항 측정)"/>
    <m/>
    <m/>
    <m/>
    <m/>
    <m/>
    <s v="용량 유지율"/>
    <m/>
    <m/>
    <s v="연구원"/>
    <n v="1"/>
    <n v="1"/>
    <n v="30"/>
    <n v="360"/>
    <n v="1"/>
    <n v="39"/>
    <n v="468"/>
  </r>
  <r>
    <x v="1"/>
    <x v="9"/>
    <x v="2"/>
    <x v="8"/>
    <x v="21"/>
    <s v="모노셀 평가 Data 정리"/>
    <s v="Data 정리"/>
    <s v="data 추출 및 정리, 그래프 그리기 등 (수명, 저장 수시 정리 필요)"/>
    <s v="진공챔버"/>
    <m/>
    <m/>
    <m/>
    <s v="수명, 저장 측정  raw data "/>
    <m/>
    <m/>
    <m/>
    <s v="연구원"/>
    <n v="1"/>
    <n v="0.2"/>
    <n v="30"/>
    <n v="72"/>
    <n v="0.2"/>
    <n v="39"/>
    <n v="93.600000000000009"/>
  </r>
  <r>
    <x v="1"/>
    <x v="9"/>
    <x v="1"/>
    <x v="4"/>
    <x v="92"/>
    <s v="모노셀 swelling 평가"/>
    <s v="건조된 셀 실링 후, degas 장비로 이동"/>
    <s v="건조된 2-stacked bicell 실링 후, degas 장비가 있는 드라이룸으로 이동 (전해액, 피펫 등 준비)"/>
    <s v="스포이드"/>
    <m/>
    <m/>
    <m/>
    <m/>
    <m/>
    <m/>
    <m/>
    <s v="연구원"/>
    <n v="1"/>
    <n v="0.2"/>
    <n v="30"/>
    <n v="72"/>
    <n v="0.2"/>
    <n v="39"/>
    <n v="93.600000000000009"/>
  </r>
  <r>
    <x v="1"/>
    <x v="9"/>
    <x v="1"/>
    <x v="4"/>
    <x v="92"/>
    <s v="모노셀 swelling 평가"/>
    <s v="전해액 주액"/>
    <s v="건조된  2-stacked bicell 에 전해액 주액"/>
    <s v="진공챔버"/>
    <m/>
    <m/>
    <m/>
    <m/>
    <m/>
    <m/>
    <m/>
    <s v="연구원"/>
    <n v="1"/>
    <n v="0.1"/>
    <n v="30"/>
    <n v="36"/>
    <n v="0.1"/>
    <n v="39"/>
    <n v="46.800000000000004"/>
  </r>
  <r>
    <x v="1"/>
    <x v="9"/>
    <x v="1"/>
    <x v="4"/>
    <x v="92"/>
    <s v="모노셀 swelling 평가"/>
    <s v="전해액 wetting "/>
    <s v="진공챔버에서 30초씩 2번 vaccum 시행"/>
    <s v="degas장비"/>
    <m/>
    <m/>
    <m/>
    <m/>
    <m/>
    <m/>
    <m/>
    <s v="연구원"/>
    <n v="1"/>
    <n v="0.2"/>
    <n v="30"/>
    <n v="72"/>
    <n v="0.2"/>
    <n v="39"/>
    <n v="93.600000000000009"/>
  </r>
  <r>
    <x v="1"/>
    <x v="9"/>
    <x v="1"/>
    <x v="4"/>
    <x v="92"/>
    <s v="모노셀 swelling 평가"/>
    <s v="모노셀 실링"/>
    <s v="degas 장비에서 셀 실링(진공압착)"/>
    <m/>
    <m/>
    <m/>
    <m/>
    <m/>
    <m/>
    <m/>
    <m/>
    <s v="연구원"/>
    <n v="0"/>
    <n v="24"/>
    <n v="30"/>
    <n v="0"/>
    <n v="24"/>
    <n v="39"/>
    <n v="0"/>
  </r>
  <r>
    <x v="1"/>
    <x v="9"/>
    <x v="1"/>
    <x v="4"/>
    <x v="92"/>
    <s v="모노셀 swelling 평가"/>
    <s v="상온 wetting"/>
    <s v="degas 공정없이 1일 wetting "/>
    <s v="지그"/>
    <m/>
    <m/>
    <m/>
    <m/>
    <m/>
    <m/>
    <m/>
    <s v="연구원"/>
    <n v="1"/>
    <n v="0.3"/>
    <n v="30"/>
    <n v="108"/>
    <n v="0.3"/>
    <n v="39"/>
    <n v="140.39999999999998"/>
  </r>
  <r>
    <x v="1"/>
    <x v="9"/>
    <x v="2"/>
    <x v="31"/>
    <x v="93"/>
    <s v="swelling 평가 소재 지그 체결 "/>
    <s v="지그 체결"/>
    <s v="초기 두께 측정용 지그 체결"/>
    <m/>
    <m/>
    <m/>
    <m/>
    <m/>
    <m/>
    <m/>
    <m/>
    <s v="연구원"/>
    <n v="1"/>
    <n v="0.5"/>
    <n v="30"/>
    <n v="180"/>
    <n v="0.5"/>
    <n v="39"/>
    <n v="234"/>
  </r>
  <r>
    <x v="1"/>
    <x v="9"/>
    <x v="2"/>
    <x v="31"/>
    <x v="93"/>
    <s v="swelling 평가 소재 물성 측정"/>
    <s v="초기 두께 측정"/>
    <s v="초기 두께 측정 및 기록 "/>
    <s v="초기 두께 측정용 jig"/>
    <m/>
    <m/>
    <m/>
    <m/>
    <s v="초기 두께 (3개 평균)"/>
    <m/>
    <m/>
    <s v="연구원"/>
    <n v="1"/>
    <n v="0.5"/>
    <n v="24.29"/>
    <n v="145.74"/>
    <n v="0.5"/>
    <n v="71.430000000000007"/>
    <n v="428.58000000000004"/>
  </r>
  <r>
    <x v="1"/>
    <x v="9"/>
    <x v="2"/>
    <x v="31"/>
    <x v="93"/>
    <s v="swelling 평가 소재 지그 체결 "/>
    <s v="swelling 평가용 지그 체결 "/>
    <s v="swelling 평가용 지그 체결 "/>
    <s v="swelling 평가용 jig, 토크렌치, 지그 압력 측정용 로드셀"/>
    <m/>
    <m/>
    <m/>
    <m/>
    <m/>
    <m/>
    <m/>
    <s v="연구원"/>
    <n v="1"/>
    <n v="0.25"/>
    <n v="24.29"/>
    <n v="72.87"/>
    <n v="0.25"/>
    <n v="71.430000000000007"/>
    <n v="214.29000000000002"/>
  </r>
  <r>
    <x v="1"/>
    <x v="9"/>
    <x v="2"/>
    <x v="31"/>
    <x v="93"/>
    <s v="swelling 평가"/>
    <s v="비어 있는 채널에 셀 체결 "/>
    <s v="비어 있는 채널에 셀 체결 및 data 로거/SPC 케이블 연결, 충방전 패턴 설정 등 "/>
    <s v="데이터로거, SPC케이블, 항온 챔버"/>
    <m/>
    <m/>
    <m/>
    <m/>
    <m/>
    <m/>
    <m/>
    <s v="연구원"/>
    <n v="1"/>
    <n v="0.15"/>
    <n v="24.29"/>
    <n v="43.721999999999994"/>
    <n v="0.15"/>
    <n v="71.430000000000007"/>
    <n v="128.57400000000001"/>
  </r>
  <r>
    <x v="1"/>
    <x v="9"/>
    <x v="2"/>
    <x v="31"/>
    <x v="93"/>
    <s v="swelling 평가"/>
    <s v="in-situ swelling 평가"/>
    <s v="0.1C 2 cycle, 1C 300 Cycle 진행하며 in-situ sweling 평가"/>
    <s v="PNE충방전기 (5V, 1A) , PC, 항온 챔버, 데이터로거, SPC케이블, "/>
    <m/>
    <m/>
    <m/>
    <m/>
    <m/>
    <m/>
    <m/>
    <s v="연구원"/>
    <n v="0"/>
    <n v="800"/>
    <n v="24.29"/>
    <n v="0"/>
    <n v="800"/>
    <n v="71.430000000000007"/>
    <n v="0"/>
  </r>
  <r>
    <x v="1"/>
    <x v="9"/>
    <x v="2"/>
    <x v="31"/>
    <x v="93"/>
    <s v="swelling 평가"/>
    <s v="Data 정리"/>
    <s v="data 정리"/>
    <m/>
    <m/>
    <m/>
    <m/>
    <s v="수명/두께 변화 raw data "/>
    <s v="두께, 두께 변화율"/>
    <m/>
    <m/>
    <s v="연구원"/>
    <n v="1"/>
    <n v="0.5"/>
    <n v="24.29"/>
    <n v="145.74"/>
    <n v="0.5"/>
    <n v="71.430000000000007"/>
    <n v="428.58000000000004"/>
  </r>
  <r>
    <x v="1"/>
    <x v="10"/>
    <x v="0"/>
    <x v="32"/>
    <x v="95"/>
    <s v="분리막 두께 확인"/>
    <s v="분리막 타발 "/>
    <s v="분리막 5 x 5 cm 타발한다."/>
    <s v="타발기"/>
    <m/>
    <m/>
    <m/>
    <m/>
    <s v="두께, Packing Density"/>
    <m/>
    <m/>
    <s v="연구원"/>
    <n v="1"/>
    <n v="0.25"/>
    <n v="160"/>
    <n v="480"/>
    <m/>
    <n v="768"/>
    <n v="2304"/>
  </r>
  <r>
    <x v="1"/>
    <x v="10"/>
    <x v="0"/>
    <x v="32"/>
    <x v="95"/>
    <s v="분리막 두께 확인"/>
    <s v="분리막 두께 측정 "/>
    <s v="분리막의 상/하/좌/우/중앙 5 point 두께 측정한다."/>
    <s v="Mitutoyo VL-50S "/>
    <m/>
    <m/>
    <m/>
    <m/>
    <s v="두께, Packing Density"/>
    <m/>
    <m/>
    <s v="연구원"/>
    <n v="1"/>
    <n v="0.25"/>
    <n v="160"/>
    <n v="480"/>
    <m/>
    <n v="768"/>
    <n v="2304"/>
  </r>
  <r>
    <x v="1"/>
    <x v="10"/>
    <x v="0"/>
    <x v="32"/>
    <x v="96"/>
    <s v="분리막 무게 확인"/>
    <s v="분리막 타발 "/>
    <s v="분리막 5 x 5 cm 타발한다."/>
    <s v="타발기"/>
    <m/>
    <m/>
    <m/>
    <m/>
    <s v="로딩(무게), Packing Density"/>
    <m/>
    <m/>
    <s v="연구원"/>
    <n v="1"/>
    <n v="0.25"/>
    <n v="160"/>
    <n v="480"/>
    <m/>
    <n v="384"/>
    <n v="1152"/>
  </r>
  <r>
    <x v="1"/>
    <x v="10"/>
    <x v="0"/>
    <x v="32"/>
    <x v="96"/>
    <s v="분리막 무게 확인"/>
    <s v="분리막 무게 측정 "/>
    <s v="분리막의 무게를 측정한다."/>
    <s v="정밀 저울"/>
    <m/>
    <m/>
    <m/>
    <m/>
    <s v="로딩(무게), Packing Density"/>
    <m/>
    <m/>
    <s v="연구원"/>
    <n v="1"/>
    <n v="0.25"/>
    <n v="160"/>
    <n v="480"/>
    <m/>
    <n v="384"/>
    <n v="1152"/>
  </r>
  <r>
    <x v="1"/>
    <x v="10"/>
    <x v="0"/>
    <x v="32"/>
    <x v="97"/>
    <s v="분리막 통기도 확인"/>
    <s v="분리막 타발"/>
    <s v="분리막 5 x 5 cm 타발한다."/>
    <s v="타발기"/>
    <m/>
    <m/>
    <m/>
    <m/>
    <s v="통기도"/>
    <m/>
    <m/>
    <s v="연구원"/>
    <n v="1"/>
    <n v="0.25"/>
    <n v="160"/>
    <n v="480"/>
    <m/>
    <n v="384"/>
    <n v="1152"/>
  </r>
  <r>
    <x v="1"/>
    <x v="10"/>
    <x v="0"/>
    <x v="32"/>
    <x v="97"/>
    <s v="분리막 통기도 확인"/>
    <s v="분리막 통기도 측정"/>
    <s v="분리막의 통기도 측정한다."/>
    <s v="통기도 장비"/>
    <m/>
    <m/>
    <m/>
    <m/>
    <s v="통기도"/>
    <m/>
    <m/>
    <s v="연구원"/>
    <n v="1"/>
    <n v="0.25"/>
    <n v="160"/>
    <n v="480"/>
    <m/>
    <n v="384"/>
    <n v="1152"/>
  </r>
  <r>
    <x v="1"/>
    <x v="10"/>
    <x v="0"/>
    <x v="32"/>
    <x v="98"/>
    <s v="분리막 강도 측정"/>
    <s v="분리막 타발 후, 장비에 분리막 고정"/>
    <s v="5cm x 5cm 로 타발 된 분리막을 고정한다."/>
    <s v="AMETEK UTM 장비"/>
    <m/>
    <m/>
    <m/>
    <m/>
    <s v="Puncture"/>
    <m/>
    <m/>
    <s v="연구원"/>
    <n v="1"/>
    <n v="0.125"/>
    <n v="64"/>
    <n v="96"/>
    <m/>
    <n v="153.6"/>
    <n v="230.39999999999998"/>
  </r>
  <r>
    <x v="1"/>
    <x v="10"/>
    <x v="0"/>
    <x v="32"/>
    <x v="98"/>
    <s v="분리막 강도 측정"/>
    <s v="Needle의 위치를 분리막에 맞닿게 위치 조절"/>
    <s v="Needle의 위치를 분리막에 맞닿게 위치 조절한다. "/>
    <s v="AMETEK UTM 장비"/>
    <m/>
    <m/>
    <m/>
    <m/>
    <s v="Puncture"/>
    <m/>
    <m/>
    <s v="연구원"/>
    <n v="1"/>
    <n v="0.125"/>
    <n v="64"/>
    <n v="96"/>
    <m/>
    <n v="153.6"/>
    <n v="230.39999999999998"/>
  </r>
  <r>
    <x v="1"/>
    <x v="10"/>
    <x v="0"/>
    <x v="32"/>
    <x v="98"/>
    <s v="분리막 강도 측정"/>
    <s v="천공 강도 측정 프로그램을 실행"/>
    <s v="Nexygen 실행 후 천공 테스트 선택 -&gt; 파일명 설정의 순서로 진행 후 샘플명 입력 후 시작한다."/>
    <s v="AMETEK UTM 장비"/>
    <m/>
    <m/>
    <m/>
    <m/>
    <s v="Puncture"/>
    <m/>
    <m/>
    <s v="연구원"/>
    <n v="0"/>
    <n v="0.125"/>
    <n v="64"/>
    <n v="0"/>
    <m/>
    <n v="153.6"/>
    <n v="0"/>
  </r>
  <r>
    <x v="1"/>
    <x v="10"/>
    <x v="0"/>
    <x v="32"/>
    <x v="98"/>
    <s v="분리막 강도 측정"/>
    <s v="Data 분석 및 추출"/>
    <s v="데이터를 취득한다."/>
    <s v="AMETEK UTM 장비"/>
    <m/>
    <m/>
    <m/>
    <m/>
    <s v="Puncture"/>
    <m/>
    <m/>
    <s v="연구원"/>
    <n v="1"/>
    <n v="0.125"/>
    <n v="64"/>
    <n v="96"/>
    <m/>
    <n v="153.6"/>
    <n v="230.39999999999998"/>
  </r>
  <r>
    <x v="1"/>
    <x v="10"/>
    <x v="0"/>
    <x v="32"/>
    <x v="99"/>
    <s v="분리막 인장강도 측정"/>
    <s v="분리막 타발"/>
    <s v="분리막을 15 mm x 200 mm로 MD/TD 방향 구분하여 6ea 샘플 준비한다"/>
    <s v="AMETEK UTM 장비"/>
    <m/>
    <m/>
    <m/>
    <m/>
    <s v="Tensile strength"/>
    <m/>
    <m/>
    <s v="연구원"/>
    <n v="1"/>
    <n v="0.125"/>
    <n v="64"/>
    <n v="96"/>
    <m/>
    <n v="768"/>
    <n v="1152"/>
  </r>
  <r>
    <x v="1"/>
    <x v="10"/>
    <x v="0"/>
    <x v="32"/>
    <x v="99"/>
    <s v="분리막 인장강도 측정"/>
    <s v="장비에 분리막 고정"/>
    <s v="타발된 분리막을 인장 강도 Jig에 100 mm로 고정한다."/>
    <s v="AMETEK UTM 장비"/>
    <m/>
    <m/>
    <m/>
    <m/>
    <s v="Tensile strength"/>
    <m/>
    <m/>
    <s v="연구원"/>
    <n v="1"/>
    <n v="0.125"/>
    <n v="64"/>
    <n v="96"/>
    <m/>
    <n v="768"/>
    <n v="1152"/>
  </r>
  <r>
    <x v="1"/>
    <x v="10"/>
    <x v="0"/>
    <x v="32"/>
    <x v="99"/>
    <s v="분리막 인장강도 측정"/>
    <s v="인장 강도 측정 프로그램 실행"/>
    <s v="인장 강도 테스트 선택 -&gt; 파일명 설정의 순서로 진행 후 샘플명 입력 후 시작한다."/>
    <s v="AMETEK UTM 장비"/>
    <m/>
    <m/>
    <m/>
    <m/>
    <s v="Tensile strength"/>
    <m/>
    <m/>
    <s v="연구원"/>
    <n v="0"/>
    <n v="0.125"/>
    <n v="64"/>
    <n v="0"/>
    <m/>
    <n v="768"/>
    <n v="0"/>
  </r>
  <r>
    <x v="1"/>
    <x v="10"/>
    <x v="0"/>
    <x v="32"/>
    <x v="99"/>
    <s v="분리막 인장강도 측정"/>
    <s v="Data 분석 및 추출"/>
    <s v="데이터를 취득한다."/>
    <s v="AMETEK UTM 장비"/>
    <m/>
    <m/>
    <m/>
    <m/>
    <s v="Tensile strength"/>
    <m/>
    <m/>
    <s v="연구원"/>
    <n v="1"/>
    <n v="0.125"/>
    <n v="64"/>
    <n v="96"/>
    <m/>
    <n v="768"/>
    <n v="1152"/>
  </r>
  <r>
    <x v="1"/>
    <x v="10"/>
    <x v="0"/>
    <x v="32"/>
    <x v="100"/>
    <s v="분리막 dry 상태 열물성 측정"/>
    <s v="분리막 타발하여 준비"/>
    <s v="분리막을 5 x 5 cm 타발한다."/>
    <s v="heating oven"/>
    <m/>
    <m/>
    <m/>
    <m/>
    <s v="Dry 열수축"/>
    <m/>
    <m/>
    <s v="연구원"/>
    <n v="1"/>
    <n v="0.1"/>
    <n v="64"/>
    <n v="76.800000000000011"/>
    <m/>
    <n v="153.6"/>
    <n v="184.32"/>
  </r>
  <r>
    <x v="1"/>
    <x v="10"/>
    <x v="0"/>
    <x v="32"/>
    <x v="100"/>
    <s v="분리막 dry 상태 열물성 측정"/>
    <s v="오븐내에 분리막 가열 진행"/>
    <s v="오븐에 A4 11장 x 11장 스택 사이에 분리막을 넣은 후 30분간 가열"/>
    <s v="heating oven"/>
    <m/>
    <m/>
    <m/>
    <m/>
    <s v="Dry 열수축"/>
    <m/>
    <m/>
    <s v="연구원"/>
    <n v="0"/>
    <n v="0.5"/>
    <n v="64"/>
    <n v="0"/>
    <m/>
    <n v="153.6"/>
    <n v="0"/>
  </r>
  <r>
    <x v="1"/>
    <x v="10"/>
    <x v="0"/>
    <x v="32"/>
    <x v="100"/>
    <s v="분리막 dry 상태 열물성 측정"/>
    <s v="수축된 분리막 길이 측정"/>
    <s v="분리막 길이 변화를 MD/TD 방향으로 측정한다."/>
    <s v="heating oven"/>
    <m/>
    <m/>
    <m/>
    <m/>
    <s v="Dry 열수축"/>
    <m/>
    <m/>
    <s v="연구원"/>
    <n v="1"/>
    <n v="0.1"/>
    <n v="64"/>
    <n v="76.800000000000011"/>
    <m/>
    <n v="153.6"/>
    <n v="184.32"/>
  </r>
  <r>
    <x v="1"/>
    <x v="10"/>
    <x v="0"/>
    <x v="32"/>
    <x v="101"/>
    <s v="분리막 wet 상태 열물성 측정"/>
    <s v="분리막 타발하여 준비"/>
    <s v="분리막을 5x5cm 로 타발한다."/>
    <s v="heating oven"/>
    <m/>
    <m/>
    <m/>
    <m/>
    <s v="Wet 열수축"/>
    <m/>
    <m/>
    <s v="연구원"/>
    <n v="1"/>
    <n v="0.3"/>
    <n v="64"/>
    <n v="230.39999999999998"/>
    <m/>
    <n v="460.79999999999995"/>
    <n v="1658.8799999999997"/>
  </r>
  <r>
    <x v="1"/>
    <x v="10"/>
    <x v="0"/>
    <x v="32"/>
    <x v="101"/>
    <s v="분리막 wet 상태 열물성 측정"/>
    <s v="Al pouch에 분리막을 넣고, 전해액 넣은 후 밀봉"/>
    <s v="Al pouch에 분리막을 넣은 후, 전해액을 1g 넣고 밀봉한다"/>
    <s v="heating oven"/>
    <m/>
    <m/>
    <m/>
    <m/>
    <s v="Wet 열수축"/>
    <m/>
    <m/>
    <s v="연구원"/>
    <n v="1"/>
    <n v="0.1"/>
    <n v="64"/>
    <n v="76.800000000000011"/>
    <m/>
    <n v="460.79999999999995"/>
    <n v="552.96"/>
  </r>
  <r>
    <x v="1"/>
    <x v="10"/>
    <x v="0"/>
    <x v="32"/>
    <x v="101"/>
    <s v="분리막 wet 상태 열물성 측정"/>
    <s v="30분간 분리막을 가열 "/>
    <s v="오븐에 30분 간 방치한다."/>
    <s v="heating oven"/>
    <m/>
    <m/>
    <m/>
    <m/>
    <s v="Wet 열수축"/>
    <m/>
    <m/>
    <s v="연구원"/>
    <n v="0"/>
    <n v="0.5"/>
    <n v="64"/>
    <n v="0"/>
    <m/>
    <n v="460.79999999999995"/>
    <n v="0"/>
  </r>
  <r>
    <x v="1"/>
    <x v="10"/>
    <x v="0"/>
    <x v="32"/>
    <x v="101"/>
    <s v="분리막 wet 상태 열물성 측정"/>
    <s v="수축된 분리막 길이 측정"/>
    <s v="분리막 길이 변화를 MD/TD 방향으로 측정한다."/>
    <s v="heating oven"/>
    <m/>
    <m/>
    <m/>
    <m/>
    <s v="Wet 열수축"/>
    <m/>
    <m/>
    <s v="연구원"/>
    <n v="1"/>
    <n v="0.1"/>
    <n v="64"/>
    <n v="76.800000000000011"/>
    <m/>
    <n v="460.79999999999995"/>
    <n v="552.96"/>
  </r>
  <r>
    <x v="1"/>
    <x v="10"/>
    <x v="0"/>
    <x v="32"/>
    <x v="102"/>
    <s v="분리막 내압축도 측정"/>
    <s v="분리막 타발"/>
    <s v="분리막을 5 x 5 cm 타발한다."/>
    <s v="타발기"/>
    <m/>
    <m/>
    <m/>
    <m/>
    <s v="분리막 Pressed 물성 (두께,PD,Porosity)"/>
    <m/>
    <m/>
    <s v="연구원"/>
    <n v="1"/>
    <n v="1"/>
    <n v="40"/>
    <n v="480"/>
    <m/>
    <n v="1440"/>
    <n v="17280"/>
  </r>
  <r>
    <x v="1"/>
    <x v="10"/>
    <x v="0"/>
    <x v="32"/>
    <x v="102"/>
    <s v="분리막 내압축도 측정"/>
    <s v="내압축전 두께/통기도 측정"/>
    <s v="내압축 진행하기 전 두께/통기도를 측정한다."/>
    <s v="Mitutoyo VL-50S/통기도 장비"/>
    <m/>
    <m/>
    <m/>
    <m/>
    <s v="분리막 Pressed 물성 (두께,PD,Porosity)"/>
    <m/>
    <m/>
    <s v="연구원"/>
    <n v="1"/>
    <n v="1"/>
    <n v="40"/>
    <n v="480"/>
    <m/>
    <n v="1440"/>
    <n v="17280"/>
  </r>
  <r>
    <x v="1"/>
    <x v="10"/>
    <x v="0"/>
    <x v="32"/>
    <x v="102"/>
    <s v="분리막 내압축도 측정"/>
    <s v="heat press 진행"/>
    <s v="설정한 온도/압력/시간 동안 분리막 샘플을 hot press로 누른다"/>
    <s v="hot press"/>
    <m/>
    <m/>
    <m/>
    <m/>
    <s v="분리막 Pressed 물성 (두께,PD,Porosity)"/>
    <m/>
    <m/>
    <s v="연구원"/>
    <n v="0"/>
    <n v="1"/>
    <n v="40"/>
    <n v="0"/>
    <m/>
    <n v="1440"/>
    <n v="0"/>
  </r>
  <r>
    <x v="1"/>
    <x v="10"/>
    <x v="0"/>
    <x v="32"/>
    <x v="102"/>
    <s v="분리막 내압축도 측정"/>
    <s v="압축 후 두께/통기도 측정"/>
    <s v="압축 후 두께/통기도 변화를 확인한다."/>
    <s v="Mitutoyo VL-50S/통기도 장비"/>
    <m/>
    <m/>
    <m/>
    <m/>
    <s v="분리막 Pressed 물성 (두께,PD,Porosity)"/>
    <m/>
    <m/>
    <s v="연구원"/>
    <n v="1"/>
    <n v="1"/>
    <n v="40"/>
    <n v="480"/>
    <m/>
    <n v="1440"/>
    <n v="17280"/>
  </r>
  <r>
    <x v="1"/>
    <x v="10"/>
    <x v="0"/>
    <x v="32"/>
    <x v="103"/>
    <s v="분리막 열물성 측정"/>
    <s v="분리막 타발하여 준비"/>
    <s v="0.5 mm x 10 mm로 타발된 분리막 시편이 준비되면 DMA850 장비의 전원을 켜고, Idle 상태가 될 때까지 기다린다. TRIOS 프로그램을 실행하여 DMA850 “Connect”  “Experiment”에서 샘플명을 입력한다. "/>
    <s v="DMA 850"/>
    <m/>
    <m/>
    <m/>
    <m/>
    <s v="열적 물성 데이터 (melt down 온도)"/>
    <m/>
    <m/>
    <s v="연구원"/>
    <n v="1"/>
    <n v="4.3478260869565223E-2"/>
    <n v="16"/>
    <n v="8.3478260869565233"/>
    <m/>
    <n v="38.4"/>
    <n v="20.034782608695654"/>
  </r>
  <r>
    <x v="1"/>
    <x v="10"/>
    <x v="0"/>
    <x v="32"/>
    <x v="103"/>
    <s v="분리막 열물성 측정"/>
    <s v="장비에 분리막 고정 후 열특성 측정"/>
    <s v="커버를 열어 Tension clamp 간 거리(Position)를 10mm로 설정하고 “Lock” 버튼을 눌러 지그 간 거리를 고정시킨 후 지그에 샘플을 고정시킨다. "/>
    <s v="DMA 850"/>
    <m/>
    <m/>
    <m/>
    <m/>
    <s v="열적 물성 데이터 (melt down 온도)"/>
    <m/>
    <m/>
    <s v="연구원"/>
    <n v="1"/>
    <n v="4.3478260869565223E-2"/>
    <n v="16"/>
    <n v="8.3478260869565233"/>
    <m/>
    <n v="38.4"/>
    <n v="20.034782608695654"/>
  </r>
  <r>
    <x v="1"/>
    <x v="10"/>
    <x v="0"/>
    <x v="32"/>
    <x v="103"/>
    <s v="분리막 열물성 측정"/>
    <s v="장비에 분리막 고정 후 열특성 측정"/>
    <s v=" 샘플 고정이 완료되면 장비의 커버를 닫아 잠근 후 “Float” 버튼을 누르고, Measure 버튼을 눌러 측정을 시작한다."/>
    <s v="DMA 850"/>
    <m/>
    <m/>
    <m/>
    <m/>
    <s v="열적 물성 데이터 (melt down 온도)"/>
    <m/>
    <m/>
    <s v="연구원"/>
    <n v="0"/>
    <n v="0.86956521739130443"/>
    <n v="16"/>
    <n v="0"/>
    <m/>
    <n v="38.4"/>
    <n v="0"/>
  </r>
  <r>
    <x v="1"/>
    <x v="10"/>
    <x v="0"/>
    <x v="32"/>
    <x v="103"/>
    <s v="분리막 열물성 측정"/>
    <s v="Data 분석 및 추출"/>
    <s v="데이터를 취득한다."/>
    <s v="DMA 850"/>
    <m/>
    <m/>
    <m/>
    <s v="분리막 두께"/>
    <s v="열적 물성 데이터 (melt down 온도)"/>
    <m/>
    <m/>
    <s v="연구원"/>
    <n v="1"/>
    <n v="4.3478260869565223E-2"/>
    <n v="16"/>
    <n v="8.3478260869565233"/>
    <m/>
    <n v="38.4"/>
    <n v="20.034782608695654"/>
  </r>
  <r>
    <x v="1"/>
    <x v="10"/>
    <x v="0"/>
    <x v="32"/>
    <x v="104"/>
    <s v="분리막 단품 저항 측정"/>
    <s v="분리막 타발하여 준비"/>
    <s v="19Φ로 분리막을 타발한다. "/>
    <s v="Potentiostat VSP-300"/>
    <m/>
    <m/>
    <m/>
    <m/>
    <s v="분리막 단품 저항"/>
    <m/>
    <m/>
    <s v="연구원"/>
    <n v="1"/>
    <n v="9.8039215686274522E-2"/>
    <n v="64"/>
    <n v="75.29411764705884"/>
    <m/>
    <n v="921.59999999999991"/>
    <n v="1084.2352941176471"/>
  </r>
  <r>
    <x v="1"/>
    <x v="10"/>
    <x v="0"/>
    <x v="32"/>
    <x v="104"/>
    <s v="분리막 단품 저항 측정"/>
    <s v="코인셀 조립"/>
    <s v="코인셀을 조립한다."/>
    <s v="Potentiostat VSP-300"/>
    <m/>
    <m/>
    <m/>
    <m/>
    <s v="분리막 단품 저항"/>
    <m/>
    <m/>
    <s v="연구원"/>
    <n v="1"/>
    <n v="0.10638297872340427"/>
    <n v="64"/>
    <n v="81.702127659574472"/>
    <m/>
    <n v="921.59999999999991"/>
    <n v="1176.5106382978724"/>
  </r>
  <r>
    <x v="1"/>
    <x v="10"/>
    <x v="0"/>
    <x v="32"/>
    <x v="104"/>
    <s v="분리막 단품 저항 측정"/>
    <s v="Wetting 진행"/>
    <s v="3시간 이상의 충분한 wetting을 진행한다."/>
    <s v="Potentiostat VSP-300"/>
    <m/>
    <m/>
    <m/>
    <m/>
    <s v="분리막 단품 저항"/>
    <m/>
    <m/>
    <s v="연구원"/>
    <n v="0"/>
    <n v="0.69767441860465129"/>
    <n v="64"/>
    <n v="0"/>
    <m/>
    <n v="921.59999999999991"/>
    <n v="0"/>
  </r>
  <r>
    <x v="1"/>
    <x v="10"/>
    <x v="0"/>
    <x v="32"/>
    <x v="104"/>
    <s v="분리막 단품 저항 측정"/>
    <s v="EIS 측정"/>
    <s v="EIS 장비를 통해 bulk 저항을 측정하여 ER을 확인한다."/>
    <s v="Potentiostat VSP-300"/>
    <m/>
    <m/>
    <m/>
    <m/>
    <s v="분리막 단품 저항"/>
    <m/>
    <m/>
    <s v="연구원"/>
    <n v="1"/>
    <n v="0.55555555555555547"/>
    <n v="64"/>
    <n v="426.66666666666663"/>
    <m/>
    <n v="921.59999999999991"/>
    <n v="6143.9999999999982"/>
  </r>
  <r>
    <x v="1"/>
    <x v="10"/>
    <x v="0"/>
    <x v="32"/>
    <x v="104"/>
    <s v="분리막 단품 저항 측정"/>
    <s v="Data 분석 및 추출"/>
    <s v="데이터를 취득한다."/>
    <s v="Potentiostat VSP-300"/>
    <m/>
    <m/>
    <m/>
    <m/>
    <s v="분리막 단품 저항"/>
    <m/>
    <m/>
    <s v="연구원"/>
    <n v="1"/>
    <n v="0.11111111111111112"/>
    <n v="64"/>
    <n v="85.333333333333343"/>
    <m/>
    <n v="921.59999999999991"/>
    <n v="1228.8"/>
  </r>
  <r>
    <x v="1"/>
    <x v="10"/>
    <x v="0"/>
    <x v="32"/>
    <x v="6"/>
    <s v="표면 이미지 분석"/>
    <s v="샘플링"/>
    <s v="샘플홀더에 카본테이브 부착 후, 샘플 부착"/>
    <s v="SEM"/>
    <m/>
    <m/>
    <m/>
    <m/>
    <s v="샘플 이미지"/>
    <m/>
    <m/>
    <s v="연구원"/>
    <n v="1"/>
    <n v="0.05"/>
    <n v="160"/>
    <n v="96"/>
    <m/>
    <n v="384"/>
    <n v="230.40000000000003"/>
  </r>
  <r>
    <x v="1"/>
    <x v="10"/>
    <x v="0"/>
    <x v="32"/>
    <x v="6"/>
    <s v="표면 이미지 분석"/>
    <s v="샘플 홀더 장비로 투입"/>
    <s v="샘플 홀더 장비로 투입"/>
    <s v="SEM"/>
    <m/>
    <m/>
    <m/>
    <m/>
    <s v="샘플 이미지"/>
    <m/>
    <m/>
    <s v="연구원"/>
    <n v="1"/>
    <n v="0.05"/>
    <n v="160"/>
    <n v="96"/>
    <m/>
    <n v="384"/>
    <n v="230.40000000000003"/>
  </r>
  <r>
    <x v="1"/>
    <x v="10"/>
    <x v="0"/>
    <x v="32"/>
    <x v="6"/>
    <s v="표면 이미지 분석"/>
    <s v="이미지 생성 "/>
    <s v="원하는 샘플 SEM 이미지 (입자의 형태를 잘 확인할 수 있는) 확인 후 배율별로 각각 캡쳐"/>
    <s v="SEM"/>
    <m/>
    <m/>
    <m/>
    <m/>
    <s v="샘플 이미지"/>
    <m/>
    <m/>
    <s v="연구원"/>
    <n v="0"/>
    <n v="0.1"/>
    <n v="160"/>
    <n v="0"/>
    <m/>
    <n v="384"/>
    <n v="0"/>
  </r>
  <r>
    <x v="1"/>
    <x v="10"/>
    <x v="0"/>
    <x v="32"/>
    <x v="6"/>
    <s v="표면 이미지 분석"/>
    <s v="EDS 분석_x000d_"/>
    <s v="EDS 분석"/>
    <s v="SEM"/>
    <m/>
    <m/>
    <m/>
    <m/>
    <s v="샘플 이미지"/>
    <m/>
    <m/>
    <s v="연구원"/>
    <n v="0"/>
    <n v="0.6"/>
    <n v="160"/>
    <n v="0"/>
    <m/>
    <n v="384"/>
    <n v="0"/>
  </r>
  <r>
    <x v="1"/>
    <x v="10"/>
    <x v="0"/>
    <x v="32"/>
    <x v="6"/>
    <s v="표면 이미지 분석"/>
    <s v="Data 저장_x000d_"/>
    <s v="Data 저장 후 추출"/>
    <s v="SEM"/>
    <m/>
    <m/>
    <m/>
    <m/>
    <s v="샘플 이미지"/>
    <m/>
    <m/>
    <s v="연구원"/>
    <n v="1"/>
    <n v="0.1"/>
    <n v="160"/>
    <n v="192"/>
    <m/>
    <n v="384"/>
    <n v="460.80000000000007"/>
  </r>
  <r>
    <x v="1"/>
    <x v="10"/>
    <x v="0"/>
    <x v="32"/>
    <x v="6"/>
    <s v="표면 이미지 분석"/>
    <s v="샘플 홀더 자동 배출_x000d_"/>
    <s v="샘플 홀더 배출"/>
    <s v="SEM"/>
    <m/>
    <m/>
    <m/>
    <m/>
    <s v="샘플 이미지"/>
    <m/>
    <m/>
    <s v="연구원"/>
    <n v="1"/>
    <n v="0.05"/>
    <n v="160"/>
    <n v="96"/>
    <m/>
    <n v="384"/>
    <n v="230.40000000000003"/>
  </r>
  <r>
    <x v="1"/>
    <x v="10"/>
    <x v="0"/>
    <x v="32"/>
    <x v="6"/>
    <s v="표면 이미지 분석"/>
    <s v="샘플 홀더 자동 배출_x000d_"/>
    <s v="샘플 홀더 배출"/>
    <s v="SEM"/>
    <m/>
    <m/>
    <m/>
    <m/>
    <s v="샘플 이미지"/>
    <m/>
    <m/>
    <s v="연구원"/>
    <n v="1"/>
    <n v="0.05"/>
    <n v="160"/>
    <n v="96"/>
    <m/>
    <n v="384"/>
    <n v="230.40000000000003"/>
  </r>
  <r>
    <x v="1"/>
    <x v="10"/>
    <x v="0"/>
    <x v="32"/>
    <x v="105"/>
    <s v="표면 거칠기 분석"/>
    <s v="샘플링"/>
    <s v="분리막을 타발하여 CLSM 분석 샘플링 진행한다."/>
    <s v="CLSM"/>
    <m/>
    <m/>
    <m/>
    <m/>
    <s v="표면 거칠기 (Sa)"/>
    <m/>
    <m/>
    <s v="연구원"/>
    <n v="1"/>
    <n v="0.1"/>
    <n v="160"/>
    <n v="192"/>
    <m/>
    <n v="384"/>
    <n v="460.80000000000007"/>
  </r>
  <r>
    <x v="1"/>
    <x v="10"/>
    <x v="0"/>
    <x v="32"/>
    <x v="105"/>
    <s v="표면 거칠기 분석"/>
    <s v="CLSM 분석"/>
    <s v="CLSM 분석 진행한다."/>
    <s v="CLSM"/>
    <m/>
    <m/>
    <m/>
    <m/>
    <s v="표면 거칠기 (Sa)"/>
    <m/>
    <m/>
    <s v="연구원"/>
    <n v="0"/>
    <n v="0.8"/>
    <n v="160"/>
    <n v="0"/>
    <m/>
    <n v="384"/>
    <n v="0"/>
  </r>
  <r>
    <x v="1"/>
    <x v="10"/>
    <x v="0"/>
    <x v="32"/>
    <x v="105"/>
    <s v="표면 거칠기 분석"/>
    <s v="Data 저장"/>
    <s v="데이터를 취득한다."/>
    <s v="CLSM"/>
    <m/>
    <m/>
    <m/>
    <m/>
    <s v="표면 거칠기 (Sa)"/>
    <m/>
    <m/>
    <s v="연구원"/>
    <n v="1"/>
    <n v="0.1"/>
    <n v="160"/>
    <n v="192"/>
    <m/>
    <n v="384"/>
    <n v="460.80000000000007"/>
  </r>
  <r>
    <x v="1"/>
    <x v="10"/>
    <x v="0"/>
    <x v="32"/>
    <x v="106"/>
    <s v="분리막/무기물 수분 함량 분석"/>
    <s v="샘플링전 준비"/>
    <s v="무기물 혹은 분리막 타발 후 시료 무게 측정"/>
    <s v="Metrohm사 Oven method "/>
    <m/>
    <m/>
    <m/>
    <m/>
    <s v="측정 시간, 시료 넘버, 기입한 무게, 수분 함량(측정값-블랭크값)"/>
    <m/>
    <m/>
    <s v="연구원"/>
    <n v="1"/>
    <n v="0.1"/>
    <n v="0.25"/>
    <n v="0.30000000000000004"/>
    <m/>
    <n v="0.6"/>
    <n v="0.72"/>
  </r>
  <r>
    <x v="1"/>
    <x v="10"/>
    <x v="0"/>
    <x v="32"/>
    <x v="106"/>
    <s v="분리막/무기물 수분 함량 분석"/>
    <s v="샘플링"/>
    <s v="1) 무기물_x000a_① 측정 저울에 분리막 원단 (5x5cm2 @드라이룸에서 24h 건조)을 올린 후 영점 잡는다. _x000a_② 무기물을 원단 위에 올려 [무기물]의 무게를 측정한다. _x000a_③ 분리막 원단으로 분리막을 감싼 후 시료를 Vial에 넣고 클램핑한다._x000a_④ Blank 시료 준비한다. (Ref. : 분리막 원단)_x000a_2) 분리막 (비교)_x000a_① 분리막 무게 측정한 후 Vial에 분리막 넣고 클램핑한다. _x000a_② Blank 시료 준비한다 (Ref. : Blank vial)"/>
    <s v="Metrohm사 Oven method "/>
    <m/>
    <m/>
    <m/>
    <m/>
    <s v="측정 시간, 시료 넘버, 기입한 무게, 수분 함량(측정값-블랭크값)"/>
    <m/>
    <m/>
    <s v="연구원"/>
    <n v="1"/>
    <n v="0.1"/>
    <n v="0.25"/>
    <n v="0.30000000000000004"/>
    <m/>
    <n v="0.6"/>
    <n v="0.72"/>
  </r>
  <r>
    <x v="1"/>
    <x v="10"/>
    <x v="0"/>
    <x v="32"/>
    <x v="106"/>
    <s v="분리막/무기물 수분 함량 분석"/>
    <s v="장비 측정 진행"/>
    <s v="N2밸브 Open Flow rate / Temp. 변경1) 및 확인 Blank 측정(Ref.) 2) 시료 측정 3)  Flow rate / Heater temp. 기본값으로 변경  N2밸브 Close_x000a_1) Flow rate / Temp. 변경 _x000a_ : [OK] 버튼 클릭  TEMP1=120℃ 변경후  [OK]  TEMP2=120 ℃ 변경 후 [OK]  Gas 60 ml/min 변경후 [OK]_x000a_   (TEMP 기본값 :  TEMP1=150 TEMP2=200 / Gas flow rate =56)_x000a_2) Blank 측정_x000a_ : 리모컨 3번 누르기  LCD화면에 [recall method] 선택한 후 ENTER 누르기  Method : [Oven-Blk] ENTER 누르기  빨간 스위치 올리기  [Stirrer] 버튼 누르기  drift 1.0ug/min 이하 될 때까지 대기  Ref. Vial 시료 로딩하기  Ref. 병 needle로 찌르기  무게 1g 입력  START  graph꺼지면 needle 빼기  STOP"/>
    <s v="Metrohm사 Oven method "/>
    <m/>
    <m/>
    <m/>
    <m/>
    <s v="측정 시간, 시료 넘버, 기입한 무게, 수분 함량(측정값-블랭크값)"/>
    <m/>
    <m/>
    <s v="연구원"/>
    <n v="0"/>
    <n v="0.7"/>
    <n v="0.25"/>
    <n v="0"/>
    <m/>
    <n v="0.6"/>
    <n v="0"/>
  </r>
  <r>
    <x v="1"/>
    <x v="10"/>
    <x v="0"/>
    <x v="32"/>
    <x v="106"/>
    <s v="분리막/무기물 수분 함량 분석"/>
    <s v="Data 분석 및 추출"/>
    <s v="데이터를 취득한다."/>
    <s v="Metrohm사 Oven method "/>
    <m/>
    <m/>
    <m/>
    <s v="시료 개수, 무게, 블랭크 여부(Reference)로 사용 여부"/>
    <s v="측정 시간, 시료 넘버, 기입한 무게, 수분 함량(측정값-블랭크값)"/>
    <m/>
    <m/>
    <s v="연구원"/>
    <n v="1"/>
    <n v="0.1"/>
    <n v="0.25"/>
    <n v="0.30000000000000004"/>
    <m/>
    <n v="0.6"/>
    <n v="0.72"/>
  </r>
  <r>
    <x v="1"/>
    <x v="10"/>
    <x v="0"/>
    <x v="32"/>
    <x v="107"/>
    <s v="원단 pore size 분석"/>
    <s v="분리막 샘플링"/>
    <s v="측정을 위한 분리막을 준비한다."/>
    <s v="CFP1500-AE"/>
    <m/>
    <m/>
    <m/>
    <m/>
    <s v="기공 사이즈"/>
    <m/>
    <m/>
    <s v="연구원"/>
    <n v="1"/>
    <n v="0.1"/>
    <n v="32"/>
    <n v="38.400000000000006"/>
    <m/>
    <n v="76.8"/>
    <n v="92.16"/>
  </r>
  <r>
    <x v="1"/>
    <x v="10"/>
    <x v="0"/>
    <x v="32"/>
    <x v="107"/>
    <s v="원단 pore size 분석"/>
    <s v="원단의 기공 사이즈 확인 및 압축 전/후의 원단의 기공 변형 정도를 파악"/>
    <s v="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
    <s v="CFP1500-AE"/>
    <m/>
    <m/>
    <m/>
    <m/>
    <s v="기공 사이즈"/>
    <m/>
    <m/>
    <s v="연구원"/>
    <n v="0"/>
    <n v="0.8"/>
    <n v="32"/>
    <n v="0"/>
    <m/>
    <n v="76.8"/>
    <n v="0"/>
  </r>
  <r>
    <x v="1"/>
    <x v="10"/>
    <x v="0"/>
    <x v="32"/>
    <x v="107"/>
    <s v="원단 pore size 분석"/>
    <s v="Data 분석 및 추출"/>
    <s v="Mean flow pore diameter 및 Bubble point pore diameter 를 통해 Mean pore와 Max pore size를 확인할 수 있다"/>
    <s v="CFP1500-AE"/>
    <m/>
    <m/>
    <m/>
    <m/>
    <s v="기공 사이즈"/>
    <m/>
    <m/>
    <s v="연구원"/>
    <n v="1"/>
    <n v="0.1"/>
    <n v="32"/>
    <n v="38.400000000000006"/>
    <m/>
    <n v="76.8"/>
    <n v="92.16"/>
  </r>
  <r>
    <x v="1"/>
    <x v="10"/>
    <x v="0"/>
    <x v="32"/>
    <x v="108"/>
    <s v="절연파괴전압 측정"/>
    <s v="샘플 준비"/>
    <s v="분리막 5 x 5 cm로 타발하여 20장 준비하고, Al 호일을 타발한다"/>
    <s v="절연파괴전압 장비"/>
    <m/>
    <m/>
    <m/>
    <m/>
    <s v="절연파괴전압"/>
    <m/>
    <m/>
    <s v="연구원"/>
    <n v="1"/>
    <n v="0.45"/>
    <n v="32"/>
    <n v="172.8"/>
    <m/>
    <n v="230.39999999999998"/>
    <n v="1244.1599999999999"/>
  </r>
  <r>
    <x v="1"/>
    <x v="10"/>
    <x v="0"/>
    <x v="32"/>
    <x v="108"/>
    <s v="절연파괴전압 측정"/>
    <s v="절연파괴전압 측정"/>
    <s v="장비로 BDV값을 측정한다"/>
    <s v="절연파괴전압 장비"/>
    <m/>
    <m/>
    <m/>
    <m/>
    <s v="절연파괴전압"/>
    <m/>
    <m/>
    <s v="연구원"/>
    <n v="1"/>
    <n v="0.45"/>
    <n v="32"/>
    <n v="172.8"/>
    <m/>
    <n v="230.39999999999998"/>
    <n v="1244.1599999999999"/>
  </r>
  <r>
    <x v="1"/>
    <x v="10"/>
    <x v="0"/>
    <x v="32"/>
    <x v="108"/>
    <s v="절연파괴전압 측정"/>
    <s v="Data 분석"/>
    <s v="데이터를 취득한다."/>
    <s v="절연파괴전압 장비"/>
    <m/>
    <m/>
    <m/>
    <m/>
    <s v="절연파괴전압"/>
    <m/>
    <m/>
    <s v="연구원"/>
    <n v="1"/>
    <n v="0.1"/>
    <n v="32"/>
    <n v="38.400000000000006"/>
    <m/>
    <n v="230.39999999999998"/>
    <n v="276.48"/>
  </r>
  <r>
    <x v="1"/>
    <x v="10"/>
    <x v="0"/>
    <x v="32"/>
    <x v="109"/>
    <s v="원단 특성 분석"/>
    <s v="샘플 준비"/>
    <s v="분리막 샘플을 준비한다."/>
    <s v="Melt Indexer MI-4"/>
    <m/>
    <m/>
    <m/>
    <m/>
    <s v="MI"/>
    <m/>
    <m/>
    <s v="연구원"/>
    <n v="1"/>
    <n v="0.1"/>
    <n v="32"/>
    <n v="38.400000000000006"/>
    <m/>
    <n v="76.8"/>
    <n v="92.16"/>
  </r>
  <r>
    <x v="1"/>
    <x v="10"/>
    <x v="0"/>
    <x v="32"/>
    <x v="109"/>
    <s v="원단 특성 분석"/>
    <s v="장비 세팅"/>
    <s v="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
    <s v="Melt Indexer MI-4"/>
    <m/>
    <m/>
    <m/>
    <m/>
    <s v="MI"/>
    <m/>
    <m/>
    <s v="연구원"/>
    <n v="1"/>
    <n v="0.1"/>
    <n v="32"/>
    <n v="38.400000000000006"/>
    <m/>
    <n v="76.8"/>
    <n v="92.16"/>
  </r>
  <r>
    <x v="1"/>
    <x v="10"/>
    <x v="0"/>
    <x v="32"/>
    <x v="109"/>
    <s v="원단 특성 분석"/>
    <s v="장비 측정 "/>
    <s v="메인 화면에 “TEST” 버튼을 누르면 측정이 시작된다. "/>
    <s v="Melt Indexer MI-4"/>
    <m/>
    <m/>
    <m/>
    <m/>
    <s v="MI"/>
    <m/>
    <m/>
    <s v="연구원"/>
    <n v="0"/>
    <n v="0.7"/>
    <n v="32"/>
    <n v="0"/>
    <m/>
    <n v="76.8"/>
    <n v="0"/>
  </r>
  <r>
    <x v="1"/>
    <x v="10"/>
    <x v="0"/>
    <x v="32"/>
    <x v="109"/>
    <s v="원단 특성 분석"/>
    <s v="Data 정리"/>
    <s v="측정이 완료되면 디스플레이 내 결과를 확인하고, 드라이브를 상단 위치에 있는지 확인하고 안전 커버를 연다. Test Piston, Test Barrel, Die 등 공급된 Tool과 적절한 천을 사용해 Cleaning 한다. "/>
    <s v="Melt Indexer MI-4"/>
    <m/>
    <m/>
    <m/>
    <m/>
    <s v="MI"/>
    <m/>
    <m/>
    <s v="연구원"/>
    <n v="1"/>
    <n v="0.1"/>
    <n v="32"/>
    <n v="38.400000000000006"/>
    <m/>
    <n v="76.8"/>
    <n v="92.16"/>
  </r>
  <r>
    <x v="1"/>
    <x v="10"/>
    <x v="0"/>
    <x v="32"/>
    <x v="110"/>
    <s v="분리막 열물성 분석"/>
    <s v="샘플 준비"/>
    <s v="5cm x 5cm 크기로 샘플링된 분리막을 측정 지그에 체결한다."/>
    <s v="통기도 장비"/>
    <m/>
    <m/>
    <m/>
    <m/>
    <s v="통기도"/>
    <m/>
    <m/>
    <s v="연구원"/>
    <n v="1"/>
    <n v="0.1"/>
    <n v="4"/>
    <n v="4.8000000000000007"/>
    <m/>
    <n v="28.799999999999997"/>
    <n v="34.56"/>
  </r>
  <r>
    <x v="1"/>
    <x v="10"/>
    <x v="0"/>
    <x v="32"/>
    <x v="110"/>
    <s v="분리막 열물성 분석"/>
    <s v="장비 세팅"/>
    <s v="샘플을 체결한 다음, 바탕화면의 “Temp_SEC”를 실행하고, 프로그램 좌측 상단의 ➡를 클릭한다음 우측 하단의 🔴 버튼을 클릭하여 녹색으로 활성화시킨다."/>
    <s v="통기도 장비"/>
    <m/>
    <m/>
    <m/>
    <m/>
    <s v="통기도"/>
    <m/>
    <m/>
    <s v="연구원"/>
    <n v="1"/>
    <n v="0.1"/>
    <n v="4"/>
    <n v="4.8000000000000007"/>
    <m/>
    <n v="28.799999999999997"/>
    <n v="34.56"/>
  </r>
  <r>
    <x v="1"/>
    <x v="10"/>
    <x v="0"/>
    <x v="32"/>
    <x v="110"/>
    <s v="분리막 열물성 분석"/>
    <s v="장비 측정"/>
    <s v="마지막으로 중앙 하단의 Temperature 탭에서 적정 패턴을 입력하고, Write, Run을 차례로 클릭하여 Heat gurley를 측정을 시작한다. 측정이 완료되면 바탕화면 data 폴더에 raw data excel file이 생성된다."/>
    <s v="통기도 장비"/>
    <m/>
    <m/>
    <m/>
    <s v="온도 설정"/>
    <s v="통기도"/>
    <m/>
    <m/>
    <s v="연구원"/>
    <n v="0"/>
    <n v="0.7"/>
    <n v="4"/>
    <n v="0"/>
    <m/>
    <n v="28.799999999999997"/>
    <n v="0"/>
  </r>
  <r>
    <x v="1"/>
    <x v="10"/>
    <x v="0"/>
    <x v="32"/>
    <x v="110"/>
    <s v="분리막 열물성 분석"/>
    <s v="Data 정리"/>
    <s v="그래프로 정리하여 분리막별 shut-down 온도 및 melt-down 온도를 비교 분석한다."/>
    <s v="통기도 장비"/>
    <m/>
    <m/>
    <m/>
    <m/>
    <s v="통기도"/>
    <m/>
    <m/>
    <s v="연구원"/>
    <n v="1"/>
    <n v="0.1"/>
    <n v="4"/>
    <n v="4.8000000000000007"/>
    <m/>
    <n v="28.799999999999997"/>
    <n v="34.56"/>
  </r>
  <r>
    <x v="1"/>
    <x v="10"/>
    <x v="0"/>
    <x v="32"/>
    <x v="1"/>
    <s v="무기물 비표면적 측정"/>
    <s v="샘플 소분 및 샘플링"/>
    <s v="비어있는 BET 초자의 무게 측정 -&gt; 초자에 샘플 투입 (powder 0.2~2g/밀도가 낮은 샘플은 g수를 더 낮춰서 투입) -&gt; 초자 neck부분에 묻어있는 시료는 면봉으로 닦아주기, 전처리 장비에 초자 연결 "/>
    <s v="BELSORP-mini + BELPREP-flow (BEL. JAPAN. INC.)"/>
    <m/>
    <m/>
    <m/>
    <m/>
    <s v="BET, total pore V, pore size distribution"/>
    <m/>
    <m/>
    <s v="연구원"/>
    <n v="1"/>
    <n v="0.1"/>
    <n v="0.25"/>
    <n v="0.30000000000000004"/>
    <m/>
    <n v="0.6"/>
    <n v="0.72"/>
  </r>
  <r>
    <x v="1"/>
    <x v="10"/>
    <x v="0"/>
    <x v="32"/>
    <x v="1"/>
    <s v="무기물 비표면적 측정"/>
    <s v="전처리_x000d_"/>
    <s v="300℃ 진공상태에서 2시간동안 전처리 진행 (pore V.이 큰 원료의 경우, 전처리 시간 증가) --&gt; 상온으로 식히기 "/>
    <s v="BELSORP-mini + BELPREP-flow (BEL. JAPAN. INC.)"/>
    <m/>
    <m/>
    <m/>
    <m/>
    <s v="BET, total pore V, pore size distribution"/>
    <m/>
    <m/>
    <s v="연구원"/>
    <n v="1"/>
    <n v="0.1"/>
    <n v="0.25"/>
    <n v="0.30000000000000004"/>
    <m/>
    <n v="0.6"/>
    <n v="0.72"/>
  </r>
  <r>
    <x v="1"/>
    <x v="10"/>
    <x v="0"/>
    <x v="32"/>
    <x v="1"/>
    <s v="무기물 비표면적 측정"/>
    <s v="무게 측정_x000d_"/>
    <s v="전처리 진행한 샘플이 담긴 BET 초자의 무게 측정-&gt; 샘플 무게 계산 "/>
    <s v="BELSORP-mini + BELPREP-flow (BEL. JAPAN. INC.)"/>
    <m/>
    <m/>
    <m/>
    <m/>
    <s v="BET, total pore V, pore size distribution"/>
    <m/>
    <m/>
    <s v="연구원"/>
    <n v="1"/>
    <n v="0.1"/>
    <n v="0.25"/>
    <n v="0.30000000000000004"/>
    <m/>
    <n v="0.6"/>
    <n v="0.72"/>
  </r>
  <r>
    <x v="1"/>
    <x v="10"/>
    <x v="0"/>
    <x v="32"/>
    <x v="1"/>
    <s v="무기물 비표면적 측정"/>
    <s v="측정 준비"/>
    <s v="BET 장비에 초자 장착 -&gt;  가스보관실에서 액체 질소 소분 후 장비 용기에 덜어주기, 측정 패턴/파일명 등 설정 "/>
    <s v="BELSORP-mini + BELPREP-flow (BEL. JAPAN. INC.)"/>
    <m/>
    <m/>
    <m/>
    <s v="시료 무게"/>
    <s v="BET, total pore V, pore size distribution"/>
    <m/>
    <m/>
    <s v="연구원"/>
    <n v="1"/>
    <n v="0.1"/>
    <n v="0.25"/>
    <n v="0.30000000000000004"/>
    <m/>
    <n v="0.6"/>
    <n v="0.72"/>
  </r>
  <r>
    <x v="1"/>
    <x v="10"/>
    <x v="0"/>
    <x v="32"/>
    <x v="1"/>
    <s v="무기물 비표면적 측정"/>
    <s v="측정"/>
    <s v="측정 시작 (장비에 따라 2개 소재 동시 분석 가능)"/>
    <s v="BELSORP-mini + BELPREP-flow (BEL. JAPAN. INC.)"/>
    <m/>
    <m/>
    <m/>
    <s v="시료 무게"/>
    <s v="BET, total pore V, pore size distribution"/>
    <m/>
    <m/>
    <s v="연구원"/>
    <n v="0"/>
    <n v="0.5"/>
    <n v="0.25"/>
    <n v="0"/>
    <m/>
    <n v="0.6"/>
    <n v="0"/>
  </r>
  <r>
    <x v="1"/>
    <x v="10"/>
    <x v="0"/>
    <x v="32"/>
    <x v="1"/>
    <s v="무기물 비표면적 측정"/>
    <s v="Data 정리 "/>
    <s v="data 추출 및 정리 (그래프 그리기, pore 크기별 비율 계산 등)"/>
    <s v="BELSORP-mini + BELPREP-flow (BEL. JAPAN. INC.)"/>
    <m/>
    <m/>
    <m/>
    <m/>
    <s v="BET, total pore V, pore size distribution"/>
    <m/>
    <m/>
    <s v="연구원"/>
    <n v="1"/>
    <n v="0.1"/>
    <n v="0.25"/>
    <n v="0.30000000000000004"/>
    <m/>
    <n v="0.6"/>
    <n v="0.72"/>
  </r>
  <r>
    <x v="1"/>
    <x v="10"/>
    <x v="0"/>
    <x v="32"/>
    <x v="1"/>
    <s v="무기물 비표면적 측정"/>
    <s v="세척 및 정리_x000d_"/>
    <s v="사용한 초자 세척 및 정리  "/>
    <s v="BELSORP-mini + BELPREP-flow (BEL. JAPAN. INC.)"/>
    <m/>
    <m/>
    <m/>
    <m/>
    <s v="BET, total pore V, pore size distribution"/>
    <m/>
    <m/>
    <s v="연구원"/>
    <n v="1"/>
    <n v="0.1"/>
    <n v="0.25"/>
    <n v="0.30000000000000004"/>
    <m/>
    <n v="0.6"/>
    <n v="0.72"/>
  </r>
  <r>
    <x v="1"/>
    <x v="10"/>
    <x v="0"/>
    <x v="32"/>
    <x v="111"/>
    <s v="분리막-무기물 Peel 측정"/>
    <s v="분리막 타발"/>
    <s v="분리막 2x6 cm으로 타발하여 준비한다"/>
    <s v="AMETEK UTM 장비"/>
    <m/>
    <m/>
    <m/>
    <m/>
    <s v="peel strength"/>
    <m/>
    <m/>
    <s v="연구원"/>
    <n v="1"/>
    <n v="0.25"/>
    <n v="80"/>
    <n v="240"/>
    <m/>
    <n v="192"/>
    <n v="576"/>
  </r>
  <r>
    <x v="1"/>
    <x v="10"/>
    <x v="0"/>
    <x v="32"/>
    <x v="111"/>
    <s v="분리막-무기물 Peel 측정"/>
    <s v="슬라이드 글라스에 부착"/>
    <s v="슬라이드 글라스에 양면테이프 부착 후 타발된 분리막을 붙친 후 가로 길이를 1.5 cm로 자른 후 PET 간지를 붙쳐 준비한다"/>
    <s v="AMETEK UTM 장비"/>
    <m/>
    <m/>
    <m/>
    <m/>
    <s v="peel strength"/>
    <m/>
    <m/>
    <s v="연구원"/>
    <n v="1"/>
    <n v="0.25"/>
    <n v="80"/>
    <n v="240"/>
    <m/>
    <n v="192"/>
    <n v="576"/>
  </r>
  <r>
    <x v="1"/>
    <x v="10"/>
    <x v="0"/>
    <x v="32"/>
    <x v="111"/>
    <s v="분리막-무기물 Peel 측정"/>
    <s v="Peel strength 측정"/>
    <s v="UTM장비로 분리막을 떼면서 힘을 측정한다."/>
    <s v="AMETEK UTM 장비"/>
    <m/>
    <m/>
    <m/>
    <m/>
    <s v="peel strength"/>
    <m/>
    <m/>
    <s v="연구원"/>
    <n v="0"/>
    <n v="0.25"/>
    <n v="80"/>
    <n v="0"/>
    <m/>
    <n v="192"/>
    <n v="0"/>
  </r>
  <r>
    <x v="1"/>
    <x v="10"/>
    <x v="0"/>
    <x v="32"/>
    <x v="111"/>
    <s v="분리막-무기물 Peel 측정"/>
    <s v="Data 정리 "/>
    <s v="데이터를 취득한다. (원단-코팅층, 코팅층 내부 결착력 측정)"/>
    <s v="AMETEK UTM 장비"/>
    <m/>
    <m/>
    <m/>
    <m/>
    <s v="peel strength"/>
    <m/>
    <m/>
    <s v="연구원"/>
    <n v="1"/>
    <n v="0.25"/>
    <n v="80"/>
    <n v="240"/>
    <m/>
    <n v="192"/>
    <n v="576"/>
  </r>
  <r>
    <x v="1"/>
    <x v="10"/>
    <x v="1"/>
    <x v="18"/>
    <x v="112"/>
    <s v="코팅 슬러리 제조"/>
    <s v="소재 준비"/>
    <s v="무기물/분산제/바인더 등을 준비한다"/>
    <m/>
    <m/>
    <m/>
    <m/>
    <m/>
    <m/>
    <m/>
    <m/>
    <s v="연구원"/>
    <n v="1"/>
    <n v="0.2"/>
    <n v="64"/>
    <n v="153.60000000000002"/>
    <m/>
    <n v="153.6"/>
    <n v="368.64"/>
  </r>
  <r>
    <x v="1"/>
    <x v="10"/>
    <x v="1"/>
    <x v="18"/>
    <x v="112"/>
    <s v="코팅 슬러리 제조"/>
    <s v="원재료 믹싱"/>
    <s v="무기물/분산제/바인더 등을 혼합하여 코팅 슬러리를 제작한다."/>
    <m/>
    <m/>
    <m/>
    <m/>
    <m/>
    <m/>
    <m/>
    <m/>
    <s v="연구원"/>
    <n v="1"/>
    <n v="0.8"/>
    <n v="64"/>
    <n v="614.40000000000009"/>
    <m/>
    <n v="153.6"/>
    <n v="1474.56"/>
  </r>
  <r>
    <x v="1"/>
    <x v="10"/>
    <x v="0"/>
    <x v="19"/>
    <x v="113"/>
    <s v="슬러리 점도 측정"/>
    <s v="슬러리 준비"/>
    <s v="측정용 슬러리를 준비한다"/>
    <s v="brookfield"/>
    <m/>
    <m/>
    <m/>
    <m/>
    <s v="점도"/>
    <m/>
    <m/>
    <s v="연구원"/>
    <n v="1"/>
    <n v="0.17"/>
    <n v="32"/>
    <n v="65.28"/>
    <m/>
    <n v="76.8"/>
    <n v="156.67200000000003"/>
  </r>
  <r>
    <x v="1"/>
    <x v="10"/>
    <x v="0"/>
    <x v="19"/>
    <x v="113"/>
    <s v="슬러리 점도 측정"/>
    <s v="코팅층 슬러리 점도 측정"/>
    <s v="코팅층 슬러리 16 mL를 점도 측정기 cell에 넣은 후, 장비에 체결한다. 10 rpm에서 점도를 측정하고, 90 torque가 측정되는 rpm에서 점도를 한 번 더 측정한다."/>
    <s v="brookfield"/>
    <m/>
    <m/>
    <m/>
    <m/>
    <s v="점도"/>
    <m/>
    <m/>
    <s v="연구원"/>
    <n v="1"/>
    <n v="0.17"/>
    <n v="32"/>
    <n v="65.28"/>
    <m/>
    <n v="76.8"/>
    <n v="156.67200000000003"/>
  </r>
  <r>
    <x v="1"/>
    <x v="10"/>
    <x v="0"/>
    <x v="19"/>
    <x v="113"/>
    <s v="슬러리 점도 측정"/>
    <s v="장비 세척"/>
    <s v="측정 장비를 세척한다."/>
    <s v="brookfield"/>
    <m/>
    <m/>
    <m/>
    <m/>
    <s v="점도"/>
    <m/>
    <m/>
    <s v="연구원"/>
    <n v="1"/>
    <n v="0.17"/>
    <n v="32"/>
    <n v="65.28"/>
    <m/>
    <n v="76.8"/>
    <n v="156.67200000000003"/>
  </r>
  <r>
    <x v="1"/>
    <x v="10"/>
    <x v="0"/>
    <x v="19"/>
    <x v="114"/>
    <s v="슬러리 코형분 측정"/>
    <s v="슬러리 준비"/>
    <s v="측정용 슬러리를 준비한다."/>
    <s v="AND MX-30"/>
    <m/>
    <m/>
    <m/>
    <m/>
    <s v="고형분"/>
    <m/>
    <m/>
    <s v="연구원"/>
    <n v="1"/>
    <n v="0.1"/>
    <n v="32"/>
    <n v="38.400000000000006"/>
    <m/>
    <n v="76.8"/>
    <n v="92.16"/>
  </r>
  <r>
    <x v="1"/>
    <x v="10"/>
    <x v="0"/>
    <x v="19"/>
    <x v="114"/>
    <s v="슬러리 코형분 측정"/>
    <s v="코팅층 슬러리 고형분 측정"/>
    <s v="코팅층 슬러리 5g을 알루미늄 dish에 올린 후 고형분 장비 측정을 진행한다."/>
    <s v="AND MX-30"/>
    <m/>
    <m/>
    <m/>
    <m/>
    <s v="고형분"/>
    <m/>
    <m/>
    <s v="연구원"/>
    <n v="1"/>
    <n v="0.4"/>
    <n v="32"/>
    <n v="153.60000000000002"/>
    <m/>
    <n v="76.8"/>
    <n v="368.64"/>
  </r>
  <r>
    <x v="1"/>
    <x v="10"/>
    <x v="0"/>
    <x v="19"/>
    <x v="115"/>
    <s v="슬러리 입도 측정"/>
    <s v="슬러리 준비"/>
    <s v="측정용 슬러리를 준비한다"/>
    <s v="Malvern mastersize"/>
    <m/>
    <m/>
    <m/>
    <m/>
    <s v="dmin, d10, d50, d90, dmax (Vol. Num. 기준 각각)_x000a_3회 측정 값 및 평균값 각각 도출_x000a_ _x000a_전체 입도 분포 그래프"/>
    <m/>
    <m/>
    <s v="연구원"/>
    <n v="1"/>
    <n v="0.1"/>
    <n v="64"/>
    <n v="76.800000000000011"/>
    <m/>
    <n v="153.6"/>
    <n v="184.32"/>
  </r>
  <r>
    <x v="1"/>
    <x v="10"/>
    <x v="0"/>
    <x v="19"/>
    <x v="115"/>
    <s v="슬러리 입도 측정"/>
    <s v="코팅층 슬러리 입도 측정"/>
    <s v="고형분 장비를 켠 후 DI water를 통해 background를 측정한다. 측정 완료 후 스포이드를 이용하여 슬러리를 소량 투입하여 obscuration 값이 설정 범위 (10-30%) 이내로 오도록 한다. Measure sample 버튼을 클릭하여 측정 시작한다."/>
    <s v="Malvern mastersize"/>
    <m/>
    <m/>
    <m/>
    <m/>
    <s v="dmin, d10, d50, d90, dmax (Vol. Num. 기준 각각)_x000a_3회 측정 값 및 평균값 각각 도출_x000a_ _x000a_전체 입도 분포 그래프"/>
    <m/>
    <m/>
    <s v="연구원"/>
    <n v="1"/>
    <n v="0.3"/>
    <n v="64"/>
    <n v="230.39999999999998"/>
    <m/>
    <n v="153.6"/>
    <n v="552.96"/>
  </r>
  <r>
    <x v="1"/>
    <x v="10"/>
    <x v="0"/>
    <x v="19"/>
    <x v="115"/>
    <s v="슬러리 입도 측정"/>
    <s v="장비 세척"/>
    <s v="측정 장비를 세척한다."/>
    <s v="Malvern mastersize"/>
    <m/>
    <m/>
    <m/>
    <m/>
    <s v="dmin, d10, d50, d90, dmax (Vol. Num. 기준 각각)_x000a_3회 측정 값 및 평균값 각각 도출_x000a_ _x000a_전체 입도 분포 그래프"/>
    <m/>
    <m/>
    <s v="연구원"/>
    <n v="1"/>
    <n v="0.1"/>
    <n v="64"/>
    <n v="76.800000000000011"/>
    <m/>
    <n v="153.6"/>
    <n v="184.32"/>
  </r>
  <r>
    <x v="1"/>
    <x v="10"/>
    <x v="1"/>
    <x v="33"/>
    <x v="116"/>
    <s v="분리막 랩 코팅"/>
    <s v="분리막 원단 및 슬러리 준비"/>
    <s v="코팅용 분리막 원단과 슬러리를 준비한다."/>
    <s v="Malvern mastersize"/>
    <m/>
    <m/>
    <m/>
    <m/>
    <m/>
    <m/>
    <m/>
    <s v="연구원"/>
    <n v="1"/>
    <n v="0.1"/>
    <n v="64"/>
    <n v="76.800000000000011"/>
    <m/>
    <n v="153.6"/>
    <n v="184.32"/>
  </r>
  <r>
    <x v="1"/>
    <x v="10"/>
    <x v="1"/>
    <x v="33"/>
    <x v="116"/>
    <s v="분리막 랩 코팅"/>
    <s v="코팅 및 건조"/>
    <s v="원단에 슬러리를 도포하고 건조 시킨다."/>
    <s v="Lab coater"/>
    <m/>
    <m/>
    <m/>
    <m/>
    <m/>
    <m/>
    <m/>
    <s v="연구원"/>
    <n v="1"/>
    <n v="0.1"/>
    <n v="64"/>
    <n v="76.800000000000011"/>
    <m/>
    <n v="153.6"/>
    <n v="184.32"/>
  </r>
  <r>
    <x v="1"/>
    <x v="10"/>
    <x v="1"/>
    <x v="33"/>
    <x v="116"/>
    <s v="분리막 랩 코팅"/>
    <s v="코팅 분리막 두께 측정"/>
    <s v="두께 측정 장비의 영점을 맞추고 원단 두께와 코팅 분리막 두께를 측정한다."/>
    <s v="두께측정기"/>
    <m/>
    <m/>
    <m/>
    <m/>
    <m/>
    <m/>
    <m/>
    <s v="연구원"/>
    <n v="1"/>
    <n v="0.5"/>
    <n v="64"/>
    <n v="384"/>
    <m/>
    <n v="153.6"/>
    <n v="921.59999999999991"/>
  </r>
  <r>
    <x v="1"/>
    <x v="10"/>
    <x v="0"/>
    <x v="32"/>
    <x v="117"/>
    <s v="전극-분리막 dry 접착력 측정"/>
    <s v="분리막/전극 타발"/>
    <s v="분리막과 전극을 타발한다."/>
    <s v="AMETEK UTM"/>
    <m/>
    <m/>
    <m/>
    <m/>
    <s v="접착력"/>
    <m/>
    <m/>
    <s v="연구원"/>
    <n v="1"/>
    <n v="0.5"/>
    <n v="64"/>
    <n v="384"/>
    <m/>
    <n v="153.6"/>
    <n v="921.59999999999991"/>
  </r>
  <r>
    <x v="1"/>
    <x v="10"/>
    <x v="0"/>
    <x v="32"/>
    <x v="117"/>
    <s v="전극-분리막 dry 접착력 측정"/>
    <s v="Heat press 진행"/>
    <s v="전극과 분리막을 포개어 놓은 후, 서보모터로 라미네이션 진행한다."/>
    <s v="AMETEK UTM"/>
    <m/>
    <m/>
    <m/>
    <m/>
    <s v="접착력"/>
    <m/>
    <m/>
    <s v="연구원"/>
    <n v="1"/>
    <n v="0.5"/>
    <n v="64"/>
    <n v="384"/>
    <m/>
    <n v="153.6"/>
    <n v="921.59999999999991"/>
  </r>
  <r>
    <x v="1"/>
    <x v="10"/>
    <x v="0"/>
    <x v="32"/>
    <x v="117"/>
    <s v="전극-분리막 dry 접착력 측정"/>
    <s v="슬라이드 글라스에 부착"/>
    <s v="슬라이드 글라스에 라미된 샘플을 부착한다."/>
    <s v="AMETEK UTM"/>
    <m/>
    <m/>
    <m/>
    <m/>
    <s v="접착력"/>
    <m/>
    <m/>
    <s v="연구원"/>
    <n v="1"/>
    <n v="0.5"/>
    <n v="64"/>
    <n v="384"/>
    <m/>
    <n v="153.6"/>
    <n v="921.59999999999991"/>
  </r>
  <r>
    <x v="1"/>
    <x v="10"/>
    <x v="0"/>
    <x v="32"/>
    <x v="117"/>
    <s v="전극-분리막 dry 접착력 측정"/>
    <s v="접착력 측정"/>
    <s v="UTM장비로 분리막을 떼면서 힘을 측정한다."/>
    <s v="AMETEK UTM"/>
    <m/>
    <m/>
    <m/>
    <m/>
    <s v="접착력"/>
    <m/>
    <m/>
    <s v="연구원"/>
    <n v="1"/>
    <n v="0.5"/>
    <n v="64"/>
    <n v="384"/>
    <m/>
    <n v="153.6"/>
    <n v="921.59999999999991"/>
  </r>
  <r>
    <x v="1"/>
    <x v="10"/>
    <x v="0"/>
    <x v="32"/>
    <x v="117"/>
    <s v="전극-분리막 dry 접착력 측정"/>
    <s v="Data 정리 (Dry 상태의 전극-분리막 사이의 접착력 측정)"/>
    <s v="데이터를 취득한다."/>
    <s v="AMETEK UTM"/>
    <m/>
    <m/>
    <m/>
    <m/>
    <s v="접착력"/>
    <m/>
    <m/>
    <s v="연구원"/>
    <n v="1"/>
    <n v="0.1"/>
    <n v="64"/>
    <n v="76.800000000000011"/>
    <m/>
    <n v="153.6"/>
    <n v="184.32"/>
  </r>
  <r>
    <x v="1"/>
    <x v="10"/>
    <x v="0"/>
    <x v="32"/>
    <x v="118"/>
    <s v="전극-분리막 wet 접착력 측정"/>
    <s v="분리막/전극 타발"/>
    <s v="분리막과 전극을 타발한다."/>
    <s v="AMETEK UTM"/>
    <m/>
    <m/>
    <m/>
    <m/>
    <s v="접착력"/>
    <m/>
    <m/>
    <s v="연구원"/>
    <n v="1"/>
    <n v="0.5"/>
    <n v="32"/>
    <n v="192"/>
    <m/>
    <n v="230.39999999999998"/>
    <n v="1382.3999999999999"/>
  </r>
  <r>
    <x v="1"/>
    <x v="10"/>
    <x v="0"/>
    <x v="32"/>
    <x v="118"/>
    <s v="전극-분리막 wet 접착력 측정"/>
    <s v="모노셀 제작 후 formation 진행"/>
    <s v="모노셀 제작한 후 formation 진행한다."/>
    <s v="AMETEK UTM"/>
    <m/>
    <m/>
    <m/>
    <m/>
    <s v="접착력"/>
    <m/>
    <m/>
    <s v="연구원"/>
    <n v="0"/>
    <n v="4"/>
    <n v="32"/>
    <n v="0"/>
    <m/>
    <n v="230.39999999999998"/>
    <n v="0"/>
  </r>
  <r>
    <x v="1"/>
    <x v="10"/>
    <x v="0"/>
    <x v="32"/>
    <x v="118"/>
    <s v="전극-분리막 wet 접착력 측정"/>
    <s v="슬라이드 글라스 전극-분리막 부착"/>
    <s v="슬라이드 글라스에 활성화된 전극-분리막 부착한다."/>
    <s v="AMETEK UTM"/>
    <m/>
    <m/>
    <m/>
    <m/>
    <s v="접착력"/>
    <m/>
    <m/>
    <s v="연구원"/>
    <n v="1"/>
    <n v="0.5"/>
    <n v="32"/>
    <n v="192"/>
    <m/>
    <n v="230.39999999999998"/>
    <n v="1382.3999999999999"/>
  </r>
  <r>
    <x v="1"/>
    <x v="10"/>
    <x v="0"/>
    <x v="32"/>
    <x v="118"/>
    <s v="전극-분리막 wet 접착력 측정"/>
    <s v="접착력 측정"/>
    <s v="UTM장비로 분리막을 떼면서 힘을 측정한다."/>
    <s v="AMETEK UTM"/>
    <m/>
    <m/>
    <m/>
    <m/>
    <s v="접착력"/>
    <m/>
    <m/>
    <s v="연구원"/>
    <n v="0"/>
    <n v="0.5"/>
    <n v="32"/>
    <n v="0"/>
    <m/>
    <n v="230.39999999999998"/>
    <n v="0"/>
  </r>
  <r>
    <x v="1"/>
    <x v="10"/>
    <x v="0"/>
    <x v="32"/>
    <x v="118"/>
    <s v="전극-분리막 wet 접착력 측정"/>
    <s v="Data 정리 (Wet 상태의 전극-분리막 사이의 접착력 측정)"/>
    <s v="데이터를 취득한다."/>
    <s v="AMETEK UTM"/>
    <m/>
    <m/>
    <m/>
    <m/>
    <s v="접착력"/>
    <m/>
    <m/>
    <s v="연구원"/>
    <n v="1"/>
    <n v="0.1"/>
    <n v="32"/>
    <n v="38.400000000000006"/>
    <m/>
    <n v="230.39999999999998"/>
    <n v="276.48"/>
  </r>
  <r>
    <x v="1"/>
    <x v="10"/>
    <x v="0"/>
    <x v="32"/>
    <x v="119"/>
    <s v="바인더 성분 분석"/>
    <s v="샘플 준비"/>
    <s v="GC 분석을 위한 샘플을 준비한다."/>
    <s v="GC 장비"/>
    <m/>
    <m/>
    <m/>
    <m/>
    <s v="바인더 성분"/>
    <m/>
    <m/>
    <s v="연구원"/>
    <n v="1"/>
    <n v="0.1"/>
    <n v="1"/>
    <n v="1.2000000000000002"/>
    <m/>
    <n v="2.4"/>
    <n v="2.88"/>
  </r>
  <r>
    <x v="1"/>
    <x v="10"/>
    <x v="0"/>
    <x v="32"/>
    <x v="119"/>
    <s v="바인더 성분 분석"/>
    <s v="GC 분석"/>
    <s v="바인더 성분 분석을 위한 GC 분석 진행한다."/>
    <s v="GC 장비"/>
    <m/>
    <m/>
    <m/>
    <m/>
    <s v="바인더 성분"/>
    <m/>
    <m/>
    <s v="연구원"/>
    <n v="0"/>
    <n v="2"/>
    <n v="1"/>
    <n v="0"/>
    <m/>
    <n v="2.4"/>
    <n v="0"/>
  </r>
  <r>
    <x v="1"/>
    <x v="10"/>
    <x v="0"/>
    <x v="32"/>
    <x v="42"/>
    <s v="바인더 물성 측정, 수분 함량 분석"/>
    <s v="샘플 준비"/>
    <s v="TGA 분석을 위한 샘플을 준비한다."/>
    <s v="TGA 장비"/>
    <m/>
    <m/>
    <m/>
    <m/>
    <s v="바인더 열물성, Tg"/>
    <m/>
    <m/>
    <s v="연구원"/>
    <n v="1"/>
    <n v="0.1"/>
    <n v="1"/>
    <n v="1.2000000000000002"/>
    <m/>
    <n v="2.4"/>
    <n v="2.88"/>
  </r>
  <r>
    <x v="1"/>
    <x v="10"/>
    <x v="0"/>
    <x v="32"/>
    <x v="42"/>
    <s v="바인더 물성 측정, 수분 함량 분석"/>
    <s v="TGA 분석"/>
    <s v="바인더 성분 분석을 위한 TGA 분석 진행한다."/>
    <s v="TGA 장비"/>
    <m/>
    <m/>
    <m/>
    <m/>
    <s v="바인더 열물성, Tg"/>
    <m/>
    <m/>
    <s v="연구원"/>
    <n v="0"/>
    <n v="2"/>
    <n v="1"/>
    <n v="0"/>
    <m/>
    <n v="2.4"/>
    <n v="0"/>
  </r>
  <r>
    <x v="1"/>
    <x v="10"/>
    <x v="0"/>
    <x v="32"/>
    <x v="41"/>
    <s v="바인더 물성 측정"/>
    <s v="샘플 준비"/>
    <s v="DSC 분석을 위한 샘플을 준비한다."/>
    <s v="DSC 장비"/>
    <m/>
    <m/>
    <m/>
    <m/>
    <s v="바인더 열물성"/>
    <m/>
    <m/>
    <s v="연구원"/>
    <n v="1"/>
    <n v="0.1"/>
    <n v="1"/>
    <n v="1.2000000000000002"/>
    <m/>
    <n v="2.4"/>
    <n v="2.88"/>
  </r>
  <r>
    <x v="1"/>
    <x v="10"/>
    <x v="0"/>
    <x v="32"/>
    <x v="41"/>
    <s v="바인더 물성 측정"/>
    <s v="DSC 분석을 위한 샘플을 준비한다."/>
    <s v="바인더 성분 분석을 위한 DSC 분석 진행한다."/>
    <s v="DSC 장비"/>
    <m/>
    <m/>
    <m/>
    <m/>
    <s v="바인더 열물성"/>
    <m/>
    <m/>
    <s v="연구원"/>
    <n v="0"/>
    <n v="2"/>
    <n v="1"/>
    <n v="0"/>
    <m/>
    <n v="2.4"/>
    <n v="0"/>
  </r>
  <r>
    <x v="1"/>
    <x v="10"/>
    <x v="0"/>
    <x v="32"/>
    <x v="5"/>
    <s v="결정구조/상(phase)"/>
    <s v="샘플 준비"/>
    <s v="XRD 분석을 위한 샘플을 준비한다."/>
    <s v="XRD 장비"/>
    <m/>
    <m/>
    <m/>
    <m/>
    <s v="결정 구조"/>
    <m/>
    <m/>
    <s v="연구원"/>
    <n v="1"/>
    <n v="0.1"/>
    <n v="1"/>
    <n v="1.2000000000000002"/>
    <m/>
    <n v="2.4"/>
    <n v="2.88"/>
  </r>
  <r>
    <x v="1"/>
    <x v="10"/>
    <x v="0"/>
    <x v="32"/>
    <x v="5"/>
    <s v="결정구조/상(phase)"/>
    <s v="XRD 분석"/>
    <s v="바인더 성분 분석을 위한 XRD 분석 진행한다."/>
    <s v="XRD 장비"/>
    <m/>
    <m/>
    <m/>
    <m/>
    <s v="결정 구조"/>
    <m/>
    <m/>
    <s v="연구원"/>
    <n v="0"/>
    <n v="1"/>
    <n v="1"/>
    <n v="0"/>
    <m/>
    <n v="2.4"/>
    <n v="0"/>
  </r>
  <r>
    <x v="1"/>
    <x v="10"/>
    <x v="0"/>
    <x v="32"/>
    <x v="4"/>
    <s v="특정 원소 함량 분석 "/>
    <s v="샘플 준비"/>
    <s v="ICP 분석을 위한 샘플을 준비한다."/>
    <s v="ICP 장비"/>
    <m/>
    <m/>
    <m/>
    <m/>
    <s v="성분 분석"/>
    <m/>
    <m/>
    <s v="연구원"/>
    <n v="1"/>
    <n v="0.1"/>
    <n v="1"/>
    <n v="1.2000000000000002"/>
    <m/>
    <n v="2.4"/>
    <n v="2.88"/>
  </r>
  <r>
    <x v="1"/>
    <x v="10"/>
    <x v="0"/>
    <x v="32"/>
    <x v="4"/>
    <s v="특정 원소 함량 분석 "/>
    <s v="ICP 분석"/>
    <s v="바인더 성분 분석을 위한 ICP 분석 진행한다."/>
    <s v="ICP 장비"/>
    <m/>
    <m/>
    <m/>
    <m/>
    <s v="성분 분석"/>
    <m/>
    <m/>
    <s v="연구원"/>
    <n v="0"/>
    <n v="2"/>
    <n v="1"/>
    <n v="0"/>
    <m/>
    <n v="2.4"/>
    <n v="0"/>
  </r>
  <r>
    <x v="1"/>
    <x v="10"/>
    <x v="0"/>
    <x v="32"/>
    <x v="120"/>
    <s v="바인더 성분 분석"/>
    <s v="샘플 준비"/>
    <s v="NMR 분석을 위한 샘플을 준비한다."/>
    <s v="NMR 장비"/>
    <m/>
    <m/>
    <m/>
    <m/>
    <s v="바인더 성분 분석"/>
    <m/>
    <m/>
    <s v="연구원"/>
    <n v="1"/>
    <n v="0.1"/>
    <n v="1"/>
    <n v="1.2000000000000002"/>
    <m/>
    <n v="2.4"/>
    <n v="2.88"/>
  </r>
  <r>
    <x v="1"/>
    <x v="10"/>
    <x v="0"/>
    <x v="32"/>
    <x v="120"/>
    <s v="바인더 성분 분석"/>
    <s v="NMR 분석"/>
    <s v="바인더 성분 분석을 위한 NMR 분석 진행한다."/>
    <s v="NMR 장비"/>
    <m/>
    <m/>
    <m/>
    <m/>
    <s v="바인더 성분 분석"/>
    <m/>
    <m/>
    <s v="연구원"/>
    <n v="0"/>
    <n v="2"/>
    <n v="1"/>
    <n v="0"/>
    <m/>
    <n v="2.4"/>
    <n v="0"/>
  </r>
  <r>
    <x v="1"/>
    <x v="10"/>
    <x v="0"/>
    <x v="32"/>
    <x v="45"/>
    <s v="바인더 성분 분석"/>
    <s v="샘플 준비"/>
    <s v="FT-IR 분석을 위한 샘플을 준비한다."/>
    <s v="FT-iR 장비"/>
    <m/>
    <m/>
    <m/>
    <m/>
    <s v="바인더 성분 분석"/>
    <m/>
    <m/>
    <s v="연구원"/>
    <n v="1"/>
    <n v="0.1"/>
    <n v="1"/>
    <n v="1.2000000000000002"/>
    <m/>
    <n v="2.4"/>
    <n v="2.88"/>
  </r>
  <r>
    <x v="1"/>
    <x v="10"/>
    <x v="0"/>
    <x v="32"/>
    <x v="45"/>
    <s v="바인더 성분 분석"/>
    <s v="FT-IR 분석"/>
    <s v="바인더 성분 분석을 위한 FT-IR 분석 진행한다."/>
    <s v="FT-iR 장비"/>
    <m/>
    <m/>
    <m/>
    <m/>
    <s v="바인더 성분 분석"/>
    <m/>
    <m/>
    <s v="연구원"/>
    <n v="0"/>
    <n v="1"/>
    <n v="1"/>
    <n v="0"/>
    <m/>
    <n v="2.4"/>
    <n v="0"/>
  </r>
  <r>
    <x v="1"/>
    <x v="10"/>
    <x v="0"/>
    <x v="32"/>
    <x v="121"/>
    <s v="슬러리 물성 분석"/>
    <s v="샘플 준비"/>
    <s v="Zeta-potential 분석을 위한 샘플을 준비한다."/>
    <s v="zeta-potential 장비"/>
    <m/>
    <m/>
    <m/>
    <m/>
    <s v="표면 전하 특성"/>
    <m/>
    <m/>
    <s v="연구원"/>
    <n v="1"/>
    <n v="0.1"/>
    <n v="1"/>
    <n v="1.2000000000000002"/>
    <m/>
    <n v="2.4"/>
    <n v="2.88"/>
  </r>
  <r>
    <x v="1"/>
    <x v="10"/>
    <x v="0"/>
    <x v="32"/>
    <x v="121"/>
    <s v="슬러리 물성 분석"/>
    <s v="zeta-potential 분석"/>
    <s v="슬러리 정전기적 특성 분석을 위한 샘플을 준비한다."/>
    <s v="zeta-potential 장비"/>
    <m/>
    <m/>
    <m/>
    <m/>
    <s v="표면 전하 특성"/>
    <m/>
    <m/>
    <s v="연구원"/>
    <n v="0"/>
    <n v="1"/>
    <n v="1"/>
    <n v="0"/>
    <m/>
    <n v="2.4"/>
    <n v="0"/>
  </r>
  <r>
    <x v="1"/>
    <x v="10"/>
    <x v="0"/>
    <x v="32"/>
    <x v="122"/>
    <s v="단면 분석"/>
    <s v="이온밀링_x000d_"/>
    <s v="분리막 이온 밀링을 위한 샘플링을 진행한 후 단면 cutting을 진행한다."/>
    <s v="이온 밀링 장비"/>
    <m/>
    <m/>
    <m/>
    <m/>
    <s v="분리막 단면 분석"/>
    <m/>
    <m/>
    <s v="연구원"/>
    <n v="0"/>
    <n v="2"/>
    <n v="1"/>
    <n v="0"/>
    <m/>
    <n v="2.4"/>
    <n v="0"/>
  </r>
  <r>
    <x v="1"/>
    <x v="10"/>
    <x v="0"/>
    <x v="32"/>
    <x v="122"/>
    <s v="단면 분석"/>
    <s v="분리막 단면 분석 (SEM/EDS)"/>
    <s v="SEM 장비를 통해 milling 된 분리막의 단면을 관측한다."/>
    <s v="SEM"/>
    <m/>
    <m/>
    <m/>
    <m/>
    <s v="분리막 단면 분석"/>
    <m/>
    <m/>
    <s v="연구원"/>
    <n v="1"/>
    <n v="1"/>
    <n v="1"/>
    <n v="12"/>
    <m/>
    <n v="2.4"/>
    <n v="28.799999999999997"/>
  </r>
  <r>
    <x v="1"/>
    <x v="10"/>
    <x v="1"/>
    <x v="12"/>
    <x v="28"/>
    <s v="모노셀 제작"/>
    <s v="모노셀 용 샘플 타발"/>
    <s v="양/음극 모노셀 타발, 분리막 준비"/>
    <s v="모노셀 타발기"/>
    <m/>
    <m/>
    <m/>
    <m/>
    <m/>
    <m/>
    <m/>
    <s v="연구원, 도급"/>
    <n v="1"/>
    <n v="0.8"/>
    <n v="32"/>
    <n v="307.20000000000005"/>
    <m/>
    <n v="153.6"/>
    <n v="1474.56"/>
  </r>
  <r>
    <x v="1"/>
    <x v="10"/>
    <x v="1"/>
    <x v="12"/>
    <x v="28"/>
    <s v="모노셀 제작"/>
    <s v="양/음극 tap 닦기"/>
    <s v="tap 부분의 활물질 층 제거"/>
    <m/>
    <m/>
    <m/>
    <m/>
    <m/>
    <m/>
    <m/>
    <m/>
    <s v="연구원, 도급"/>
    <n v="1"/>
    <n v="0.8"/>
    <n v="32"/>
    <n v="307.20000000000005"/>
    <m/>
    <n v="153.6"/>
    <n v="1474.56"/>
  </r>
  <r>
    <x v="1"/>
    <x v="10"/>
    <x v="1"/>
    <x v="12"/>
    <x v="28"/>
    <s v="모노셀 제작"/>
    <s v="전극 V/D 챔버로 이동"/>
    <s v="Al foil로 감싼 후 드라이룸 내의 V/D 챔버로 이동 "/>
    <m/>
    <m/>
    <m/>
    <m/>
    <m/>
    <m/>
    <m/>
    <m/>
    <s v="연구원"/>
    <n v="1"/>
    <n v="0.4"/>
    <n v="32"/>
    <n v="153.60000000000002"/>
    <m/>
    <n v="153.6"/>
    <n v="737.28"/>
  </r>
  <r>
    <x v="1"/>
    <x v="10"/>
    <x v="1"/>
    <x v="12"/>
    <x v="28"/>
    <s v="모노셀 제작"/>
    <s v="전극 건조 "/>
    <s v=" V/D 챔버에서 130℃ 진공상태에서 8시간동안 전극 건조"/>
    <s v="VD챔버, 진공펌프"/>
    <m/>
    <m/>
    <m/>
    <m/>
    <m/>
    <m/>
    <m/>
    <s v="연구원"/>
    <n v="0"/>
    <n v="12"/>
    <n v="32"/>
    <n v="0"/>
    <m/>
    <n v="153.6"/>
    <n v="0"/>
  </r>
  <r>
    <x v="1"/>
    <x v="10"/>
    <x v="1"/>
    <x v="12"/>
    <x v="14"/>
    <s v="모노셀 제작"/>
    <s v="실링 후, 모노셀 수작업실 전달"/>
    <s v="실링 후, 모노셀 수작업실 (전지동)에 전달 "/>
    <s v="진공 포장기 (SM600-L. or SW600-W)"/>
    <m/>
    <m/>
    <m/>
    <m/>
    <m/>
    <m/>
    <m/>
    <s v="연구원"/>
    <n v="1"/>
    <n v="0.1"/>
    <n v="32"/>
    <n v="38.400000000000006"/>
    <m/>
    <n v="153.6"/>
    <n v="184.32"/>
  </r>
  <r>
    <x v="1"/>
    <x v="10"/>
    <x v="1"/>
    <x v="12"/>
    <x v="14"/>
    <s v="모노셀 제작"/>
    <s v="모노셀 조립 "/>
    <s v="모노셀 조립 "/>
    <m/>
    <m/>
    <m/>
    <m/>
    <m/>
    <m/>
    <m/>
    <m/>
    <s v="도급 "/>
    <n v="0"/>
    <n v="0"/>
    <n v="32"/>
    <n v="0"/>
    <m/>
    <n v="153.6"/>
    <n v="0"/>
  </r>
  <r>
    <x v="1"/>
    <x v="10"/>
    <x v="1"/>
    <x v="12"/>
    <x v="14"/>
    <s v="모노셀 제작"/>
    <s v="수작업실에서 모노셀 수령 "/>
    <s v="모노셀 수작업실(전지동)에서 모노셀 수령 후 건조 오븐에 투입 "/>
    <m/>
    <m/>
    <m/>
    <m/>
    <m/>
    <m/>
    <m/>
    <m/>
    <s v="연구원"/>
    <n v="1"/>
    <n v="0.1"/>
    <n v="32"/>
    <n v="38.400000000000006"/>
    <m/>
    <n v="153.6"/>
    <n v="184.32"/>
  </r>
  <r>
    <x v="1"/>
    <x v="10"/>
    <x v="1"/>
    <x v="12"/>
    <x v="14"/>
    <s v="모노셀 제작"/>
    <s v="모노셀 건조"/>
    <s v="55~60℃ 챔버에서 1~2일 이상 건조 "/>
    <s v="VD챔버, 진공펌프"/>
    <m/>
    <m/>
    <m/>
    <m/>
    <m/>
    <m/>
    <m/>
    <s v="연구원"/>
    <n v="0"/>
    <n v="24"/>
    <n v="32"/>
    <n v="0"/>
    <m/>
    <n v="153.6"/>
    <n v="0"/>
  </r>
  <r>
    <x v="1"/>
    <x v="10"/>
    <x v="1"/>
    <x v="12"/>
    <x v="17"/>
    <s v="모노셀 제작"/>
    <s v="건조된 모노셀 실링 후, degas 장비로 이동"/>
    <s v="건조된 모노셀 실링/ 전해액, 피펫 등 준비 후 degas 장비로 이동 (드라이룸)"/>
    <s v="진공 포장기 (SM600-L. or SW600-W)"/>
    <m/>
    <m/>
    <m/>
    <m/>
    <m/>
    <m/>
    <m/>
    <s v="연구원"/>
    <n v="1"/>
    <n v="0.2"/>
    <n v="32"/>
    <n v="76.800000000000011"/>
    <m/>
    <n v="153.6"/>
    <n v="368.64"/>
  </r>
  <r>
    <x v="1"/>
    <x v="10"/>
    <x v="1"/>
    <x v="12"/>
    <x v="17"/>
    <s v="모노셀 제작"/>
    <s v="건조된 모노셀에 전해질을 주액하는 공정_x000d_"/>
    <s v="건조된 모노셀에 설정된 양의 전해액을 넣고 충분한 wetting을 vaccum chamber로 4-5회 진행한다."/>
    <m/>
    <m/>
    <m/>
    <m/>
    <m/>
    <m/>
    <m/>
    <m/>
    <s v="연구원"/>
    <n v="1"/>
    <n v="1.2"/>
    <n v="32"/>
    <n v="460.79999999999995"/>
    <m/>
    <n v="153.6"/>
    <n v="2211.84"/>
  </r>
  <r>
    <x v="1"/>
    <x v="10"/>
    <x v="1"/>
    <x v="12"/>
    <x v="54"/>
    <s v="모노셀 제작"/>
    <s v="전해액 wetting "/>
    <s v="진공챔버에서 30초씩 4-5번 vacuum 시행"/>
    <s v="진공 포장기 (SM600-L. or SW600-W)"/>
    <m/>
    <m/>
    <m/>
    <m/>
    <m/>
    <m/>
    <m/>
    <s v="연구원"/>
    <n v="1"/>
    <n v="0.3"/>
    <n v="32"/>
    <n v="115.19999999999999"/>
    <m/>
    <n v="153.6"/>
    <n v="552.96"/>
  </r>
  <r>
    <x v="1"/>
    <x v="10"/>
    <x v="1"/>
    <x v="12"/>
    <x v="55"/>
    <s v="모노셀 제작"/>
    <s v="모노셀 실링"/>
    <s v="degas 장비에서 모노셀 실링(진공압착), 수기로 cell number 기입"/>
    <s v="degas 장비"/>
    <m/>
    <m/>
    <m/>
    <m/>
    <m/>
    <m/>
    <m/>
    <s v="연구원"/>
    <n v="1"/>
    <n v="0.3"/>
    <n v="32"/>
    <n v="115.19999999999999"/>
    <m/>
    <n v="153.6"/>
    <n v="552.96"/>
  </r>
  <r>
    <x v="1"/>
    <x v="10"/>
    <x v="1"/>
    <x v="12"/>
    <x v="123"/>
    <s v="모노셀 제작"/>
    <s v="활성화전 PP"/>
    <s v="PP 장비를 통한 설정 온도/압력에서 lamination 진행"/>
    <s v="PP 장비"/>
    <m/>
    <m/>
    <m/>
    <m/>
    <m/>
    <m/>
    <m/>
    <s v="연구원"/>
    <n v="1"/>
    <n v="0.5"/>
    <n v="8"/>
    <n v="48"/>
    <m/>
    <n v="38.4"/>
    <n v="230.39999999999998"/>
  </r>
  <r>
    <x v="1"/>
    <x v="10"/>
    <x v="1"/>
    <x v="12"/>
    <x v="56"/>
    <s v="모노셀 제작"/>
    <s v="비어있는 충방전 채널에 모노셀 체결"/>
    <s v="충방전기 챔버로 이동 후 , 모노셀 체결"/>
    <s v="충방전기"/>
    <m/>
    <m/>
    <m/>
    <m/>
    <m/>
    <m/>
    <m/>
    <s v="연구원"/>
    <n v="1"/>
    <n v="0.2"/>
    <n v="32"/>
    <n v="76.800000000000011"/>
    <m/>
    <n v="153.6"/>
    <n v="368.64"/>
  </r>
  <r>
    <x v="1"/>
    <x v="10"/>
    <x v="1"/>
    <x v="12"/>
    <x v="56"/>
    <s v="모노셀 제작"/>
    <s v="모노셀의 활성화 공정"/>
    <s v="12시간 이상 상온/고온 wetting 후, 활성화 진행"/>
    <s v="충방전기"/>
    <m/>
    <m/>
    <m/>
    <m/>
    <m/>
    <m/>
    <m/>
    <s v="연구원"/>
    <n v="0"/>
    <n v="0.6"/>
    <n v="32"/>
    <n v="0"/>
    <m/>
    <n v="153.6"/>
    <n v="0"/>
  </r>
  <r>
    <x v="1"/>
    <x v="10"/>
    <x v="1"/>
    <x v="12"/>
    <x v="57"/>
    <s v="모노셀 제작"/>
    <s v="활성화 완료된 모노셀, degas 장비로 이동"/>
    <s v="활성화 완료된 모노셀에 포스트잇 부착 +degas 장비(드라이룸)으로 이동"/>
    <s v="degas 장비"/>
    <m/>
    <m/>
    <m/>
    <m/>
    <m/>
    <m/>
    <m/>
    <s v="연구원"/>
    <n v="1"/>
    <n v="1"/>
    <n v="32"/>
    <n v="384"/>
    <m/>
    <n v="153.6"/>
    <n v="1843.1999999999998"/>
  </r>
  <r>
    <x v="1"/>
    <x v="10"/>
    <x v="1"/>
    <x v="12"/>
    <x v="57"/>
    <s v="모노셀 제작"/>
    <s v="모노셀 resealing"/>
    <s v="degas 장비에서 모노셀 re-실링(진공압착)"/>
    <s v="degas 장비"/>
    <m/>
    <m/>
    <m/>
    <m/>
    <m/>
    <m/>
    <m/>
    <s v="연구원"/>
    <n v="1"/>
    <n v="1"/>
    <n v="32"/>
    <n v="384"/>
    <m/>
    <n v="153.6"/>
    <n v="1843.1999999999998"/>
  </r>
  <r>
    <x v="1"/>
    <x v="10"/>
    <x v="2"/>
    <x v="22"/>
    <x v="52"/>
    <s v="용량 및 저항 분석"/>
    <s v="비어있는 충방전 채널에 모노셀 체결"/>
    <s v="Degas가 완료된 모노셀 초기 성능 평가를 위해 충방전기 Jig에 모노셀을 체결한다. "/>
    <s v="충방전기"/>
    <m/>
    <m/>
    <m/>
    <m/>
    <s v="용량, 저항"/>
    <m/>
    <m/>
    <s v="연구원"/>
    <n v="1"/>
    <n v="1"/>
    <n v="32"/>
    <n v="384"/>
    <m/>
    <n v="153.6"/>
    <n v="1843.1999999999998"/>
  </r>
  <r>
    <x v="1"/>
    <x v="10"/>
    <x v="2"/>
    <x v="22"/>
    <x v="52"/>
    <s v="용량 및 저항 분석"/>
    <s v="모노셀 용량 및 (LT)HPPC 평가"/>
    <s v="Cell 용량 및 조건에 따라 설계된 충방전기 패턴을 활용하여 HPPC 측정 진행 한다."/>
    <s v="충방전기"/>
    <m/>
    <m/>
    <s v="SOC 10,50,90"/>
    <m/>
    <s v="용량, 저항"/>
    <m/>
    <m/>
    <s v="연구원"/>
    <n v="0"/>
    <n v="1"/>
    <n v="32"/>
    <n v="0"/>
    <m/>
    <n v="153.6"/>
    <n v="0"/>
  </r>
  <r>
    <x v="1"/>
    <x v="10"/>
    <x v="2"/>
    <x v="22"/>
    <x v="52"/>
    <s v="용량 및 저항 분석"/>
    <s v="Data 정리"/>
    <s v="측정된 모노셀 data를 정리한다 "/>
    <s v="충방전기 컴퓨터"/>
    <m/>
    <m/>
    <m/>
    <m/>
    <s v="용량, 저항"/>
    <m/>
    <m/>
    <s v="연구원"/>
    <n v="1"/>
    <n v="0.25"/>
    <n v="32"/>
    <n v="96"/>
    <m/>
    <n v="153.6"/>
    <n v="460.79999999999995"/>
  </r>
  <r>
    <x v="1"/>
    <x v="10"/>
    <x v="2"/>
    <x v="22"/>
    <x v="52"/>
    <s v="용량 및 저항 분석"/>
    <s v="모노셀 EIS 측정"/>
    <s v="모노셀 EIS 측정을 통해 저항을 측정한다"/>
    <s v="EIS 측정"/>
    <m/>
    <m/>
    <m/>
    <m/>
    <s v="용량, 저항"/>
    <m/>
    <m/>
    <s v="연구원"/>
    <n v="1"/>
    <n v="0.25"/>
    <n v="32"/>
    <n v="96"/>
    <m/>
    <n v="153.6"/>
    <n v="460.79999999999995"/>
  </r>
  <r>
    <x v="1"/>
    <x v="10"/>
    <x v="2"/>
    <x v="22"/>
    <x v="52"/>
    <s v="고온 수명 평가"/>
    <s v="셀 평가 (고온수명)"/>
    <s v="최소 3개 이상씩 ref. 소재와 동일 시점에 상온/고온 수명 평가 진행"/>
    <s v="충방전기"/>
    <m/>
    <m/>
    <m/>
    <m/>
    <s v="수명 특성"/>
    <m/>
    <m/>
    <s v="연구원"/>
    <n v="0"/>
    <n v="0.9"/>
    <n v="16"/>
    <n v="0"/>
    <m/>
    <n v="76.8"/>
    <n v="0"/>
  </r>
  <r>
    <x v="1"/>
    <x v="10"/>
    <x v="2"/>
    <x v="22"/>
    <x v="52"/>
    <s v="고온 수명 평가"/>
    <s v="셀 평가 (고온수명)"/>
    <s v="측정이 완료된 Cycle 데이터 정리한다"/>
    <s v="충방전기"/>
    <m/>
    <m/>
    <m/>
    <m/>
    <s v="수명 특성"/>
    <m/>
    <m/>
    <s v="연구원"/>
    <n v="1"/>
    <n v="0.1"/>
    <n v="16"/>
    <n v="19.200000000000003"/>
    <m/>
    <n v="76.8"/>
    <n v="92.16"/>
  </r>
  <r>
    <x v="1"/>
    <x v="10"/>
    <x v="2"/>
    <x v="22"/>
    <x v="52"/>
    <s v="고온 저장 평가"/>
    <s v="셀 평가 (고온저장)"/>
    <s v="선별된 셀을 고온 저장 평가 진행 (60~75℃챔버 보관 후 1w, 2w, 4w, 6w, 8w 마다 저항 측정)"/>
    <s v="충방전기"/>
    <m/>
    <m/>
    <m/>
    <m/>
    <s v="용량, 저항"/>
    <m/>
    <m/>
    <s v="연구원"/>
    <n v="0"/>
    <n v="0.9"/>
    <n v="16"/>
    <n v="0"/>
    <m/>
    <n v="76.8"/>
    <n v="0"/>
  </r>
  <r>
    <x v="1"/>
    <x v="10"/>
    <x v="2"/>
    <x v="22"/>
    <x v="52"/>
    <s v="고온 저장 평가"/>
    <s v="셀 평가 (고온저장)"/>
    <s v="data 추출 및 정리, 그래프 그리기 등 (수명, 저장 수시 정리 필요)"/>
    <s v="충방전기"/>
    <m/>
    <m/>
    <m/>
    <m/>
    <s v="용량, 저항"/>
    <m/>
    <m/>
    <s v="연구원"/>
    <n v="1"/>
    <n v="0.1"/>
    <n v="16"/>
    <n v="19.200000000000003"/>
    <m/>
    <n v="76.8"/>
    <n v="92.16"/>
  </r>
  <r>
    <x v="1"/>
    <x v="11"/>
    <x v="0"/>
    <x v="32"/>
    <x v="95"/>
    <s v="분리막 두께 확인"/>
    <s v="분리막 타발 "/>
    <s v="분리막 5 x 5 cm 타발한다."/>
    <s v="타발기"/>
    <m/>
    <m/>
    <m/>
    <m/>
    <s v="두께, Packing Density"/>
    <m/>
    <m/>
    <s v="연구원"/>
    <n v="1"/>
    <n v="0.25"/>
    <n v="220"/>
    <n v="660"/>
    <m/>
    <n v="440"/>
    <n v="1320"/>
  </r>
  <r>
    <x v="1"/>
    <x v="11"/>
    <x v="0"/>
    <x v="32"/>
    <x v="95"/>
    <s v="분리막 두께 확인"/>
    <s v="분리막 두께 측정 "/>
    <s v="분리막의 상/하/좌/우/중앙 5 point 두께 측정한다."/>
    <s v="Mitutoyo VL-50S "/>
    <m/>
    <m/>
    <m/>
    <m/>
    <s v="두께, Packing Density"/>
    <m/>
    <m/>
    <s v="연구원"/>
    <n v="1"/>
    <n v="0.25"/>
    <n v="220"/>
    <n v="660"/>
    <m/>
    <n v="440"/>
    <n v="1320"/>
  </r>
  <r>
    <x v="1"/>
    <x v="11"/>
    <x v="0"/>
    <x v="32"/>
    <x v="96"/>
    <s v="분리막 무게 확인"/>
    <s v="분리막 타발 "/>
    <s v="분리막 5 x 5 cm 타발한다."/>
    <s v="타발기"/>
    <m/>
    <m/>
    <m/>
    <m/>
    <s v="로딩(무게), Packing Density"/>
    <m/>
    <m/>
    <s v="연구원"/>
    <n v="1"/>
    <n v="0.25"/>
    <n v="220"/>
    <n v="660"/>
    <m/>
    <n v="440"/>
    <n v="1320"/>
  </r>
  <r>
    <x v="1"/>
    <x v="11"/>
    <x v="0"/>
    <x v="32"/>
    <x v="96"/>
    <s v="분리막 무게 확인"/>
    <s v="분리막 무게 측정 "/>
    <s v="분리막의 무게를 측정한다."/>
    <s v="정밀 저울"/>
    <m/>
    <m/>
    <m/>
    <m/>
    <s v="로딩(무게), Packing Density"/>
    <m/>
    <m/>
    <s v="연구원"/>
    <n v="1"/>
    <n v="0.25"/>
    <n v="220"/>
    <n v="660"/>
    <m/>
    <n v="440"/>
    <n v="1320"/>
  </r>
  <r>
    <x v="1"/>
    <x v="11"/>
    <x v="0"/>
    <x v="32"/>
    <x v="97"/>
    <s v="분리막 통기도 확인"/>
    <s v="분리막 타발"/>
    <s v="분리막 5 x 5 cm 타발한다."/>
    <s v="타발기"/>
    <m/>
    <m/>
    <m/>
    <m/>
    <s v="통기도"/>
    <m/>
    <m/>
    <s v="연구원"/>
    <n v="1"/>
    <n v="0.25"/>
    <n v="220"/>
    <n v="660"/>
    <m/>
    <n v="440"/>
    <n v="1320"/>
  </r>
  <r>
    <x v="1"/>
    <x v="11"/>
    <x v="0"/>
    <x v="32"/>
    <x v="97"/>
    <s v="분리막 통기도 확인"/>
    <s v="분리막 통기도 측정"/>
    <s v="분리막의 통기도 측정한다."/>
    <s v="통기도 장비"/>
    <m/>
    <m/>
    <m/>
    <m/>
    <s v="통기도"/>
    <m/>
    <m/>
    <s v="연구원"/>
    <n v="1"/>
    <n v="0.25"/>
    <n v="220"/>
    <n v="660"/>
    <m/>
    <n v="440"/>
    <n v="1320"/>
  </r>
  <r>
    <x v="1"/>
    <x v="11"/>
    <x v="0"/>
    <x v="32"/>
    <x v="98"/>
    <s v="분리막 강도 측정"/>
    <s v="분리막 타발 후, 장비에 분리막 고정"/>
    <s v="5cm x 5cm 로 타발 된 분리막을 고정한다."/>
    <s v="AMETEK UTM 장비"/>
    <m/>
    <m/>
    <m/>
    <m/>
    <s v="Puncture"/>
    <m/>
    <m/>
    <s v="연구원"/>
    <n v="1"/>
    <n v="0.125"/>
    <n v="55"/>
    <n v="82.5"/>
    <m/>
    <n v="55"/>
    <n v="82.5"/>
  </r>
  <r>
    <x v="1"/>
    <x v="11"/>
    <x v="0"/>
    <x v="32"/>
    <x v="98"/>
    <s v="분리막 강도 측정"/>
    <s v="Needle의 위치를 분리막에 맞닿게 위치 조절"/>
    <s v="Needle의 위치를 분리막에 맞닿게 위치 조절한다. "/>
    <s v="AMETEK UTM 장비"/>
    <m/>
    <m/>
    <m/>
    <m/>
    <s v="Puncture"/>
    <m/>
    <m/>
    <s v="연구원"/>
    <n v="1"/>
    <n v="0.125"/>
    <n v="55"/>
    <n v="82.5"/>
    <m/>
    <n v="55"/>
    <n v="82.5"/>
  </r>
  <r>
    <x v="1"/>
    <x v="11"/>
    <x v="0"/>
    <x v="32"/>
    <x v="98"/>
    <s v="분리막 강도 측정"/>
    <s v="천공 강도 측정 프로그램을 실행"/>
    <s v="Nexygen 실행 후 천공 테스트 선택 -&gt; 파일명 설정의 순서로 진행 후 샘플명 입력 후 시작한다."/>
    <s v="AMETEK UTM 장비"/>
    <m/>
    <m/>
    <m/>
    <m/>
    <s v="Puncture"/>
    <m/>
    <m/>
    <s v="연구원"/>
    <n v="1"/>
    <n v="0.125"/>
    <n v="55"/>
    <n v="82.5"/>
    <m/>
    <n v="55"/>
    <n v="82.5"/>
  </r>
  <r>
    <x v="1"/>
    <x v="11"/>
    <x v="0"/>
    <x v="32"/>
    <x v="98"/>
    <s v="분리막 강도 측정"/>
    <s v="Data 분석 및 추출"/>
    <s v="데이터를 취득한다."/>
    <s v="AMETEK UTM 장비"/>
    <m/>
    <m/>
    <m/>
    <m/>
    <s v="Puncture"/>
    <m/>
    <m/>
    <s v="연구원"/>
    <n v="1"/>
    <n v="0.125"/>
    <n v="55"/>
    <n v="82.5"/>
    <m/>
    <n v="55"/>
    <n v="82.5"/>
  </r>
  <r>
    <x v="1"/>
    <x v="11"/>
    <x v="0"/>
    <x v="32"/>
    <x v="99"/>
    <s v="분리막 인장강도 측정"/>
    <s v="분리막 타발"/>
    <s v="분리막을 15 mm x 200 mm로 MD/TD 방향 구분하여 6ea 샘플 준비한다"/>
    <s v="AMETEK UTM 장비"/>
    <m/>
    <m/>
    <m/>
    <m/>
    <s v="Tensile strength"/>
    <m/>
    <m/>
    <s v="연구원"/>
    <n v="1"/>
    <n v="0.125"/>
    <n v="55"/>
    <n v="82.5"/>
    <m/>
    <n v="55"/>
    <n v="82.5"/>
  </r>
  <r>
    <x v="1"/>
    <x v="11"/>
    <x v="0"/>
    <x v="32"/>
    <x v="99"/>
    <s v="분리막 인장강도 측정"/>
    <s v="장비에 분리막 고정"/>
    <s v="타발된 분리막을 인장 강도 Jig에 100 mm로 고정한다."/>
    <s v="AMETEK UTM 장비"/>
    <m/>
    <m/>
    <m/>
    <m/>
    <s v="Tensile strength"/>
    <m/>
    <m/>
    <s v="연구원"/>
    <n v="1"/>
    <n v="0.125"/>
    <n v="55"/>
    <n v="82.5"/>
    <m/>
    <n v="55"/>
    <n v="82.5"/>
  </r>
  <r>
    <x v="1"/>
    <x v="11"/>
    <x v="0"/>
    <x v="32"/>
    <x v="99"/>
    <s v="분리막 인장강도 측정"/>
    <s v="인장 강도 측정 프로그램 실행"/>
    <s v="인장 강도 테스트 선택 -&gt; 파일명 설정의 순서로 진행 후 샘플명 입력 후 시작한다."/>
    <s v="AMETEK UTM 장비"/>
    <m/>
    <m/>
    <m/>
    <m/>
    <s v="Tensile strength"/>
    <m/>
    <m/>
    <s v="연구원"/>
    <n v="1"/>
    <n v="0.125"/>
    <n v="55"/>
    <n v="82.5"/>
    <m/>
    <n v="55"/>
    <n v="82.5"/>
  </r>
  <r>
    <x v="1"/>
    <x v="11"/>
    <x v="0"/>
    <x v="32"/>
    <x v="99"/>
    <s v="분리막 인장강도 측정"/>
    <s v="Data 분석 및 추출"/>
    <s v="데이터를 취득한다."/>
    <s v="AMETEK UTM 장비"/>
    <m/>
    <m/>
    <m/>
    <m/>
    <s v="Tensile strength"/>
    <m/>
    <m/>
    <s v="연구원"/>
    <n v="1"/>
    <n v="0.125"/>
    <n v="55"/>
    <n v="82.5"/>
    <m/>
    <n v="55"/>
    <n v="82.5"/>
  </r>
  <r>
    <x v="1"/>
    <x v="11"/>
    <x v="0"/>
    <x v="32"/>
    <x v="100"/>
    <s v="분리막 dry 열물성 측정"/>
    <s v="분리막 타발하여 준비"/>
    <s v="분리막을 5 x 5 cm 타발한다."/>
    <s v="heating oven"/>
    <m/>
    <m/>
    <m/>
    <m/>
    <s v="Dry 열수축"/>
    <m/>
    <m/>
    <s v="연구원"/>
    <n v="1"/>
    <n v="0.1"/>
    <n v="220"/>
    <n v="264"/>
    <m/>
    <n v="220"/>
    <n v="264"/>
  </r>
  <r>
    <x v="1"/>
    <x v="11"/>
    <x v="0"/>
    <x v="32"/>
    <x v="100"/>
    <s v="분리막 dry 열물성 측정"/>
    <s v="오븐내에 분리막 가열 진행"/>
    <s v="오븐에 A4 11장 x 11장 스택 사이에 분리막을 넣은 후 30분간 가열"/>
    <s v="heating oven"/>
    <m/>
    <m/>
    <m/>
    <m/>
    <s v="Dry 열수축"/>
    <m/>
    <m/>
    <s v="연구원"/>
    <n v="1"/>
    <n v="0.5"/>
    <n v="220"/>
    <n v="1320"/>
    <m/>
    <n v="220"/>
    <n v="1320"/>
  </r>
  <r>
    <x v="1"/>
    <x v="11"/>
    <x v="0"/>
    <x v="32"/>
    <x v="100"/>
    <s v="분리막 dry 열물성 측정"/>
    <s v="수축된 분리막 길이 측정"/>
    <s v="분리막 길이 변화를 MD/TD 방향으로 측정한다."/>
    <s v="heating oven"/>
    <m/>
    <m/>
    <m/>
    <m/>
    <s v="Dry 열수축"/>
    <m/>
    <m/>
    <s v="연구원"/>
    <n v="1"/>
    <n v="0.1"/>
    <n v="220"/>
    <n v="264"/>
    <m/>
    <n v="220"/>
    <n v="264"/>
  </r>
  <r>
    <x v="1"/>
    <x v="11"/>
    <x v="0"/>
    <x v="32"/>
    <x v="101"/>
    <s v="분리막 wet 상태 열물성 측정"/>
    <s v="분리막 타발하여 준비"/>
    <s v="분리막을 5x5cm 로 타발한다."/>
    <s v="heating oven"/>
    <m/>
    <m/>
    <m/>
    <m/>
    <s v="Wet 열수축"/>
    <m/>
    <m/>
    <s v="연구원"/>
    <n v="1"/>
    <n v="0.3"/>
    <n v="73"/>
    <n v="262.79999999999995"/>
    <m/>
    <n v="73"/>
    <n v="262.79999999999995"/>
  </r>
  <r>
    <x v="1"/>
    <x v="11"/>
    <x v="0"/>
    <x v="32"/>
    <x v="101"/>
    <s v="분리막 wet 상태 열물성 측정"/>
    <s v="Al pouch에 분리막을 넣고, 전해액 넣은 후 밀봉"/>
    <s v="Al pouch에 분리막을 넣은 후, 전해액을 1g 넣고 밀봉한다"/>
    <s v="heating oven"/>
    <m/>
    <m/>
    <m/>
    <m/>
    <s v="Wet 열수축"/>
    <m/>
    <m/>
    <s v="연구원"/>
    <n v="1"/>
    <n v="0.1"/>
    <n v="73"/>
    <n v="87.600000000000009"/>
    <m/>
    <n v="73"/>
    <n v="87.600000000000009"/>
  </r>
  <r>
    <x v="1"/>
    <x v="11"/>
    <x v="0"/>
    <x v="32"/>
    <x v="101"/>
    <s v="분리막 wet 상태 열물성 측정"/>
    <s v="30분간 분리막을 가열 "/>
    <s v="오븐에 30분 간 방치한다."/>
    <s v="heating oven"/>
    <m/>
    <m/>
    <m/>
    <m/>
    <s v="Wet 열수축"/>
    <m/>
    <m/>
    <s v="연구원"/>
    <n v="1"/>
    <n v="0.5"/>
    <n v="73"/>
    <n v="438"/>
    <m/>
    <n v="73"/>
    <n v="438"/>
  </r>
  <r>
    <x v="1"/>
    <x v="11"/>
    <x v="0"/>
    <x v="32"/>
    <x v="101"/>
    <s v="분리막 wet 상태 열물성 측정"/>
    <s v="수축된 분리막 길이 측정"/>
    <s v="분리막 길이 변화를 MD/TD 방향으로 측정한다."/>
    <s v="heating oven"/>
    <m/>
    <m/>
    <m/>
    <m/>
    <s v="Wet 열수축"/>
    <m/>
    <m/>
    <s v="연구원"/>
    <n v="1"/>
    <n v="0.1"/>
    <n v="73"/>
    <n v="87.600000000000009"/>
    <m/>
    <n v="73"/>
    <n v="87.600000000000009"/>
  </r>
  <r>
    <x v="1"/>
    <x v="11"/>
    <x v="0"/>
    <x v="32"/>
    <x v="102"/>
    <s v="분리막 내압축도 측정"/>
    <s v="분리막 타발"/>
    <s v="분리막을 5 x 5 cm 타발한다."/>
    <s v="타발기"/>
    <m/>
    <m/>
    <m/>
    <m/>
    <s v="분리막 Pressed 물성 (두께,PD,Porosity)"/>
    <m/>
    <m/>
    <s v="연구원"/>
    <n v="1"/>
    <n v="1"/>
    <n v="44"/>
    <n v="528"/>
    <m/>
    <n v="396"/>
    <n v="4752"/>
  </r>
  <r>
    <x v="1"/>
    <x v="11"/>
    <x v="0"/>
    <x v="32"/>
    <x v="102"/>
    <s v="분리막 내압축도 측정"/>
    <s v="내압축전 두께/통기도 측정"/>
    <s v="내압축 진행하기 전 두께/통기도를 측정한다."/>
    <s v="Mitutoyo VL-50S/통기도 장비"/>
    <m/>
    <m/>
    <m/>
    <m/>
    <s v="분리막 Pressed 물성 (두께,PD,Porosity)"/>
    <m/>
    <m/>
    <s v="연구원"/>
    <n v="1"/>
    <n v="1"/>
    <n v="44"/>
    <n v="528"/>
    <m/>
    <n v="396"/>
    <n v="4752"/>
  </r>
  <r>
    <x v="1"/>
    <x v="11"/>
    <x v="0"/>
    <x v="32"/>
    <x v="102"/>
    <s v="분리막 내압축도 측정"/>
    <s v="heat press 진행"/>
    <s v="설정한 온도/압력/시간 동안 분리막 샘플을 hot press로 누른다"/>
    <s v="hot press"/>
    <m/>
    <m/>
    <m/>
    <m/>
    <s v="분리막 Pressed 물성 (두께,PD,Porosity)"/>
    <m/>
    <m/>
    <s v="연구원"/>
    <n v="1"/>
    <n v="1"/>
    <n v="44"/>
    <n v="528"/>
    <m/>
    <n v="396"/>
    <n v="4752"/>
  </r>
  <r>
    <x v="1"/>
    <x v="11"/>
    <x v="0"/>
    <x v="32"/>
    <x v="102"/>
    <s v="분리막 내압축도 측정"/>
    <s v="압축 후 두께/통기도 측정"/>
    <s v="압축 후 두께/통기도 변화를 확인한다."/>
    <s v="Mitutoyo VL-50S/통기도 장비"/>
    <m/>
    <m/>
    <m/>
    <m/>
    <s v="분리막 Pressed 물성 (두께,PD,Porosity)"/>
    <m/>
    <m/>
    <s v="연구원"/>
    <n v="1"/>
    <n v="1"/>
    <n v="44"/>
    <n v="528"/>
    <m/>
    <n v="396"/>
    <n v="4752"/>
  </r>
  <r>
    <x v="1"/>
    <x v="11"/>
    <x v="0"/>
    <x v="32"/>
    <x v="103"/>
    <s v="분리막 열물성 측정"/>
    <s v="분리막 타발하여 준비"/>
    <s v="0.5 mm x 10 mm로 타발된 분리막 시편이 준비되면 DMA850 장비의 전원을 켜고, Idle 상태가 될 때까지 기다린다. TRIOS 프로그램을 실행하여 DMA850 “Connect”  “Experiment”에서 샘플명을 입력한다. "/>
    <s v="DMA 850"/>
    <m/>
    <m/>
    <m/>
    <m/>
    <s v="열적 물성 데이터 (melt down 온도)"/>
    <m/>
    <m/>
    <s v="연구원"/>
    <n v="1"/>
    <n v="4.3478260869565223E-2"/>
    <n v="11"/>
    <n v="5.7391304347826093"/>
    <m/>
    <n v="11"/>
    <n v="5.7391304347826093"/>
  </r>
  <r>
    <x v="1"/>
    <x v="11"/>
    <x v="0"/>
    <x v="32"/>
    <x v="103"/>
    <s v="분리막 열물성 측정"/>
    <s v="장비에 분리막 고정 후 열특성 측정"/>
    <s v="커버를 열어 Tension clamp 간 거리(Position)를 10mm로 설정하고 “Lock” 버튼을 눌러 지그 간 거리를 고정시킨 후 지그에 샘플을 고정시킨다. "/>
    <s v="DMA 850"/>
    <m/>
    <m/>
    <m/>
    <m/>
    <s v="열적 물성 데이터 (melt down 온도)"/>
    <m/>
    <m/>
    <s v="연구원"/>
    <n v="1"/>
    <n v="4.3478260869565223E-2"/>
    <n v="11"/>
    <n v="5.7391304347826093"/>
    <m/>
    <n v="11"/>
    <n v="5.7391304347826093"/>
  </r>
  <r>
    <x v="1"/>
    <x v="11"/>
    <x v="0"/>
    <x v="32"/>
    <x v="103"/>
    <s v="분리막 열물성 측정"/>
    <s v="장비에 분리막 고정 후 열특성 측정"/>
    <s v=" 샘플 고정이 완료되면 장비의 커버를 닫아 잠근 후 “Float” 버튼을 누르고, Measure 버튼을 눌러 측정을 시작한다."/>
    <s v="DMA 850"/>
    <m/>
    <m/>
    <m/>
    <m/>
    <s v="열적 물성 데이터 (melt down 온도)"/>
    <m/>
    <m/>
    <s v="연구원"/>
    <n v="1"/>
    <n v="0.86956521739130443"/>
    <n v="11"/>
    <n v="114.78260869565219"/>
    <m/>
    <n v="11"/>
    <n v="114.78260869565219"/>
  </r>
  <r>
    <x v="1"/>
    <x v="11"/>
    <x v="0"/>
    <x v="32"/>
    <x v="103"/>
    <s v="분리막 열물성 측정"/>
    <s v="Data 분석 및 추출"/>
    <s v="데이터를 취득한다."/>
    <s v="DMA 850"/>
    <m/>
    <m/>
    <m/>
    <s v="분리막 두께"/>
    <s v="열적 물성 데이터 (melt down 온도)"/>
    <m/>
    <m/>
    <s v="연구원"/>
    <n v="1"/>
    <n v="4.3478260869565223E-2"/>
    <n v="11"/>
    <n v="5.7391304347826093"/>
    <m/>
    <n v="11"/>
    <n v="5.7391304347826093"/>
  </r>
  <r>
    <x v="1"/>
    <x v="11"/>
    <x v="0"/>
    <x v="32"/>
    <x v="104"/>
    <s v="분리막 단품 저항 측정"/>
    <s v="분리막 타발하여 준비"/>
    <s v="19Φ로 분리막을 타발한다. "/>
    <s v="Potentiostat VSP-300"/>
    <m/>
    <m/>
    <m/>
    <m/>
    <s v="분리막 단품 저항"/>
    <m/>
    <m/>
    <s v="연구원"/>
    <n v="1"/>
    <n v="9.8039215686274522E-2"/>
    <n v="44"/>
    <n v="51.764705882352949"/>
    <m/>
    <n v="220"/>
    <n v="258.82352941176475"/>
  </r>
  <r>
    <x v="1"/>
    <x v="11"/>
    <x v="0"/>
    <x v="32"/>
    <x v="104"/>
    <s v="분리막 단품 저항 측정"/>
    <s v="코인셀 조립"/>
    <s v="코인셀을 조립한다."/>
    <s v="Potentiostat VSP-300"/>
    <m/>
    <m/>
    <m/>
    <m/>
    <s v="분리막 단품 저항"/>
    <m/>
    <m/>
    <s v="연구원"/>
    <n v="1"/>
    <n v="0.10638297872340427"/>
    <n v="44"/>
    <n v="56.170212765957459"/>
    <m/>
    <n v="220"/>
    <n v="280.85106382978728"/>
  </r>
  <r>
    <x v="1"/>
    <x v="11"/>
    <x v="0"/>
    <x v="32"/>
    <x v="104"/>
    <s v="분리막 단품 저항 측정"/>
    <s v="Wetting 진행"/>
    <s v="3시간 이상의 충분한 wetting을 진행한다."/>
    <s v="Potentiostat VSP-300"/>
    <m/>
    <m/>
    <m/>
    <m/>
    <s v="분리막 단품 저항"/>
    <m/>
    <m/>
    <s v="연구원"/>
    <n v="1"/>
    <n v="0.69767441860465129"/>
    <n v="44"/>
    <n v="368.37209302325584"/>
    <m/>
    <n v="220"/>
    <n v="1841.8604651162796"/>
  </r>
  <r>
    <x v="1"/>
    <x v="11"/>
    <x v="0"/>
    <x v="32"/>
    <x v="104"/>
    <s v="분리막 단품 저항 측정"/>
    <s v="EIS 측정"/>
    <s v="EIS 장비를 통해 bulk 저항을 측정하여 ER을 확인한다."/>
    <s v="Potentiostat VSP-300"/>
    <m/>
    <m/>
    <m/>
    <m/>
    <s v="분리막 단품 저항"/>
    <m/>
    <m/>
    <s v="연구원"/>
    <n v="1"/>
    <n v="0.55555555555555547"/>
    <n v="44"/>
    <n v="293.33333333333326"/>
    <m/>
    <n v="220"/>
    <n v="1466.6666666666665"/>
  </r>
  <r>
    <x v="1"/>
    <x v="11"/>
    <x v="0"/>
    <x v="32"/>
    <x v="104"/>
    <s v="분리막 단품 저항 측정"/>
    <s v="Data 분석 및 추출"/>
    <s v="데이터를 취득한다."/>
    <s v="Potentiostat VSP-300"/>
    <m/>
    <m/>
    <m/>
    <m/>
    <s v="분리막 단품 저항"/>
    <m/>
    <m/>
    <s v="연구원"/>
    <n v="1"/>
    <n v="0.11111111111111112"/>
    <n v="44"/>
    <n v="58.666666666666671"/>
    <m/>
    <n v="220"/>
    <n v="293.33333333333337"/>
  </r>
  <r>
    <x v="1"/>
    <x v="11"/>
    <x v="0"/>
    <x v="32"/>
    <x v="6"/>
    <s v="표면 이미지 분석"/>
    <s v="샘플링"/>
    <s v="샘플홀더에 카본테이브 부착 후, 샘플 부착"/>
    <s v="SEM"/>
    <m/>
    <m/>
    <m/>
    <m/>
    <s v="샘플 이미지"/>
    <m/>
    <m/>
    <s v="연구원"/>
    <n v="1"/>
    <n v="0.05"/>
    <n v="44"/>
    <n v="26.400000000000002"/>
    <m/>
    <n v="44"/>
    <n v="26.400000000000002"/>
  </r>
  <r>
    <x v="1"/>
    <x v="11"/>
    <x v="0"/>
    <x v="32"/>
    <x v="6"/>
    <s v="표면 이미지 분석"/>
    <s v="샘플 홀더 장비로 투입"/>
    <s v="샘플 홀더 장비로 투입"/>
    <s v="SEM"/>
    <m/>
    <m/>
    <m/>
    <m/>
    <s v="샘플 이미지"/>
    <m/>
    <m/>
    <s v="연구원"/>
    <n v="1"/>
    <n v="0.05"/>
    <n v="44"/>
    <n v="26.400000000000002"/>
    <m/>
    <n v="44"/>
    <n v="26.400000000000002"/>
  </r>
  <r>
    <x v="1"/>
    <x v="11"/>
    <x v="0"/>
    <x v="32"/>
    <x v="6"/>
    <s v="표면 이미지 분석"/>
    <s v="이미지 생성 "/>
    <s v="원하는 샘플 SEM 이미지 (입자의 형태를 잘 확인할 수 있는) 확인 후 배율별로 각각 캡쳐"/>
    <s v="SEM"/>
    <m/>
    <m/>
    <m/>
    <m/>
    <s v="샘플 이미지"/>
    <m/>
    <m/>
    <s v="연구원"/>
    <n v="0"/>
    <n v="0.1"/>
    <n v="44"/>
    <n v="0"/>
    <m/>
    <n v="44"/>
    <n v="0"/>
  </r>
  <r>
    <x v="1"/>
    <x v="11"/>
    <x v="0"/>
    <x v="32"/>
    <x v="6"/>
    <s v="표면 이미지 분석"/>
    <s v="EDS 분석_x000d_"/>
    <s v="EDS 분석"/>
    <s v="SEM"/>
    <m/>
    <m/>
    <m/>
    <m/>
    <s v="샘플 이미지"/>
    <m/>
    <m/>
    <s v="연구원"/>
    <n v="0"/>
    <n v="0.6"/>
    <n v="44"/>
    <n v="0"/>
    <m/>
    <n v="44"/>
    <n v="0"/>
  </r>
  <r>
    <x v="1"/>
    <x v="11"/>
    <x v="0"/>
    <x v="32"/>
    <x v="6"/>
    <s v="표면 이미지 분석"/>
    <s v="Data 저장_x000d_"/>
    <s v="Data 저장 후 추출"/>
    <s v="SEM"/>
    <m/>
    <m/>
    <m/>
    <m/>
    <s v="샘플 이미지"/>
    <m/>
    <m/>
    <s v="연구원"/>
    <n v="1"/>
    <n v="0.1"/>
    <n v="44"/>
    <n v="52.800000000000004"/>
    <m/>
    <n v="44"/>
    <n v="52.800000000000004"/>
  </r>
  <r>
    <x v="1"/>
    <x v="11"/>
    <x v="0"/>
    <x v="32"/>
    <x v="6"/>
    <s v="표면 이미지 분석"/>
    <s v="샘플 홀더 자동 배출_x000d_"/>
    <s v="샘플 홀더 배출"/>
    <s v="SEM"/>
    <m/>
    <m/>
    <m/>
    <m/>
    <s v="샘플 이미지"/>
    <m/>
    <m/>
    <s v="연구원"/>
    <n v="1"/>
    <n v="0.05"/>
    <n v="44"/>
    <n v="26.400000000000002"/>
    <m/>
    <n v="44"/>
    <n v="26.400000000000002"/>
  </r>
  <r>
    <x v="1"/>
    <x v="11"/>
    <x v="0"/>
    <x v="32"/>
    <x v="6"/>
    <s v="표면 이미지 분석"/>
    <s v="샘플 홀더 클리닝"/>
    <s v="샘플 홀더 클리닝"/>
    <s v="SEM"/>
    <m/>
    <m/>
    <m/>
    <m/>
    <s v="샘플 이미지"/>
    <m/>
    <m/>
    <s v="연구원"/>
    <n v="1"/>
    <n v="0.05"/>
    <n v="44"/>
    <n v="26.400000000000002"/>
    <m/>
    <n v="44"/>
    <n v="26.400000000000002"/>
  </r>
  <r>
    <x v="1"/>
    <x v="11"/>
    <x v="0"/>
    <x v="32"/>
    <x v="105"/>
    <s v="표면 거칠기 분석"/>
    <s v="샘플링"/>
    <s v="분리막을 타발하여 CLSM 분석 샘플링 진행한다."/>
    <s v="CLSM"/>
    <m/>
    <m/>
    <m/>
    <m/>
    <s v="표면 거칠기 (Sa)"/>
    <m/>
    <m/>
    <s v="연구원"/>
    <n v="1"/>
    <n v="0.1"/>
    <n v="13"/>
    <n v="15.600000000000001"/>
    <m/>
    <n v="130"/>
    <n v="156"/>
  </r>
  <r>
    <x v="1"/>
    <x v="11"/>
    <x v="0"/>
    <x v="32"/>
    <x v="105"/>
    <s v="표면 거칠기 분석"/>
    <s v="CLSM 분석"/>
    <s v="CLSM 분석 진행한다."/>
    <s v="CLSM"/>
    <m/>
    <m/>
    <m/>
    <m/>
    <s v="표면 거칠기 (Sa)"/>
    <m/>
    <m/>
    <s v="연구원"/>
    <n v="1"/>
    <n v="0.8"/>
    <n v="13"/>
    <n v="124.80000000000001"/>
    <m/>
    <n v="130"/>
    <n v="1248"/>
  </r>
  <r>
    <x v="1"/>
    <x v="11"/>
    <x v="0"/>
    <x v="32"/>
    <x v="105"/>
    <s v="표면 거칠기 분석"/>
    <s v="Data 저장"/>
    <s v="데이터를 취득한다."/>
    <s v="CLSM"/>
    <m/>
    <m/>
    <m/>
    <m/>
    <s v="표면 거칠기 (Sa)"/>
    <m/>
    <m/>
    <s v="연구원"/>
    <n v="1"/>
    <n v="0.1"/>
    <n v="13"/>
    <n v="15.600000000000001"/>
    <m/>
    <n v="130"/>
    <n v="156"/>
  </r>
  <r>
    <x v="1"/>
    <x v="11"/>
    <x v="0"/>
    <x v="32"/>
    <x v="106"/>
    <s v="분리막/무기물 수분 함량 분석"/>
    <s v="샘플링전 준비"/>
    <s v="무기물 혹은 분리막 타발 후 시료 무게 측정"/>
    <s v="Metrohm사 Oven method "/>
    <m/>
    <m/>
    <m/>
    <m/>
    <s v="측정 시간, 시료 넘버, 기입한 무게, 수분 함량(측정값-블랭크값)"/>
    <m/>
    <m/>
    <s v="연구원"/>
    <n v="1"/>
    <n v="0.1"/>
    <n v="22"/>
    <n v="26.400000000000002"/>
    <m/>
    <n v="22"/>
    <n v="26.400000000000002"/>
  </r>
  <r>
    <x v="1"/>
    <x v="11"/>
    <x v="0"/>
    <x v="32"/>
    <x v="106"/>
    <s v="분리막/무기물 수분 함량 분석"/>
    <s v="샘플링"/>
    <s v="1) 무기물_x000a_① 측정 저울에 분리막 원단 (5x5cm2 @드라이룸에서 24h 건조)을 올린 후 영점 잡는다. _x000a_② 무기물을 원단 위에 올려 [무기물]의 무게를 측정한다. _x000a_③ 분리막 원단으로 분리막을 감싼 후 시료를 Vial에 넣고 클램핑한다._x000a_④ Blank 시료 준비한다. (Ref. : 분리막 원단)_x000a_2) 분리막 (비교)_x000a_① 분리막 무게 측정한 후 Vial에 분리막 넣고 클램핑한다. _x000a_② Blank 시료 준비한다 (Ref. : Blank vial)"/>
    <s v="Metrohm사 Oven method "/>
    <m/>
    <m/>
    <m/>
    <m/>
    <s v="측정 시간, 시료 넘버, 기입한 무게, 수분 함량(측정값-블랭크값)"/>
    <m/>
    <m/>
    <s v="연구원"/>
    <n v="1"/>
    <n v="0.1"/>
    <n v="22"/>
    <n v="26.400000000000002"/>
    <m/>
    <n v="22"/>
    <n v="26.400000000000002"/>
  </r>
  <r>
    <x v="1"/>
    <x v="11"/>
    <x v="0"/>
    <x v="32"/>
    <x v="106"/>
    <s v="분리막/무기물 수분 함량 분석"/>
    <s v="장비 측정 진행"/>
    <s v="N2밸브 Open Flow rate / Temp. 변경1) 및 확인 Blank 측정(Ref.) 2) 시료 측정 3)  Flow rate / Heater temp. 기본값으로 변경  N2밸브 Close_x000a_1) Flow rate / Temp. 변경 _x000a_ : [OK] 버튼 클릭  TEMP1=120℃ 변경후  [OK]  TEMP2=120 ℃ 변경 후 [OK]  Gas 60 ml/min 변경후 [OK]_x000a_   (TEMP 기본값 :  TEMP1=150 TEMP2=200 / Gas flow rate =56)_x000a_2) Blank 측정_x000a_ : 리모컨 3번 누르기  LCD화면에 [recall method] 선택한 후 ENTER 누르기  Method : [Oven-Blk] ENTER 누르기  빨간 스위치 올리기  [Stirrer] 버튼 누르기  drift 1.0ug/min 이하 될 때까지 대기  Ref. Vial 시료 로딩하기  Ref. 병 needle로 찌르기  무게 1g 입력  START  graph꺼지면 needle 빼기  STOP"/>
    <s v="Metrohm사 Oven method "/>
    <m/>
    <m/>
    <m/>
    <m/>
    <s v="측정 시간, 시료 넘버, 기입한 무게, 수분 함량(측정값-블랭크값)"/>
    <m/>
    <m/>
    <s v="연구원"/>
    <n v="1"/>
    <n v="0.7"/>
    <n v="22"/>
    <n v="184.79999999999998"/>
    <m/>
    <n v="22"/>
    <n v="184.79999999999998"/>
  </r>
  <r>
    <x v="1"/>
    <x v="11"/>
    <x v="0"/>
    <x v="32"/>
    <x v="106"/>
    <s v="분리막/무기물 수분 함량 분석"/>
    <s v="Data 분석 및 추출"/>
    <s v="데이터를 취득한다."/>
    <s v="Metrohm사 Oven method "/>
    <m/>
    <m/>
    <m/>
    <s v="시료 개수, 무게, 블랭크 여부(Reference)로 사용 여부"/>
    <s v="측정 시간, 시료 넘버, 기입한 무게, 수분 함량(측정값-블랭크값)"/>
    <m/>
    <m/>
    <s v="연구원"/>
    <n v="1"/>
    <n v="0.1"/>
    <n v="22"/>
    <n v="26.400000000000002"/>
    <m/>
    <n v="22"/>
    <n v="26.400000000000002"/>
  </r>
  <r>
    <x v="1"/>
    <x v="11"/>
    <x v="0"/>
    <x v="32"/>
    <x v="107"/>
    <s v="원단 pore size 분석"/>
    <s v="분리막 샘플링"/>
    <s v="측정을 위한 분리막을 준비한다."/>
    <s v="CFP1500-AE"/>
    <m/>
    <m/>
    <m/>
    <m/>
    <s v="기공 사이즈"/>
    <m/>
    <m/>
    <s v="연구원"/>
    <n v="1"/>
    <n v="0.1"/>
    <n v="55"/>
    <n v="66"/>
    <m/>
    <n v="55"/>
    <n v="66"/>
  </r>
  <r>
    <x v="1"/>
    <x v="11"/>
    <x v="0"/>
    <x v="32"/>
    <x v="107"/>
    <s v="원단 pore size 분석"/>
    <s v="원단의 기공 사이즈 확인 및 압축 전/후의 원단의 기공 변형 정도를 파악"/>
    <s v="장비 전원을 켜고 실험용 컴퓨터와 연동되는지 확인한 이후, 압력 밸브와 가스통 밸브를 열어 gauge 공기압을 확인 한다. 그리고 샘플을 홀더에 정확히 끼우고 호스를 연결한다. 컴퓨터에서 Capwin 프로그램을 켜고 Execute → AutoTest를 누른다. Minimum Pressure, Maximum Pressure를 입력하고, Output File Name을 입력 후 “Start Test” 버튼을 눌러 평가를 수행한다"/>
    <s v="CFP1500-AE"/>
    <m/>
    <m/>
    <m/>
    <m/>
    <s v="기공 사이즈"/>
    <m/>
    <m/>
    <s v="연구원"/>
    <n v="1"/>
    <n v="0.8"/>
    <n v="55"/>
    <n v="528"/>
    <m/>
    <n v="55"/>
    <n v="528"/>
  </r>
  <r>
    <x v="1"/>
    <x v="11"/>
    <x v="0"/>
    <x v="32"/>
    <x v="107"/>
    <s v="원단 pore size 분석"/>
    <s v="Data 분석 및 추출"/>
    <s v="Mean flow pore diameter 및 Bubble point pore diameter 를 통해 Mean pore와 Max pore size를 확인할 수 있다"/>
    <s v="CFP1500-AE"/>
    <m/>
    <m/>
    <m/>
    <m/>
    <s v="기공 사이즈"/>
    <m/>
    <m/>
    <s v="연구원"/>
    <n v="1"/>
    <n v="0.1"/>
    <n v="55"/>
    <n v="66"/>
    <m/>
    <n v="55"/>
    <n v="66"/>
  </r>
  <r>
    <x v="1"/>
    <x v="11"/>
    <x v="0"/>
    <x v="32"/>
    <x v="108"/>
    <s v="절연파괴전압 측정"/>
    <s v="샘플 준비"/>
    <s v="분리막 5 x 5 cm로 타발하여 20장 준비하고, Al 호일을 타발한다"/>
    <s v="절연파괴전압 장비"/>
    <m/>
    <m/>
    <m/>
    <m/>
    <s v="절연파괴전압"/>
    <m/>
    <m/>
    <s v="연구원"/>
    <n v="1"/>
    <n v="0.45"/>
    <n v="22"/>
    <n v="118.80000000000001"/>
    <m/>
    <n v="22"/>
    <n v="118.80000000000001"/>
  </r>
  <r>
    <x v="1"/>
    <x v="11"/>
    <x v="0"/>
    <x v="32"/>
    <x v="108"/>
    <s v="절연파괴전압 측정"/>
    <s v="절연파괴전압 측정"/>
    <s v="장비로 BDV값을 측정한다"/>
    <s v="절연파괴전압 장비"/>
    <m/>
    <m/>
    <m/>
    <m/>
    <s v="절연파괴전압"/>
    <m/>
    <m/>
    <s v="연구원"/>
    <n v="1"/>
    <n v="0.45"/>
    <n v="22"/>
    <n v="118.80000000000001"/>
    <m/>
    <n v="22"/>
    <n v="118.80000000000001"/>
  </r>
  <r>
    <x v="1"/>
    <x v="11"/>
    <x v="0"/>
    <x v="32"/>
    <x v="108"/>
    <s v="절연파괴전압 측정"/>
    <s v="Data 분석"/>
    <s v="데이터를 취득한다."/>
    <s v="절연파괴전압 장비"/>
    <m/>
    <m/>
    <m/>
    <m/>
    <s v="절연파괴전압"/>
    <m/>
    <m/>
    <s v="연구원"/>
    <n v="1"/>
    <n v="0.1"/>
    <n v="22"/>
    <n v="26.400000000000002"/>
    <m/>
    <n v="22"/>
    <n v="26.400000000000002"/>
  </r>
  <r>
    <x v="1"/>
    <x v="11"/>
    <x v="0"/>
    <x v="32"/>
    <x v="109"/>
    <s v="원단 특성 분석"/>
    <s v="샘플 준비"/>
    <s v="분리막 샘플을 준비한다."/>
    <s v="Melt Indexer MI-4"/>
    <m/>
    <m/>
    <m/>
    <m/>
    <s v="MI"/>
    <m/>
    <m/>
    <s v="연구원"/>
    <n v="1"/>
    <n v="0.1"/>
    <n v="6"/>
    <n v="7.2000000000000011"/>
    <m/>
    <n v="6"/>
    <n v="7.2000000000000011"/>
  </r>
  <r>
    <x v="1"/>
    <x v="11"/>
    <x v="0"/>
    <x v="32"/>
    <x v="109"/>
    <s v="원단 특성 분석"/>
    <s v="장비 세팅"/>
    <s v="온도가 측정 온도에 도달하면 약 15-30분 정도 일정하게 온도가 유지되도록 기다린다. 드라이브가 상단에 위치하도록 하고 안전커버를 열어준다. Test chamber 를 앞쪽으로 당겨준다. Die를 Test barrel에 넣고, 시료를 test barrel에 채워준다. Test Chamber를 원래 자리로 되돌려 고정하고, Test piston을 결합한다. 안전커버를 닫는다."/>
    <s v="Melt Indexer MI-4"/>
    <m/>
    <m/>
    <m/>
    <m/>
    <s v="MI"/>
    <m/>
    <m/>
    <s v="연구원"/>
    <n v="1"/>
    <n v="0.1"/>
    <n v="6"/>
    <n v="7.2000000000000011"/>
    <m/>
    <n v="6"/>
    <n v="7.2000000000000011"/>
  </r>
  <r>
    <x v="1"/>
    <x v="11"/>
    <x v="0"/>
    <x v="32"/>
    <x v="109"/>
    <s v="원단 특성 분석"/>
    <s v="장비 측정 "/>
    <s v="메인 화면에 “TEST” 버튼을 누르면 측정이 시작된다. "/>
    <s v="Melt Indexer MI-4"/>
    <m/>
    <m/>
    <m/>
    <m/>
    <s v="MI"/>
    <m/>
    <m/>
    <s v="연구원"/>
    <n v="1"/>
    <n v="0.7"/>
    <n v="6"/>
    <n v="50.399999999999991"/>
    <m/>
    <n v="6"/>
    <n v="50.399999999999991"/>
  </r>
  <r>
    <x v="1"/>
    <x v="11"/>
    <x v="0"/>
    <x v="32"/>
    <x v="109"/>
    <s v="원단 특성 분석"/>
    <s v="Data 정리"/>
    <s v="측정이 완료되면 디스플레이 내 결과를 확인하고, 드라이브를 상단 위치에 있는지 확인하고 안전 커버를 연다. Test Piston, Test Barrel, Die 등 공급된 Tool과 적절한 천을 사용해 Cleaning 한다. "/>
    <s v="Melt Indexer MI-4"/>
    <m/>
    <m/>
    <m/>
    <m/>
    <s v="MI"/>
    <m/>
    <m/>
    <s v="연구원"/>
    <n v="1"/>
    <n v="0.1"/>
    <n v="6"/>
    <n v="7.2000000000000011"/>
    <m/>
    <n v="6"/>
    <n v="7.2000000000000011"/>
  </r>
  <r>
    <x v="1"/>
    <x v="11"/>
    <x v="0"/>
    <x v="32"/>
    <x v="110"/>
    <s v="분리막 열물성 분석"/>
    <s v="샘플 준비"/>
    <s v="5cm x 5cm 크기로 샘플링된 분리막을 측정 지그에 체결한다."/>
    <s v="통기도 장비"/>
    <m/>
    <m/>
    <m/>
    <m/>
    <s v="통기도"/>
    <m/>
    <m/>
    <s v="연구원"/>
    <n v="1"/>
    <n v="0.1"/>
    <n v="11"/>
    <n v="13.200000000000001"/>
    <m/>
    <n v="11"/>
    <n v="13.200000000000001"/>
  </r>
  <r>
    <x v="1"/>
    <x v="11"/>
    <x v="0"/>
    <x v="32"/>
    <x v="110"/>
    <s v="분리막 열물성 분석"/>
    <s v="장비 세팅"/>
    <s v="샘플을 체결한 다음, 바탕화면의 “Temp_SEC”를 실행하고, 프로그램 좌측 상단의 ➡를 클릭한다음 우측 하단의 🔴 버튼을 클릭하여 녹색으로 활성화시킨다."/>
    <s v="통기도 장비"/>
    <m/>
    <m/>
    <m/>
    <m/>
    <s v="통기도"/>
    <m/>
    <m/>
    <s v="연구원"/>
    <n v="1"/>
    <n v="0.1"/>
    <n v="11"/>
    <n v="13.200000000000001"/>
    <m/>
    <n v="11"/>
    <n v="13.200000000000001"/>
  </r>
  <r>
    <x v="1"/>
    <x v="11"/>
    <x v="0"/>
    <x v="32"/>
    <x v="110"/>
    <s v="분리막 열물성 분석"/>
    <s v="장비 측정"/>
    <s v="마지막으로 중앙 하단의 Temperature 탭에서 적정 패턴을 입력하고, Write, Run을 차례로 클릭하여 Heat gurley를 측정을 시작한다. 측정이 완료되면 바탕화면 data 폴더에 raw data excel file이 생성된다."/>
    <s v="통기도 장비"/>
    <m/>
    <m/>
    <m/>
    <s v="온도 설정"/>
    <s v="통기도"/>
    <m/>
    <m/>
    <s v="연구원"/>
    <n v="1"/>
    <n v="0.7"/>
    <n v="11"/>
    <n v="92.399999999999991"/>
    <m/>
    <n v="11"/>
    <n v="92.399999999999991"/>
  </r>
  <r>
    <x v="1"/>
    <x v="11"/>
    <x v="0"/>
    <x v="32"/>
    <x v="110"/>
    <s v="분리막 열물성 분석"/>
    <s v="Data 정리"/>
    <s v="그래프로 정리하여 분리막별 shut-down 온도 및 melt-down 온도를 비교 분석한다."/>
    <s v="통기도 장비"/>
    <m/>
    <m/>
    <m/>
    <m/>
    <s v="통기도"/>
    <m/>
    <m/>
    <s v="연구원"/>
    <n v="1"/>
    <n v="0.1"/>
    <n v="11"/>
    <n v="13.200000000000001"/>
    <m/>
    <n v="11"/>
    <n v="13.200000000000001"/>
  </r>
  <r>
    <x v="1"/>
    <x v="11"/>
    <x v="0"/>
    <x v="32"/>
    <x v="1"/>
    <s v="무기물 비표면적 측정"/>
    <s v="샘플 소분 및 샘플링"/>
    <s v="sampling funnel 이용해 BET 초자에 담고, 무게를 측정한다."/>
    <s v="BELSORP-mini + BELPREP-flow (BEL. JAPAN. INC.)"/>
    <m/>
    <m/>
    <m/>
    <m/>
    <s v="BET, total pore V, pore size distribution"/>
    <m/>
    <m/>
    <s v="연구원"/>
    <n v="1"/>
    <n v="0.1"/>
    <n v="11"/>
    <n v="13.200000000000001"/>
    <m/>
    <n v="11"/>
    <n v="13.200000000000001"/>
  </r>
  <r>
    <x v="1"/>
    <x v="11"/>
    <x v="0"/>
    <x v="32"/>
    <x v="1"/>
    <s v="무기물 비표면적 측정"/>
    <s v="전처리_x000d_"/>
    <s v="온도 130도 세팅된 상태에서 샘플링 된 Port 활성화 후 Heat-Vacuum 버튼을 순서대로 누른다._x000a_약 2~3시간 후 진공 게이지 10^(-1)kPa 이상이 되면 Heat 버튼 끄고 Purge 누른다."/>
    <s v="BELSORP-mini + BELPREP-flow (BEL. JAPAN. INC.)"/>
    <m/>
    <m/>
    <m/>
    <m/>
    <s v="BET, total pore V, pore size distribution"/>
    <m/>
    <m/>
    <s v="연구원"/>
    <n v="1"/>
    <n v="0.1"/>
    <n v="11"/>
    <n v="13.200000000000001"/>
    <m/>
    <n v="11"/>
    <n v="13.200000000000001"/>
  </r>
  <r>
    <x v="1"/>
    <x v="11"/>
    <x v="0"/>
    <x v="32"/>
    <x v="1"/>
    <s v="무기물 비표면적 측정"/>
    <s v="무게 측정_x000d_"/>
    <s v="전처리 이후 무게를 측정한다."/>
    <s v="BELSORP-mini + BELPREP-flow (BEL. JAPAN. INC.)"/>
    <m/>
    <m/>
    <m/>
    <s v="시료 무게"/>
    <s v="BET, total pore V, pore size distribution"/>
    <m/>
    <m/>
    <s v="연구원"/>
    <n v="1"/>
    <n v="0.1"/>
    <n v="11"/>
    <n v="13.200000000000001"/>
    <m/>
    <n v="11"/>
    <n v="13.200000000000001"/>
  </r>
  <r>
    <x v="1"/>
    <x v="11"/>
    <x v="0"/>
    <x v="32"/>
    <x v="1"/>
    <s v="무기물 비표면적 측정"/>
    <s v="측정 준비"/>
    <s v="BET 장비에 초자 장착 -&gt;  가스보관실에서 액체 질소 소분 후 장비 용기에 덜어주기, 측정 패턴/파일명 등 설정 "/>
    <m/>
    <m/>
    <m/>
    <m/>
    <m/>
    <s v="BET, total pore V, pore size distribution"/>
    <m/>
    <m/>
    <s v="연구원"/>
    <n v="1"/>
    <n v="0.1"/>
    <n v="11"/>
    <n v="13.200000000000001"/>
    <m/>
    <n v="11"/>
    <n v="13.200000000000001"/>
  </r>
  <r>
    <x v="1"/>
    <x v="11"/>
    <x v="0"/>
    <x v="32"/>
    <x v="1"/>
    <s v="무기물 비표면적 측정"/>
    <s v="측정"/>
    <s v="Measurement 클릭 후 BET 분석을 진행한다"/>
    <s v="BELSORP-mini + BELPREP-flow (BEL. JAPAN. INC.)"/>
    <m/>
    <m/>
    <m/>
    <s v="시료 무게"/>
    <s v="BET, total pore V, pore size distribution"/>
    <m/>
    <m/>
    <s v="연구원"/>
    <n v="1"/>
    <n v="0.5"/>
    <n v="11"/>
    <n v="66"/>
    <m/>
    <n v="11"/>
    <n v="66"/>
  </r>
  <r>
    <x v="1"/>
    <x v="11"/>
    <x v="0"/>
    <x v="32"/>
    <x v="1"/>
    <s v="무기물 비표면적 측정"/>
    <s v="Data 정리 "/>
    <s v="데이터를 취득한다."/>
    <s v="BELSORP-mini + BELPREP-flow (BEL. JAPAN. INC.)"/>
    <m/>
    <m/>
    <m/>
    <m/>
    <s v="BET, total pore V, pore size distribution"/>
    <m/>
    <m/>
    <s v="연구원"/>
    <n v="1"/>
    <n v="0.1"/>
    <n v="11"/>
    <n v="13.200000000000001"/>
    <m/>
    <n v="11"/>
    <n v="13.200000000000001"/>
  </r>
  <r>
    <x v="1"/>
    <x v="11"/>
    <x v="0"/>
    <x v="32"/>
    <x v="1"/>
    <s v="무기물 비표면적 측정"/>
    <s v="세척 및 정리_x000d_"/>
    <s v="BET 측정 후 샘플 회수하고 초자 세척 진행한다."/>
    <s v="BELSORP-mini + BELPREP-flow (BEL. JAPAN. INC.)"/>
    <m/>
    <m/>
    <m/>
    <m/>
    <s v="BET, total pore V, pore size distribution"/>
    <m/>
    <m/>
    <s v="연구원"/>
    <n v="1"/>
    <n v="0.1"/>
    <n v="11"/>
    <n v="13.200000000000001"/>
    <m/>
    <n v="11"/>
    <n v="13.200000000000001"/>
  </r>
  <r>
    <x v="1"/>
    <x v="11"/>
    <x v="0"/>
    <x v="32"/>
    <x v="111"/>
    <s v="분리막-무기물 Peel 측정"/>
    <s v="분리막 타발"/>
    <s v="분리막 2x6 cm으로 타발하여 준비한다"/>
    <s v="AMETEK UTM 장비"/>
    <m/>
    <m/>
    <m/>
    <m/>
    <s v="peel strength"/>
    <m/>
    <m/>
    <s v="연구원"/>
    <n v="1"/>
    <n v="0.25"/>
    <n v="73"/>
    <n v="219"/>
    <m/>
    <n v="73"/>
    <n v="219"/>
  </r>
  <r>
    <x v="1"/>
    <x v="11"/>
    <x v="0"/>
    <x v="32"/>
    <x v="111"/>
    <s v="분리막-무기물 Peel 측정"/>
    <s v="슬라이드 글라스에 부착"/>
    <s v="슬라이드 글라스에 양면테이프 부착 후 타발된 분리막을 붙친 후 가로 길이를 1.5 cm로 자른 후 PET 간지를 붙쳐 준비한다"/>
    <s v="AMETEK UTM 장비"/>
    <m/>
    <m/>
    <m/>
    <m/>
    <s v="peel strength"/>
    <m/>
    <m/>
    <s v="연구원"/>
    <n v="1"/>
    <n v="0.25"/>
    <n v="73"/>
    <n v="219"/>
    <m/>
    <n v="73"/>
    <n v="219"/>
  </r>
  <r>
    <x v="1"/>
    <x v="11"/>
    <x v="0"/>
    <x v="32"/>
    <x v="111"/>
    <s v="분리막-무기물 Peel 측정"/>
    <s v="Peel strength 측정"/>
    <s v="UTM장비로 분리막을 떼면서 힘을 측정한다."/>
    <s v="AMETEK UTM 장비"/>
    <m/>
    <m/>
    <m/>
    <m/>
    <s v="peel strength"/>
    <m/>
    <m/>
    <s v="연구원"/>
    <n v="1"/>
    <n v="0.25"/>
    <n v="73"/>
    <n v="219"/>
    <m/>
    <n v="73"/>
    <n v="219"/>
  </r>
  <r>
    <x v="1"/>
    <x v="11"/>
    <x v="0"/>
    <x v="32"/>
    <x v="111"/>
    <s v="분리막-무기물 Peel 측정"/>
    <s v="Data 정리 "/>
    <s v="데이터를 취득한다. (원단-코팅층, 코팅층 내부 결착력 측정)"/>
    <s v="AMETEK UTM 장비"/>
    <m/>
    <m/>
    <m/>
    <m/>
    <s v="peel strength"/>
    <m/>
    <m/>
    <s v="연구원"/>
    <n v="1"/>
    <n v="0.25"/>
    <n v="73"/>
    <n v="219"/>
    <m/>
    <n v="73"/>
    <n v="219"/>
  </r>
  <r>
    <x v="1"/>
    <x v="11"/>
    <x v="1"/>
    <x v="18"/>
    <x v="112"/>
    <s v="코팅 슬러리 제조"/>
    <s v="소재 준비"/>
    <s v="무기물/분산제/바인더 등을 준비한다"/>
    <m/>
    <m/>
    <m/>
    <m/>
    <m/>
    <m/>
    <m/>
    <m/>
    <s v="연구원"/>
    <n v="1"/>
    <n v="0.2"/>
    <n v="55"/>
    <n v="132"/>
    <m/>
    <n v="55"/>
    <n v="132"/>
  </r>
  <r>
    <x v="1"/>
    <x v="11"/>
    <x v="1"/>
    <x v="18"/>
    <x v="112"/>
    <s v="코팅 슬러리 제조"/>
    <s v="원재료 믹싱"/>
    <s v="무기물/분산제/바인더 등을 혼합하여 코팅 슬러리를 제작한다."/>
    <m/>
    <m/>
    <m/>
    <m/>
    <m/>
    <m/>
    <m/>
    <m/>
    <s v="연구원"/>
    <n v="1"/>
    <n v="0.8"/>
    <n v="55"/>
    <n v="528"/>
    <m/>
    <n v="55"/>
    <n v="528"/>
  </r>
  <r>
    <x v="1"/>
    <x v="11"/>
    <x v="0"/>
    <x v="19"/>
    <x v="113"/>
    <s v="슬러리 점도 측정"/>
    <s v="슬러리 준비"/>
    <s v="측정용 슬러리를 준비한다"/>
    <s v="brookfield"/>
    <m/>
    <m/>
    <m/>
    <m/>
    <s v="점도"/>
    <m/>
    <m/>
    <s v="연구원"/>
    <n v="1"/>
    <n v="0.17"/>
    <n v="55"/>
    <n v="112.20000000000002"/>
    <m/>
    <n v="55"/>
    <n v="112.20000000000002"/>
  </r>
  <r>
    <x v="1"/>
    <x v="11"/>
    <x v="0"/>
    <x v="19"/>
    <x v="113"/>
    <s v="슬러리 점도 측정"/>
    <s v="코팅층 슬러리 점도 측정"/>
    <s v="코팅층 슬러리 16 mL를 점도 측정기 cell에 넣은 후, 장비에 체결한다. 10 rpm에서 점도를 측정하고, 90 torque가 측정되는 rpm에서 점도를 한 번 더 측정한다."/>
    <s v="brookfield"/>
    <m/>
    <m/>
    <m/>
    <m/>
    <s v="점도"/>
    <m/>
    <m/>
    <s v="연구원"/>
    <n v="1"/>
    <n v="0.17"/>
    <n v="55"/>
    <n v="112.20000000000002"/>
    <m/>
    <n v="55"/>
    <n v="112.20000000000002"/>
  </r>
  <r>
    <x v="1"/>
    <x v="11"/>
    <x v="0"/>
    <x v="19"/>
    <x v="113"/>
    <s v="슬러리 점도 측정"/>
    <s v="장비 세척"/>
    <s v="측정 장비를 세척한다."/>
    <s v="brookfield"/>
    <m/>
    <m/>
    <m/>
    <m/>
    <s v="점도"/>
    <m/>
    <m/>
    <s v="연구원"/>
    <n v="1"/>
    <n v="0.17"/>
    <n v="55"/>
    <n v="112.20000000000002"/>
    <m/>
    <n v="55"/>
    <n v="112.20000000000002"/>
  </r>
  <r>
    <x v="1"/>
    <x v="11"/>
    <x v="0"/>
    <x v="19"/>
    <x v="114"/>
    <s v="슬러리 코형분 측정"/>
    <s v="슬러리 준비"/>
    <s v="측정용 슬러리를 준비한다."/>
    <s v="AND MX-30"/>
    <m/>
    <m/>
    <m/>
    <m/>
    <s v="고형분"/>
    <m/>
    <m/>
    <s v="연구원"/>
    <n v="1"/>
    <n v="0.1"/>
    <n v="55"/>
    <n v="66"/>
    <m/>
    <n v="55"/>
    <n v="66"/>
  </r>
  <r>
    <x v="1"/>
    <x v="11"/>
    <x v="0"/>
    <x v="19"/>
    <x v="114"/>
    <s v="슬러리 코형분 측정"/>
    <s v="코팅층 슬러리 고형분 측정"/>
    <s v="코팅층 슬러리 5g을 알루미늄 dish에 올린 후 고형분 장비 측정을 진행한다."/>
    <s v="AND MX-30"/>
    <m/>
    <m/>
    <m/>
    <m/>
    <s v="고형분"/>
    <m/>
    <m/>
    <s v="연구원"/>
    <n v="1"/>
    <n v="0.4"/>
    <n v="55"/>
    <n v="264"/>
    <m/>
    <n v="55"/>
    <n v="264"/>
  </r>
  <r>
    <x v="1"/>
    <x v="11"/>
    <x v="0"/>
    <x v="19"/>
    <x v="115"/>
    <s v="슬러리 입도 측정"/>
    <s v="슬러리 준비"/>
    <s v="측정용 슬러리를 준비한다"/>
    <s v="Malvern mastersize"/>
    <m/>
    <m/>
    <m/>
    <m/>
    <s v="dmin, d10, d50, d90, dmax (Vol. Num. 기준 각각)_x000a_3회 측정 값 및 평균값 각각 도출_x000a_ _x000a_전체 입도 분포 그래프"/>
    <m/>
    <m/>
    <s v="연구원"/>
    <n v="1"/>
    <n v="0.1"/>
    <n v="55"/>
    <n v="66"/>
    <m/>
    <n v="55"/>
    <n v="66"/>
  </r>
  <r>
    <x v="1"/>
    <x v="11"/>
    <x v="0"/>
    <x v="19"/>
    <x v="115"/>
    <s v="슬러리 입도 측정"/>
    <s v="코팅층 슬러리 입도 측정"/>
    <s v="고형분 장비를 켠 후 DI water를 통해 background를 측정한다. 측정 완료 후 스포이드를 이용하여 슬러리를 소량 투입하여 obscuration 값이 설정 범위 (10-30%) 이내로 오도록 한다. Measure sample 버튼을 클릭하여 측정 시작한다."/>
    <s v="Malvern mastersize"/>
    <m/>
    <m/>
    <m/>
    <m/>
    <s v="dmin, d10, d50, d90, dmax (Vol. Num. 기준 각각)_x000a_3회 측정 값 및 평균값 각각 도출_x000a_ _x000a_전체 입도 분포 그래프"/>
    <m/>
    <m/>
    <s v="연구원"/>
    <n v="1"/>
    <n v="0.3"/>
    <n v="55"/>
    <n v="198"/>
    <m/>
    <n v="55"/>
    <n v="198"/>
  </r>
  <r>
    <x v="1"/>
    <x v="11"/>
    <x v="0"/>
    <x v="19"/>
    <x v="115"/>
    <s v="슬러리 입도 측정"/>
    <s v="장비 세척"/>
    <s v="측정 장비를 세척한다."/>
    <s v="Malvern mastersize"/>
    <m/>
    <m/>
    <m/>
    <m/>
    <s v="dmin, d10, d50, d90, dmax (Vol. Num. 기준 각각)_x000a_3회 측정 값 및 평균값 각각 도출_x000a_ _x000a_전체 입도 분포 그래프"/>
    <m/>
    <m/>
    <s v="연구원"/>
    <n v="1"/>
    <n v="0.1"/>
    <n v="55"/>
    <n v="66"/>
    <m/>
    <n v="55"/>
    <n v="66"/>
  </r>
  <r>
    <x v="1"/>
    <x v="11"/>
    <x v="1"/>
    <x v="33"/>
    <x v="116"/>
    <s v="분리막 랩 코팅"/>
    <s v="분리막 원단 및 슬러리 준비"/>
    <s v="코팅용 분리막 원단과 슬러리를 준비한다."/>
    <s v="Malvern mastersize"/>
    <m/>
    <m/>
    <m/>
    <m/>
    <m/>
    <m/>
    <m/>
    <s v="연구원"/>
    <n v="1"/>
    <n v="0.1"/>
    <n v="55"/>
    <n v="66"/>
    <m/>
    <n v="132"/>
    <n v="66"/>
  </r>
  <r>
    <x v="1"/>
    <x v="11"/>
    <x v="1"/>
    <x v="33"/>
    <x v="116"/>
    <s v="분리막 랩 코팅"/>
    <s v="코팅 및 건조"/>
    <s v="원단에 슬러리를 도포하고 건조 시킨다."/>
    <s v="Lab coater"/>
    <m/>
    <m/>
    <m/>
    <m/>
    <m/>
    <m/>
    <m/>
    <s v="연구원"/>
    <n v="1"/>
    <n v="0.45"/>
    <n v="55"/>
    <n v="297"/>
    <m/>
    <n v="132"/>
    <n v="2400"/>
  </r>
  <r>
    <x v="1"/>
    <x v="11"/>
    <x v="1"/>
    <x v="33"/>
    <x v="116"/>
    <s v="분리막 랩 코팅"/>
    <s v="코팅 분리막 두께 측정"/>
    <s v="두께 측정 장비의 영점을 맞추고 원단 두께와 코팅 분리막 두께를 측정한다."/>
    <s v="두께측정기"/>
    <m/>
    <m/>
    <m/>
    <m/>
    <m/>
    <m/>
    <m/>
    <s v="연구원"/>
    <n v="1"/>
    <n v="0.45"/>
    <n v="55"/>
    <n v="297"/>
    <m/>
    <n v="132"/>
    <s v="-"/>
  </r>
  <r>
    <x v="1"/>
    <x v="11"/>
    <x v="0"/>
    <x v="32"/>
    <x v="117"/>
    <s v="전극-분리막 dry 접착력 측정"/>
    <s v="분리막/전극 타발"/>
    <s v="분리막과 전극을 타발한다."/>
    <s v="AMETEK UTM"/>
    <m/>
    <m/>
    <m/>
    <m/>
    <s v="접착력"/>
    <m/>
    <m/>
    <s v="연구원"/>
    <n v="1"/>
    <n v="0.2"/>
    <n v="257"/>
    <n v="616.80000000000007"/>
    <m/>
    <n v="2313"/>
    <n v="5551.2000000000007"/>
  </r>
  <r>
    <x v="1"/>
    <x v="11"/>
    <x v="0"/>
    <x v="32"/>
    <x v="117"/>
    <s v="전극-분리막 dry 접착력 측정"/>
    <s v="Heat press 진행"/>
    <s v="전극과 분리막을 포개어 놓은 후, 서보모터로 라미네이션 진행한다."/>
    <s v="AMETEK UTM"/>
    <m/>
    <m/>
    <m/>
    <m/>
    <s v="접착력"/>
    <m/>
    <m/>
    <s v="연구원"/>
    <n v="1"/>
    <n v="0.2"/>
    <n v="257"/>
    <n v="616.80000000000007"/>
    <m/>
    <n v="2313"/>
    <n v="5551.2000000000007"/>
  </r>
  <r>
    <x v="1"/>
    <x v="11"/>
    <x v="0"/>
    <x v="32"/>
    <x v="117"/>
    <s v="전극-분리막 dry 접착력 측정"/>
    <s v="슬라이드 글라스에 부착"/>
    <s v="슬라이드 글라스에 라미된 샘플을 부착한다."/>
    <s v="AMETEK UTM"/>
    <m/>
    <m/>
    <m/>
    <m/>
    <s v="접착력"/>
    <m/>
    <m/>
    <s v="연구원"/>
    <n v="1"/>
    <n v="0.2"/>
    <n v="257"/>
    <n v="616.80000000000007"/>
    <m/>
    <n v="2313"/>
    <n v="5551.2000000000007"/>
  </r>
  <r>
    <x v="1"/>
    <x v="11"/>
    <x v="0"/>
    <x v="32"/>
    <x v="117"/>
    <s v="전극-분리막 dry 접착력 측정"/>
    <s v="접착력 측정"/>
    <s v="UTM장비로 분리막을 떼면서 힘을 측정한다."/>
    <s v="AMETEK UTM"/>
    <m/>
    <m/>
    <m/>
    <m/>
    <s v="접착력"/>
    <m/>
    <m/>
    <s v="연구원"/>
    <n v="1"/>
    <n v="0.2"/>
    <n v="257"/>
    <n v="616.80000000000007"/>
    <m/>
    <n v="2313"/>
    <n v="5551.2000000000007"/>
  </r>
  <r>
    <x v="1"/>
    <x v="11"/>
    <x v="0"/>
    <x v="32"/>
    <x v="117"/>
    <s v="전극-분리막 dry 접착력 측정"/>
    <s v="Data 정리 (Dry 상태의 전극-분리막 사이의 접착력 측정)"/>
    <s v="데이터를 취득한다."/>
    <s v="AMETEK UTM"/>
    <m/>
    <m/>
    <m/>
    <m/>
    <s v="접착력"/>
    <m/>
    <m/>
    <s v="연구원"/>
    <n v="1"/>
    <n v="0.2"/>
    <n v="257"/>
    <n v="616.80000000000007"/>
    <m/>
    <n v="2313"/>
    <n v="5551.2000000000007"/>
  </r>
  <r>
    <x v="1"/>
    <x v="11"/>
    <x v="0"/>
    <x v="32"/>
    <x v="118"/>
    <s v="전극-분리막 wet 접착력 측정"/>
    <s v="분리막/전극 타발"/>
    <s v="분리막과 전극을 타발한다."/>
    <s v="AMETEK UTM"/>
    <m/>
    <m/>
    <m/>
    <m/>
    <s v="접착력"/>
    <m/>
    <m/>
    <s v="연구원"/>
    <n v="1"/>
    <n v="0.4"/>
    <n v="257"/>
    <n v="1233.6000000000001"/>
    <m/>
    <n v="257"/>
    <n v="1233.6000000000001"/>
  </r>
  <r>
    <x v="1"/>
    <x v="11"/>
    <x v="0"/>
    <x v="32"/>
    <x v="118"/>
    <s v="전극-분리막 wet 접착력 측정"/>
    <s v="모노셀 제작 후 formation 진행"/>
    <s v="모노셀 제작한 후 formation 진행한다."/>
    <s v="AMETEK UTM"/>
    <m/>
    <m/>
    <m/>
    <m/>
    <s v="접착력"/>
    <m/>
    <m/>
    <s v="연구원"/>
    <n v="1"/>
    <n v="0.4"/>
    <n v="257"/>
    <n v="1233.6000000000001"/>
    <m/>
    <n v="257"/>
    <n v="1233.6000000000001"/>
  </r>
  <r>
    <x v="1"/>
    <x v="11"/>
    <x v="0"/>
    <x v="32"/>
    <x v="118"/>
    <s v="전극-분리막 wet 접착력 측정"/>
    <s v="슬라이드 글라스 전극-분리막 부착"/>
    <s v="슬라이드 글라스에 활성화된 전극-분리막 부착한다."/>
    <s v="AMETEK UTM"/>
    <m/>
    <m/>
    <m/>
    <m/>
    <s v="접착력"/>
    <m/>
    <m/>
    <s v="연구원"/>
    <n v="1"/>
    <n v="0.4"/>
    <n v="257"/>
    <n v="1233.6000000000001"/>
    <m/>
    <n v="257"/>
    <n v="1233.6000000000001"/>
  </r>
  <r>
    <x v="1"/>
    <x v="11"/>
    <x v="0"/>
    <x v="32"/>
    <x v="118"/>
    <s v="전극-분리막 wet 접착력 측정"/>
    <s v="접착력 측정"/>
    <s v="UTM장비로 분리막을 떼면서 힘을 측정한다."/>
    <s v="AMETEK UTM"/>
    <m/>
    <m/>
    <m/>
    <m/>
    <s v="접착력"/>
    <m/>
    <m/>
    <s v="연구원"/>
    <n v="1"/>
    <n v="0.4"/>
    <n v="257"/>
    <n v="1233.6000000000001"/>
    <m/>
    <n v="257"/>
    <n v="1233.6000000000001"/>
  </r>
  <r>
    <x v="1"/>
    <x v="11"/>
    <x v="0"/>
    <x v="32"/>
    <x v="118"/>
    <s v="전극-분리막 wet 접착력 측정"/>
    <s v="Data 정리 (Wet 상태의 전극-분리막 사이의 접착력 측정)"/>
    <s v="데이터를 취득한다."/>
    <s v="AMETEK UTM"/>
    <m/>
    <m/>
    <m/>
    <m/>
    <s v="접착력"/>
    <m/>
    <m/>
    <s v="연구원"/>
    <n v="1"/>
    <n v="0.4"/>
    <n v="257"/>
    <n v="1233.6000000000001"/>
    <m/>
    <n v="257"/>
    <n v="1233.6000000000001"/>
  </r>
  <r>
    <x v="1"/>
    <x v="11"/>
    <x v="0"/>
    <x v="32"/>
    <x v="119"/>
    <s v="바인더 성분 분석"/>
    <s v="샘플 준비"/>
    <s v="GC 분석을 위한 샘플을 준비한다."/>
    <s v="GC 장비"/>
    <m/>
    <m/>
    <m/>
    <m/>
    <s v="바인더 성분"/>
    <m/>
    <m/>
    <s v="연구원"/>
    <n v="1"/>
    <n v="0.1"/>
    <n v="11"/>
    <n v="13.200000000000001"/>
    <m/>
    <n v="11"/>
    <n v="13.200000000000001"/>
  </r>
  <r>
    <x v="1"/>
    <x v="11"/>
    <x v="0"/>
    <x v="32"/>
    <x v="119"/>
    <s v="바인더 성분 분석"/>
    <s v="GC 분석"/>
    <s v="바인더 성분 분석을 위한 GC 분석 진행한다."/>
    <s v="GC 장비"/>
    <m/>
    <m/>
    <m/>
    <m/>
    <s v="바인더 성분"/>
    <m/>
    <m/>
    <s v="연구원"/>
    <n v="0"/>
    <n v="2"/>
    <n v="11"/>
    <n v="0"/>
    <m/>
    <n v="11"/>
    <n v="0"/>
  </r>
  <r>
    <x v="1"/>
    <x v="11"/>
    <x v="0"/>
    <x v="32"/>
    <x v="42"/>
    <s v="바인더 물성 측정, 수분 함량 분석"/>
    <s v="샘플 준비"/>
    <s v="TGA 분석을 위한 샘플을 준비한다."/>
    <s v="TGA 장비"/>
    <m/>
    <m/>
    <m/>
    <m/>
    <s v="바인더 열물성, Tg"/>
    <m/>
    <m/>
    <s v="연구원"/>
    <n v="1"/>
    <n v="0.1"/>
    <n v="11"/>
    <n v="13.200000000000001"/>
    <m/>
    <n v="11"/>
    <n v="13.200000000000001"/>
  </r>
  <r>
    <x v="1"/>
    <x v="11"/>
    <x v="0"/>
    <x v="32"/>
    <x v="42"/>
    <s v="바인더 물성 측정, 수분 함량 분석"/>
    <s v="TGA 분석"/>
    <s v="바인더 성분 분석을 위한 TGA 분석 진행한다."/>
    <s v="TGA 장비"/>
    <m/>
    <m/>
    <m/>
    <m/>
    <s v="바인더 열물성, Tg"/>
    <m/>
    <m/>
    <s v="연구원"/>
    <n v="0"/>
    <n v="2"/>
    <n v="11"/>
    <n v="0"/>
    <m/>
    <n v="11"/>
    <n v="0"/>
  </r>
  <r>
    <x v="1"/>
    <x v="11"/>
    <x v="0"/>
    <x v="32"/>
    <x v="41"/>
    <s v="바인더 물성 측정"/>
    <s v="DSC 분석을 위한 샘플을 준비한다."/>
    <m/>
    <s v="DSC 장비"/>
    <m/>
    <m/>
    <m/>
    <m/>
    <s v="바인더 열물성"/>
    <m/>
    <m/>
    <s v="연구원"/>
    <n v="1"/>
    <n v="0.1"/>
    <n v="11"/>
    <n v="13.200000000000001"/>
    <m/>
    <n v="11"/>
    <n v="13.200000000000001"/>
  </r>
  <r>
    <x v="1"/>
    <x v="11"/>
    <x v="0"/>
    <x v="32"/>
    <x v="41"/>
    <s v="바인더 물성 측정"/>
    <s v="바인더 성분 분석을 위한 DSC 분석 진행한다."/>
    <m/>
    <s v="DSC 장비"/>
    <m/>
    <m/>
    <m/>
    <m/>
    <s v="바인더 열물성"/>
    <m/>
    <m/>
    <s v="연구원"/>
    <n v="0"/>
    <n v="2"/>
    <n v="11"/>
    <n v="0"/>
    <m/>
    <n v="11"/>
    <n v="0"/>
  </r>
  <r>
    <x v="1"/>
    <x v="11"/>
    <x v="0"/>
    <x v="32"/>
    <x v="5"/>
    <s v="결정구조/상(phase)"/>
    <s v="샘플 준비"/>
    <s v="XRD 분석을 위한 샘플을 준비한다."/>
    <s v="XRD 장비"/>
    <m/>
    <m/>
    <m/>
    <m/>
    <s v="결정 구조"/>
    <m/>
    <m/>
    <s v="연구원"/>
    <n v="1"/>
    <n v="0.1"/>
    <n v="11"/>
    <n v="13.200000000000001"/>
    <m/>
    <n v="11"/>
    <n v="13.200000000000001"/>
  </r>
  <r>
    <x v="1"/>
    <x v="11"/>
    <x v="0"/>
    <x v="32"/>
    <x v="5"/>
    <s v="결정구조/상(phase)"/>
    <s v="XRD 분석"/>
    <s v="바인더 성분 분석을 위한 XRD 분석 진행한다."/>
    <s v="XRD 장비"/>
    <m/>
    <m/>
    <m/>
    <m/>
    <s v="결정 구조"/>
    <m/>
    <m/>
    <s v="연구원"/>
    <n v="0"/>
    <n v="1"/>
    <n v="11"/>
    <n v="0"/>
    <m/>
    <n v="11"/>
    <n v="0"/>
  </r>
  <r>
    <x v="1"/>
    <x v="11"/>
    <x v="0"/>
    <x v="32"/>
    <x v="4"/>
    <s v="특정 원소 함량 분석 "/>
    <s v="샘플 준비"/>
    <s v="ICP 분석을 위한 샘플을 준비한다."/>
    <s v="ICP 장비"/>
    <m/>
    <m/>
    <m/>
    <m/>
    <s v="성분 분석"/>
    <m/>
    <m/>
    <s v="연구원"/>
    <n v="1"/>
    <n v="0.1"/>
    <n v="11"/>
    <n v="13.200000000000001"/>
    <m/>
    <n v="11"/>
    <n v="13.200000000000001"/>
  </r>
  <r>
    <x v="1"/>
    <x v="11"/>
    <x v="0"/>
    <x v="32"/>
    <x v="4"/>
    <s v="특정 원소 함량 분석 "/>
    <s v="ICP 분석"/>
    <s v="바인더 성분 분석을 위한 ICP 분석 진행한다."/>
    <s v="ICP 장비"/>
    <m/>
    <m/>
    <m/>
    <m/>
    <s v="성분 분석"/>
    <m/>
    <m/>
    <s v="연구원"/>
    <n v="0"/>
    <n v="2"/>
    <n v="11"/>
    <n v="0"/>
    <m/>
    <n v="11"/>
    <n v="0"/>
  </r>
  <r>
    <x v="1"/>
    <x v="11"/>
    <x v="0"/>
    <x v="32"/>
    <x v="120"/>
    <s v="바인더 성분 분석"/>
    <s v="샘플 준비"/>
    <s v="NMR 분석을 위한 샘플을 준비한다."/>
    <s v="NMR 장비"/>
    <m/>
    <m/>
    <m/>
    <m/>
    <s v="바인더 성분 분석"/>
    <m/>
    <m/>
    <s v="연구원"/>
    <n v="1"/>
    <n v="0.1"/>
    <n v="11"/>
    <n v="13.200000000000001"/>
    <m/>
    <n v="11"/>
    <n v="13.200000000000001"/>
  </r>
  <r>
    <x v="1"/>
    <x v="11"/>
    <x v="0"/>
    <x v="32"/>
    <x v="120"/>
    <s v="바인더 성분 분석"/>
    <s v="NMR 분석"/>
    <s v="바인더 성분 분석을 위한 NMR 분석 진행한다."/>
    <s v="NMR 장비"/>
    <m/>
    <m/>
    <m/>
    <m/>
    <s v="바인더 성분 분석"/>
    <m/>
    <m/>
    <s v="연구원"/>
    <n v="0"/>
    <n v="2"/>
    <n v="11"/>
    <n v="0"/>
    <m/>
    <n v="11"/>
    <n v="0"/>
  </r>
  <r>
    <x v="1"/>
    <x v="11"/>
    <x v="0"/>
    <x v="32"/>
    <x v="45"/>
    <s v="바인더 성분 분석"/>
    <s v="샘플 준비"/>
    <s v="FT-IR 분석을 위한 샘플을 준비한다."/>
    <s v="FT-iR 장비"/>
    <m/>
    <m/>
    <m/>
    <m/>
    <s v="바인더 성분 분석"/>
    <m/>
    <m/>
    <s v="연구원"/>
    <n v="1"/>
    <n v="0.1"/>
    <n v="11"/>
    <n v="13.200000000000001"/>
    <m/>
    <n v="11"/>
    <n v="13.200000000000001"/>
  </r>
  <r>
    <x v="1"/>
    <x v="11"/>
    <x v="0"/>
    <x v="32"/>
    <x v="45"/>
    <s v="바인더 성분 분석"/>
    <s v="FT-IR 분석"/>
    <s v="바인더 성분 분석을 위한 FT-IR 분석 진행한다."/>
    <s v="FT-iR 장비"/>
    <m/>
    <m/>
    <m/>
    <m/>
    <s v="바인더 성분 분석"/>
    <m/>
    <m/>
    <s v="연구원"/>
    <n v="0"/>
    <n v="1"/>
    <n v="11"/>
    <n v="0"/>
    <m/>
    <n v="11"/>
    <n v="0"/>
  </r>
  <r>
    <x v="1"/>
    <x v="11"/>
    <x v="0"/>
    <x v="32"/>
    <x v="121"/>
    <s v="슬러리 물성 분석"/>
    <s v="샘플 준비"/>
    <s v="Zeta-potential 분석을 위한 샘플을 준비한다."/>
    <s v="zeta-potential 장비"/>
    <m/>
    <m/>
    <m/>
    <m/>
    <s v="표면 전하 특성"/>
    <m/>
    <m/>
    <s v="연구원"/>
    <n v="1"/>
    <n v="0.1"/>
    <n v="55"/>
    <n v="66"/>
    <m/>
    <n v="55"/>
    <n v="66"/>
  </r>
  <r>
    <x v="1"/>
    <x v="11"/>
    <x v="0"/>
    <x v="32"/>
    <x v="121"/>
    <s v="슬러리 물성 분석"/>
    <s v="zeta-potential 분석"/>
    <s v="슬러리 정전기적 특성 분석을 위한 샘플을 준비한다."/>
    <s v="zeta-potential 장비"/>
    <m/>
    <m/>
    <m/>
    <m/>
    <s v="표면 전하 특성"/>
    <m/>
    <m/>
    <s v="연구원"/>
    <n v="1"/>
    <n v="1"/>
    <n v="55"/>
    <n v="660"/>
    <m/>
    <n v="55"/>
    <n v="660"/>
  </r>
  <r>
    <x v="1"/>
    <x v="11"/>
    <x v="0"/>
    <x v="32"/>
    <x v="122"/>
    <s v="단면 분석"/>
    <s v="분리막 이온 밀링을 위한 샘플링을 진행한 후 단면 cutting을 진행한다."/>
    <m/>
    <s v="이온 밀링 장비"/>
    <m/>
    <m/>
    <m/>
    <m/>
    <s v="분리막 단면 분석"/>
    <m/>
    <m/>
    <s v="연구원"/>
    <n v="1"/>
    <n v="2"/>
    <n v="11"/>
    <n v="264"/>
    <m/>
    <n v="11"/>
    <n v="264"/>
  </r>
  <r>
    <x v="1"/>
    <x v="11"/>
    <x v="0"/>
    <x v="32"/>
    <x v="122"/>
    <s v="단면 분석"/>
    <s v="SEM 장비를 통해 milling 된 분리막의 단면을 관측한다."/>
    <m/>
    <s v="SEM"/>
    <m/>
    <m/>
    <m/>
    <m/>
    <s v="분리막 단면 분석"/>
    <m/>
    <m/>
    <s v="연구원"/>
    <n v="1"/>
    <n v="1"/>
    <n v="11"/>
    <n v="132"/>
    <m/>
    <n v="11"/>
    <n v="132"/>
  </r>
  <r>
    <x v="1"/>
    <x v="11"/>
    <x v="1"/>
    <x v="12"/>
    <x v="28"/>
    <s v="모노셀 제작"/>
    <s v="모노셀 용 샘플 타발"/>
    <s v="양/음극 모노셀 타발, 분리막 준비"/>
    <s v="모노셀 타발기"/>
    <m/>
    <m/>
    <m/>
    <m/>
    <m/>
    <m/>
    <m/>
    <s v="연구원, 도급"/>
    <n v="1"/>
    <n v="0.8"/>
    <n v="22"/>
    <n v="211.20000000000002"/>
    <m/>
    <n v="22"/>
    <n v="211.20000000000002"/>
  </r>
  <r>
    <x v="1"/>
    <x v="11"/>
    <x v="1"/>
    <x v="12"/>
    <x v="28"/>
    <s v="모노셀 제작"/>
    <s v="양/음극 tap 닦기"/>
    <s v="tap 부분의 활물질 층 제거"/>
    <m/>
    <m/>
    <m/>
    <m/>
    <m/>
    <m/>
    <m/>
    <m/>
    <s v="연구원, 도급"/>
    <n v="1"/>
    <n v="0.8"/>
    <n v="22"/>
    <n v="211.20000000000002"/>
    <m/>
    <n v="22"/>
    <n v="211.20000000000002"/>
  </r>
  <r>
    <x v="1"/>
    <x v="11"/>
    <x v="1"/>
    <x v="12"/>
    <x v="28"/>
    <s v="모노셀 제작"/>
    <s v="전극 V/D 챔버로 이동"/>
    <s v="Al foil로 감싼 후 드라이룸 내의 V/D 챔버로 이동 "/>
    <m/>
    <m/>
    <m/>
    <m/>
    <m/>
    <m/>
    <m/>
    <m/>
    <s v="연구원"/>
    <n v="1"/>
    <n v="0.4"/>
    <n v="22"/>
    <n v="105.60000000000001"/>
    <m/>
    <n v="22"/>
    <n v="105.60000000000001"/>
  </r>
  <r>
    <x v="1"/>
    <x v="11"/>
    <x v="1"/>
    <x v="12"/>
    <x v="28"/>
    <s v="모노셀 제작"/>
    <s v="전극 건조 "/>
    <s v=" V/D 챔버에서 130℃ 진공상태에서 8시간동안 전극 건조"/>
    <s v="VD챔버, 진공펌프"/>
    <m/>
    <m/>
    <m/>
    <m/>
    <m/>
    <m/>
    <m/>
    <s v="연구원"/>
    <n v="0"/>
    <n v="12"/>
    <n v="22"/>
    <n v="0"/>
    <m/>
    <n v="22"/>
    <n v="0"/>
  </r>
  <r>
    <x v="1"/>
    <x v="11"/>
    <x v="1"/>
    <x v="12"/>
    <x v="14"/>
    <s v="모노셀 제작"/>
    <s v="실링 후, 모노셀 수작업실 전달"/>
    <s v="실링 후, 모노셀 수작업실 (전지동)에 전달 "/>
    <s v="진공 포장기 (SM600-L. or SW600-W)"/>
    <m/>
    <m/>
    <m/>
    <m/>
    <m/>
    <m/>
    <m/>
    <s v="연구원"/>
    <n v="1"/>
    <n v="0.1"/>
    <n v="22"/>
    <n v="26.400000000000002"/>
    <m/>
    <n v="22"/>
    <n v="26.400000000000002"/>
  </r>
  <r>
    <x v="1"/>
    <x v="11"/>
    <x v="1"/>
    <x v="12"/>
    <x v="14"/>
    <s v="모노셀 제작"/>
    <s v="모노셀 조립 "/>
    <s v="모노셀 조립 "/>
    <m/>
    <m/>
    <m/>
    <m/>
    <m/>
    <m/>
    <m/>
    <m/>
    <s v="도급 "/>
    <n v="0"/>
    <n v="0"/>
    <n v="22"/>
    <n v="0"/>
    <m/>
    <n v="22"/>
    <n v="0"/>
  </r>
  <r>
    <x v="1"/>
    <x v="11"/>
    <x v="1"/>
    <x v="12"/>
    <x v="14"/>
    <s v="모노셀 제작"/>
    <s v="수작업실에서 모노셀 수령 "/>
    <s v="모노셀 수작업실(전지동)에서 모노셀 수령 후 건조 오븐에 투입 "/>
    <m/>
    <m/>
    <m/>
    <m/>
    <m/>
    <m/>
    <m/>
    <m/>
    <s v="연구원"/>
    <n v="1"/>
    <n v="0.1"/>
    <n v="22"/>
    <n v="26.400000000000002"/>
    <m/>
    <n v="22"/>
    <n v="26.400000000000002"/>
  </r>
  <r>
    <x v="1"/>
    <x v="11"/>
    <x v="1"/>
    <x v="12"/>
    <x v="14"/>
    <s v="모노셀 제작"/>
    <s v="모노셀 건조"/>
    <s v="55~60℃ 챔버에서 1~2일 이상 건조 "/>
    <s v="VD챔버, 진공펌프"/>
    <m/>
    <m/>
    <m/>
    <m/>
    <m/>
    <m/>
    <m/>
    <s v="연구원"/>
    <n v="0"/>
    <n v="24"/>
    <n v="22"/>
    <n v="0"/>
    <m/>
    <n v="22"/>
    <n v="0"/>
  </r>
  <r>
    <x v="1"/>
    <x v="11"/>
    <x v="1"/>
    <x v="12"/>
    <x v="17"/>
    <s v="모노셀 제작"/>
    <s v="건조된 모노셀 실링 후, degas 장비로 이동"/>
    <s v="건조된 모노셀 실링/ 전해액, 피펫 등 준비 후 degas 장비로 이동 (드라이룸)"/>
    <s v="주액 장비"/>
    <m/>
    <m/>
    <m/>
    <m/>
    <m/>
    <m/>
    <m/>
    <s v="연구원"/>
    <n v="1"/>
    <n v="0.2"/>
    <n v="22"/>
    <n v="52.800000000000004"/>
    <m/>
    <n v="22"/>
    <n v="52.800000000000004"/>
  </r>
  <r>
    <x v="1"/>
    <x v="11"/>
    <x v="1"/>
    <x v="12"/>
    <x v="17"/>
    <s v="모노셀 제작"/>
    <s v="건조된 모노셀에 전해질을 주액하는 공정_x000d_"/>
    <s v="건조된 모노셀에 설정된 양의 전해액을 넣는다."/>
    <s v="주액 장비"/>
    <m/>
    <m/>
    <m/>
    <m/>
    <m/>
    <m/>
    <m/>
    <s v="연구원"/>
    <n v="1"/>
    <n v="1.2"/>
    <n v="22"/>
    <n v="316.79999999999995"/>
    <m/>
    <n v="22"/>
    <n v="316.79999999999995"/>
  </r>
  <r>
    <x v="1"/>
    <x v="11"/>
    <x v="1"/>
    <x v="12"/>
    <x v="54"/>
    <s v="모노셀 제작"/>
    <s v="전해액 wetting "/>
    <s v="진공챔버에서 30초씩 4-5번 vacuum 시행"/>
    <s v="진공 포장기 (SM600-L. or SW600-W)"/>
    <m/>
    <m/>
    <m/>
    <m/>
    <m/>
    <m/>
    <m/>
    <s v="연구원"/>
    <n v="1"/>
    <n v="0.3"/>
    <n v="22"/>
    <n v="79.199999999999989"/>
    <m/>
    <n v="22"/>
    <n v="79.199999999999989"/>
  </r>
  <r>
    <x v="1"/>
    <x v="11"/>
    <x v="1"/>
    <x v="12"/>
    <x v="55"/>
    <s v="모노셀 제작"/>
    <s v="모노셀 실링"/>
    <s v="degas 장비에서 모노셀 실링(진공압착), 수기로 cell number 기입"/>
    <s v="degas 장비"/>
    <m/>
    <m/>
    <m/>
    <m/>
    <m/>
    <m/>
    <m/>
    <s v="연구원"/>
    <n v="1"/>
    <n v="0.3"/>
    <n v="22"/>
    <n v="79.199999999999989"/>
    <m/>
    <n v="22"/>
    <n v="79.199999999999989"/>
  </r>
  <r>
    <x v="1"/>
    <x v="11"/>
    <x v="1"/>
    <x v="12"/>
    <x v="123"/>
    <s v="모노셀 제작"/>
    <s v="활성화전 PP"/>
    <s v="PP 장비를 통한 설정 온도/압력에서 lamination 진행"/>
    <s v="PP 장비"/>
    <m/>
    <m/>
    <m/>
    <m/>
    <m/>
    <m/>
    <m/>
    <s v="연구원"/>
    <n v="1"/>
    <n v="0.5"/>
    <n v="22"/>
    <n v="132"/>
    <m/>
    <n v="22"/>
    <n v="132"/>
  </r>
  <r>
    <x v="1"/>
    <x v="11"/>
    <x v="1"/>
    <x v="12"/>
    <x v="56"/>
    <s v="모노셀 제작"/>
    <s v="비어있는 충방전 채널에 모노셀 체결"/>
    <s v="충방전기 챔버로 이동 후 , 모노셀 체결"/>
    <s v="충방전기"/>
    <m/>
    <m/>
    <m/>
    <m/>
    <m/>
    <m/>
    <m/>
    <s v="연구원"/>
    <n v="1"/>
    <n v="0.2"/>
    <n v="22"/>
    <n v="52.800000000000004"/>
    <m/>
    <n v="22"/>
    <n v="52.800000000000004"/>
  </r>
  <r>
    <x v="1"/>
    <x v="11"/>
    <x v="1"/>
    <x v="12"/>
    <x v="56"/>
    <s v="모노셀 제작"/>
    <s v="모노셀의 활성화 공정"/>
    <s v="12시간 이상 상온/고온 wetting 후, 활성화 진행"/>
    <s v="충방전기"/>
    <m/>
    <m/>
    <m/>
    <m/>
    <m/>
    <m/>
    <m/>
    <s v="연구원"/>
    <n v="0"/>
    <n v="0.6"/>
    <n v="22"/>
    <n v="0"/>
    <m/>
    <n v="22"/>
    <n v="0"/>
  </r>
  <r>
    <x v="1"/>
    <x v="11"/>
    <x v="1"/>
    <x v="12"/>
    <x v="57"/>
    <s v="모노셀 제작"/>
    <s v="활성화 완료된 모노셀, degas 장비로 이동"/>
    <s v="활성화 완료된 모노셀에 포스트잇 부착 +degas 장비(드라이룸)으로 이동"/>
    <s v="degas 장비"/>
    <m/>
    <m/>
    <m/>
    <m/>
    <m/>
    <m/>
    <m/>
    <s v="연구원"/>
    <n v="1"/>
    <n v="0.1"/>
    <n v="22"/>
    <n v="26.400000000000002"/>
    <m/>
    <n v="22"/>
    <n v="26.400000000000002"/>
  </r>
  <r>
    <x v="1"/>
    <x v="11"/>
    <x v="1"/>
    <x v="12"/>
    <x v="57"/>
    <s v="모노셀 제작"/>
    <s v="모노셀 resealing"/>
    <s v="degas 장비에서 모노셀 re-실링(진공압착)"/>
    <s v="degas 장비"/>
    <m/>
    <m/>
    <m/>
    <m/>
    <m/>
    <m/>
    <m/>
    <s v="연구원"/>
    <n v="1"/>
    <n v="0.1"/>
    <n v="22"/>
    <n v="26.400000000000002"/>
    <m/>
    <n v="22"/>
    <n v="26.400000000000002"/>
  </r>
  <r>
    <x v="1"/>
    <x v="11"/>
    <x v="2"/>
    <x v="22"/>
    <x v="52"/>
    <s v="용량 및 저항 분석"/>
    <s v="비어있는 충방전 채널에 모노셀 체결"/>
    <s v="Degas가 완료된 모노셀 초기 성능 평가를 위해 충방전기 Jig에 모노셀을 체결한다. "/>
    <s v="충방전기"/>
    <m/>
    <m/>
    <m/>
    <m/>
    <s v="용량, 저항"/>
    <m/>
    <m/>
    <s v="연구원"/>
    <n v="1"/>
    <n v="0.25"/>
    <n v="22"/>
    <n v="66"/>
    <m/>
    <n v="22"/>
    <n v="66"/>
  </r>
  <r>
    <x v="1"/>
    <x v="11"/>
    <x v="2"/>
    <x v="22"/>
    <x v="52"/>
    <s v="용량 및 저항 분석"/>
    <s v="모노셀 용량 및 (LT)HPPC 평가"/>
    <s v="Cell 용량 및 조건에 따라 설계된 충방전기 패턴을 활용하여 HPPC 측정 진행 한다."/>
    <s v="충방전기"/>
    <m/>
    <m/>
    <s v="SOC 10,50,90"/>
    <m/>
    <s v="용량, 저항"/>
    <m/>
    <m/>
    <s v="연구원"/>
    <n v="0"/>
    <n v="0.25"/>
    <n v="22"/>
    <n v="0"/>
    <m/>
    <n v="22"/>
    <n v="0"/>
  </r>
  <r>
    <x v="1"/>
    <x v="11"/>
    <x v="2"/>
    <x v="22"/>
    <x v="52"/>
    <s v="용량 및 저항 분석"/>
    <s v="Data 정리"/>
    <s v="측정된 모노셀 data를 정리한다 "/>
    <s v="충방전기 컴퓨터"/>
    <m/>
    <m/>
    <m/>
    <m/>
    <s v="용량, 저항"/>
    <m/>
    <m/>
    <s v="연구원"/>
    <n v="1"/>
    <n v="0.25"/>
    <n v="22"/>
    <n v="66"/>
    <m/>
    <n v="22"/>
    <n v="66"/>
  </r>
  <r>
    <x v="1"/>
    <x v="11"/>
    <x v="2"/>
    <x v="22"/>
    <x v="52"/>
    <s v="용량 및 저항 분석"/>
    <s v="모노셀 EIS 측정"/>
    <s v="모노셀 EIS 측정을 통해 저항을 측정한다"/>
    <s v="EIS 측정"/>
    <m/>
    <m/>
    <m/>
    <m/>
    <s v="저항"/>
    <m/>
    <m/>
    <s v="연구원"/>
    <n v="1"/>
    <n v="0.25"/>
    <n v="22"/>
    <n v="66"/>
    <m/>
    <n v="22"/>
    <n v="66"/>
  </r>
  <r>
    <x v="1"/>
    <x v="11"/>
    <x v="2"/>
    <x v="22"/>
    <x v="52"/>
    <s v="고온 수명 평가"/>
    <s v="셀 평가 (고온수명)"/>
    <s v="최소 3개 이상씩 ref. 소재와 동일 시점에 상온/고온 수명 평가 진행"/>
    <s v="충방전기"/>
    <m/>
    <m/>
    <m/>
    <m/>
    <s v="수명 특성"/>
    <m/>
    <m/>
    <s v="연구원"/>
    <n v="0"/>
    <n v="0.9"/>
    <n v="22"/>
    <n v="0"/>
    <m/>
    <n v="22"/>
    <n v="0"/>
  </r>
  <r>
    <x v="1"/>
    <x v="11"/>
    <x v="2"/>
    <x v="22"/>
    <x v="52"/>
    <s v="고온 수명 평가"/>
    <s v="셀 평가 (고온수명)"/>
    <s v="측정이 완료된 Cycle 데이터 정리한다"/>
    <s v="충방전기"/>
    <m/>
    <m/>
    <m/>
    <m/>
    <s v="수명 특성"/>
    <m/>
    <m/>
    <s v="연구원"/>
    <n v="1"/>
    <n v="0.1"/>
    <n v="22"/>
    <n v="26.400000000000002"/>
    <m/>
    <n v="22"/>
    <n v="26.400000000000002"/>
  </r>
  <r>
    <x v="1"/>
    <x v="11"/>
    <x v="2"/>
    <x v="22"/>
    <x v="52"/>
    <s v="고온 저장 평가"/>
    <s v="셀 평가 (고온저장)"/>
    <s v="선별된 셀을 고온 저장 평가 진행 (60~75℃챔버 보관 후 특정 주마다 저항 측정)"/>
    <s v="충방전기"/>
    <m/>
    <m/>
    <m/>
    <m/>
    <s v="용량, 저항"/>
    <m/>
    <m/>
    <s v="연구원"/>
    <n v="0"/>
    <n v="0.9"/>
    <n v="22"/>
    <n v="0"/>
    <m/>
    <n v="22"/>
    <n v="0"/>
  </r>
  <r>
    <x v="1"/>
    <x v="11"/>
    <x v="2"/>
    <x v="22"/>
    <x v="52"/>
    <s v="고온 저장 평가"/>
    <s v="셀 평가 (고온저장)"/>
    <s v="data 추출 및 정리, 그래프 그리기 등 (수명, 저장 수시 정리 필요)"/>
    <s v="충방전기"/>
    <m/>
    <m/>
    <m/>
    <m/>
    <s v="용량, 저항"/>
    <m/>
    <m/>
    <s v="연구원"/>
    <n v="1"/>
    <n v="0.1"/>
    <n v="22"/>
    <n v="26.400000000000002"/>
    <m/>
    <n v="22"/>
    <n v="26.400000000000002"/>
  </r>
  <r>
    <x v="1"/>
    <x v="11"/>
    <x v="1"/>
    <x v="33"/>
    <x v="124"/>
    <s v="코팅 양산 평가"/>
    <s v="pilot 코팅 평가"/>
    <s v="pilot에서 코팅 평가하여 분리막 물성 확인한다."/>
    <s v="pilot 코터"/>
    <m/>
    <m/>
    <m/>
    <m/>
    <m/>
    <m/>
    <m/>
    <s v="연구원"/>
    <n v="1"/>
    <n v="8"/>
    <n v="0.18516994486050534"/>
    <n v="17.776314706608513"/>
    <m/>
    <n v="0.18516994486050534"/>
    <n v="17.776314706608513"/>
  </r>
  <r>
    <x v="1"/>
    <x v="11"/>
    <x v="1"/>
    <x v="33"/>
    <x v="125"/>
    <s v="코팅 양산 평가"/>
    <s v="양산 코팅 평가"/>
    <s v="양산 line에서 코팅 평가하여 분리막 물성 확인한다."/>
    <s v="양산 코터"/>
    <m/>
    <m/>
    <m/>
    <m/>
    <m/>
    <m/>
    <m/>
    <s v="연구원"/>
    <n v="1"/>
    <n v="8"/>
    <n v="6"/>
    <n v="576"/>
    <m/>
    <n v="6"/>
    <n v="576"/>
  </r>
  <r>
    <x v="1"/>
    <x v="11"/>
    <x v="1"/>
    <x v="34"/>
    <x v="126"/>
    <s v="원통형셀 제작"/>
    <s v="원통형 셀 제작용 샘플 준비"/>
    <s v="원통형 셀 제작용 샘플 준비한다."/>
    <s v="-"/>
    <m/>
    <m/>
    <m/>
    <m/>
    <m/>
    <m/>
    <m/>
    <s v="연구원"/>
    <n v="1"/>
    <n v="16"/>
    <n v="4"/>
    <n v="768"/>
    <m/>
    <n v="4"/>
    <n v="768"/>
  </r>
  <r>
    <x v="1"/>
    <x v="11"/>
    <x v="2"/>
    <x v="35"/>
    <x v="127"/>
    <s v="원통형셀 평가"/>
    <s v="충방전기 cell 체결"/>
    <s v="Degas가 완료된 모노셀 초기 성능 평가를 위해 충방전기 Jig에 모노셀을 체결한다. "/>
    <s v="충방전기"/>
    <m/>
    <m/>
    <m/>
    <m/>
    <m/>
    <m/>
    <m/>
    <s v="연구원"/>
    <n v="1"/>
    <n v="0.25"/>
    <n v="4"/>
    <n v="12"/>
    <m/>
    <n v="4"/>
    <n v="12"/>
  </r>
  <r>
    <x v="1"/>
    <x v="11"/>
    <x v="2"/>
    <x v="35"/>
    <x v="127"/>
    <s v="원통형셀 평가"/>
    <s v="HPPC 측정"/>
    <s v="Cell 용량 및 조건에 따라 설계된 충방전기 패턴을 활용하여 HPPC 측정 진행 한다."/>
    <s v="충방전기"/>
    <m/>
    <m/>
    <m/>
    <m/>
    <s v="용량, 저항"/>
    <m/>
    <m/>
    <s v="연구원"/>
    <n v="1"/>
    <n v="0.25"/>
    <n v="4"/>
    <n v="12"/>
    <m/>
    <n v="4"/>
    <n v="12"/>
  </r>
  <r>
    <x v="1"/>
    <x v="11"/>
    <x v="2"/>
    <x v="35"/>
    <x v="127"/>
    <s v="원통형셀 평가"/>
    <s v="Data 정리"/>
    <s v="측정된 모노셀 data를 정리한다 "/>
    <s v="충방전기"/>
    <m/>
    <m/>
    <m/>
    <m/>
    <s v="용량, 저항"/>
    <m/>
    <m/>
    <s v="연구원"/>
    <n v="1"/>
    <n v="0.25"/>
    <n v="4"/>
    <n v="12"/>
    <m/>
    <n v="4"/>
    <n v="12"/>
  </r>
  <r>
    <x v="1"/>
    <x v="11"/>
    <x v="2"/>
    <x v="35"/>
    <x v="127"/>
    <s v="원통형셀 평가"/>
    <s v="EIS 측정"/>
    <s v="모노셀 EIS 측정을 통해 저항을 측정한다"/>
    <s v="충방전기"/>
    <m/>
    <m/>
    <m/>
    <m/>
    <s v="저항"/>
    <m/>
    <m/>
    <s v="연구원"/>
    <n v="1"/>
    <n v="0.25"/>
    <n v="4"/>
    <n v="12"/>
    <m/>
    <n v="4"/>
    <n v="12"/>
  </r>
  <r>
    <x v="1"/>
    <x v="11"/>
    <x v="2"/>
    <x v="35"/>
    <x v="127"/>
    <s v="원통형셀 고온 수명 평가"/>
    <s v="셀 평가 (고온수명)"/>
    <s v="최소 3개 이상씩 ref. 소재와 동일 시점에 상온/고온 수명 평가 진행"/>
    <s v="충방전기"/>
    <m/>
    <m/>
    <m/>
    <m/>
    <s v="수명 특성"/>
    <m/>
    <m/>
    <s v="연구원"/>
    <n v="1"/>
    <n v="1"/>
    <n v="4"/>
    <n v="48"/>
    <m/>
    <n v="4"/>
    <n v="48"/>
  </r>
  <r>
    <x v="1"/>
    <x v="11"/>
    <x v="2"/>
    <x v="35"/>
    <x v="127"/>
    <s v="원통형셀 고온 수명 평가"/>
    <s v="셀 평가 (고온수명)"/>
    <s v="측정이 완료된 Cycle 데이터 정리한다"/>
    <s v="충방전기"/>
    <m/>
    <m/>
    <m/>
    <m/>
    <s v="수명 특성"/>
    <m/>
    <m/>
    <s v="연구원"/>
    <n v="0"/>
    <n v="1"/>
    <n v="4"/>
    <n v="0"/>
    <m/>
    <n v="4"/>
    <n v="0"/>
  </r>
  <r>
    <x v="1"/>
    <x v="11"/>
    <x v="2"/>
    <x v="35"/>
    <x v="127"/>
    <s v="원통형셀 고온 저장 평가"/>
    <s v="셀 평가 (고온저장)"/>
    <s v="선별된 셀을 고온 저장 평가 진행 (60~75℃챔버 보관 후 특정 주마다 저항 측정)"/>
    <s v="충방전기"/>
    <m/>
    <m/>
    <m/>
    <m/>
    <s v="용량, 저항"/>
    <m/>
    <m/>
    <s v="연구원"/>
    <n v="1"/>
    <n v="1"/>
    <n v="4"/>
    <n v="48"/>
    <n v="29029.883326378178"/>
    <n v="4"/>
    <n v="48"/>
  </r>
  <r>
    <x v="1"/>
    <x v="11"/>
    <x v="2"/>
    <x v="35"/>
    <x v="127"/>
    <s v="원통형셀 고온 저장 평가"/>
    <s v="셀 평가 (고온저장)"/>
    <s v="data 추출 및 정리, 그래프 그리기 등 (수명, 저장 수시 정리 필요)"/>
    <s v="충방전기"/>
    <m/>
    <m/>
    <m/>
    <m/>
    <s v="용량, 저항"/>
    <m/>
    <m/>
    <s v="연구원"/>
    <n v="0"/>
    <n v="1"/>
    <n v="4"/>
    <n v="0"/>
    <n v="16.127712959098989"/>
    <n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BFE6C9-BFBF-4DDA-B818-5BC42B2507F6}" name="피벗 테이블11" cacheId="0"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C16" firstHeaderRow="0" firstDataRow="1" firstDataCol="1"/>
  <pivotFields count="24">
    <pivotField showAll="0">
      <items count="3">
        <item x="1"/>
        <item x="0"/>
        <item t="default"/>
      </items>
    </pivotField>
    <pivotField axis="axisRow" showAll="0">
      <items count="13">
        <item sd="0" x="5"/>
        <item sd="0" x="10"/>
        <item sd="0" x="11"/>
        <item sd="0" x="0"/>
        <item sd="0" x="1"/>
        <item sd="0" x="2"/>
        <item sd="0" x="3"/>
        <item sd="0" x="8"/>
        <item sd="0" x="9"/>
        <item sd="0" x="4"/>
        <item sd="0" x="6"/>
        <item sd="0" x="7"/>
        <item t="default"/>
      </items>
    </pivotField>
    <pivotField axis="axisRow" showAll="0">
      <items count="4">
        <item x="0"/>
        <item x="1"/>
        <item x="2"/>
        <item t="default"/>
      </items>
    </pivotField>
    <pivotField axis="axisRow" showAll="0">
      <items count="37">
        <item x="31"/>
        <item sd="0" x="4"/>
        <item sd="0" x="8"/>
        <item sd="0" x="32"/>
        <item x="33"/>
        <item x="27"/>
        <item sd="0" x="19"/>
        <item x="18"/>
        <item x="9"/>
        <item x="25"/>
        <item x="16"/>
        <item x="13"/>
        <item x="12"/>
        <item x="34"/>
        <item x="14"/>
        <item x="11"/>
        <item x="26"/>
        <item x="22"/>
        <item x="35"/>
        <item x="15"/>
        <item x="21"/>
        <item sd="0" x="1"/>
        <item x="10"/>
        <item x="17"/>
        <item x="29"/>
        <item x="5"/>
        <item sd="0" x="2"/>
        <item x="20"/>
        <item sd="0" x="6"/>
        <item sd="0" x="7"/>
        <item sd="0" x="24"/>
        <item x="23"/>
        <item x="28"/>
        <item sd="0" x="3"/>
        <item x="30"/>
        <item x="0"/>
        <item t="default"/>
      </items>
    </pivotField>
    <pivotField axis="axisRow" showAll="0">
      <items count="129">
        <item x="50"/>
        <item x="46"/>
        <item x="108"/>
        <item x="1"/>
        <item x="105"/>
        <item x="57"/>
        <item x="100"/>
        <item x="117"/>
        <item x="41"/>
        <item x="104"/>
        <item x="45"/>
        <item x="119"/>
        <item x="110"/>
        <item x="39"/>
        <item x="38"/>
        <item x="4"/>
        <item x="116"/>
        <item x="109"/>
        <item x="120"/>
        <item x="31"/>
        <item x="34"/>
        <item x="111"/>
        <item x="25"/>
        <item x="3"/>
        <item x="24"/>
        <item x="124"/>
        <item x="32"/>
        <item x="123"/>
        <item x="0"/>
        <item x="115"/>
        <item x="98"/>
        <item x="44"/>
        <item x="6"/>
        <item x="35"/>
        <item x="78"/>
        <item x="79"/>
        <item x="81"/>
        <item x="49"/>
        <item x="8"/>
        <item x="92"/>
        <item x="2"/>
        <item x="33"/>
        <item x="47"/>
        <item x="99"/>
        <item x="42"/>
        <item x="103"/>
        <item x="101"/>
        <item x="118"/>
        <item x="54"/>
        <item x="43"/>
        <item x="5"/>
        <item x="121"/>
        <item x="71"/>
        <item x="114"/>
        <item x="107"/>
        <item x="102"/>
        <item x="20"/>
        <item x="19"/>
        <item x="18"/>
        <item x="23"/>
        <item x="22"/>
        <item x="91"/>
        <item x="90"/>
        <item x="89"/>
        <item x="14"/>
        <item x="17"/>
        <item x="21"/>
        <item x="88"/>
        <item x="93"/>
        <item x="87"/>
        <item x="122"/>
        <item x="95"/>
        <item x="96"/>
        <item x="97"/>
        <item x="72"/>
        <item x="73"/>
        <item x="52"/>
        <item x="127"/>
        <item x="74"/>
        <item x="28"/>
        <item x="36"/>
        <item x="106"/>
        <item x="112"/>
        <item x="55"/>
        <item x="48"/>
        <item x="51"/>
        <item x="125"/>
        <item x="76"/>
        <item x="126"/>
        <item x="77"/>
        <item x="80"/>
        <item x="15"/>
        <item x="65"/>
        <item x="26"/>
        <item x="37"/>
        <item x="29"/>
        <item x="12"/>
        <item x="27"/>
        <item x="84"/>
        <item x="67"/>
        <item x="10"/>
        <item x="9"/>
        <item x="11"/>
        <item x="53"/>
        <item x="75"/>
        <item x="60"/>
        <item x="61"/>
        <item x="64"/>
        <item x="62"/>
        <item x="63"/>
        <item x="59"/>
        <item x="113"/>
        <item x="83"/>
        <item x="58"/>
        <item x="30"/>
        <item x="7"/>
        <item x="86"/>
        <item x="94"/>
        <item x="68"/>
        <item x="85"/>
        <item x="82"/>
        <item x="13"/>
        <item x="66"/>
        <item x="16"/>
        <item x="40"/>
        <item x="70"/>
        <item x="69"/>
        <item x="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s>
  <rowFields count="4">
    <field x="1"/>
    <field x="2"/>
    <field x="3"/>
    <field x="4"/>
  </rowFields>
  <rowItems count="13">
    <i>
      <x/>
    </i>
    <i>
      <x v="1"/>
    </i>
    <i>
      <x v="2"/>
    </i>
    <i>
      <x v="3"/>
    </i>
    <i>
      <x v="4"/>
    </i>
    <i>
      <x v="5"/>
    </i>
    <i>
      <x v="6"/>
    </i>
    <i>
      <x v="7"/>
    </i>
    <i>
      <x v="8"/>
    </i>
    <i>
      <x v="9"/>
    </i>
    <i>
      <x v="10"/>
    </i>
    <i>
      <x v="11"/>
    </i>
    <i t="grand">
      <x/>
    </i>
  </rowItems>
  <colFields count="1">
    <field x="-2"/>
  </colFields>
  <colItems count="2">
    <i>
      <x/>
    </i>
    <i i="1">
      <x v="1"/>
    </i>
  </colItems>
  <dataFields count="2">
    <dataField name="합계 : Total _x000a_[hrs]" fld="20" baseField="0" baseItem="0"/>
    <dataField name="합계 : 기대실험_x000a_Total [hrs]" fld="23" baseField="0" baseItem="0"/>
  </dataFields>
  <formats count="9">
    <format dxfId="46">
      <pivotArea type="all" dataOnly="0" outline="0" fieldPosition="0"/>
    </format>
    <format dxfId="45">
      <pivotArea outline="0" collapsedLevelsAreSubtotals="1" fieldPosition="0"/>
    </format>
    <format dxfId="44">
      <pivotArea field="2" type="button" dataOnly="0" labelOnly="1" outline="0" axis="axisRow" fieldPosition="1"/>
    </format>
    <format dxfId="43">
      <pivotArea dataOnly="0" labelOnly="1" fieldPosition="0">
        <references count="1">
          <reference field="2" count="0"/>
        </references>
      </pivotArea>
    </format>
    <format dxfId="42">
      <pivotArea dataOnly="0" labelOnly="1" grandRow="1" outline="0" fieldPosition="0"/>
    </format>
    <format dxfId="41">
      <pivotArea dataOnly="0" labelOnly="1" fieldPosition="0">
        <references count="2">
          <reference field="2" count="1" selected="0">
            <x v="0"/>
          </reference>
          <reference field="3" count="9">
            <x v="3"/>
            <x v="5"/>
            <x v="6"/>
            <x v="8"/>
            <x v="23"/>
            <x v="24"/>
            <x v="25"/>
            <x v="30"/>
            <x v="35"/>
          </reference>
        </references>
      </pivotArea>
    </format>
    <format dxfId="40">
      <pivotArea dataOnly="0" labelOnly="1" fieldPosition="0">
        <references count="2">
          <reference field="2" count="1" selected="0">
            <x v="1"/>
          </reference>
          <reference field="3" count="20">
            <x v="1"/>
            <x v="4"/>
            <x v="7"/>
            <x v="8"/>
            <x v="9"/>
            <x v="10"/>
            <x v="11"/>
            <x v="12"/>
            <x v="13"/>
            <x v="14"/>
            <x v="15"/>
            <x v="21"/>
            <x v="22"/>
            <x v="23"/>
            <x v="26"/>
            <x v="27"/>
            <x v="29"/>
            <x v="31"/>
            <x v="32"/>
            <x v="33"/>
          </reference>
        </references>
      </pivotArea>
    </format>
    <format dxfId="39">
      <pivotArea dataOnly="0" labelOnly="1" fieldPosition="0">
        <references count="2">
          <reference field="2" count="1" selected="0">
            <x v="2"/>
          </reference>
          <reference field="3" count="9">
            <x v="0"/>
            <x v="2"/>
            <x v="16"/>
            <x v="17"/>
            <x v="18"/>
            <x v="19"/>
            <x v="20"/>
            <x v="28"/>
            <x v="34"/>
          </reference>
        </references>
      </pivotArea>
    </format>
    <format dxfId="3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480136-E200-4B5D-B3C0-80D1AC15FE42}" name="tbl_Level0_MM13" displayName="tbl_Level0_MM13" ref="A5:F44" totalsRowShown="0" headerRowDxfId="37" dataDxfId="36">
  <autoFilter ref="A5:F44" xr:uid="{7C913B8F-5DCC-41E0-BB25-302C02ADB20F}"/>
  <tableColumns count="6">
    <tableColumn id="1" xr3:uid="{A2F83416-925E-471F-8F7A-7248B0D322E1}" name="팀명" dataDxfId="35"/>
    <tableColumn id="2" xr3:uid="{CF568B92-5523-4BA5-BF22-29058BA86885}" name="LEVEL 0" dataDxfId="34"/>
    <tableColumn id="3" xr3:uid="{71C8AA9C-1251-422E-B7D8-FA1AD9BCB96D}" name="M/P 합계_x000a_[hrs]" dataDxfId="33">
      <calculatedColumnFormula>SUMIFS('소재개발 실험항목_Total_AX팀 관리'!$V$5:$V$1558,'소재개발 실험항목_Total_AX팀 관리'!$C$5:$C$1558,$A6,'소재개발 실험항목_Total_AX팀 관리'!$D$5:$D$1558,$B6)</calculatedColumnFormula>
    </tableColumn>
    <tableColumn id="4" xr3:uid="{100FA1BE-8784-40C4-9D39-0336C0D6A1AA}" name="기대M/P 합계_x000a_ [hrs]" dataDxfId="32">
      <calculatedColumnFormula>SUMIFS('소재개발 실험항목_Total_AX팀 관리'!$Y$5:$Y$1558,'소재개발 실험항목_Total_AX팀 관리'!$C$5:$C$1558,$A6,'소재개발 실험항목_Total_AX팀 관리'!$D$5:$D$1558,$B6)</calculatedColumnFormula>
    </tableColumn>
    <tableColumn id="5" xr3:uid="{83D1D3F3-0F09-4B14-A6E9-9594FA5790D2}" name="M/M 합계_x000a_([M/P]/1,760)" dataDxfId="31">
      <calculatedColumnFormula>C6/1760</calculatedColumnFormula>
    </tableColumn>
    <tableColumn id="6" xr3:uid="{F3F68D16-DC6B-42F0-8C43-A344C086F902}" name="기대 M/M 합계_x000a_([M/P]/1,760)2" dataDxfId="30">
      <calculatedColumnFormula>D6/1760</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91F40AA-F1A4-451D-A4C9-2805D954F572}" name="tbl_Level1_MM14" displayName="tbl_Level1_MM14" ref="H5:N111" totalsRowShown="0" headerRowDxfId="29" dataDxfId="28">
  <autoFilter ref="H5:N111" xr:uid="{29D35B93-94B9-40EE-A3D9-DFA02B1ABC25}"/>
  <tableColumns count="7">
    <tableColumn id="1" xr3:uid="{79CBBCE6-B77A-4EC6-8F79-1226EC1D6683}" name="팀명" dataDxfId="27"/>
    <tableColumn id="2" xr3:uid="{31340B5A-B46C-4C14-9B2F-2B23A56E5E9C}" name="LEVEL 0" dataDxfId="26"/>
    <tableColumn id="3" xr3:uid="{B76AE495-304B-42A1-9331-F8E7874E478F}" name="LEVEL 1" dataDxfId="25"/>
    <tableColumn id="4" xr3:uid="{A5F348DA-3D18-47BA-81A7-0F869EBAFE10}" name="M/P 합계_x000a_[hrs]" dataDxfId="24">
      <calculatedColumnFormula>SUMIFS('소재개발 실험항목_Total_AX팀 관리'!$V$5:$V$1558,'소재개발 실험항목_Total_AX팀 관리'!$C$5:$C$1558,$H6,'소재개발 실험항목_Total_AX팀 관리'!$D$5:$D$1558,$I6,'소재개발 실험항목_Total_AX팀 관리'!$E$5:$E$1558,$J6)</calculatedColumnFormula>
    </tableColumn>
    <tableColumn id="5" xr3:uid="{1E305A3E-F33D-4FD0-BA89-329867F8E1B4}" name="기대M/P 합계_x000a_ [hrs]" dataDxfId="23">
      <calculatedColumnFormula>SUMIFS('소재개발 실험항목_Total_AX팀 관리'!$Y$5:$Y$1558,'소재개발 실험항목_Total_AX팀 관리'!$C$5:$C$1558,$H6,'소재개발 실험항목_Total_AX팀 관리'!$D$5:$D$1558,$I6,'소재개발 실험항목_Total_AX팀 관리'!$E$5:$E$1558,$J6)</calculatedColumnFormula>
    </tableColumn>
    <tableColumn id="6" xr3:uid="{81C8383D-FC80-4B49-A340-F415A3C7BCF2}" name="M/M 합계_x000a_([M/P]/1,760)" dataDxfId="22">
      <calculatedColumnFormula>K6/1760</calculatedColumnFormula>
    </tableColumn>
    <tableColumn id="7" xr3:uid="{48F86520-D1C1-4E9D-A5C0-4CE8D41A3C89}" name="기대 M/M 합계_x000a_([M/P]/1,760)2" dataDxfId="21">
      <calculatedColumnFormula>L6/1760</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B602E7-0AA7-45CC-B0C8-92795864129D}" name="tbl_Level2_MM15" displayName="tbl_Level2_MM15" ref="P5:X336" totalsRowShown="0" headerRowDxfId="20" dataDxfId="19">
  <autoFilter ref="P5:X336" xr:uid="{A55E0AF0-6B53-4F13-8BA6-C1E98507310A}">
    <filterColumn colId="0">
      <filters>
        <filter val="분리막 2팀"/>
        <filter val="양극재1팀"/>
        <filter val="양극재3팀"/>
        <filter val="양극재선행"/>
      </filters>
    </filterColumn>
  </autoFilter>
  <tableColumns count="9">
    <tableColumn id="1" xr3:uid="{F4E0264E-5418-4B98-8089-F2F2832B0D55}" name="팀명" dataDxfId="18"/>
    <tableColumn id="2" xr3:uid="{62520ABF-81A6-4559-9144-7ABD98227A3A}" name="LEVEL 0" dataDxfId="17"/>
    <tableColumn id="3" xr3:uid="{601B907D-AEBA-4F3D-8C1C-138AE8BD309C}" name="LEVEL 1" dataDxfId="16"/>
    <tableColumn id="4" xr3:uid="{86F383F2-9856-4EF1-9C8A-A51211D41C2B}" name="LEVEL 2" dataDxfId="15"/>
    <tableColumn id="9" xr3:uid="{6E3D6D51-786D-46B8-AE24-DD23BB505B4C}" name="LEVEL 4 항목" dataDxfId="14">
      <calculatedColumnFormula array="1">_xlfn.TEXTJOIN("→",TRUE,_xlfn.UNIQUE(TRIM(CLEAN(_xlfn._xlws.FILTER('소재개발 실험항목_Total_AX팀 관리'!$H$5:$H$1558,('소재개발 실험항목_Total_AX팀 관리'!$C$5:$C$1558=$P6)*('소재개발 실험항목_Total_AX팀 관리'!$D$5:$D$1558=$Q6)*('소재개발 실험항목_Total_AX팀 관리'!$E$5:$E$1558=$R6)*('소재개발 실험항목_Total_AX팀 관리'!$F$5:$F$1558=$S6)*('소재개발 실험항목_Total_AX팀 관리'!$H$5:$H$1558&lt;&gt;""),"")))))</calculatedColumnFormula>
    </tableColumn>
    <tableColumn id="5" xr3:uid="{AEEFA7FC-9F5E-4F24-B9A1-D07C8C0D985A}" name="M/P 합계_x000a_[hrs]" dataDxfId="13">
      <calculatedColumnFormula>SUMIFS('소재개발 실험항목_Total_AX팀 관리'!$V$5:$V$1558,'소재개발 실험항목_Total_AX팀 관리'!$C$5:$C$1558,$P6,'소재개발 실험항목_Total_AX팀 관리'!$D$5:$D$1558,$Q6,'소재개발 실험항목_Total_AX팀 관리'!$E$5:$E$1558,$R6,'소재개발 실험항목_Total_AX팀 관리'!$F$5:$F$1558,$S6)</calculatedColumnFormula>
    </tableColumn>
    <tableColumn id="6" xr3:uid="{84A2A185-382E-46D2-97F1-5DC4E7191F7A}" name="기대M/P 합계_x000a_ [hrs]" dataDxfId="12">
      <calculatedColumnFormula>SUMIFS('소재개발 실험항목_Total_AX팀 관리'!$Y$5:$Y$1558,'소재개발 실험항목_Total_AX팀 관리'!$C$5:$C$1558,$P6,'소재개발 실험항목_Total_AX팀 관리'!$D$5:$D$1558,$Q6,'소재개발 실험항목_Total_AX팀 관리'!$E$5:$E$1558,$R6,'소재개발 실험항목_Total_AX팀 관리'!$F$5:$F$1558,$S6)</calculatedColumnFormula>
    </tableColumn>
    <tableColumn id="7" xr3:uid="{F9F84CB0-673A-429C-B8C0-756A7D223681}" name="M/M 합계" dataDxfId="11">
      <calculatedColumnFormula>U6/1760</calculatedColumnFormula>
    </tableColumn>
    <tableColumn id="8" xr3:uid="{328173F2-4FB1-48AF-BB13-BF0DD627CB26}" name="기대M/M 합계" dataDxfId="10">
      <calculatedColumnFormula>V6/1760</calculatedColumnFormula>
    </tableColum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4AFB9A7-AD36-4120-ABB4-B41509D8178F}" name="tbl_팀별_WX_비교_2" displayName="tbl_팀별_WX_비교_2" ref="Z5:BC203" totalsRowShown="0">
  <autoFilter ref="Z5:BC203" xr:uid="{B4AFB9A7-AD36-4120-ABB4-B41509D8178F}"/>
  <tableColumns count="30">
    <tableColumn id="1" xr3:uid="{3DDE5EF1-EB86-42DB-A5CC-920DE006F79A}" name="LEVEL 0"/>
    <tableColumn id="2" xr3:uid="{3A922316-FC90-4377-AA6F-1A9B587113E0}" name="LEVEL 1"/>
    <tableColumn id="3" xr3:uid="{1C185487-7FC2-42D3-8474-C11C23363EB8}" name="LEVEL 2"/>
    <tableColumn id="4" xr3:uid="{55C5C85A-98AC-4C26-A5F2-A11042140FD8}" name="LEVEL 4 항목"/>
    <tableColumn id="5" xr3:uid="{CAC51E6A-2FCF-481F-9CC0-480672F9B8B2}" name="M/M"/>
    <tableColumn id="6" xr3:uid="{B17B9559-E172-497E-B5A7-AAC5AEB8BCC7}" name="기대 M/M"/>
    <tableColumn id="7" xr3:uid="{3B9B4E21-598B-4E3E-86F2-871740FFD3BB}" name="M/M​"/>
    <tableColumn id="8" xr3:uid="{CED11C7E-B83C-48B5-A27E-DC41B6BAE1E5}" name="기대 M/M​"/>
    <tableColumn id="9" xr3:uid="{0230B90B-46B7-4298-AAD7-99B608AD20EA}" name="M/M​​"/>
    <tableColumn id="10" xr3:uid="{B15E26AD-A970-4E78-8569-5B25C0C54E1F}" name="기대 M/M​​"/>
    <tableColumn id="11" xr3:uid="{B904C097-4936-4F53-B0CF-B912E742EF32}" name="M/M​​​"/>
    <tableColumn id="12" xr3:uid="{18F72B04-5CB1-46E6-B7D5-E8AB7FD53915}" name="기대 M/M​​​"/>
    <tableColumn id="13" xr3:uid="{42AF9904-220E-4CEA-840A-E84511EC0E96}" name="M/M​​​​"/>
    <tableColumn id="14" xr3:uid="{35126E6A-6842-4917-9D8B-B26488AE6A16}" name="기대 M/M​​​​"/>
    <tableColumn id="15" xr3:uid="{C6E38B81-DDCF-420A-9400-DF2BA9E73DBB}" name="M/M​​​​​"/>
    <tableColumn id="16" xr3:uid="{7B12DB59-6AF3-4453-99C1-68D92967BED4}" name="기대 M/M​​​​​"/>
    <tableColumn id="17" xr3:uid="{1F6FC47C-5B24-4052-A48E-6FC681612684}" name="M/M​​​​​​"/>
    <tableColumn id="18" xr3:uid="{8611CCBB-AA8C-43D3-B7C6-DEF7CA3F4487}" name="기대 M/M​​​​​​"/>
    <tableColumn id="19" xr3:uid="{C20AA032-BFAD-4A0C-BDD0-EBA1BA6689D7}" name="M/M​​​​​​​"/>
    <tableColumn id="20" xr3:uid="{87B1D6E3-56F6-4D5B-A573-A2B96D3EF59D}" name="기대 M/M​​​​​​​"/>
    <tableColumn id="21" xr3:uid="{DDF677AA-CC1B-4E63-A6BD-C7CF7C124718}" name="M/M​​​​​​​​"/>
    <tableColumn id="22" xr3:uid="{F6709875-245B-4F98-B87A-D00A40B24132}" name="기대 M/M​​​​​​​​"/>
    <tableColumn id="23" xr3:uid="{8D8D7088-5627-4714-99DE-1BA3322FDC3B}" name="M/M​​​​​​​​​"/>
    <tableColumn id="24" xr3:uid="{9C6CD715-6A2E-4936-9448-8BBA562D50A8}" name="기대 M/M​​​​​​​​​"/>
    <tableColumn id="25" xr3:uid="{2AA31433-4D70-4C5C-93E3-CA33D6A45E38}" name="M/M​​​​​​​​​​"/>
    <tableColumn id="26" xr3:uid="{02B3521C-0FC3-4B76-ACB4-42118097C43B}" name="기대 M/M​​​​​​​​​​"/>
    <tableColumn id="27" xr3:uid="{BABFCCBB-3005-4188-B286-3D252EDA455D}" name="M/M​​​​​​​​​​​"/>
    <tableColumn id="28" xr3:uid="{1A5481D9-9BA1-4271-9812-6B07D8AF98D8}" name="기대 M/M​​​​​​​​​​​"/>
    <tableColumn id="29" xr3:uid="{1C0B91A8-B209-400C-8169-B8CBDD4C2E59}" name="M/M​​​​​​​​​​​​"/>
    <tableColumn id="30" xr3:uid="{6CE148AC-144C-4D3E-BDE0-E338C7CEF5A9}" name="기대 M/M​​​​​​​​​​​​"/>
  </tableColumns>
  <tableStyleInfo name="TableStyleMedium2" showFirstColumn="0" showLastColumn="0" showRowStripes="0"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1F890-4C9F-43B3-86BF-597DBE88513F}">
  <dimension ref="B1:I18"/>
  <sheetViews>
    <sheetView zoomScale="85" zoomScaleNormal="85" workbookViewId="0">
      <selection activeCell="B1" sqref="B1:I1048576"/>
    </sheetView>
  </sheetViews>
  <sheetFormatPr defaultColWidth="9" defaultRowHeight="14"/>
  <cols>
    <col min="1" max="1" width="3.33203125" style="14" customWidth="1"/>
    <col min="2" max="2" width="13.08203125" style="14" bestFit="1" customWidth="1"/>
    <col min="3" max="3" width="12" style="14" customWidth="1"/>
    <col min="4" max="4" width="12.33203125" style="14" bestFit="1" customWidth="1"/>
    <col min="5" max="5" width="16.75" style="14" customWidth="1"/>
    <col min="6" max="6" width="23.75" style="14" customWidth="1"/>
    <col min="7" max="8" width="26.83203125" style="14" customWidth="1"/>
    <col min="9" max="9" width="34.08203125" style="14" customWidth="1"/>
    <col min="10" max="16384" width="9" style="14"/>
  </cols>
  <sheetData>
    <row r="1" spans="2:9">
      <c r="B1" s="77" t="s">
        <v>1</v>
      </c>
    </row>
    <row r="2" spans="2:9">
      <c r="B2" s="77" t="s">
        <v>53</v>
      </c>
      <c r="C2" s="83" t="s">
        <v>54</v>
      </c>
    </row>
    <row r="3" spans="2:9">
      <c r="B3" s="84"/>
    </row>
    <row r="4" spans="2:9">
      <c r="B4" s="92" t="s">
        <v>0</v>
      </c>
      <c r="C4" s="728" t="s">
        <v>1</v>
      </c>
      <c r="D4" s="728"/>
      <c r="E4" s="82" t="s">
        <v>2</v>
      </c>
      <c r="F4" s="82" t="s">
        <v>55</v>
      </c>
      <c r="G4" s="82" t="s">
        <v>56</v>
      </c>
      <c r="H4" s="82" t="s">
        <v>57</v>
      </c>
      <c r="I4" s="82" t="s">
        <v>58</v>
      </c>
    </row>
    <row r="5" spans="2:9">
      <c r="B5" s="79" t="s">
        <v>3</v>
      </c>
      <c r="C5" s="79" t="s">
        <v>4</v>
      </c>
      <c r="D5" s="80" t="s">
        <v>5</v>
      </c>
      <c r="E5" s="78" t="s">
        <v>6</v>
      </c>
      <c r="F5" s="78" t="s">
        <v>59</v>
      </c>
      <c r="G5" s="78"/>
      <c r="H5" s="78" t="s">
        <v>60</v>
      </c>
      <c r="I5" s="78" t="s">
        <v>61</v>
      </c>
    </row>
    <row r="6" spans="2:9" ht="42">
      <c r="B6" s="79" t="s">
        <v>7</v>
      </c>
      <c r="C6" s="79" t="s">
        <v>8</v>
      </c>
      <c r="D6" s="81" t="s">
        <v>9</v>
      </c>
      <c r="E6" s="78" t="s">
        <v>6</v>
      </c>
      <c r="F6" s="78" t="s">
        <v>62</v>
      </c>
      <c r="G6" s="78" t="s">
        <v>63</v>
      </c>
      <c r="H6" s="78" t="s">
        <v>64</v>
      </c>
      <c r="I6" s="95" t="s">
        <v>65</v>
      </c>
    </row>
    <row r="7" spans="2:9" ht="28">
      <c r="B7" s="79" t="s">
        <v>10</v>
      </c>
      <c r="C7" s="79" t="s">
        <v>11</v>
      </c>
      <c r="D7" s="81" t="s">
        <v>12</v>
      </c>
      <c r="E7" s="79" t="s">
        <v>13</v>
      </c>
      <c r="F7" s="79" t="s">
        <v>66</v>
      </c>
      <c r="G7" s="79"/>
      <c r="H7" s="78" t="s">
        <v>67</v>
      </c>
      <c r="I7" s="96" t="s">
        <v>68</v>
      </c>
    </row>
    <row r="8" spans="2:9">
      <c r="B8" s="79" t="s">
        <v>14</v>
      </c>
      <c r="C8" s="79" t="s">
        <v>15</v>
      </c>
      <c r="D8" s="81" t="s">
        <v>16</v>
      </c>
      <c r="E8" s="78" t="s">
        <v>13</v>
      </c>
      <c r="F8" s="78" t="s">
        <v>59</v>
      </c>
      <c r="G8" s="78"/>
      <c r="H8" s="78" t="s">
        <v>60</v>
      </c>
      <c r="I8" s="78" t="s">
        <v>61</v>
      </c>
    </row>
    <row r="9" spans="2:9" ht="70">
      <c r="B9" s="79" t="s">
        <v>17</v>
      </c>
      <c r="C9" s="79" t="s">
        <v>18</v>
      </c>
      <c r="D9" s="81" t="s">
        <v>19</v>
      </c>
      <c r="E9" s="78" t="s">
        <v>20</v>
      </c>
      <c r="F9" s="78" t="s">
        <v>62</v>
      </c>
      <c r="G9" s="78"/>
      <c r="H9" s="78" t="s">
        <v>69</v>
      </c>
      <c r="I9" s="95" t="s">
        <v>70</v>
      </c>
    </row>
    <row r="10" spans="2:9" ht="70">
      <c r="B10" s="79" t="s">
        <v>21</v>
      </c>
      <c r="C10" s="79" t="s">
        <v>22</v>
      </c>
      <c r="D10" s="81" t="s">
        <v>23</v>
      </c>
      <c r="E10" s="78" t="s">
        <v>20</v>
      </c>
      <c r="F10" s="78" t="s">
        <v>62</v>
      </c>
      <c r="G10" s="78"/>
      <c r="H10" s="78" t="s">
        <v>71</v>
      </c>
      <c r="I10" s="95" t="s">
        <v>72</v>
      </c>
    </row>
    <row r="11" spans="2:9" ht="42">
      <c r="B11" s="79" t="s">
        <v>24</v>
      </c>
      <c r="C11" s="79" t="s">
        <v>25</v>
      </c>
      <c r="D11" s="81" t="s">
        <v>26</v>
      </c>
      <c r="E11" s="78" t="s">
        <v>27</v>
      </c>
      <c r="F11" s="78" t="s">
        <v>73</v>
      </c>
      <c r="G11" s="78"/>
      <c r="H11" s="78"/>
      <c r="I11" s="95" t="s">
        <v>74</v>
      </c>
    </row>
    <row r="12" spans="2:9" ht="56">
      <c r="B12" s="79" t="s">
        <v>28</v>
      </c>
      <c r="C12" s="79" t="s">
        <v>29</v>
      </c>
      <c r="D12" s="81" t="s">
        <v>30</v>
      </c>
      <c r="E12" s="78" t="s">
        <v>27</v>
      </c>
      <c r="F12" s="78" t="s">
        <v>73</v>
      </c>
      <c r="G12" s="78"/>
      <c r="H12" s="78"/>
      <c r="I12" s="95" t="s">
        <v>75</v>
      </c>
    </row>
    <row r="13" spans="2:9">
      <c r="B13" s="79" t="s">
        <v>31</v>
      </c>
      <c r="C13" s="79" t="s">
        <v>32</v>
      </c>
      <c r="D13" s="81" t="s">
        <v>33</v>
      </c>
      <c r="E13" s="79" t="s">
        <v>34</v>
      </c>
      <c r="F13" s="79" t="s">
        <v>76</v>
      </c>
      <c r="G13" s="79"/>
      <c r="H13" s="78" t="s">
        <v>60</v>
      </c>
      <c r="I13" s="78" t="s">
        <v>77</v>
      </c>
    </row>
    <row r="14" spans="2:9">
      <c r="B14" s="79" t="s">
        <v>35</v>
      </c>
      <c r="C14" s="79" t="s">
        <v>36</v>
      </c>
      <c r="D14" s="81" t="s">
        <v>37</v>
      </c>
      <c r="E14" s="79" t="s">
        <v>34</v>
      </c>
      <c r="F14" s="79" t="s">
        <v>76</v>
      </c>
      <c r="G14" s="79"/>
      <c r="H14" s="78" t="s">
        <v>60</v>
      </c>
      <c r="I14" s="78" t="s">
        <v>77</v>
      </c>
    </row>
    <row r="15" spans="2:9">
      <c r="B15" s="79" t="s">
        <v>38</v>
      </c>
      <c r="C15" s="79" t="s">
        <v>39</v>
      </c>
      <c r="D15" s="81" t="s">
        <v>40</v>
      </c>
      <c r="E15" s="78" t="s">
        <v>41</v>
      </c>
      <c r="F15" s="78" t="s">
        <v>78</v>
      </c>
      <c r="G15" s="78"/>
      <c r="H15" s="78" t="s">
        <v>60</v>
      </c>
      <c r="I15" s="78" t="s">
        <v>77</v>
      </c>
    </row>
    <row r="16" spans="2:9">
      <c r="B16" s="79" t="s">
        <v>42</v>
      </c>
      <c r="C16" s="79" t="s">
        <v>43</v>
      </c>
      <c r="D16" s="81" t="s">
        <v>44</v>
      </c>
      <c r="E16" s="78" t="s">
        <v>41</v>
      </c>
      <c r="F16" s="78" t="s">
        <v>78</v>
      </c>
      <c r="G16" s="78"/>
      <c r="H16" s="78" t="s">
        <v>60</v>
      </c>
      <c r="I16" s="78" t="s">
        <v>77</v>
      </c>
    </row>
    <row r="17" spans="2:9" ht="28">
      <c r="B17" s="79" t="s">
        <v>45</v>
      </c>
      <c r="C17" s="79" t="s">
        <v>46</v>
      </c>
      <c r="D17" s="80" t="s">
        <v>47</v>
      </c>
      <c r="E17" s="79" t="s">
        <v>48</v>
      </c>
      <c r="F17" s="79" t="s">
        <v>79</v>
      </c>
      <c r="G17" s="79"/>
      <c r="H17" s="79" t="s">
        <v>80</v>
      </c>
      <c r="I17" s="95" t="s">
        <v>81</v>
      </c>
    </row>
    <row r="18" spans="2:9">
      <c r="B18" s="79" t="s">
        <v>49</v>
      </c>
      <c r="C18" s="79" t="s">
        <v>50</v>
      </c>
      <c r="D18" s="80" t="s">
        <v>51</v>
      </c>
      <c r="E18" s="79" t="s">
        <v>52</v>
      </c>
      <c r="F18" s="79" t="s">
        <v>82</v>
      </c>
      <c r="G18" s="79" t="s">
        <v>83</v>
      </c>
      <c r="H18" s="79" t="s">
        <v>51</v>
      </c>
      <c r="I18" s="78" t="s">
        <v>77</v>
      </c>
    </row>
  </sheetData>
  <mergeCells count="1">
    <mergeCell ref="C4:D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9F7C-6B3C-4D36-A582-8EFF70FF414B}">
  <dimension ref="A2:U539"/>
  <sheetViews>
    <sheetView workbookViewId="0">
      <selection activeCell="D1" sqref="D1:U1048576"/>
    </sheetView>
  </sheetViews>
  <sheetFormatPr defaultColWidth="9" defaultRowHeight="14"/>
  <cols>
    <col min="1" max="1" width="12.83203125" style="168" bestFit="1" customWidth="1"/>
    <col min="2" max="2" width="14.75" style="168" bestFit="1" customWidth="1"/>
    <col min="3" max="3" width="23" style="168" bestFit="1" customWidth="1"/>
    <col min="4" max="4" width="25.25" style="168" bestFit="1" customWidth="1"/>
    <col min="5" max="6" width="17.5" style="168" hidden="1" customWidth="1"/>
    <col min="7" max="7" width="0" style="168" hidden="1" customWidth="1"/>
    <col min="8" max="9" width="14.5" style="168" hidden="1" customWidth="1"/>
    <col min="10" max="11" width="0" style="168" hidden="1" customWidth="1"/>
    <col min="12" max="12" width="9" style="168"/>
    <col min="13" max="13" width="24.83203125" style="504" customWidth="1"/>
    <col min="14" max="15" width="9.08203125" style="505" bestFit="1" customWidth="1"/>
    <col min="16" max="16" width="9" style="505"/>
    <col min="17" max="16384" width="9" style="168"/>
  </cols>
  <sheetData>
    <row r="2" spans="1:21">
      <c r="E2" s="500">
        <v>100000</v>
      </c>
      <c r="F2" s="500">
        <v>100000</v>
      </c>
      <c r="H2" s="500">
        <v>100000000</v>
      </c>
      <c r="I2" s="500">
        <v>100000000</v>
      </c>
    </row>
    <row r="3" spans="1:21">
      <c r="A3" s="501" t="s">
        <v>2647</v>
      </c>
      <c r="B3" s="168" t="s">
        <v>2653</v>
      </c>
      <c r="C3" s="168" t="s">
        <v>2709</v>
      </c>
      <c r="H3" s="502" t="s">
        <v>2712</v>
      </c>
      <c r="I3" s="502" t="s">
        <v>2713</v>
      </c>
      <c r="N3" s="506" t="s">
        <v>2710</v>
      </c>
      <c r="O3" s="506" t="s">
        <v>2711</v>
      </c>
    </row>
    <row r="4" spans="1:21">
      <c r="A4" s="503" t="s">
        <v>823</v>
      </c>
      <c r="B4" s="168">
        <v>5379.6</v>
      </c>
      <c r="C4" s="168">
        <v>7113.5999999999985</v>
      </c>
      <c r="E4" s="502">
        <f>B4*$E$2</f>
        <v>537960000</v>
      </c>
      <c r="F4" s="502">
        <f>C4*$F$2</f>
        <v>711359999.99999988</v>
      </c>
      <c r="H4" s="502">
        <f t="shared" ref="H4:H45" si="0">E4/$I$2</f>
        <v>5.3795999999999999</v>
      </c>
      <c r="I4" s="502">
        <f t="shared" ref="I4:I45" si="1">F4/$I$2</f>
        <v>7.113599999999999</v>
      </c>
      <c r="M4" s="507" t="str">
        <f>A4</f>
        <v>리사이클</v>
      </c>
      <c r="N4" s="508">
        <f>H4</f>
        <v>5.3795999999999999</v>
      </c>
      <c r="O4" s="508">
        <f>I4</f>
        <v>7.113599999999999</v>
      </c>
      <c r="P4" s="509">
        <f>O4/N4</f>
        <v>1.3223287976801248</v>
      </c>
    </row>
    <row r="5" spans="1:21">
      <c r="A5" s="503" t="s">
        <v>88</v>
      </c>
      <c r="B5" s="168">
        <v>15654.979723567511</v>
      </c>
      <c r="C5" s="168">
        <v>112323.74628024174</v>
      </c>
      <c r="E5" s="502">
        <f t="shared" ref="E5:E45" si="2">B5*$E$2</f>
        <v>1565497972.356751</v>
      </c>
      <c r="F5" s="502">
        <f t="shared" ref="F5:F45" si="3">C5*$F$2</f>
        <v>11232374628.024174</v>
      </c>
      <c r="H5" s="502">
        <f t="shared" si="0"/>
        <v>15.654979723567509</v>
      </c>
      <c r="I5" s="502">
        <f t="shared" si="1"/>
        <v>112.32374628024174</v>
      </c>
      <c r="M5" s="507" t="str">
        <f t="shared" ref="M5:M68" si="4">A5</f>
        <v>분리막 1팀</v>
      </c>
      <c r="N5" s="508">
        <f t="shared" ref="N5:N68" si="5">H5</f>
        <v>15.654979723567509</v>
      </c>
      <c r="O5" s="508">
        <f t="shared" ref="O5:O68" si="6">I5</f>
        <v>112.32374628024174</v>
      </c>
      <c r="P5" s="509">
        <f t="shared" ref="P5:P68" si="7">O5/N5</f>
        <v>7.1749531627400298</v>
      </c>
      <c r="Q5" s="168">
        <f>P5/2.4</f>
        <v>2.9895638178083459</v>
      </c>
      <c r="S5" s="168">
        <v>185</v>
      </c>
      <c r="T5" s="168">
        <v>282</v>
      </c>
      <c r="U5" s="168">
        <f>T5/S5</f>
        <v>1.5243243243243243</v>
      </c>
    </row>
    <row r="6" spans="1:21">
      <c r="A6" s="503" t="s">
        <v>89</v>
      </c>
      <c r="B6" s="168">
        <v>29029.883326378178</v>
      </c>
      <c r="C6" s="168">
        <v>81081.111373064399</v>
      </c>
      <c r="E6" s="502">
        <f t="shared" si="2"/>
        <v>2902988332.6378179</v>
      </c>
      <c r="F6" s="502">
        <f t="shared" si="3"/>
        <v>8108111137.3064404</v>
      </c>
      <c r="H6" s="502">
        <f t="shared" si="0"/>
        <v>29.029883326378179</v>
      </c>
      <c r="I6" s="502">
        <f t="shared" si="1"/>
        <v>81.081111373064402</v>
      </c>
      <c r="M6" s="507" t="str">
        <f t="shared" si="4"/>
        <v>분리막 2팀</v>
      </c>
      <c r="N6" s="508">
        <f t="shared" si="5"/>
        <v>29.029883326378179</v>
      </c>
      <c r="O6" s="508">
        <f t="shared" si="6"/>
        <v>81.081111373064402</v>
      </c>
      <c r="P6" s="509">
        <f t="shared" si="7"/>
        <v>2.7930222957317077</v>
      </c>
    </row>
    <row r="7" spans="1:21">
      <c r="A7" s="503" t="s">
        <v>188</v>
      </c>
      <c r="B7" s="168">
        <v>9584.2800000000025</v>
      </c>
      <c r="C7" s="168">
        <v>19137.239999999998</v>
      </c>
      <c r="E7" s="502">
        <f t="shared" si="2"/>
        <v>958428000.00000024</v>
      </c>
      <c r="F7" s="502">
        <f t="shared" si="3"/>
        <v>1913723999.9999998</v>
      </c>
      <c r="H7" s="502">
        <f t="shared" si="0"/>
        <v>9.5842800000000032</v>
      </c>
      <c r="I7" s="502">
        <f t="shared" si="1"/>
        <v>19.137239999999998</v>
      </c>
      <c r="M7" s="507" t="str">
        <f t="shared" si="4"/>
        <v>양극재1팀</v>
      </c>
      <c r="N7" s="508">
        <f t="shared" si="5"/>
        <v>9.5842800000000032</v>
      </c>
      <c r="O7" s="508">
        <f t="shared" si="6"/>
        <v>19.137239999999998</v>
      </c>
      <c r="P7" s="509">
        <f t="shared" si="7"/>
        <v>1.9967321488938128</v>
      </c>
    </row>
    <row r="8" spans="1:21">
      <c r="A8" s="503" t="s">
        <v>480</v>
      </c>
      <c r="B8" s="168">
        <v>8500.7999999999993</v>
      </c>
      <c r="C8" s="168">
        <v>33528</v>
      </c>
      <c r="E8" s="502">
        <f t="shared" si="2"/>
        <v>850079999.99999988</v>
      </c>
      <c r="F8" s="502">
        <f t="shared" si="3"/>
        <v>3352800000</v>
      </c>
      <c r="H8" s="502">
        <f t="shared" si="0"/>
        <v>8.5007999999999981</v>
      </c>
      <c r="I8" s="502">
        <f t="shared" si="1"/>
        <v>33.527999999999999</v>
      </c>
      <c r="M8" s="507" t="str">
        <f t="shared" si="4"/>
        <v>양극재2팀</v>
      </c>
      <c r="N8" s="508">
        <f t="shared" si="5"/>
        <v>8.5007999999999981</v>
      </c>
      <c r="O8" s="508">
        <f t="shared" si="6"/>
        <v>33.527999999999999</v>
      </c>
      <c r="P8" s="509">
        <f t="shared" si="7"/>
        <v>3.9440993788819885</v>
      </c>
    </row>
    <row r="9" spans="1:21">
      <c r="A9" s="503" t="s">
        <v>521</v>
      </c>
      <c r="B9" s="168">
        <v>7941.8399999999983</v>
      </c>
      <c r="C9" s="168">
        <v>17417.759999999998</v>
      </c>
      <c r="E9" s="502">
        <f t="shared" si="2"/>
        <v>794183999.99999988</v>
      </c>
      <c r="F9" s="502">
        <f t="shared" si="3"/>
        <v>1741775999.9999998</v>
      </c>
      <c r="H9" s="502">
        <f t="shared" si="0"/>
        <v>7.9418399999999991</v>
      </c>
      <c r="I9" s="502">
        <f t="shared" si="1"/>
        <v>17.417759999999998</v>
      </c>
      <c r="M9" s="507" t="str">
        <f t="shared" si="4"/>
        <v>양극재3팀</v>
      </c>
      <c r="N9" s="508">
        <f t="shared" si="5"/>
        <v>7.9418399999999991</v>
      </c>
      <c r="O9" s="508">
        <f t="shared" si="6"/>
        <v>17.417759999999998</v>
      </c>
      <c r="P9" s="509">
        <f t="shared" si="7"/>
        <v>2.1931643044936688</v>
      </c>
      <c r="Q9" s="169"/>
    </row>
    <row r="10" spans="1:21">
      <c r="A10" s="503" t="s">
        <v>709</v>
      </c>
      <c r="B10" s="168">
        <v>8365.3200000000088</v>
      </c>
      <c r="C10" s="168">
        <v>12547.97999999999</v>
      </c>
      <c r="E10" s="502">
        <f t="shared" si="2"/>
        <v>836532000.00000083</v>
      </c>
      <c r="F10" s="502">
        <f t="shared" si="3"/>
        <v>1254797999.999999</v>
      </c>
      <c r="H10" s="502">
        <f t="shared" si="0"/>
        <v>8.3653200000000076</v>
      </c>
      <c r="I10" s="502">
        <f t="shared" si="1"/>
        <v>12.54797999999999</v>
      </c>
      <c r="M10" s="507" t="str">
        <f t="shared" si="4"/>
        <v>양극재선행</v>
      </c>
      <c r="N10" s="508">
        <f t="shared" si="5"/>
        <v>8.3653200000000076</v>
      </c>
      <c r="O10" s="508">
        <f t="shared" si="6"/>
        <v>12.54797999999999</v>
      </c>
      <c r="P10" s="509">
        <f t="shared" si="7"/>
        <v>1.4999999999999976</v>
      </c>
    </row>
    <row r="11" spans="1:21">
      <c r="A11" s="503" t="s">
        <v>84</v>
      </c>
      <c r="B11" s="168">
        <v>5788.0175999999947</v>
      </c>
      <c r="C11" s="168">
        <v>15566.749200000011</v>
      </c>
      <c r="E11" s="502">
        <f t="shared" si="2"/>
        <v>578801759.99999952</v>
      </c>
      <c r="F11" s="502">
        <f t="shared" si="3"/>
        <v>1556674920.0000012</v>
      </c>
      <c r="H11" s="502">
        <f t="shared" si="0"/>
        <v>5.7880175999999954</v>
      </c>
      <c r="I11" s="502">
        <f t="shared" si="1"/>
        <v>15.566749200000013</v>
      </c>
      <c r="M11" s="507" t="str">
        <f t="shared" si="4"/>
        <v>음극재 1팀</v>
      </c>
      <c r="N11" s="508">
        <f t="shared" si="5"/>
        <v>5.7880175999999954</v>
      </c>
      <c r="O11" s="508">
        <f t="shared" si="6"/>
        <v>15.566749200000013</v>
      </c>
      <c r="P11" s="509">
        <f t="shared" si="7"/>
        <v>2.6894785530714391</v>
      </c>
    </row>
    <row r="12" spans="1:21">
      <c r="A12" s="503" t="s">
        <v>85</v>
      </c>
      <c r="B12" s="168">
        <v>11560.272000000001</v>
      </c>
      <c r="C12" s="168">
        <v>15697.884000000002</v>
      </c>
      <c r="E12" s="502">
        <f t="shared" si="2"/>
        <v>1156027200</v>
      </c>
      <c r="F12" s="502">
        <f t="shared" si="3"/>
        <v>1569788400.0000002</v>
      </c>
      <c r="H12" s="502">
        <f t="shared" si="0"/>
        <v>11.560271999999999</v>
      </c>
      <c r="I12" s="502">
        <f t="shared" si="1"/>
        <v>15.697884000000002</v>
      </c>
      <c r="M12" s="507" t="str">
        <f t="shared" si="4"/>
        <v>음극재 2팀</v>
      </c>
      <c r="N12" s="508">
        <f t="shared" si="5"/>
        <v>11.560271999999999</v>
      </c>
      <c r="O12" s="508">
        <f t="shared" si="6"/>
        <v>15.697884000000002</v>
      </c>
      <c r="P12" s="509">
        <f t="shared" si="7"/>
        <v>1.357916491930294</v>
      </c>
    </row>
    <row r="13" spans="1:21">
      <c r="A13" s="503" t="s">
        <v>752</v>
      </c>
      <c r="B13" s="168">
        <v>10396.800000000001</v>
      </c>
      <c r="C13" s="168">
        <v>12487.679999999997</v>
      </c>
      <c r="E13" s="502">
        <f t="shared" si="2"/>
        <v>1039680000.0000001</v>
      </c>
      <c r="F13" s="502">
        <f t="shared" si="3"/>
        <v>1248767999.9999998</v>
      </c>
      <c r="H13" s="502">
        <f t="shared" si="0"/>
        <v>10.396800000000001</v>
      </c>
      <c r="I13" s="502">
        <f t="shared" si="1"/>
        <v>12.487679999999997</v>
      </c>
      <c r="M13" s="507" t="str">
        <f t="shared" si="4"/>
        <v>전구체</v>
      </c>
      <c r="N13" s="508">
        <f t="shared" si="5"/>
        <v>10.396800000000001</v>
      </c>
      <c r="O13" s="508">
        <f t="shared" si="6"/>
        <v>12.487679999999997</v>
      </c>
      <c r="P13" s="509">
        <f t="shared" si="7"/>
        <v>1.2011080332409969</v>
      </c>
    </row>
    <row r="14" spans="1:21">
      <c r="A14" s="503" t="s">
        <v>86</v>
      </c>
      <c r="B14" s="168">
        <v>13540.080000000004</v>
      </c>
      <c r="C14" s="168">
        <v>33398.399999999994</v>
      </c>
      <c r="E14" s="502">
        <f t="shared" si="2"/>
        <v>1354008000.0000002</v>
      </c>
      <c r="F14" s="502">
        <f t="shared" si="3"/>
        <v>3339839999.9999995</v>
      </c>
      <c r="H14" s="502">
        <f t="shared" si="0"/>
        <v>13.540080000000003</v>
      </c>
      <c r="I14" s="502">
        <f t="shared" si="1"/>
        <v>33.398399999999995</v>
      </c>
      <c r="M14" s="507" t="str">
        <f t="shared" si="4"/>
        <v>전해질 1팀</v>
      </c>
      <c r="N14" s="508">
        <f t="shared" si="5"/>
        <v>13.540080000000003</v>
      </c>
      <c r="O14" s="508">
        <f t="shared" si="6"/>
        <v>33.398399999999995</v>
      </c>
      <c r="P14" s="509">
        <f t="shared" si="7"/>
        <v>2.4666323980360518</v>
      </c>
    </row>
    <row r="15" spans="1:21">
      <c r="A15" s="503" t="s">
        <v>87</v>
      </c>
      <c r="B15" s="168">
        <v>15912.48</v>
      </c>
      <c r="C15" s="168">
        <v>28046.400000000001</v>
      </c>
      <c r="E15" s="502">
        <f t="shared" si="2"/>
        <v>1591248000</v>
      </c>
      <c r="F15" s="502">
        <f t="shared" si="3"/>
        <v>2804640000</v>
      </c>
      <c r="H15" s="502">
        <f t="shared" si="0"/>
        <v>15.91248</v>
      </c>
      <c r="I15" s="502">
        <f t="shared" si="1"/>
        <v>28.046399999999998</v>
      </c>
      <c r="M15" s="507" t="str">
        <f t="shared" si="4"/>
        <v>전해질 2팀</v>
      </c>
      <c r="N15" s="508">
        <f t="shared" si="5"/>
        <v>15.91248</v>
      </c>
      <c r="O15" s="508">
        <f t="shared" si="6"/>
        <v>28.046399999999998</v>
      </c>
      <c r="P15" s="509">
        <f t="shared" si="7"/>
        <v>1.7625410998159934</v>
      </c>
    </row>
    <row r="16" spans="1:21">
      <c r="A16" s="503" t="s">
        <v>2648</v>
      </c>
      <c r="B16" s="168">
        <v>141654.35264994571</v>
      </c>
      <c r="C16" s="168">
        <v>388346.55085330619</v>
      </c>
      <c r="E16" s="502">
        <f t="shared" si="2"/>
        <v>14165435264.994572</v>
      </c>
      <c r="F16" s="502">
        <f t="shared" si="3"/>
        <v>38834655085.33062</v>
      </c>
      <c r="H16" s="502">
        <f t="shared" si="0"/>
        <v>141.65435264994571</v>
      </c>
      <c r="I16" s="502">
        <f t="shared" si="1"/>
        <v>388.34655085330621</v>
      </c>
      <c r="M16" s="507" t="str">
        <f t="shared" si="4"/>
        <v>총합계</v>
      </c>
      <c r="N16" s="508">
        <f t="shared" si="5"/>
        <v>141.65435264994571</v>
      </c>
      <c r="O16" s="508">
        <f t="shared" si="6"/>
        <v>388.34655085330621</v>
      </c>
      <c r="P16" s="509">
        <f t="shared" si="7"/>
        <v>2.7415080693847993</v>
      </c>
    </row>
    <row r="17" spans="1:16" ht="17">
      <c r="A17"/>
      <c r="B17"/>
      <c r="C17"/>
      <c r="E17" s="502">
        <f t="shared" si="2"/>
        <v>0</v>
      </c>
      <c r="F17" s="502">
        <f t="shared" si="3"/>
        <v>0</v>
      </c>
      <c r="H17" s="502">
        <f t="shared" si="0"/>
        <v>0</v>
      </c>
      <c r="I17" s="502">
        <f t="shared" si="1"/>
        <v>0</v>
      </c>
      <c r="M17" s="507">
        <f t="shared" si="4"/>
        <v>0</v>
      </c>
      <c r="N17" s="508">
        <f t="shared" si="5"/>
        <v>0</v>
      </c>
      <c r="O17" s="508">
        <f t="shared" si="6"/>
        <v>0</v>
      </c>
      <c r="P17" s="509" t="e">
        <f t="shared" si="7"/>
        <v>#DIV/0!</v>
      </c>
    </row>
    <row r="18" spans="1:16" ht="17">
      <c r="A18"/>
      <c r="B18"/>
      <c r="C18"/>
      <c r="E18" s="502">
        <f t="shared" si="2"/>
        <v>0</v>
      </c>
      <c r="F18" s="502">
        <f t="shared" si="3"/>
        <v>0</v>
      </c>
      <c r="H18" s="502">
        <f t="shared" si="0"/>
        <v>0</v>
      </c>
      <c r="I18" s="502">
        <f t="shared" si="1"/>
        <v>0</v>
      </c>
      <c r="M18" s="507">
        <f t="shared" si="4"/>
        <v>0</v>
      </c>
      <c r="N18" s="508">
        <f t="shared" si="5"/>
        <v>0</v>
      </c>
      <c r="O18" s="508">
        <f t="shared" si="6"/>
        <v>0</v>
      </c>
      <c r="P18" s="509" t="e">
        <f t="shared" si="7"/>
        <v>#DIV/0!</v>
      </c>
    </row>
    <row r="19" spans="1:16" ht="17">
      <c r="A19"/>
      <c r="B19"/>
      <c r="C19"/>
      <c r="E19" s="502">
        <f t="shared" si="2"/>
        <v>0</v>
      </c>
      <c r="F19" s="502">
        <f t="shared" si="3"/>
        <v>0</v>
      </c>
      <c r="H19" s="502">
        <f t="shared" si="0"/>
        <v>0</v>
      </c>
      <c r="I19" s="502">
        <f t="shared" si="1"/>
        <v>0</v>
      </c>
      <c r="M19" s="507">
        <f t="shared" si="4"/>
        <v>0</v>
      </c>
      <c r="N19" s="508">
        <f t="shared" si="5"/>
        <v>0</v>
      </c>
      <c r="O19" s="508">
        <f t="shared" si="6"/>
        <v>0</v>
      </c>
      <c r="P19" s="509" t="e">
        <f t="shared" si="7"/>
        <v>#DIV/0!</v>
      </c>
    </row>
    <row r="20" spans="1:16" ht="17">
      <c r="A20"/>
      <c r="B20"/>
      <c r="C20"/>
      <c r="E20" s="502">
        <f t="shared" si="2"/>
        <v>0</v>
      </c>
      <c r="F20" s="502">
        <f t="shared" si="3"/>
        <v>0</v>
      </c>
      <c r="H20" s="502">
        <f t="shared" si="0"/>
        <v>0</v>
      </c>
      <c r="I20" s="502">
        <f t="shared" si="1"/>
        <v>0</v>
      </c>
      <c r="M20" s="507">
        <f t="shared" si="4"/>
        <v>0</v>
      </c>
      <c r="N20" s="508">
        <f t="shared" si="5"/>
        <v>0</v>
      </c>
      <c r="O20" s="508">
        <f t="shared" si="6"/>
        <v>0</v>
      </c>
      <c r="P20" s="509" t="e">
        <f t="shared" si="7"/>
        <v>#DIV/0!</v>
      </c>
    </row>
    <row r="21" spans="1:16" ht="17">
      <c r="A21"/>
      <c r="B21"/>
      <c r="C21"/>
      <c r="E21" s="502">
        <f t="shared" si="2"/>
        <v>0</v>
      </c>
      <c r="F21" s="502">
        <f t="shared" si="3"/>
        <v>0</v>
      </c>
      <c r="H21" s="502">
        <f t="shared" si="0"/>
        <v>0</v>
      </c>
      <c r="I21" s="502">
        <f t="shared" si="1"/>
        <v>0</v>
      </c>
      <c r="M21" s="507">
        <f t="shared" si="4"/>
        <v>0</v>
      </c>
      <c r="N21" s="508">
        <f t="shared" si="5"/>
        <v>0</v>
      </c>
      <c r="O21" s="508">
        <f t="shared" si="6"/>
        <v>0</v>
      </c>
      <c r="P21" s="509" t="e">
        <f t="shared" si="7"/>
        <v>#DIV/0!</v>
      </c>
    </row>
    <row r="22" spans="1:16" ht="17">
      <c r="A22"/>
      <c r="B22"/>
      <c r="C22"/>
      <c r="E22" s="502">
        <f t="shared" si="2"/>
        <v>0</v>
      </c>
      <c r="F22" s="502">
        <f t="shared" si="3"/>
        <v>0</v>
      </c>
      <c r="H22" s="502">
        <f t="shared" si="0"/>
        <v>0</v>
      </c>
      <c r="I22" s="502">
        <f t="shared" si="1"/>
        <v>0</v>
      </c>
      <c r="M22" s="507">
        <f t="shared" si="4"/>
        <v>0</v>
      </c>
      <c r="N22" s="508">
        <f t="shared" si="5"/>
        <v>0</v>
      </c>
      <c r="O22" s="508">
        <f t="shared" si="6"/>
        <v>0</v>
      </c>
      <c r="P22" s="509" t="e">
        <f t="shared" si="7"/>
        <v>#DIV/0!</v>
      </c>
    </row>
    <row r="23" spans="1:16" ht="17">
      <c r="A23"/>
      <c r="B23"/>
      <c r="C23"/>
      <c r="E23" s="502">
        <f t="shared" si="2"/>
        <v>0</v>
      </c>
      <c r="F23" s="502">
        <f t="shared" si="3"/>
        <v>0</v>
      </c>
      <c r="H23" s="502">
        <f t="shared" si="0"/>
        <v>0</v>
      </c>
      <c r="I23" s="502">
        <f t="shared" si="1"/>
        <v>0</v>
      </c>
      <c r="M23" s="507">
        <f t="shared" si="4"/>
        <v>0</v>
      </c>
      <c r="N23" s="508">
        <f t="shared" si="5"/>
        <v>0</v>
      </c>
      <c r="O23" s="508">
        <f t="shared" si="6"/>
        <v>0</v>
      </c>
      <c r="P23" s="509" t="e">
        <f t="shared" si="7"/>
        <v>#DIV/0!</v>
      </c>
    </row>
    <row r="24" spans="1:16" ht="17">
      <c r="A24"/>
      <c r="B24"/>
      <c r="C24"/>
      <c r="E24" s="502">
        <f t="shared" si="2"/>
        <v>0</v>
      </c>
      <c r="F24" s="502">
        <f t="shared" si="3"/>
        <v>0</v>
      </c>
      <c r="H24" s="502">
        <f t="shared" si="0"/>
        <v>0</v>
      </c>
      <c r="I24" s="502">
        <f t="shared" si="1"/>
        <v>0</v>
      </c>
      <c r="M24" s="507">
        <f t="shared" si="4"/>
        <v>0</v>
      </c>
      <c r="N24" s="508">
        <f t="shared" si="5"/>
        <v>0</v>
      </c>
      <c r="O24" s="508">
        <f t="shared" si="6"/>
        <v>0</v>
      </c>
      <c r="P24" s="509" t="e">
        <f t="shared" si="7"/>
        <v>#DIV/0!</v>
      </c>
    </row>
    <row r="25" spans="1:16" ht="17">
      <c r="A25"/>
      <c r="B25"/>
      <c r="C25"/>
      <c r="E25" s="502">
        <f t="shared" si="2"/>
        <v>0</v>
      </c>
      <c r="F25" s="502">
        <f t="shared" si="3"/>
        <v>0</v>
      </c>
      <c r="H25" s="502">
        <f t="shared" si="0"/>
        <v>0</v>
      </c>
      <c r="I25" s="502">
        <f t="shared" si="1"/>
        <v>0</v>
      </c>
      <c r="M25" s="507">
        <f t="shared" si="4"/>
        <v>0</v>
      </c>
      <c r="N25" s="508">
        <f t="shared" si="5"/>
        <v>0</v>
      </c>
      <c r="O25" s="508">
        <f t="shared" si="6"/>
        <v>0</v>
      </c>
      <c r="P25" s="509" t="e">
        <f t="shared" si="7"/>
        <v>#DIV/0!</v>
      </c>
    </row>
    <row r="26" spans="1:16" ht="17">
      <c r="A26"/>
      <c r="B26"/>
      <c r="C26"/>
      <c r="E26" s="502">
        <f t="shared" si="2"/>
        <v>0</v>
      </c>
      <c r="F26" s="502">
        <f t="shared" si="3"/>
        <v>0</v>
      </c>
      <c r="H26" s="502">
        <f t="shared" si="0"/>
        <v>0</v>
      </c>
      <c r="I26" s="502">
        <f t="shared" si="1"/>
        <v>0</v>
      </c>
      <c r="M26" s="507">
        <f t="shared" si="4"/>
        <v>0</v>
      </c>
      <c r="N26" s="508">
        <f t="shared" si="5"/>
        <v>0</v>
      </c>
      <c r="O26" s="508">
        <f t="shared" si="6"/>
        <v>0</v>
      </c>
      <c r="P26" s="509" t="e">
        <f t="shared" si="7"/>
        <v>#DIV/0!</v>
      </c>
    </row>
    <row r="27" spans="1:16" ht="17">
      <c r="A27"/>
      <c r="B27"/>
      <c r="C27"/>
      <c r="E27" s="502">
        <f t="shared" si="2"/>
        <v>0</v>
      </c>
      <c r="F27" s="502">
        <f t="shared" si="3"/>
        <v>0</v>
      </c>
      <c r="H27" s="502">
        <f t="shared" si="0"/>
        <v>0</v>
      </c>
      <c r="I27" s="502">
        <f t="shared" si="1"/>
        <v>0</v>
      </c>
      <c r="M27" s="507">
        <f t="shared" si="4"/>
        <v>0</v>
      </c>
      <c r="N27" s="508">
        <f t="shared" si="5"/>
        <v>0</v>
      </c>
      <c r="O27" s="508">
        <f t="shared" si="6"/>
        <v>0</v>
      </c>
      <c r="P27" s="509" t="e">
        <f t="shared" si="7"/>
        <v>#DIV/0!</v>
      </c>
    </row>
    <row r="28" spans="1:16" ht="17">
      <c r="A28"/>
      <c r="B28"/>
      <c r="C28"/>
      <c r="E28" s="502">
        <f t="shared" si="2"/>
        <v>0</v>
      </c>
      <c r="F28" s="502">
        <f t="shared" si="3"/>
        <v>0</v>
      </c>
      <c r="H28" s="502">
        <f t="shared" si="0"/>
        <v>0</v>
      </c>
      <c r="I28" s="502">
        <f t="shared" si="1"/>
        <v>0</v>
      </c>
      <c r="M28" s="507">
        <f t="shared" si="4"/>
        <v>0</v>
      </c>
      <c r="N28" s="508">
        <f t="shared" si="5"/>
        <v>0</v>
      </c>
      <c r="O28" s="508">
        <f t="shared" si="6"/>
        <v>0</v>
      </c>
      <c r="P28" s="509" t="e">
        <f t="shared" si="7"/>
        <v>#DIV/0!</v>
      </c>
    </row>
    <row r="29" spans="1:16" ht="17">
      <c r="A29"/>
      <c r="B29"/>
      <c r="C29"/>
      <c r="E29" s="502">
        <f t="shared" si="2"/>
        <v>0</v>
      </c>
      <c r="F29" s="502">
        <f t="shared" si="3"/>
        <v>0</v>
      </c>
      <c r="H29" s="502">
        <f t="shared" si="0"/>
        <v>0</v>
      </c>
      <c r="I29" s="502">
        <f t="shared" si="1"/>
        <v>0</v>
      </c>
      <c r="M29" s="507">
        <f t="shared" si="4"/>
        <v>0</v>
      </c>
      <c r="N29" s="508">
        <f t="shared" si="5"/>
        <v>0</v>
      </c>
      <c r="O29" s="508">
        <f t="shared" si="6"/>
        <v>0</v>
      </c>
      <c r="P29" s="509" t="e">
        <f t="shared" si="7"/>
        <v>#DIV/0!</v>
      </c>
    </row>
    <row r="30" spans="1:16" ht="17">
      <c r="A30"/>
      <c r="B30"/>
      <c r="C30"/>
      <c r="E30" s="502">
        <f t="shared" si="2"/>
        <v>0</v>
      </c>
      <c r="F30" s="502">
        <f t="shared" si="3"/>
        <v>0</v>
      </c>
      <c r="H30" s="502">
        <f t="shared" si="0"/>
        <v>0</v>
      </c>
      <c r="I30" s="502">
        <f t="shared" si="1"/>
        <v>0</v>
      </c>
      <c r="M30" s="507">
        <f t="shared" si="4"/>
        <v>0</v>
      </c>
      <c r="N30" s="508">
        <f t="shared" si="5"/>
        <v>0</v>
      </c>
      <c r="O30" s="508">
        <f t="shared" si="6"/>
        <v>0</v>
      </c>
      <c r="P30" s="509" t="e">
        <f t="shared" si="7"/>
        <v>#DIV/0!</v>
      </c>
    </row>
    <row r="31" spans="1:16" ht="17">
      <c r="A31"/>
      <c r="B31"/>
      <c r="C31"/>
      <c r="E31" s="502">
        <f t="shared" si="2"/>
        <v>0</v>
      </c>
      <c r="F31" s="502">
        <f t="shared" si="3"/>
        <v>0</v>
      </c>
      <c r="H31" s="502">
        <f t="shared" si="0"/>
        <v>0</v>
      </c>
      <c r="I31" s="502">
        <f t="shared" si="1"/>
        <v>0</v>
      </c>
      <c r="M31" s="507">
        <f t="shared" si="4"/>
        <v>0</v>
      </c>
      <c r="N31" s="508">
        <f t="shared" si="5"/>
        <v>0</v>
      </c>
      <c r="O31" s="508">
        <f t="shared" si="6"/>
        <v>0</v>
      </c>
      <c r="P31" s="509" t="e">
        <f t="shared" si="7"/>
        <v>#DIV/0!</v>
      </c>
    </row>
    <row r="32" spans="1:16" ht="17">
      <c r="A32"/>
      <c r="B32"/>
      <c r="C32"/>
      <c r="E32" s="502">
        <f t="shared" si="2"/>
        <v>0</v>
      </c>
      <c r="F32" s="502">
        <f t="shared" si="3"/>
        <v>0</v>
      </c>
      <c r="H32" s="502">
        <f t="shared" si="0"/>
        <v>0</v>
      </c>
      <c r="I32" s="502">
        <f t="shared" si="1"/>
        <v>0</v>
      </c>
      <c r="M32" s="507">
        <f t="shared" si="4"/>
        <v>0</v>
      </c>
      <c r="N32" s="508">
        <f t="shared" si="5"/>
        <v>0</v>
      </c>
      <c r="O32" s="508">
        <f t="shared" si="6"/>
        <v>0</v>
      </c>
      <c r="P32" s="509" t="e">
        <f t="shared" si="7"/>
        <v>#DIV/0!</v>
      </c>
    </row>
    <row r="33" spans="1:16" ht="17">
      <c r="A33"/>
      <c r="B33"/>
      <c r="C33"/>
      <c r="E33" s="502">
        <f t="shared" si="2"/>
        <v>0</v>
      </c>
      <c r="F33" s="502">
        <f t="shared" si="3"/>
        <v>0</v>
      </c>
      <c r="H33" s="502">
        <f t="shared" si="0"/>
        <v>0</v>
      </c>
      <c r="I33" s="502">
        <f t="shared" si="1"/>
        <v>0</v>
      </c>
      <c r="M33" s="507">
        <f t="shared" si="4"/>
        <v>0</v>
      </c>
      <c r="N33" s="508">
        <f t="shared" si="5"/>
        <v>0</v>
      </c>
      <c r="O33" s="508">
        <f t="shared" si="6"/>
        <v>0</v>
      </c>
      <c r="P33" s="509" t="e">
        <f t="shared" si="7"/>
        <v>#DIV/0!</v>
      </c>
    </row>
    <row r="34" spans="1:16" ht="17">
      <c r="A34"/>
      <c r="B34"/>
      <c r="C34"/>
      <c r="E34" s="502">
        <f t="shared" si="2"/>
        <v>0</v>
      </c>
      <c r="F34" s="502">
        <f t="shared" si="3"/>
        <v>0</v>
      </c>
      <c r="H34" s="502">
        <f t="shared" si="0"/>
        <v>0</v>
      </c>
      <c r="I34" s="502">
        <f t="shared" si="1"/>
        <v>0</v>
      </c>
      <c r="M34" s="507">
        <f t="shared" si="4"/>
        <v>0</v>
      </c>
      <c r="N34" s="508">
        <f t="shared" si="5"/>
        <v>0</v>
      </c>
      <c r="O34" s="508">
        <f t="shared" si="6"/>
        <v>0</v>
      </c>
      <c r="P34" s="509" t="e">
        <f t="shared" si="7"/>
        <v>#DIV/0!</v>
      </c>
    </row>
    <row r="35" spans="1:16" ht="17">
      <c r="A35"/>
      <c r="B35"/>
      <c r="C35"/>
      <c r="E35" s="502">
        <f t="shared" si="2"/>
        <v>0</v>
      </c>
      <c r="F35" s="502">
        <f t="shared" si="3"/>
        <v>0</v>
      </c>
      <c r="H35" s="502">
        <f t="shared" si="0"/>
        <v>0</v>
      </c>
      <c r="I35" s="502">
        <f t="shared" si="1"/>
        <v>0</v>
      </c>
      <c r="M35" s="507">
        <f t="shared" si="4"/>
        <v>0</v>
      </c>
      <c r="N35" s="508">
        <f t="shared" si="5"/>
        <v>0</v>
      </c>
      <c r="O35" s="508">
        <f t="shared" si="6"/>
        <v>0</v>
      </c>
      <c r="P35" s="509" t="e">
        <f t="shared" si="7"/>
        <v>#DIV/0!</v>
      </c>
    </row>
    <row r="36" spans="1:16" ht="17">
      <c r="A36"/>
      <c r="B36"/>
      <c r="C36"/>
      <c r="E36" s="502">
        <f t="shared" si="2"/>
        <v>0</v>
      </c>
      <c r="F36" s="502">
        <f t="shared" si="3"/>
        <v>0</v>
      </c>
      <c r="H36" s="502">
        <f t="shared" si="0"/>
        <v>0</v>
      </c>
      <c r="I36" s="502">
        <f t="shared" si="1"/>
        <v>0</v>
      </c>
      <c r="M36" s="507">
        <f t="shared" si="4"/>
        <v>0</v>
      </c>
      <c r="N36" s="508">
        <f t="shared" si="5"/>
        <v>0</v>
      </c>
      <c r="O36" s="508">
        <f t="shared" si="6"/>
        <v>0</v>
      </c>
      <c r="P36" s="509" t="e">
        <f t="shared" si="7"/>
        <v>#DIV/0!</v>
      </c>
    </row>
    <row r="37" spans="1:16" ht="17">
      <c r="A37"/>
      <c r="B37"/>
      <c r="C37"/>
      <c r="E37" s="502">
        <f t="shared" si="2"/>
        <v>0</v>
      </c>
      <c r="F37" s="502">
        <f t="shared" si="3"/>
        <v>0</v>
      </c>
      <c r="H37" s="502">
        <f t="shared" si="0"/>
        <v>0</v>
      </c>
      <c r="I37" s="502">
        <f t="shared" si="1"/>
        <v>0</v>
      </c>
      <c r="M37" s="507">
        <f t="shared" si="4"/>
        <v>0</v>
      </c>
      <c r="N37" s="508">
        <f t="shared" si="5"/>
        <v>0</v>
      </c>
      <c r="O37" s="508">
        <f t="shared" si="6"/>
        <v>0</v>
      </c>
      <c r="P37" s="509" t="e">
        <f t="shared" si="7"/>
        <v>#DIV/0!</v>
      </c>
    </row>
    <row r="38" spans="1:16" ht="17">
      <c r="A38"/>
      <c r="B38"/>
      <c r="C38"/>
      <c r="E38" s="502">
        <f t="shared" si="2"/>
        <v>0</v>
      </c>
      <c r="F38" s="502">
        <f t="shared" si="3"/>
        <v>0</v>
      </c>
      <c r="H38" s="502">
        <f t="shared" si="0"/>
        <v>0</v>
      </c>
      <c r="I38" s="502">
        <f t="shared" si="1"/>
        <v>0</v>
      </c>
      <c r="M38" s="507">
        <f t="shared" si="4"/>
        <v>0</v>
      </c>
      <c r="N38" s="508">
        <f t="shared" si="5"/>
        <v>0</v>
      </c>
      <c r="O38" s="508">
        <f t="shared" si="6"/>
        <v>0</v>
      </c>
      <c r="P38" s="509" t="e">
        <f t="shared" si="7"/>
        <v>#DIV/0!</v>
      </c>
    </row>
    <row r="39" spans="1:16" ht="17">
      <c r="A39"/>
      <c r="B39"/>
      <c r="C39"/>
      <c r="E39" s="502">
        <f t="shared" si="2"/>
        <v>0</v>
      </c>
      <c r="F39" s="502">
        <f t="shared" si="3"/>
        <v>0</v>
      </c>
      <c r="H39" s="502">
        <f t="shared" si="0"/>
        <v>0</v>
      </c>
      <c r="I39" s="502">
        <f t="shared" si="1"/>
        <v>0</v>
      </c>
      <c r="M39" s="507">
        <f t="shared" si="4"/>
        <v>0</v>
      </c>
      <c r="N39" s="508">
        <f t="shared" si="5"/>
        <v>0</v>
      </c>
      <c r="O39" s="508">
        <f t="shared" si="6"/>
        <v>0</v>
      </c>
      <c r="P39" s="509" t="e">
        <f t="shared" si="7"/>
        <v>#DIV/0!</v>
      </c>
    </row>
    <row r="40" spans="1:16" ht="17">
      <c r="A40"/>
      <c r="B40"/>
      <c r="C40"/>
      <c r="E40" s="502">
        <f t="shared" si="2"/>
        <v>0</v>
      </c>
      <c r="F40" s="502">
        <f t="shared" si="3"/>
        <v>0</v>
      </c>
      <c r="H40" s="502">
        <f t="shared" si="0"/>
        <v>0</v>
      </c>
      <c r="I40" s="502">
        <f t="shared" si="1"/>
        <v>0</v>
      </c>
      <c r="M40" s="507">
        <f t="shared" si="4"/>
        <v>0</v>
      </c>
      <c r="N40" s="508">
        <f t="shared" si="5"/>
        <v>0</v>
      </c>
      <c r="O40" s="508">
        <f t="shared" si="6"/>
        <v>0</v>
      </c>
      <c r="P40" s="509" t="e">
        <f t="shared" si="7"/>
        <v>#DIV/0!</v>
      </c>
    </row>
    <row r="41" spans="1:16" ht="17">
      <c r="A41"/>
      <c r="B41"/>
      <c r="C41"/>
      <c r="E41" s="502">
        <f t="shared" si="2"/>
        <v>0</v>
      </c>
      <c r="F41" s="502">
        <f t="shared" si="3"/>
        <v>0</v>
      </c>
      <c r="H41" s="502">
        <f t="shared" si="0"/>
        <v>0</v>
      </c>
      <c r="I41" s="502">
        <f t="shared" si="1"/>
        <v>0</v>
      </c>
      <c r="M41" s="507">
        <f t="shared" si="4"/>
        <v>0</v>
      </c>
      <c r="N41" s="508">
        <f t="shared" si="5"/>
        <v>0</v>
      </c>
      <c r="O41" s="508">
        <f t="shared" si="6"/>
        <v>0</v>
      </c>
      <c r="P41" s="509" t="e">
        <f t="shared" si="7"/>
        <v>#DIV/0!</v>
      </c>
    </row>
    <row r="42" spans="1:16" ht="17">
      <c r="A42"/>
      <c r="B42"/>
      <c r="C42"/>
      <c r="E42" s="502">
        <f t="shared" si="2"/>
        <v>0</v>
      </c>
      <c r="F42" s="502">
        <f t="shared" si="3"/>
        <v>0</v>
      </c>
      <c r="H42" s="502">
        <f t="shared" si="0"/>
        <v>0</v>
      </c>
      <c r="I42" s="502">
        <f t="shared" si="1"/>
        <v>0</v>
      </c>
      <c r="M42" s="507">
        <f t="shared" si="4"/>
        <v>0</v>
      </c>
      <c r="N42" s="508">
        <f t="shared" si="5"/>
        <v>0</v>
      </c>
      <c r="O42" s="508">
        <f t="shared" si="6"/>
        <v>0</v>
      </c>
      <c r="P42" s="509" t="e">
        <f t="shared" si="7"/>
        <v>#DIV/0!</v>
      </c>
    </row>
    <row r="43" spans="1:16" ht="17">
      <c r="A43"/>
      <c r="B43"/>
      <c r="C43"/>
      <c r="E43" s="502">
        <f t="shared" si="2"/>
        <v>0</v>
      </c>
      <c r="F43" s="502">
        <f t="shared" si="3"/>
        <v>0</v>
      </c>
      <c r="H43" s="502">
        <f t="shared" si="0"/>
        <v>0</v>
      </c>
      <c r="I43" s="502">
        <f t="shared" si="1"/>
        <v>0</v>
      </c>
      <c r="M43" s="507">
        <f t="shared" si="4"/>
        <v>0</v>
      </c>
      <c r="N43" s="508">
        <f t="shared" si="5"/>
        <v>0</v>
      </c>
      <c r="O43" s="508">
        <f t="shared" si="6"/>
        <v>0</v>
      </c>
      <c r="P43" s="509" t="e">
        <f t="shared" si="7"/>
        <v>#DIV/0!</v>
      </c>
    </row>
    <row r="44" spans="1:16" ht="17">
      <c r="A44"/>
      <c r="B44"/>
      <c r="C44"/>
      <c r="E44" s="502">
        <f t="shared" si="2"/>
        <v>0</v>
      </c>
      <c r="F44" s="502">
        <f t="shared" si="3"/>
        <v>0</v>
      </c>
      <c r="H44" s="502">
        <f t="shared" si="0"/>
        <v>0</v>
      </c>
      <c r="I44" s="502">
        <f t="shared" si="1"/>
        <v>0</v>
      </c>
      <c r="M44" s="507">
        <f t="shared" si="4"/>
        <v>0</v>
      </c>
      <c r="N44" s="508">
        <f t="shared" si="5"/>
        <v>0</v>
      </c>
      <c r="O44" s="508">
        <f t="shared" si="6"/>
        <v>0</v>
      </c>
      <c r="P44" s="509" t="e">
        <f t="shared" si="7"/>
        <v>#DIV/0!</v>
      </c>
    </row>
    <row r="45" spans="1:16" ht="17">
      <c r="A45"/>
      <c r="B45"/>
      <c r="C45"/>
      <c r="E45" s="502">
        <f t="shared" si="2"/>
        <v>0</v>
      </c>
      <c r="F45" s="502">
        <f t="shared" si="3"/>
        <v>0</v>
      </c>
      <c r="H45" s="502">
        <f t="shared" si="0"/>
        <v>0</v>
      </c>
      <c r="I45" s="502">
        <f t="shared" si="1"/>
        <v>0</v>
      </c>
      <c r="M45" s="507">
        <f t="shared" si="4"/>
        <v>0</v>
      </c>
      <c r="N45" s="508">
        <f t="shared" si="5"/>
        <v>0</v>
      </c>
      <c r="O45" s="508">
        <f t="shared" si="6"/>
        <v>0</v>
      </c>
      <c r="P45" s="509" t="e">
        <f t="shared" si="7"/>
        <v>#DIV/0!</v>
      </c>
    </row>
    <row r="46" spans="1:16" ht="17">
      <c r="A46"/>
      <c r="B46"/>
      <c r="C46"/>
      <c r="E46" s="502">
        <f t="shared" ref="E46:E109" si="8">B46*$E$2</f>
        <v>0</v>
      </c>
      <c r="F46" s="502">
        <f t="shared" ref="F46:F109" si="9">C46*$F$2</f>
        <v>0</v>
      </c>
      <c r="H46" s="502">
        <f t="shared" ref="H46:H109" si="10">E46/$I$2</f>
        <v>0</v>
      </c>
      <c r="I46" s="502">
        <f t="shared" ref="I46:I109" si="11">F46/$I$2</f>
        <v>0</v>
      </c>
      <c r="M46" s="507">
        <f t="shared" si="4"/>
        <v>0</v>
      </c>
      <c r="N46" s="508">
        <f t="shared" si="5"/>
        <v>0</v>
      </c>
      <c r="O46" s="508">
        <f t="shared" si="6"/>
        <v>0</v>
      </c>
      <c r="P46" s="509" t="e">
        <f t="shared" si="7"/>
        <v>#DIV/0!</v>
      </c>
    </row>
    <row r="47" spans="1:16" ht="17">
      <c r="A47"/>
      <c r="B47"/>
      <c r="C47"/>
      <c r="E47" s="502">
        <f t="shared" si="8"/>
        <v>0</v>
      </c>
      <c r="F47" s="502">
        <f t="shared" si="9"/>
        <v>0</v>
      </c>
      <c r="H47" s="502">
        <f t="shared" si="10"/>
        <v>0</v>
      </c>
      <c r="I47" s="502">
        <f t="shared" si="11"/>
        <v>0</v>
      </c>
      <c r="M47" s="507">
        <f t="shared" si="4"/>
        <v>0</v>
      </c>
      <c r="N47" s="508">
        <f t="shared" si="5"/>
        <v>0</v>
      </c>
      <c r="O47" s="508">
        <f t="shared" si="6"/>
        <v>0</v>
      </c>
      <c r="P47" s="509" t="e">
        <f t="shared" si="7"/>
        <v>#DIV/0!</v>
      </c>
    </row>
    <row r="48" spans="1:16" ht="17">
      <c r="A48"/>
      <c r="B48"/>
      <c r="C48"/>
      <c r="E48" s="502">
        <f t="shared" si="8"/>
        <v>0</v>
      </c>
      <c r="F48" s="502">
        <f t="shared" si="9"/>
        <v>0</v>
      </c>
      <c r="H48" s="502">
        <f t="shared" si="10"/>
        <v>0</v>
      </c>
      <c r="I48" s="502">
        <f t="shared" si="11"/>
        <v>0</v>
      </c>
      <c r="M48" s="507">
        <f t="shared" si="4"/>
        <v>0</v>
      </c>
      <c r="N48" s="508">
        <f t="shared" si="5"/>
        <v>0</v>
      </c>
      <c r="O48" s="508">
        <f t="shared" si="6"/>
        <v>0</v>
      </c>
      <c r="P48" s="509" t="e">
        <f t="shared" si="7"/>
        <v>#DIV/0!</v>
      </c>
    </row>
    <row r="49" spans="1:16" ht="17">
      <c r="A49"/>
      <c r="B49"/>
      <c r="C49"/>
      <c r="E49" s="502">
        <f t="shared" si="8"/>
        <v>0</v>
      </c>
      <c r="F49" s="502">
        <f t="shared" si="9"/>
        <v>0</v>
      </c>
      <c r="H49" s="502">
        <f t="shared" si="10"/>
        <v>0</v>
      </c>
      <c r="I49" s="502">
        <f t="shared" si="11"/>
        <v>0</v>
      </c>
      <c r="M49" s="507">
        <f t="shared" si="4"/>
        <v>0</v>
      </c>
      <c r="N49" s="508">
        <f t="shared" si="5"/>
        <v>0</v>
      </c>
      <c r="O49" s="508">
        <f t="shared" si="6"/>
        <v>0</v>
      </c>
      <c r="P49" s="509" t="e">
        <f t="shared" si="7"/>
        <v>#DIV/0!</v>
      </c>
    </row>
    <row r="50" spans="1:16" ht="17">
      <c r="A50"/>
      <c r="B50"/>
      <c r="C50"/>
      <c r="E50" s="502">
        <f t="shared" si="8"/>
        <v>0</v>
      </c>
      <c r="F50" s="502">
        <f t="shared" si="9"/>
        <v>0</v>
      </c>
      <c r="H50" s="502">
        <f t="shared" si="10"/>
        <v>0</v>
      </c>
      <c r="I50" s="502">
        <f t="shared" si="11"/>
        <v>0</v>
      </c>
      <c r="M50" s="507">
        <f t="shared" si="4"/>
        <v>0</v>
      </c>
      <c r="N50" s="508">
        <f t="shared" si="5"/>
        <v>0</v>
      </c>
      <c r="O50" s="508">
        <f t="shared" si="6"/>
        <v>0</v>
      </c>
      <c r="P50" s="509" t="e">
        <f t="shared" si="7"/>
        <v>#DIV/0!</v>
      </c>
    </row>
    <row r="51" spans="1:16" ht="17">
      <c r="A51"/>
      <c r="B51"/>
      <c r="C51"/>
      <c r="E51" s="502">
        <f t="shared" si="8"/>
        <v>0</v>
      </c>
      <c r="F51" s="502">
        <f t="shared" si="9"/>
        <v>0</v>
      </c>
      <c r="H51" s="502">
        <f t="shared" si="10"/>
        <v>0</v>
      </c>
      <c r="I51" s="502">
        <f t="shared" si="11"/>
        <v>0</v>
      </c>
      <c r="M51" s="507">
        <f t="shared" si="4"/>
        <v>0</v>
      </c>
      <c r="N51" s="508">
        <f t="shared" si="5"/>
        <v>0</v>
      </c>
      <c r="O51" s="508">
        <f t="shared" si="6"/>
        <v>0</v>
      </c>
      <c r="P51" s="509" t="e">
        <f t="shared" si="7"/>
        <v>#DIV/0!</v>
      </c>
    </row>
    <row r="52" spans="1:16" ht="17">
      <c r="A52"/>
      <c r="B52"/>
      <c r="C52"/>
      <c r="E52" s="502">
        <f t="shared" si="8"/>
        <v>0</v>
      </c>
      <c r="F52" s="502">
        <f t="shared" si="9"/>
        <v>0</v>
      </c>
      <c r="H52" s="502">
        <f t="shared" si="10"/>
        <v>0</v>
      </c>
      <c r="I52" s="502">
        <f t="shared" si="11"/>
        <v>0</v>
      </c>
      <c r="M52" s="507">
        <f t="shared" si="4"/>
        <v>0</v>
      </c>
      <c r="N52" s="508">
        <f t="shared" si="5"/>
        <v>0</v>
      </c>
      <c r="O52" s="508">
        <f t="shared" si="6"/>
        <v>0</v>
      </c>
      <c r="P52" s="509" t="e">
        <f t="shared" si="7"/>
        <v>#DIV/0!</v>
      </c>
    </row>
    <row r="53" spans="1:16" ht="17">
      <c r="A53"/>
      <c r="B53"/>
      <c r="C53"/>
      <c r="E53" s="502">
        <f t="shared" si="8"/>
        <v>0</v>
      </c>
      <c r="F53" s="502">
        <f t="shared" si="9"/>
        <v>0</v>
      </c>
      <c r="H53" s="502">
        <f t="shared" si="10"/>
        <v>0</v>
      </c>
      <c r="I53" s="502">
        <f t="shared" si="11"/>
        <v>0</v>
      </c>
      <c r="M53" s="507">
        <f t="shared" si="4"/>
        <v>0</v>
      </c>
      <c r="N53" s="508">
        <f t="shared" si="5"/>
        <v>0</v>
      </c>
      <c r="O53" s="508">
        <f t="shared" si="6"/>
        <v>0</v>
      </c>
      <c r="P53" s="509" t="e">
        <f t="shared" si="7"/>
        <v>#DIV/0!</v>
      </c>
    </row>
    <row r="54" spans="1:16" ht="17">
      <c r="A54"/>
      <c r="B54"/>
      <c r="C54"/>
      <c r="E54" s="502">
        <f t="shared" si="8"/>
        <v>0</v>
      </c>
      <c r="F54" s="502">
        <f t="shared" si="9"/>
        <v>0</v>
      </c>
      <c r="H54" s="502">
        <f t="shared" si="10"/>
        <v>0</v>
      </c>
      <c r="I54" s="502">
        <f t="shared" si="11"/>
        <v>0</v>
      </c>
      <c r="M54" s="507">
        <f t="shared" si="4"/>
        <v>0</v>
      </c>
      <c r="N54" s="508">
        <f t="shared" si="5"/>
        <v>0</v>
      </c>
      <c r="O54" s="508">
        <f t="shared" si="6"/>
        <v>0</v>
      </c>
      <c r="P54" s="509" t="e">
        <f t="shared" si="7"/>
        <v>#DIV/0!</v>
      </c>
    </row>
    <row r="55" spans="1:16" ht="17">
      <c r="A55"/>
      <c r="B55"/>
      <c r="C55"/>
      <c r="E55" s="502">
        <f t="shared" si="8"/>
        <v>0</v>
      </c>
      <c r="F55" s="502">
        <f t="shared" si="9"/>
        <v>0</v>
      </c>
      <c r="H55" s="502">
        <f t="shared" si="10"/>
        <v>0</v>
      </c>
      <c r="I55" s="502">
        <f t="shared" si="11"/>
        <v>0</v>
      </c>
      <c r="M55" s="507">
        <f t="shared" si="4"/>
        <v>0</v>
      </c>
      <c r="N55" s="508">
        <f t="shared" si="5"/>
        <v>0</v>
      </c>
      <c r="O55" s="508">
        <f t="shared" si="6"/>
        <v>0</v>
      </c>
      <c r="P55" s="509" t="e">
        <f t="shared" si="7"/>
        <v>#DIV/0!</v>
      </c>
    </row>
    <row r="56" spans="1:16" ht="17">
      <c r="A56"/>
      <c r="B56"/>
      <c r="C56"/>
      <c r="E56" s="502">
        <f t="shared" si="8"/>
        <v>0</v>
      </c>
      <c r="F56" s="502">
        <f t="shared" si="9"/>
        <v>0</v>
      </c>
      <c r="H56" s="502">
        <f t="shared" si="10"/>
        <v>0</v>
      </c>
      <c r="I56" s="502">
        <f t="shared" si="11"/>
        <v>0</v>
      </c>
      <c r="M56" s="507">
        <f t="shared" si="4"/>
        <v>0</v>
      </c>
      <c r="N56" s="508">
        <f t="shared" si="5"/>
        <v>0</v>
      </c>
      <c r="O56" s="508">
        <f t="shared" si="6"/>
        <v>0</v>
      </c>
      <c r="P56" s="509" t="e">
        <f t="shared" si="7"/>
        <v>#DIV/0!</v>
      </c>
    </row>
    <row r="57" spans="1:16" ht="17">
      <c r="A57"/>
      <c r="B57"/>
      <c r="C57"/>
      <c r="E57" s="502">
        <f t="shared" si="8"/>
        <v>0</v>
      </c>
      <c r="F57" s="502">
        <f t="shared" si="9"/>
        <v>0</v>
      </c>
      <c r="H57" s="502">
        <f t="shared" si="10"/>
        <v>0</v>
      </c>
      <c r="I57" s="502">
        <f t="shared" si="11"/>
        <v>0</v>
      </c>
      <c r="M57" s="507">
        <f t="shared" si="4"/>
        <v>0</v>
      </c>
      <c r="N57" s="508">
        <f t="shared" si="5"/>
        <v>0</v>
      </c>
      <c r="O57" s="508">
        <f t="shared" si="6"/>
        <v>0</v>
      </c>
      <c r="P57" s="509" t="e">
        <f t="shared" si="7"/>
        <v>#DIV/0!</v>
      </c>
    </row>
    <row r="58" spans="1:16" ht="17">
      <c r="A58"/>
      <c r="B58"/>
      <c r="C58"/>
      <c r="E58" s="502">
        <f t="shared" si="8"/>
        <v>0</v>
      </c>
      <c r="F58" s="502">
        <f t="shared" si="9"/>
        <v>0</v>
      </c>
      <c r="H58" s="502">
        <f t="shared" si="10"/>
        <v>0</v>
      </c>
      <c r="I58" s="502">
        <f t="shared" si="11"/>
        <v>0</v>
      </c>
      <c r="M58" s="507">
        <f t="shared" si="4"/>
        <v>0</v>
      </c>
      <c r="N58" s="508">
        <f t="shared" si="5"/>
        <v>0</v>
      </c>
      <c r="O58" s="508">
        <f t="shared" si="6"/>
        <v>0</v>
      </c>
      <c r="P58" s="509" t="e">
        <f t="shared" si="7"/>
        <v>#DIV/0!</v>
      </c>
    </row>
    <row r="59" spans="1:16" ht="17">
      <c r="A59"/>
      <c r="B59"/>
      <c r="C59"/>
      <c r="E59" s="502">
        <f t="shared" si="8"/>
        <v>0</v>
      </c>
      <c r="F59" s="502">
        <f t="shared" si="9"/>
        <v>0</v>
      </c>
      <c r="H59" s="502">
        <f t="shared" si="10"/>
        <v>0</v>
      </c>
      <c r="I59" s="502">
        <f t="shared" si="11"/>
        <v>0</v>
      </c>
      <c r="M59" s="507">
        <f t="shared" si="4"/>
        <v>0</v>
      </c>
      <c r="N59" s="508">
        <f t="shared" si="5"/>
        <v>0</v>
      </c>
      <c r="O59" s="508">
        <f t="shared" si="6"/>
        <v>0</v>
      </c>
      <c r="P59" s="509" t="e">
        <f t="shared" si="7"/>
        <v>#DIV/0!</v>
      </c>
    </row>
    <row r="60" spans="1:16" ht="17">
      <c r="A60"/>
      <c r="B60"/>
      <c r="C60"/>
      <c r="E60" s="502">
        <f t="shared" si="8"/>
        <v>0</v>
      </c>
      <c r="F60" s="502">
        <f t="shared" si="9"/>
        <v>0</v>
      </c>
      <c r="H60" s="502">
        <f t="shared" si="10"/>
        <v>0</v>
      </c>
      <c r="I60" s="502">
        <f t="shared" si="11"/>
        <v>0</v>
      </c>
      <c r="M60" s="507">
        <f t="shared" si="4"/>
        <v>0</v>
      </c>
      <c r="N60" s="508">
        <f t="shared" si="5"/>
        <v>0</v>
      </c>
      <c r="O60" s="508">
        <f t="shared" si="6"/>
        <v>0</v>
      </c>
      <c r="P60" s="509" t="e">
        <f t="shared" si="7"/>
        <v>#DIV/0!</v>
      </c>
    </row>
    <row r="61" spans="1:16" ht="17">
      <c r="A61"/>
      <c r="B61"/>
      <c r="C61"/>
      <c r="E61" s="502">
        <f t="shared" si="8"/>
        <v>0</v>
      </c>
      <c r="F61" s="502">
        <f t="shared" si="9"/>
        <v>0</v>
      </c>
      <c r="H61" s="502">
        <f t="shared" si="10"/>
        <v>0</v>
      </c>
      <c r="I61" s="502">
        <f t="shared" si="11"/>
        <v>0</v>
      </c>
      <c r="M61" s="507">
        <f t="shared" si="4"/>
        <v>0</v>
      </c>
      <c r="N61" s="508">
        <f t="shared" si="5"/>
        <v>0</v>
      </c>
      <c r="O61" s="508">
        <f t="shared" si="6"/>
        <v>0</v>
      </c>
      <c r="P61" s="509" t="e">
        <f t="shared" si="7"/>
        <v>#DIV/0!</v>
      </c>
    </row>
    <row r="62" spans="1:16" ht="17">
      <c r="A62"/>
      <c r="B62"/>
      <c r="C62"/>
      <c r="E62" s="502">
        <f t="shared" si="8"/>
        <v>0</v>
      </c>
      <c r="F62" s="502">
        <f t="shared" si="9"/>
        <v>0</v>
      </c>
      <c r="H62" s="502">
        <f t="shared" si="10"/>
        <v>0</v>
      </c>
      <c r="I62" s="502">
        <f t="shared" si="11"/>
        <v>0</v>
      </c>
      <c r="M62" s="507">
        <f t="shared" si="4"/>
        <v>0</v>
      </c>
      <c r="N62" s="508">
        <f t="shared" si="5"/>
        <v>0</v>
      </c>
      <c r="O62" s="508">
        <f t="shared" si="6"/>
        <v>0</v>
      </c>
      <c r="P62" s="509" t="e">
        <f t="shared" si="7"/>
        <v>#DIV/0!</v>
      </c>
    </row>
    <row r="63" spans="1:16" ht="17">
      <c r="A63"/>
      <c r="B63"/>
      <c r="C63"/>
      <c r="E63" s="502">
        <f t="shared" si="8"/>
        <v>0</v>
      </c>
      <c r="F63" s="502">
        <f t="shared" si="9"/>
        <v>0</v>
      </c>
      <c r="H63" s="502">
        <f t="shared" si="10"/>
        <v>0</v>
      </c>
      <c r="I63" s="502">
        <f t="shared" si="11"/>
        <v>0</v>
      </c>
      <c r="M63" s="507">
        <f t="shared" si="4"/>
        <v>0</v>
      </c>
      <c r="N63" s="508">
        <f t="shared" si="5"/>
        <v>0</v>
      </c>
      <c r="O63" s="508">
        <f t="shared" si="6"/>
        <v>0</v>
      </c>
      <c r="P63" s="509" t="e">
        <f t="shared" si="7"/>
        <v>#DIV/0!</v>
      </c>
    </row>
    <row r="64" spans="1:16" ht="17">
      <c r="A64"/>
      <c r="B64"/>
      <c r="C64"/>
      <c r="E64" s="502">
        <f t="shared" si="8"/>
        <v>0</v>
      </c>
      <c r="F64" s="502">
        <f t="shared" si="9"/>
        <v>0</v>
      </c>
      <c r="H64" s="502">
        <f t="shared" si="10"/>
        <v>0</v>
      </c>
      <c r="I64" s="502">
        <f t="shared" si="11"/>
        <v>0</v>
      </c>
      <c r="M64" s="507">
        <f t="shared" si="4"/>
        <v>0</v>
      </c>
      <c r="N64" s="508">
        <f t="shared" si="5"/>
        <v>0</v>
      </c>
      <c r="O64" s="508">
        <f t="shared" si="6"/>
        <v>0</v>
      </c>
      <c r="P64" s="509" t="e">
        <f t="shared" si="7"/>
        <v>#DIV/0!</v>
      </c>
    </row>
    <row r="65" spans="1:16" ht="17">
      <c r="A65"/>
      <c r="B65"/>
      <c r="C65"/>
      <c r="E65" s="502">
        <f t="shared" si="8"/>
        <v>0</v>
      </c>
      <c r="F65" s="502">
        <f t="shared" si="9"/>
        <v>0</v>
      </c>
      <c r="H65" s="502">
        <f t="shared" si="10"/>
        <v>0</v>
      </c>
      <c r="I65" s="502">
        <f t="shared" si="11"/>
        <v>0</v>
      </c>
      <c r="M65" s="507">
        <f t="shared" si="4"/>
        <v>0</v>
      </c>
      <c r="N65" s="508">
        <f t="shared" si="5"/>
        <v>0</v>
      </c>
      <c r="O65" s="508">
        <f t="shared" si="6"/>
        <v>0</v>
      </c>
      <c r="P65" s="509" t="e">
        <f t="shared" si="7"/>
        <v>#DIV/0!</v>
      </c>
    </row>
    <row r="66" spans="1:16" ht="17">
      <c r="A66"/>
      <c r="B66"/>
      <c r="C66"/>
      <c r="E66" s="502">
        <f t="shared" si="8"/>
        <v>0</v>
      </c>
      <c r="F66" s="502">
        <f t="shared" si="9"/>
        <v>0</v>
      </c>
      <c r="H66" s="502">
        <f t="shared" si="10"/>
        <v>0</v>
      </c>
      <c r="I66" s="502">
        <f t="shared" si="11"/>
        <v>0</v>
      </c>
      <c r="M66" s="507">
        <f t="shared" si="4"/>
        <v>0</v>
      </c>
      <c r="N66" s="508">
        <f t="shared" si="5"/>
        <v>0</v>
      </c>
      <c r="O66" s="508">
        <f t="shared" si="6"/>
        <v>0</v>
      </c>
      <c r="P66" s="509" t="e">
        <f t="shared" si="7"/>
        <v>#DIV/0!</v>
      </c>
    </row>
    <row r="67" spans="1:16" ht="17">
      <c r="A67"/>
      <c r="B67"/>
      <c r="C67"/>
      <c r="E67" s="502">
        <f t="shared" si="8"/>
        <v>0</v>
      </c>
      <c r="F67" s="502">
        <f t="shared" si="9"/>
        <v>0</v>
      </c>
      <c r="H67" s="502">
        <f t="shared" si="10"/>
        <v>0</v>
      </c>
      <c r="I67" s="502">
        <f t="shared" si="11"/>
        <v>0</v>
      </c>
      <c r="M67" s="507">
        <f t="shared" si="4"/>
        <v>0</v>
      </c>
      <c r="N67" s="508">
        <f t="shared" si="5"/>
        <v>0</v>
      </c>
      <c r="O67" s="508">
        <f t="shared" si="6"/>
        <v>0</v>
      </c>
      <c r="P67" s="509" t="e">
        <f t="shared" si="7"/>
        <v>#DIV/0!</v>
      </c>
    </row>
    <row r="68" spans="1:16" ht="17">
      <c r="A68"/>
      <c r="B68"/>
      <c r="C68"/>
      <c r="E68" s="502">
        <f t="shared" si="8"/>
        <v>0</v>
      </c>
      <c r="F68" s="502">
        <f t="shared" si="9"/>
        <v>0</v>
      </c>
      <c r="H68" s="502">
        <f t="shared" si="10"/>
        <v>0</v>
      </c>
      <c r="I68" s="502">
        <f t="shared" si="11"/>
        <v>0</v>
      </c>
      <c r="M68" s="507">
        <f t="shared" si="4"/>
        <v>0</v>
      </c>
      <c r="N68" s="508">
        <f t="shared" si="5"/>
        <v>0</v>
      </c>
      <c r="O68" s="508">
        <f t="shared" si="6"/>
        <v>0</v>
      </c>
      <c r="P68" s="509" t="e">
        <f t="shared" si="7"/>
        <v>#DIV/0!</v>
      </c>
    </row>
    <row r="69" spans="1:16" ht="17">
      <c r="A69"/>
      <c r="B69"/>
      <c r="C69"/>
      <c r="E69" s="502">
        <f t="shared" si="8"/>
        <v>0</v>
      </c>
      <c r="F69" s="502">
        <f t="shared" si="9"/>
        <v>0</v>
      </c>
      <c r="H69" s="502">
        <f t="shared" si="10"/>
        <v>0</v>
      </c>
      <c r="I69" s="502">
        <f t="shared" si="11"/>
        <v>0</v>
      </c>
      <c r="M69" s="507">
        <f t="shared" ref="M69:M132" si="12">A69</f>
        <v>0</v>
      </c>
      <c r="N69" s="508">
        <f t="shared" ref="N69:N132" si="13">H69</f>
        <v>0</v>
      </c>
      <c r="O69" s="508">
        <f t="shared" ref="O69:O132" si="14">I69</f>
        <v>0</v>
      </c>
      <c r="P69" s="509" t="e">
        <f t="shared" ref="P69:P132" si="15">O69/N69</f>
        <v>#DIV/0!</v>
      </c>
    </row>
    <row r="70" spans="1:16" ht="17">
      <c r="A70"/>
      <c r="B70"/>
      <c r="C70"/>
      <c r="E70" s="502">
        <f t="shared" si="8"/>
        <v>0</v>
      </c>
      <c r="F70" s="502">
        <f t="shared" si="9"/>
        <v>0</v>
      </c>
      <c r="H70" s="502">
        <f t="shared" si="10"/>
        <v>0</v>
      </c>
      <c r="I70" s="502">
        <f t="shared" si="11"/>
        <v>0</v>
      </c>
      <c r="M70" s="507">
        <f t="shared" si="12"/>
        <v>0</v>
      </c>
      <c r="N70" s="508">
        <f t="shared" si="13"/>
        <v>0</v>
      </c>
      <c r="O70" s="508">
        <f t="shared" si="14"/>
        <v>0</v>
      </c>
      <c r="P70" s="509" t="e">
        <f t="shared" si="15"/>
        <v>#DIV/0!</v>
      </c>
    </row>
    <row r="71" spans="1:16" ht="17">
      <c r="A71"/>
      <c r="B71"/>
      <c r="C71"/>
      <c r="E71" s="502">
        <f t="shared" si="8"/>
        <v>0</v>
      </c>
      <c r="F71" s="502">
        <f t="shared" si="9"/>
        <v>0</v>
      </c>
      <c r="H71" s="502">
        <f t="shared" si="10"/>
        <v>0</v>
      </c>
      <c r="I71" s="502">
        <f t="shared" si="11"/>
        <v>0</v>
      </c>
      <c r="M71" s="507">
        <f t="shared" si="12"/>
        <v>0</v>
      </c>
      <c r="N71" s="508">
        <f t="shared" si="13"/>
        <v>0</v>
      </c>
      <c r="O71" s="508">
        <f t="shared" si="14"/>
        <v>0</v>
      </c>
      <c r="P71" s="509" t="e">
        <f t="shared" si="15"/>
        <v>#DIV/0!</v>
      </c>
    </row>
    <row r="72" spans="1:16" ht="17">
      <c r="A72"/>
      <c r="B72"/>
      <c r="C72"/>
      <c r="E72" s="502">
        <f t="shared" si="8"/>
        <v>0</v>
      </c>
      <c r="F72" s="502">
        <f t="shared" si="9"/>
        <v>0</v>
      </c>
      <c r="H72" s="502">
        <f t="shared" si="10"/>
        <v>0</v>
      </c>
      <c r="I72" s="502">
        <f t="shared" si="11"/>
        <v>0</v>
      </c>
      <c r="M72" s="507">
        <f t="shared" si="12"/>
        <v>0</v>
      </c>
      <c r="N72" s="508">
        <f t="shared" si="13"/>
        <v>0</v>
      </c>
      <c r="O72" s="508">
        <f t="shared" si="14"/>
        <v>0</v>
      </c>
      <c r="P72" s="509" t="e">
        <f t="shared" si="15"/>
        <v>#DIV/0!</v>
      </c>
    </row>
    <row r="73" spans="1:16" ht="17">
      <c r="A73"/>
      <c r="B73"/>
      <c r="C73"/>
      <c r="E73" s="502">
        <f t="shared" si="8"/>
        <v>0</v>
      </c>
      <c r="F73" s="502">
        <f t="shared" si="9"/>
        <v>0</v>
      </c>
      <c r="H73" s="502">
        <f t="shared" si="10"/>
        <v>0</v>
      </c>
      <c r="I73" s="502">
        <f t="shared" si="11"/>
        <v>0</v>
      </c>
      <c r="M73" s="507">
        <f t="shared" si="12"/>
        <v>0</v>
      </c>
      <c r="N73" s="508">
        <f t="shared" si="13"/>
        <v>0</v>
      </c>
      <c r="O73" s="508">
        <f t="shared" si="14"/>
        <v>0</v>
      </c>
      <c r="P73" s="509" t="e">
        <f t="shared" si="15"/>
        <v>#DIV/0!</v>
      </c>
    </row>
    <row r="74" spans="1:16" ht="17">
      <c r="A74"/>
      <c r="B74"/>
      <c r="C74"/>
      <c r="E74" s="502">
        <f t="shared" si="8"/>
        <v>0</v>
      </c>
      <c r="F74" s="502">
        <f t="shared" si="9"/>
        <v>0</v>
      </c>
      <c r="H74" s="502">
        <f t="shared" si="10"/>
        <v>0</v>
      </c>
      <c r="I74" s="502">
        <f t="shared" si="11"/>
        <v>0</v>
      </c>
      <c r="M74" s="507">
        <f t="shared" si="12"/>
        <v>0</v>
      </c>
      <c r="N74" s="508">
        <f t="shared" si="13"/>
        <v>0</v>
      </c>
      <c r="O74" s="508">
        <f t="shared" si="14"/>
        <v>0</v>
      </c>
      <c r="P74" s="509" t="e">
        <f t="shared" si="15"/>
        <v>#DIV/0!</v>
      </c>
    </row>
    <row r="75" spans="1:16" ht="17">
      <c r="A75"/>
      <c r="B75"/>
      <c r="C75"/>
      <c r="E75" s="502">
        <f t="shared" si="8"/>
        <v>0</v>
      </c>
      <c r="F75" s="502">
        <f t="shared" si="9"/>
        <v>0</v>
      </c>
      <c r="H75" s="502">
        <f t="shared" si="10"/>
        <v>0</v>
      </c>
      <c r="I75" s="502">
        <f t="shared" si="11"/>
        <v>0</v>
      </c>
      <c r="M75" s="507">
        <f t="shared" si="12"/>
        <v>0</v>
      </c>
      <c r="N75" s="508">
        <f t="shared" si="13"/>
        <v>0</v>
      </c>
      <c r="O75" s="508">
        <f t="shared" si="14"/>
        <v>0</v>
      </c>
      <c r="P75" s="509" t="e">
        <f t="shared" si="15"/>
        <v>#DIV/0!</v>
      </c>
    </row>
    <row r="76" spans="1:16" ht="17">
      <c r="A76"/>
      <c r="B76"/>
      <c r="C76"/>
      <c r="E76" s="502">
        <f t="shared" si="8"/>
        <v>0</v>
      </c>
      <c r="F76" s="502">
        <f t="shared" si="9"/>
        <v>0</v>
      </c>
      <c r="H76" s="502">
        <f t="shared" si="10"/>
        <v>0</v>
      </c>
      <c r="I76" s="502">
        <f t="shared" si="11"/>
        <v>0</v>
      </c>
      <c r="M76" s="507">
        <f t="shared" si="12"/>
        <v>0</v>
      </c>
      <c r="N76" s="508">
        <f t="shared" si="13"/>
        <v>0</v>
      </c>
      <c r="O76" s="508">
        <f t="shared" si="14"/>
        <v>0</v>
      </c>
      <c r="P76" s="509" t="e">
        <f t="shared" si="15"/>
        <v>#DIV/0!</v>
      </c>
    </row>
    <row r="77" spans="1:16" ht="17">
      <c r="A77"/>
      <c r="B77"/>
      <c r="C77"/>
      <c r="E77" s="502">
        <f t="shared" si="8"/>
        <v>0</v>
      </c>
      <c r="F77" s="502">
        <f t="shared" si="9"/>
        <v>0</v>
      </c>
      <c r="H77" s="502">
        <f t="shared" si="10"/>
        <v>0</v>
      </c>
      <c r="I77" s="502">
        <f t="shared" si="11"/>
        <v>0</v>
      </c>
      <c r="M77" s="507">
        <f t="shared" si="12"/>
        <v>0</v>
      </c>
      <c r="N77" s="508">
        <f t="shared" si="13"/>
        <v>0</v>
      </c>
      <c r="O77" s="508">
        <f t="shared" si="14"/>
        <v>0</v>
      </c>
      <c r="P77" s="509" t="e">
        <f t="shared" si="15"/>
        <v>#DIV/0!</v>
      </c>
    </row>
    <row r="78" spans="1:16" ht="17">
      <c r="A78"/>
      <c r="B78"/>
      <c r="C78"/>
      <c r="E78" s="502">
        <f t="shared" si="8"/>
        <v>0</v>
      </c>
      <c r="F78" s="502">
        <f t="shared" si="9"/>
        <v>0</v>
      </c>
      <c r="H78" s="502">
        <f t="shared" si="10"/>
        <v>0</v>
      </c>
      <c r="I78" s="502">
        <f t="shared" si="11"/>
        <v>0</v>
      </c>
      <c r="M78" s="507">
        <f t="shared" si="12"/>
        <v>0</v>
      </c>
      <c r="N78" s="508">
        <f t="shared" si="13"/>
        <v>0</v>
      </c>
      <c r="O78" s="508">
        <f t="shared" si="14"/>
        <v>0</v>
      </c>
      <c r="P78" s="509" t="e">
        <f t="shared" si="15"/>
        <v>#DIV/0!</v>
      </c>
    </row>
    <row r="79" spans="1:16" ht="17">
      <c r="A79"/>
      <c r="B79"/>
      <c r="C79"/>
      <c r="E79" s="502">
        <f t="shared" si="8"/>
        <v>0</v>
      </c>
      <c r="F79" s="502">
        <f t="shared" si="9"/>
        <v>0</v>
      </c>
      <c r="H79" s="502">
        <f t="shared" si="10"/>
        <v>0</v>
      </c>
      <c r="I79" s="502">
        <f t="shared" si="11"/>
        <v>0</v>
      </c>
      <c r="M79" s="507">
        <f t="shared" si="12"/>
        <v>0</v>
      </c>
      <c r="N79" s="508">
        <f t="shared" si="13"/>
        <v>0</v>
      </c>
      <c r="O79" s="508">
        <f t="shared" si="14"/>
        <v>0</v>
      </c>
      <c r="P79" s="509" t="e">
        <f t="shared" si="15"/>
        <v>#DIV/0!</v>
      </c>
    </row>
    <row r="80" spans="1:16" ht="17">
      <c r="A80"/>
      <c r="B80"/>
      <c r="C80"/>
      <c r="E80" s="502">
        <f t="shared" si="8"/>
        <v>0</v>
      </c>
      <c r="F80" s="502">
        <f t="shared" si="9"/>
        <v>0</v>
      </c>
      <c r="H80" s="502">
        <f t="shared" si="10"/>
        <v>0</v>
      </c>
      <c r="I80" s="502">
        <f t="shared" si="11"/>
        <v>0</v>
      </c>
      <c r="M80" s="507">
        <f t="shared" si="12"/>
        <v>0</v>
      </c>
      <c r="N80" s="508">
        <f t="shared" si="13"/>
        <v>0</v>
      </c>
      <c r="O80" s="508">
        <f t="shared" si="14"/>
        <v>0</v>
      </c>
      <c r="P80" s="509" t="e">
        <f t="shared" si="15"/>
        <v>#DIV/0!</v>
      </c>
    </row>
    <row r="81" spans="1:16" ht="17">
      <c r="A81"/>
      <c r="B81"/>
      <c r="C81"/>
      <c r="E81" s="502">
        <f t="shared" si="8"/>
        <v>0</v>
      </c>
      <c r="F81" s="502">
        <f t="shared" si="9"/>
        <v>0</v>
      </c>
      <c r="H81" s="502">
        <f t="shared" si="10"/>
        <v>0</v>
      </c>
      <c r="I81" s="502">
        <f t="shared" si="11"/>
        <v>0</v>
      </c>
      <c r="M81" s="507">
        <f t="shared" si="12"/>
        <v>0</v>
      </c>
      <c r="N81" s="508">
        <f t="shared" si="13"/>
        <v>0</v>
      </c>
      <c r="O81" s="508">
        <f t="shared" si="14"/>
        <v>0</v>
      </c>
      <c r="P81" s="509" t="e">
        <f t="shared" si="15"/>
        <v>#DIV/0!</v>
      </c>
    </row>
    <row r="82" spans="1:16" ht="17">
      <c r="A82"/>
      <c r="B82"/>
      <c r="C82"/>
      <c r="E82" s="502">
        <f t="shared" si="8"/>
        <v>0</v>
      </c>
      <c r="F82" s="502">
        <f t="shared" si="9"/>
        <v>0</v>
      </c>
      <c r="H82" s="502">
        <f t="shared" si="10"/>
        <v>0</v>
      </c>
      <c r="I82" s="502">
        <f t="shared" si="11"/>
        <v>0</v>
      </c>
      <c r="M82" s="507">
        <f t="shared" si="12"/>
        <v>0</v>
      </c>
      <c r="N82" s="508">
        <f t="shared" si="13"/>
        <v>0</v>
      </c>
      <c r="O82" s="508">
        <f t="shared" si="14"/>
        <v>0</v>
      </c>
      <c r="P82" s="509" t="e">
        <f t="shared" si="15"/>
        <v>#DIV/0!</v>
      </c>
    </row>
    <row r="83" spans="1:16" ht="17">
      <c r="A83"/>
      <c r="B83"/>
      <c r="C83"/>
      <c r="E83" s="502">
        <f t="shared" si="8"/>
        <v>0</v>
      </c>
      <c r="F83" s="502">
        <f t="shared" si="9"/>
        <v>0</v>
      </c>
      <c r="H83" s="502">
        <f t="shared" si="10"/>
        <v>0</v>
      </c>
      <c r="I83" s="502">
        <f t="shared" si="11"/>
        <v>0</v>
      </c>
      <c r="M83" s="507">
        <f t="shared" si="12"/>
        <v>0</v>
      </c>
      <c r="N83" s="508">
        <f t="shared" si="13"/>
        <v>0</v>
      </c>
      <c r="O83" s="508">
        <f t="shared" si="14"/>
        <v>0</v>
      </c>
      <c r="P83" s="509" t="e">
        <f t="shared" si="15"/>
        <v>#DIV/0!</v>
      </c>
    </row>
    <row r="84" spans="1:16" ht="17">
      <c r="A84"/>
      <c r="B84"/>
      <c r="C84"/>
      <c r="E84" s="502">
        <f t="shared" si="8"/>
        <v>0</v>
      </c>
      <c r="F84" s="502">
        <f t="shared" si="9"/>
        <v>0</v>
      </c>
      <c r="H84" s="502">
        <f t="shared" si="10"/>
        <v>0</v>
      </c>
      <c r="I84" s="502">
        <f t="shared" si="11"/>
        <v>0</v>
      </c>
      <c r="M84" s="507">
        <f t="shared" si="12"/>
        <v>0</v>
      </c>
      <c r="N84" s="508">
        <f t="shared" si="13"/>
        <v>0</v>
      </c>
      <c r="O84" s="508">
        <f t="shared" si="14"/>
        <v>0</v>
      </c>
      <c r="P84" s="509" t="e">
        <f t="shared" si="15"/>
        <v>#DIV/0!</v>
      </c>
    </row>
    <row r="85" spans="1:16" ht="17">
      <c r="A85"/>
      <c r="B85"/>
      <c r="C85"/>
      <c r="E85" s="502">
        <f t="shared" si="8"/>
        <v>0</v>
      </c>
      <c r="F85" s="502">
        <f t="shared" si="9"/>
        <v>0</v>
      </c>
      <c r="H85" s="502">
        <f t="shared" si="10"/>
        <v>0</v>
      </c>
      <c r="I85" s="502">
        <f t="shared" si="11"/>
        <v>0</v>
      </c>
      <c r="M85" s="507">
        <f t="shared" si="12"/>
        <v>0</v>
      </c>
      <c r="N85" s="508">
        <f t="shared" si="13"/>
        <v>0</v>
      </c>
      <c r="O85" s="508">
        <f t="shared" si="14"/>
        <v>0</v>
      </c>
      <c r="P85" s="509" t="e">
        <f t="shared" si="15"/>
        <v>#DIV/0!</v>
      </c>
    </row>
    <row r="86" spans="1:16" ht="17">
      <c r="A86"/>
      <c r="B86"/>
      <c r="C86"/>
      <c r="E86" s="502">
        <f t="shared" si="8"/>
        <v>0</v>
      </c>
      <c r="F86" s="502">
        <f t="shared" si="9"/>
        <v>0</v>
      </c>
      <c r="H86" s="502">
        <f t="shared" si="10"/>
        <v>0</v>
      </c>
      <c r="I86" s="502">
        <f t="shared" si="11"/>
        <v>0</v>
      </c>
      <c r="M86" s="507">
        <f t="shared" si="12"/>
        <v>0</v>
      </c>
      <c r="N86" s="508">
        <f t="shared" si="13"/>
        <v>0</v>
      </c>
      <c r="O86" s="508">
        <f t="shared" si="14"/>
        <v>0</v>
      </c>
      <c r="P86" s="509" t="e">
        <f t="shared" si="15"/>
        <v>#DIV/0!</v>
      </c>
    </row>
    <row r="87" spans="1:16" ht="17">
      <c r="A87"/>
      <c r="B87"/>
      <c r="C87"/>
      <c r="E87" s="502">
        <f t="shared" si="8"/>
        <v>0</v>
      </c>
      <c r="F87" s="502">
        <f t="shared" si="9"/>
        <v>0</v>
      </c>
      <c r="H87" s="502">
        <f t="shared" si="10"/>
        <v>0</v>
      </c>
      <c r="I87" s="502">
        <f t="shared" si="11"/>
        <v>0</v>
      </c>
      <c r="M87" s="507">
        <f t="shared" si="12"/>
        <v>0</v>
      </c>
      <c r="N87" s="508">
        <f t="shared" si="13"/>
        <v>0</v>
      </c>
      <c r="O87" s="508">
        <f t="shared" si="14"/>
        <v>0</v>
      </c>
      <c r="P87" s="509" t="e">
        <f t="shared" si="15"/>
        <v>#DIV/0!</v>
      </c>
    </row>
    <row r="88" spans="1:16" ht="17">
      <c r="A88"/>
      <c r="B88"/>
      <c r="C88"/>
      <c r="E88" s="502">
        <f t="shared" si="8"/>
        <v>0</v>
      </c>
      <c r="F88" s="502">
        <f t="shared" si="9"/>
        <v>0</v>
      </c>
      <c r="H88" s="502">
        <f t="shared" si="10"/>
        <v>0</v>
      </c>
      <c r="I88" s="502">
        <f t="shared" si="11"/>
        <v>0</v>
      </c>
      <c r="M88" s="507">
        <f t="shared" si="12"/>
        <v>0</v>
      </c>
      <c r="N88" s="508">
        <f t="shared" si="13"/>
        <v>0</v>
      </c>
      <c r="O88" s="508">
        <f t="shared" si="14"/>
        <v>0</v>
      </c>
      <c r="P88" s="509" t="e">
        <f t="shared" si="15"/>
        <v>#DIV/0!</v>
      </c>
    </row>
    <row r="89" spans="1:16" ht="17">
      <c r="A89"/>
      <c r="B89"/>
      <c r="C89"/>
      <c r="E89" s="502">
        <f t="shared" si="8"/>
        <v>0</v>
      </c>
      <c r="F89" s="502">
        <f t="shared" si="9"/>
        <v>0</v>
      </c>
      <c r="H89" s="502">
        <f t="shared" si="10"/>
        <v>0</v>
      </c>
      <c r="I89" s="502">
        <f t="shared" si="11"/>
        <v>0</v>
      </c>
      <c r="M89" s="507">
        <f t="shared" si="12"/>
        <v>0</v>
      </c>
      <c r="N89" s="508">
        <f t="shared" si="13"/>
        <v>0</v>
      </c>
      <c r="O89" s="508">
        <f t="shared" si="14"/>
        <v>0</v>
      </c>
      <c r="P89" s="509" t="e">
        <f t="shared" si="15"/>
        <v>#DIV/0!</v>
      </c>
    </row>
    <row r="90" spans="1:16" ht="17">
      <c r="A90"/>
      <c r="B90"/>
      <c r="C90"/>
      <c r="E90" s="502">
        <f t="shared" si="8"/>
        <v>0</v>
      </c>
      <c r="F90" s="502">
        <f t="shared" si="9"/>
        <v>0</v>
      </c>
      <c r="H90" s="502">
        <f t="shared" si="10"/>
        <v>0</v>
      </c>
      <c r="I90" s="502">
        <f t="shared" si="11"/>
        <v>0</v>
      </c>
      <c r="M90" s="507">
        <f t="shared" si="12"/>
        <v>0</v>
      </c>
      <c r="N90" s="508">
        <f t="shared" si="13"/>
        <v>0</v>
      </c>
      <c r="O90" s="508">
        <f t="shared" si="14"/>
        <v>0</v>
      </c>
      <c r="P90" s="509" t="e">
        <f t="shared" si="15"/>
        <v>#DIV/0!</v>
      </c>
    </row>
    <row r="91" spans="1:16" ht="17">
      <c r="A91"/>
      <c r="B91"/>
      <c r="C91"/>
      <c r="E91" s="502">
        <f t="shared" si="8"/>
        <v>0</v>
      </c>
      <c r="F91" s="502">
        <f t="shared" si="9"/>
        <v>0</v>
      </c>
      <c r="H91" s="502">
        <f t="shared" si="10"/>
        <v>0</v>
      </c>
      <c r="I91" s="502">
        <f t="shared" si="11"/>
        <v>0</v>
      </c>
      <c r="M91" s="507">
        <f t="shared" si="12"/>
        <v>0</v>
      </c>
      <c r="N91" s="508">
        <f t="shared" si="13"/>
        <v>0</v>
      </c>
      <c r="O91" s="508">
        <f t="shared" si="14"/>
        <v>0</v>
      </c>
      <c r="P91" s="509" t="e">
        <f t="shared" si="15"/>
        <v>#DIV/0!</v>
      </c>
    </row>
    <row r="92" spans="1:16" ht="17">
      <c r="A92"/>
      <c r="B92"/>
      <c r="C92"/>
      <c r="E92" s="502">
        <f t="shared" si="8"/>
        <v>0</v>
      </c>
      <c r="F92" s="502">
        <f t="shared" si="9"/>
        <v>0</v>
      </c>
      <c r="H92" s="502">
        <f t="shared" si="10"/>
        <v>0</v>
      </c>
      <c r="I92" s="502">
        <f t="shared" si="11"/>
        <v>0</v>
      </c>
      <c r="M92" s="507">
        <f t="shared" si="12"/>
        <v>0</v>
      </c>
      <c r="N92" s="508">
        <f t="shared" si="13"/>
        <v>0</v>
      </c>
      <c r="O92" s="508">
        <f t="shared" si="14"/>
        <v>0</v>
      </c>
      <c r="P92" s="509" t="e">
        <f t="shared" si="15"/>
        <v>#DIV/0!</v>
      </c>
    </row>
    <row r="93" spans="1:16" ht="17">
      <c r="A93"/>
      <c r="B93"/>
      <c r="C93"/>
      <c r="E93" s="502">
        <f t="shared" si="8"/>
        <v>0</v>
      </c>
      <c r="F93" s="502">
        <f t="shared" si="9"/>
        <v>0</v>
      </c>
      <c r="H93" s="502">
        <f t="shared" si="10"/>
        <v>0</v>
      </c>
      <c r="I93" s="502">
        <f t="shared" si="11"/>
        <v>0</v>
      </c>
      <c r="M93" s="507">
        <f t="shared" si="12"/>
        <v>0</v>
      </c>
      <c r="N93" s="508">
        <f t="shared" si="13"/>
        <v>0</v>
      </c>
      <c r="O93" s="508">
        <f t="shared" si="14"/>
        <v>0</v>
      </c>
      <c r="P93" s="509" t="e">
        <f t="shared" si="15"/>
        <v>#DIV/0!</v>
      </c>
    </row>
    <row r="94" spans="1:16" ht="17">
      <c r="A94"/>
      <c r="B94"/>
      <c r="C94"/>
      <c r="E94" s="502">
        <f t="shared" si="8"/>
        <v>0</v>
      </c>
      <c r="F94" s="502">
        <f t="shared" si="9"/>
        <v>0</v>
      </c>
      <c r="H94" s="502">
        <f t="shared" si="10"/>
        <v>0</v>
      </c>
      <c r="I94" s="502">
        <f t="shared" si="11"/>
        <v>0</v>
      </c>
      <c r="M94" s="507">
        <f t="shared" si="12"/>
        <v>0</v>
      </c>
      <c r="N94" s="508">
        <f t="shared" si="13"/>
        <v>0</v>
      </c>
      <c r="O94" s="508">
        <f t="shared" si="14"/>
        <v>0</v>
      </c>
      <c r="P94" s="509" t="e">
        <f t="shared" si="15"/>
        <v>#DIV/0!</v>
      </c>
    </row>
    <row r="95" spans="1:16" ht="17">
      <c r="A95"/>
      <c r="B95"/>
      <c r="C95"/>
      <c r="E95" s="502">
        <f t="shared" si="8"/>
        <v>0</v>
      </c>
      <c r="F95" s="502">
        <f t="shared" si="9"/>
        <v>0</v>
      </c>
      <c r="H95" s="502">
        <f t="shared" si="10"/>
        <v>0</v>
      </c>
      <c r="I95" s="502">
        <f t="shared" si="11"/>
        <v>0</v>
      </c>
      <c r="M95" s="507">
        <f t="shared" si="12"/>
        <v>0</v>
      </c>
      <c r="N95" s="508">
        <f t="shared" si="13"/>
        <v>0</v>
      </c>
      <c r="O95" s="508">
        <f t="shared" si="14"/>
        <v>0</v>
      </c>
      <c r="P95" s="509" t="e">
        <f t="shared" si="15"/>
        <v>#DIV/0!</v>
      </c>
    </row>
    <row r="96" spans="1:16" ht="17">
      <c r="A96"/>
      <c r="B96"/>
      <c r="C96"/>
      <c r="E96" s="502">
        <f t="shared" si="8"/>
        <v>0</v>
      </c>
      <c r="F96" s="502">
        <f t="shared" si="9"/>
        <v>0</v>
      </c>
      <c r="H96" s="502">
        <f t="shared" si="10"/>
        <v>0</v>
      </c>
      <c r="I96" s="502">
        <f t="shared" si="11"/>
        <v>0</v>
      </c>
      <c r="M96" s="507">
        <f t="shared" si="12"/>
        <v>0</v>
      </c>
      <c r="N96" s="508">
        <f t="shared" si="13"/>
        <v>0</v>
      </c>
      <c r="O96" s="508">
        <f t="shared" si="14"/>
        <v>0</v>
      </c>
      <c r="P96" s="509" t="e">
        <f t="shared" si="15"/>
        <v>#DIV/0!</v>
      </c>
    </row>
    <row r="97" spans="1:16" ht="17">
      <c r="A97"/>
      <c r="B97"/>
      <c r="C97"/>
      <c r="E97" s="502">
        <f t="shared" si="8"/>
        <v>0</v>
      </c>
      <c r="F97" s="502">
        <f t="shared" si="9"/>
        <v>0</v>
      </c>
      <c r="H97" s="502">
        <f t="shared" si="10"/>
        <v>0</v>
      </c>
      <c r="I97" s="502">
        <f t="shared" si="11"/>
        <v>0</v>
      </c>
      <c r="M97" s="507">
        <f t="shared" si="12"/>
        <v>0</v>
      </c>
      <c r="N97" s="508">
        <f t="shared" si="13"/>
        <v>0</v>
      </c>
      <c r="O97" s="508">
        <f t="shared" si="14"/>
        <v>0</v>
      </c>
      <c r="P97" s="509" t="e">
        <f t="shared" si="15"/>
        <v>#DIV/0!</v>
      </c>
    </row>
    <row r="98" spans="1:16" ht="17">
      <c r="A98"/>
      <c r="B98"/>
      <c r="C98"/>
      <c r="E98" s="502">
        <f t="shared" si="8"/>
        <v>0</v>
      </c>
      <c r="F98" s="502">
        <f t="shared" si="9"/>
        <v>0</v>
      </c>
      <c r="H98" s="502">
        <f t="shared" si="10"/>
        <v>0</v>
      </c>
      <c r="I98" s="502">
        <f t="shared" si="11"/>
        <v>0</v>
      </c>
      <c r="M98" s="507">
        <f t="shared" si="12"/>
        <v>0</v>
      </c>
      <c r="N98" s="508">
        <f t="shared" si="13"/>
        <v>0</v>
      </c>
      <c r="O98" s="508">
        <f t="shared" si="14"/>
        <v>0</v>
      </c>
      <c r="P98" s="509" t="e">
        <f t="shared" si="15"/>
        <v>#DIV/0!</v>
      </c>
    </row>
    <row r="99" spans="1:16" ht="17">
      <c r="A99"/>
      <c r="B99"/>
      <c r="C99"/>
      <c r="E99" s="502">
        <f t="shared" si="8"/>
        <v>0</v>
      </c>
      <c r="F99" s="502">
        <f t="shared" si="9"/>
        <v>0</v>
      </c>
      <c r="H99" s="502">
        <f t="shared" si="10"/>
        <v>0</v>
      </c>
      <c r="I99" s="502">
        <f t="shared" si="11"/>
        <v>0</v>
      </c>
      <c r="M99" s="507">
        <f t="shared" si="12"/>
        <v>0</v>
      </c>
      <c r="N99" s="508">
        <f t="shared" si="13"/>
        <v>0</v>
      </c>
      <c r="O99" s="508">
        <f t="shared" si="14"/>
        <v>0</v>
      </c>
      <c r="P99" s="509" t="e">
        <f t="shared" si="15"/>
        <v>#DIV/0!</v>
      </c>
    </row>
    <row r="100" spans="1:16" ht="17">
      <c r="A100"/>
      <c r="B100"/>
      <c r="C100"/>
      <c r="E100" s="502">
        <f t="shared" si="8"/>
        <v>0</v>
      </c>
      <c r="F100" s="502">
        <f t="shared" si="9"/>
        <v>0</v>
      </c>
      <c r="H100" s="502">
        <f t="shared" si="10"/>
        <v>0</v>
      </c>
      <c r="I100" s="502">
        <f t="shared" si="11"/>
        <v>0</v>
      </c>
      <c r="M100" s="507">
        <f t="shared" si="12"/>
        <v>0</v>
      </c>
      <c r="N100" s="508">
        <f t="shared" si="13"/>
        <v>0</v>
      </c>
      <c r="O100" s="508">
        <f t="shared" si="14"/>
        <v>0</v>
      </c>
      <c r="P100" s="509" t="e">
        <f t="shared" si="15"/>
        <v>#DIV/0!</v>
      </c>
    </row>
    <row r="101" spans="1:16" ht="17">
      <c r="A101"/>
      <c r="B101"/>
      <c r="C101"/>
      <c r="E101" s="502">
        <f t="shared" si="8"/>
        <v>0</v>
      </c>
      <c r="F101" s="502">
        <f t="shared" si="9"/>
        <v>0</v>
      </c>
      <c r="H101" s="502">
        <f t="shared" si="10"/>
        <v>0</v>
      </c>
      <c r="I101" s="502">
        <f t="shared" si="11"/>
        <v>0</v>
      </c>
      <c r="M101" s="507">
        <f t="shared" si="12"/>
        <v>0</v>
      </c>
      <c r="N101" s="508">
        <f t="shared" si="13"/>
        <v>0</v>
      </c>
      <c r="O101" s="508">
        <f t="shared" si="14"/>
        <v>0</v>
      </c>
      <c r="P101" s="509" t="e">
        <f t="shared" si="15"/>
        <v>#DIV/0!</v>
      </c>
    </row>
    <row r="102" spans="1:16" ht="17">
      <c r="A102"/>
      <c r="B102"/>
      <c r="C102"/>
      <c r="E102" s="502">
        <f t="shared" si="8"/>
        <v>0</v>
      </c>
      <c r="F102" s="502">
        <f t="shared" si="9"/>
        <v>0</v>
      </c>
      <c r="H102" s="502">
        <f t="shared" si="10"/>
        <v>0</v>
      </c>
      <c r="I102" s="502">
        <f t="shared" si="11"/>
        <v>0</v>
      </c>
      <c r="M102" s="507">
        <f t="shared" si="12"/>
        <v>0</v>
      </c>
      <c r="N102" s="508">
        <f t="shared" si="13"/>
        <v>0</v>
      </c>
      <c r="O102" s="508">
        <f t="shared" si="14"/>
        <v>0</v>
      </c>
      <c r="P102" s="509" t="e">
        <f t="shared" si="15"/>
        <v>#DIV/0!</v>
      </c>
    </row>
    <row r="103" spans="1:16" ht="17">
      <c r="A103"/>
      <c r="B103"/>
      <c r="C103"/>
      <c r="E103" s="502">
        <f t="shared" si="8"/>
        <v>0</v>
      </c>
      <c r="F103" s="502">
        <f t="shared" si="9"/>
        <v>0</v>
      </c>
      <c r="H103" s="502">
        <f t="shared" si="10"/>
        <v>0</v>
      </c>
      <c r="I103" s="502">
        <f t="shared" si="11"/>
        <v>0</v>
      </c>
      <c r="M103" s="507">
        <f t="shared" si="12"/>
        <v>0</v>
      </c>
      <c r="N103" s="508">
        <f t="shared" si="13"/>
        <v>0</v>
      </c>
      <c r="O103" s="508">
        <f t="shared" si="14"/>
        <v>0</v>
      </c>
      <c r="P103" s="509" t="e">
        <f t="shared" si="15"/>
        <v>#DIV/0!</v>
      </c>
    </row>
    <row r="104" spans="1:16" ht="17">
      <c r="A104"/>
      <c r="B104"/>
      <c r="C104"/>
      <c r="E104" s="502">
        <f t="shared" si="8"/>
        <v>0</v>
      </c>
      <c r="F104" s="502">
        <f t="shared" si="9"/>
        <v>0</v>
      </c>
      <c r="H104" s="502">
        <f t="shared" si="10"/>
        <v>0</v>
      </c>
      <c r="I104" s="502">
        <f t="shared" si="11"/>
        <v>0</v>
      </c>
      <c r="M104" s="507">
        <f t="shared" si="12"/>
        <v>0</v>
      </c>
      <c r="N104" s="508">
        <f t="shared" si="13"/>
        <v>0</v>
      </c>
      <c r="O104" s="508">
        <f t="shared" si="14"/>
        <v>0</v>
      </c>
      <c r="P104" s="509" t="e">
        <f t="shared" si="15"/>
        <v>#DIV/0!</v>
      </c>
    </row>
    <row r="105" spans="1:16" ht="17">
      <c r="A105"/>
      <c r="B105"/>
      <c r="C105"/>
      <c r="E105" s="502">
        <f t="shared" si="8"/>
        <v>0</v>
      </c>
      <c r="F105" s="502">
        <f t="shared" si="9"/>
        <v>0</v>
      </c>
      <c r="H105" s="502">
        <f t="shared" si="10"/>
        <v>0</v>
      </c>
      <c r="I105" s="502">
        <f t="shared" si="11"/>
        <v>0</v>
      </c>
      <c r="M105" s="507">
        <f t="shared" si="12"/>
        <v>0</v>
      </c>
      <c r="N105" s="508">
        <f t="shared" si="13"/>
        <v>0</v>
      </c>
      <c r="O105" s="508">
        <f t="shared" si="14"/>
        <v>0</v>
      </c>
      <c r="P105" s="509" t="e">
        <f t="shared" si="15"/>
        <v>#DIV/0!</v>
      </c>
    </row>
    <row r="106" spans="1:16" ht="17">
      <c r="A106"/>
      <c r="B106"/>
      <c r="C106"/>
      <c r="E106" s="502">
        <f t="shared" si="8"/>
        <v>0</v>
      </c>
      <c r="F106" s="502">
        <f t="shared" si="9"/>
        <v>0</v>
      </c>
      <c r="H106" s="502">
        <f t="shared" si="10"/>
        <v>0</v>
      </c>
      <c r="I106" s="502">
        <f t="shared" si="11"/>
        <v>0</v>
      </c>
      <c r="M106" s="507">
        <f t="shared" si="12"/>
        <v>0</v>
      </c>
      <c r="N106" s="508">
        <f t="shared" si="13"/>
        <v>0</v>
      </c>
      <c r="O106" s="508">
        <f t="shared" si="14"/>
        <v>0</v>
      </c>
      <c r="P106" s="509" t="e">
        <f t="shared" si="15"/>
        <v>#DIV/0!</v>
      </c>
    </row>
    <row r="107" spans="1:16" ht="17">
      <c r="A107"/>
      <c r="B107"/>
      <c r="C107"/>
      <c r="E107" s="502">
        <f t="shared" si="8"/>
        <v>0</v>
      </c>
      <c r="F107" s="502">
        <f t="shared" si="9"/>
        <v>0</v>
      </c>
      <c r="H107" s="502">
        <f t="shared" si="10"/>
        <v>0</v>
      </c>
      <c r="I107" s="502">
        <f t="shared" si="11"/>
        <v>0</v>
      </c>
      <c r="M107" s="507">
        <f t="shared" si="12"/>
        <v>0</v>
      </c>
      <c r="N107" s="508">
        <f t="shared" si="13"/>
        <v>0</v>
      </c>
      <c r="O107" s="508">
        <f t="shared" si="14"/>
        <v>0</v>
      </c>
      <c r="P107" s="509" t="e">
        <f t="shared" si="15"/>
        <v>#DIV/0!</v>
      </c>
    </row>
    <row r="108" spans="1:16" ht="17">
      <c r="A108"/>
      <c r="B108"/>
      <c r="C108"/>
      <c r="E108" s="502">
        <f t="shared" si="8"/>
        <v>0</v>
      </c>
      <c r="F108" s="502">
        <f t="shared" si="9"/>
        <v>0</v>
      </c>
      <c r="H108" s="502">
        <f t="shared" si="10"/>
        <v>0</v>
      </c>
      <c r="I108" s="502">
        <f t="shared" si="11"/>
        <v>0</v>
      </c>
      <c r="M108" s="507">
        <f t="shared" si="12"/>
        <v>0</v>
      </c>
      <c r="N108" s="508">
        <f t="shared" si="13"/>
        <v>0</v>
      </c>
      <c r="O108" s="508">
        <f t="shared" si="14"/>
        <v>0</v>
      </c>
      <c r="P108" s="509" t="e">
        <f t="shared" si="15"/>
        <v>#DIV/0!</v>
      </c>
    </row>
    <row r="109" spans="1:16" ht="17">
      <c r="A109"/>
      <c r="B109"/>
      <c r="C109"/>
      <c r="E109" s="502">
        <f t="shared" si="8"/>
        <v>0</v>
      </c>
      <c r="F109" s="502">
        <f t="shared" si="9"/>
        <v>0</v>
      </c>
      <c r="H109" s="502">
        <f t="shared" si="10"/>
        <v>0</v>
      </c>
      <c r="I109" s="502">
        <f t="shared" si="11"/>
        <v>0</v>
      </c>
      <c r="M109" s="507">
        <f t="shared" si="12"/>
        <v>0</v>
      </c>
      <c r="N109" s="508">
        <f t="shared" si="13"/>
        <v>0</v>
      </c>
      <c r="O109" s="508">
        <f t="shared" si="14"/>
        <v>0</v>
      </c>
      <c r="P109" s="509" t="e">
        <f t="shared" si="15"/>
        <v>#DIV/0!</v>
      </c>
    </row>
    <row r="110" spans="1:16" ht="17">
      <c r="A110"/>
      <c r="B110"/>
      <c r="C110"/>
      <c r="E110" s="502">
        <f t="shared" ref="E110:E173" si="16">B110*$E$2</f>
        <v>0</v>
      </c>
      <c r="F110" s="502">
        <f t="shared" ref="F110:F173" si="17">C110*$F$2</f>
        <v>0</v>
      </c>
      <c r="H110" s="502">
        <f t="shared" ref="H110:H173" si="18">E110/$I$2</f>
        <v>0</v>
      </c>
      <c r="I110" s="502">
        <f t="shared" ref="I110:I173" si="19">F110/$I$2</f>
        <v>0</v>
      </c>
      <c r="M110" s="507">
        <f t="shared" si="12"/>
        <v>0</v>
      </c>
      <c r="N110" s="508">
        <f t="shared" si="13"/>
        <v>0</v>
      </c>
      <c r="O110" s="508">
        <f t="shared" si="14"/>
        <v>0</v>
      </c>
      <c r="P110" s="509" t="e">
        <f t="shared" si="15"/>
        <v>#DIV/0!</v>
      </c>
    </row>
    <row r="111" spans="1:16" ht="17">
      <c r="A111"/>
      <c r="B111"/>
      <c r="C111"/>
      <c r="E111" s="502">
        <f t="shared" si="16"/>
        <v>0</v>
      </c>
      <c r="F111" s="502">
        <f t="shared" si="17"/>
        <v>0</v>
      </c>
      <c r="H111" s="502">
        <f t="shared" si="18"/>
        <v>0</v>
      </c>
      <c r="I111" s="502">
        <f t="shared" si="19"/>
        <v>0</v>
      </c>
      <c r="M111" s="507">
        <f t="shared" si="12"/>
        <v>0</v>
      </c>
      <c r="N111" s="508">
        <f t="shared" si="13"/>
        <v>0</v>
      </c>
      <c r="O111" s="508">
        <f t="shared" si="14"/>
        <v>0</v>
      </c>
      <c r="P111" s="509" t="e">
        <f t="shared" si="15"/>
        <v>#DIV/0!</v>
      </c>
    </row>
    <row r="112" spans="1:16" ht="17">
      <c r="A112"/>
      <c r="B112"/>
      <c r="C112"/>
      <c r="E112" s="502">
        <f t="shared" si="16"/>
        <v>0</v>
      </c>
      <c r="F112" s="502">
        <f t="shared" si="17"/>
        <v>0</v>
      </c>
      <c r="H112" s="502">
        <f t="shared" si="18"/>
        <v>0</v>
      </c>
      <c r="I112" s="502">
        <f t="shared" si="19"/>
        <v>0</v>
      </c>
      <c r="M112" s="507">
        <f t="shared" si="12"/>
        <v>0</v>
      </c>
      <c r="N112" s="508">
        <f t="shared" si="13"/>
        <v>0</v>
      </c>
      <c r="O112" s="508">
        <f t="shared" si="14"/>
        <v>0</v>
      </c>
      <c r="P112" s="509" t="e">
        <f t="shared" si="15"/>
        <v>#DIV/0!</v>
      </c>
    </row>
    <row r="113" spans="1:16" ht="17">
      <c r="A113"/>
      <c r="B113"/>
      <c r="C113"/>
      <c r="E113" s="502">
        <f t="shared" si="16"/>
        <v>0</v>
      </c>
      <c r="F113" s="502">
        <f t="shared" si="17"/>
        <v>0</v>
      </c>
      <c r="H113" s="502">
        <f t="shared" si="18"/>
        <v>0</v>
      </c>
      <c r="I113" s="502">
        <f t="shared" si="19"/>
        <v>0</v>
      </c>
      <c r="M113" s="507">
        <f t="shared" si="12"/>
        <v>0</v>
      </c>
      <c r="N113" s="508">
        <f t="shared" si="13"/>
        <v>0</v>
      </c>
      <c r="O113" s="508">
        <f t="shared" si="14"/>
        <v>0</v>
      </c>
      <c r="P113" s="509" t="e">
        <f t="shared" si="15"/>
        <v>#DIV/0!</v>
      </c>
    </row>
    <row r="114" spans="1:16" ht="17">
      <c r="A114"/>
      <c r="B114"/>
      <c r="C114"/>
      <c r="E114" s="502">
        <f t="shared" si="16"/>
        <v>0</v>
      </c>
      <c r="F114" s="502">
        <f t="shared" si="17"/>
        <v>0</v>
      </c>
      <c r="H114" s="502">
        <f t="shared" si="18"/>
        <v>0</v>
      </c>
      <c r="I114" s="502">
        <f t="shared" si="19"/>
        <v>0</v>
      </c>
      <c r="M114" s="507">
        <f t="shared" si="12"/>
        <v>0</v>
      </c>
      <c r="N114" s="508">
        <f t="shared" si="13"/>
        <v>0</v>
      </c>
      <c r="O114" s="508">
        <f t="shared" si="14"/>
        <v>0</v>
      </c>
      <c r="P114" s="509" t="e">
        <f t="shared" si="15"/>
        <v>#DIV/0!</v>
      </c>
    </row>
    <row r="115" spans="1:16" ht="17">
      <c r="A115"/>
      <c r="B115"/>
      <c r="C115"/>
      <c r="E115" s="502">
        <f t="shared" si="16"/>
        <v>0</v>
      </c>
      <c r="F115" s="502">
        <f t="shared" si="17"/>
        <v>0</v>
      </c>
      <c r="H115" s="502">
        <f t="shared" si="18"/>
        <v>0</v>
      </c>
      <c r="I115" s="502">
        <f t="shared" si="19"/>
        <v>0</v>
      </c>
      <c r="M115" s="507">
        <f t="shared" si="12"/>
        <v>0</v>
      </c>
      <c r="N115" s="508">
        <f t="shared" si="13"/>
        <v>0</v>
      </c>
      <c r="O115" s="508">
        <f t="shared" si="14"/>
        <v>0</v>
      </c>
      <c r="P115" s="509" t="e">
        <f t="shared" si="15"/>
        <v>#DIV/0!</v>
      </c>
    </row>
    <row r="116" spans="1:16" ht="17">
      <c r="A116"/>
      <c r="B116"/>
      <c r="C116"/>
      <c r="E116" s="502">
        <f t="shared" si="16"/>
        <v>0</v>
      </c>
      <c r="F116" s="502">
        <f t="shared" si="17"/>
        <v>0</v>
      </c>
      <c r="H116" s="502">
        <f t="shared" si="18"/>
        <v>0</v>
      </c>
      <c r="I116" s="502">
        <f t="shared" si="19"/>
        <v>0</v>
      </c>
      <c r="M116" s="507">
        <f t="shared" si="12"/>
        <v>0</v>
      </c>
      <c r="N116" s="508">
        <f t="shared" si="13"/>
        <v>0</v>
      </c>
      <c r="O116" s="508">
        <f t="shared" si="14"/>
        <v>0</v>
      </c>
      <c r="P116" s="509" t="e">
        <f t="shared" si="15"/>
        <v>#DIV/0!</v>
      </c>
    </row>
    <row r="117" spans="1:16" ht="17">
      <c r="A117"/>
      <c r="B117"/>
      <c r="C117"/>
      <c r="E117" s="502">
        <f t="shared" si="16"/>
        <v>0</v>
      </c>
      <c r="F117" s="502">
        <f t="shared" si="17"/>
        <v>0</v>
      </c>
      <c r="H117" s="502">
        <f t="shared" si="18"/>
        <v>0</v>
      </c>
      <c r="I117" s="502">
        <f t="shared" si="19"/>
        <v>0</v>
      </c>
      <c r="M117" s="507">
        <f t="shared" si="12"/>
        <v>0</v>
      </c>
      <c r="N117" s="508">
        <f t="shared" si="13"/>
        <v>0</v>
      </c>
      <c r="O117" s="508">
        <f t="shared" si="14"/>
        <v>0</v>
      </c>
      <c r="P117" s="509" t="e">
        <f t="shared" si="15"/>
        <v>#DIV/0!</v>
      </c>
    </row>
    <row r="118" spans="1:16" ht="17">
      <c r="A118"/>
      <c r="B118"/>
      <c r="C118"/>
      <c r="E118" s="502">
        <f t="shared" si="16"/>
        <v>0</v>
      </c>
      <c r="F118" s="502">
        <f t="shared" si="17"/>
        <v>0</v>
      </c>
      <c r="H118" s="502">
        <f t="shared" si="18"/>
        <v>0</v>
      </c>
      <c r="I118" s="502">
        <f t="shared" si="19"/>
        <v>0</v>
      </c>
      <c r="M118" s="507">
        <f t="shared" si="12"/>
        <v>0</v>
      </c>
      <c r="N118" s="508">
        <f t="shared" si="13"/>
        <v>0</v>
      </c>
      <c r="O118" s="508">
        <f t="shared" si="14"/>
        <v>0</v>
      </c>
      <c r="P118" s="509" t="e">
        <f t="shared" si="15"/>
        <v>#DIV/0!</v>
      </c>
    </row>
    <row r="119" spans="1:16" ht="17">
      <c r="A119"/>
      <c r="B119"/>
      <c r="C119"/>
      <c r="E119" s="502">
        <f t="shared" si="16"/>
        <v>0</v>
      </c>
      <c r="F119" s="502">
        <f t="shared" si="17"/>
        <v>0</v>
      </c>
      <c r="H119" s="502">
        <f t="shared" si="18"/>
        <v>0</v>
      </c>
      <c r="I119" s="502">
        <f t="shared" si="19"/>
        <v>0</v>
      </c>
      <c r="M119" s="507">
        <f t="shared" si="12"/>
        <v>0</v>
      </c>
      <c r="N119" s="508">
        <f t="shared" si="13"/>
        <v>0</v>
      </c>
      <c r="O119" s="508">
        <f t="shared" si="14"/>
        <v>0</v>
      </c>
      <c r="P119" s="509" t="e">
        <f t="shared" si="15"/>
        <v>#DIV/0!</v>
      </c>
    </row>
    <row r="120" spans="1:16" ht="17">
      <c r="A120"/>
      <c r="B120"/>
      <c r="C120"/>
      <c r="E120" s="502">
        <f t="shared" si="16"/>
        <v>0</v>
      </c>
      <c r="F120" s="502">
        <f t="shared" si="17"/>
        <v>0</v>
      </c>
      <c r="H120" s="502">
        <f t="shared" si="18"/>
        <v>0</v>
      </c>
      <c r="I120" s="502">
        <f t="shared" si="19"/>
        <v>0</v>
      </c>
      <c r="M120" s="507">
        <f t="shared" si="12"/>
        <v>0</v>
      </c>
      <c r="N120" s="508">
        <f t="shared" si="13"/>
        <v>0</v>
      </c>
      <c r="O120" s="508">
        <f t="shared" si="14"/>
        <v>0</v>
      </c>
      <c r="P120" s="509" t="e">
        <f t="shared" si="15"/>
        <v>#DIV/0!</v>
      </c>
    </row>
    <row r="121" spans="1:16" ht="17">
      <c r="A121"/>
      <c r="B121"/>
      <c r="C121"/>
      <c r="E121" s="502">
        <f t="shared" si="16"/>
        <v>0</v>
      </c>
      <c r="F121" s="502">
        <f t="shared" si="17"/>
        <v>0</v>
      </c>
      <c r="H121" s="502">
        <f t="shared" si="18"/>
        <v>0</v>
      </c>
      <c r="I121" s="502">
        <f t="shared" si="19"/>
        <v>0</v>
      </c>
      <c r="M121" s="507">
        <f t="shared" si="12"/>
        <v>0</v>
      </c>
      <c r="N121" s="508">
        <f t="shared" si="13"/>
        <v>0</v>
      </c>
      <c r="O121" s="508">
        <f t="shared" si="14"/>
        <v>0</v>
      </c>
      <c r="P121" s="509" t="e">
        <f t="shared" si="15"/>
        <v>#DIV/0!</v>
      </c>
    </row>
    <row r="122" spans="1:16" ht="17">
      <c r="A122"/>
      <c r="B122"/>
      <c r="C122"/>
      <c r="E122" s="502">
        <f t="shared" si="16"/>
        <v>0</v>
      </c>
      <c r="F122" s="502">
        <f t="shared" si="17"/>
        <v>0</v>
      </c>
      <c r="H122" s="502">
        <f t="shared" si="18"/>
        <v>0</v>
      </c>
      <c r="I122" s="502">
        <f t="shared" si="19"/>
        <v>0</v>
      </c>
      <c r="M122" s="507">
        <f t="shared" si="12"/>
        <v>0</v>
      </c>
      <c r="N122" s="508">
        <f t="shared" si="13"/>
        <v>0</v>
      </c>
      <c r="O122" s="508">
        <f t="shared" si="14"/>
        <v>0</v>
      </c>
      <c r="P122" s="509" t="e">
        <f t="shared" si="15"/>
        <v>#DIV/0!</v>
      </c>
    </row>
    <row r="123" spans="1:16" ht="17">
      <c r="A123"/>
      <c r="B123"/>
      <c r="C123"/>
      <c r="E123" s="502">
        <f t="shared" si="16"/>
        <v>0</v>
      </c>
      <c r="F123" s="502">
        <f t="shared" si="17"/>
        <v>0</v>
      </c>
      <c r="H123" s="502">
        <f t="shared" si="18"/>
        <v>0</v>
      </c>
      <c r="I123" s="502">
        <f t="shared" si="19"/>
        <v>0</v>
      </c>
      <c r="M123" s="507">
        <f t="shared" si="12"/>
        <v>0</v>
      </c>
      <c r="N123" s="508">
        <f t="shared" si="13"/>
        <v>0</v>
      </c>
      <c r="O123" s="508">
        <f t="shared" si="14"/>
        <v>0</v>
      </c>
      <c r="P123" s="509" t="e">
        <f t="shared" si="15"/>
        <v>#DIV/0!</v>
      </c>
    </row>
    <row r="124" spans="1:16" ht="17">
      <c r="A124"/>
      <c r="B124"/>
      <c r="C124"/>
      <c r="E124" s="502">
        <f t="shared" si="16"/>
        <v>0</v>
      </c>
      <c r="F124" s="502">
        <f t="shared" si="17"/>
        <v>0</v>
      </c>
      <c r="H124" s="502">
        <f t="shared" si="18"/>
        <v>0</v>
      </c>
      <c r="I124" s="502">
        <f t="shared" si="19"/>
        <v>0</v>
      </c>
      <c r="M124" s="507">
        <f t="shared" si="12"/>
        <v>0</v>
      </c>
      <c r="N124" s="508">
        <f t="shared" si="13"/>
        <v>0</v>
      </c>
      <c r="O124" s="508">
        <f t="shared" si="14"/>
        <v>0</v>
      </c>
      <c r="P124" s="509" t="e">
        <f t="shared" si="15"/>
        <v>#DIV/0!</v>
      </c>
    </row>
    <row r="125" spans="1:16" ht="17">
      <c r="A125"/>
      <c r="B125"/>
      <c r="C125"/>
      <c r="E125" s="502">
        <f t="shared" si="16"/>
        <v>0</v>
      </c>
      <c r="F125" s="502">
        <f t="shared" si="17"/>
        <v>0</v>
      </c>
      <c r="H125" s="502">
        <f t="shared" si="18"/>
        <v>0</v>
      </c>
      <c r="I125" s="502">
        <f t="shared" si="19"/>
        <v>0</v>
      </c>
      <c r="M125" s="507">
        <f t="shared" si="12"/>
        <v>0</v>
      </c>
      <c r="N125" s="508">
        <f t="shared" si="13"/>
        <v>0</v>
      </c>
      <c r="O125" s="508">
        <f t="shared" si="14"/>
        <v>0</v>
      </c>
      <c r="P125" s="509" t="e">
        <f t="shared" si="15"/>
        <v>#DIV/0!</v>
      </c>
    </row>
    <row r="126" spans="1:16" ht="17">
      <c r="A126"/>
      <c r="B126"/>
      <c r="C126"/>
      <c r="E126" s="502">
        <f t="shared" si="16"/>
        <v>0</v>
      </c>
      <c r="F126" s="502">
        <f t="shared" si="17"/>
        <v>0</v>
      </c>
      <c r="H126" s="502">
        <f t="shared" si="18"/>
        <v>0</v>
      </c>
      <c r="I126" s="502">
        <f t="shared" si="19"/>
        <v>0</v>
      </c>
      <c r="M126" s="507">
        <f t="shared" si="12"/>
        <v>0</v>
      </c>
      <c r="N126" s="508">
        <f t="shared" si="13"/>
        <v>0</v>
      </c>
      <c r="O126" s="508">
        <f t="shared" si="14"/>
        <v>0</v>
      </c>
      <c r="P126" s="509" t="e">
        <f t="shared" si="15"/>
        <v>#DIV/0!</v>
      </c>
    </row>
    <row r="127" spans="1:16" ht="17">
      <c r="A127"/>
      <c r="B127"/>
      <c r="C127"/>
      <c r="E127" s="502">
        <f t="shared" si="16"/>
        <v>0</v>
      </c>
      <c r="F127" s="502">
        <f t="shared" si="17"/>
        <v>0</v>
      </c>
      <c r="H127" s="502">
        <f t="shared" si="18"/>
        <v>0</v>
      </c>
      <c r="I127" s="502">
        <f t="shared" si="19"/>
        <v>0</v>
      </c>
      <c r="M127" s="507">
        <f t="shared" si="12"/>
        <v>0</v>
      </c>
      <c r="N127" s="508">
        <f t="shared" si="13"/>
        <v>0</v>
      </c>
      <c r="O127" s="508">
        <f t="shared" si="14"/>
        <v>0</v>
      </c>
      <c r="P127" s="509" t="e">
        <f t="shared" si="15"/>
        <v>#DIV/0!</v>
      </c>
    </row>
    <row r="128" spans="1:16" ht="17">
      <c r="A128"/>
      <c r="B128"/>
      <c r="C128"/>
      <c r="E128" s="502">
        <f t="shared" si="16"/>
        <v>0</v>
      </c>
      <c r="F128" s="502">
        <f t="shared" si="17"/>
        <v>0</v>
      </c>
      <c r="H128" s="502">
        <f t="shared" si="18"/>
        <v>0</v>
      </c>
      <c r="I128" s="502">
        <f t="shared" si="19"/>
        <v>0</v>
      </c>
      <c r="M128" s="507">
        <f t="shared" si="12"/>
        <v>0</v>
      </c>
      <c r="N128" s="508">
        <f t="shared" si="13"/>
        <v>0</v>
      </c>
      <c r="O128" s="508">
        <f t="shared" si="14"/>
        <v>0</v>
      </c>
      <c r="P128" s="509" t="e">
        <f t="shared" si="15"/>
        <v>#DIV/0!</v>
      </c>
    </row>
    <row r="129" spans="1:16" ht="17">
      <c r="A129"/>
      <c r="B129"/>
      <c r="C129"/>
      <c r="E129" s="502">
        <f t="shared" si="16"/>
        <v>0</v>
      </c>
      <c r="F129" s="502">
        <f t="shared" si="17"/>
        <v>0</v>
      </c>
      <c r="H129" s="502">
        <f t="shared" si="18"/>
        <v>0</v>
      </c>
      <c r="I129" s="502">
        <f t="shared" si="19"/>
        <v>0</v>
      </c>
      <c r="M129" s="507">
        <f t="shared" si="12"/>
        <v>0</v>
      </c>
      <c r="N129" s="508">
        <f t="shared" si="13"/>
        <v>0</v>
      </c>
      <c r="O129" s="508">
        <f t="shared" si="14"/>
        <v>0</v>
      </c>
      <c r="P129" s="509" t="e">
        <f t="shared" si="15"/>
        <v>#DIV/0!</v>
      </c>
    </row>
    <row r="130" spans="1:16" ht="17">
      <c r="A130"/>
      <c r="B130"/>
      <c r="C130"/>
      <c r="E130" s="502">
        <f t="shared" si="16"/>
        <v>0</v>
      </c>
      <c r="F130" s="502">
        <f t="shared" si="17"/>
        <v>0</v>
      </c>
      <c r="H130" s="502">
        <f t="shared" si="18"/>
        <v>0</v>
      </c>
      <c r="I130" s="502">
        <f t="shared" si="19"/>
        <v>0</v>
      </c>
      <c r="M130" s="507">
        <f t="shared" si="12"/>
        <v>0</v>
      </c>
      <c r="N130" s="508">
        <f t="shared" si="13"/>
        <v>0</v>
      </c>
      <c r="O130" s="508">
        <f t="shared" si="14"/>
        <v>0</v>
      </c>
      <c r="P130" s="509" t="e">
        <f t="shared" si="15"/>
        <v>#DIV/0!</v>
      </c>
    </row>
    <row r="131" spans="1:16" ht="17">
      <c r="A131"/>
      <c r="B131"/>
      <c r="C131"/>
      <c r="E131" s="502">
        <f t="shared" si="16"/>
        <v>0</v>
      </c>
      <c r="F131" s="502">
        <f t="shared" si="17"/>
        <v>0</v>
      </c>
      <c r="H131" s="502">
        <f t="shared" si="18"/>
        <v>0</v>
      </c>
      <c r="I131" s="502">
        <f t="shared" si="19"/>
        <v>0</v>
      </c>
      <c r="M131" s="507">
        <f t="shared" si="12"/>
        <v>0</v>
      </c>
      <c r="N131" s="508">
        <f t="shared" si="13"/>
        <v>0</v>
      </c>
      <c r="O131" s="508">
        <f t="shared" si="14"/>
        <v>0</v>
      </c>
      <c r="P131" s="509" t="e">
        <f t="shared" si="15"/>
        <v>#DIV/0!</v>
      </c>
    </row>
    <row r="132" spans="1:16" ht="17">
      <c r="A132"/>
      <c r="B132"/>
      <c r="C132"/>
      <c r="E132" s="502">
        <f t="shared" si="16"/>
        <v>0</v>
      </c>
      <c r="F132" s="502">
        <f t="shared" si="17"/>
        <v>0</v>
      </c>
      <c r="H132" s="502">
        <f t="shared" si="18"/>
        <v>0</v>
      </c>
      <c r="I132" s="502">
        <f t="shared" si="19"/>
        <v>0</v>
      </c>
      <c r="M132" s="507">
        <f t="shared" si="12"/>
        <v>0</v>
      </c>
      <c r="N132" s="508">
        <f t="shared" si="13"/>
        <v>0</v>
      </c>
      <c r="O132" s="508">
        <f t="shared" si="14"/>
        <v>0</v>
      </c>
      <c r="P132" s="509" t="e">
        <f t="shared" si="15"/>
        <v>#DIV/0!</v>
      </c>
    </row>
    <row r="133" spans="1:16" ht="17">
      <c r="A133"/>
      <c r="B133"/>
      <c r="C133"/>
      <c r="E133" s="502">
        <f t="shared" si="16"/>
        <v>0</v>
      </c>
      <c r="F133" s="502">
        <f t="shared" si="17"/>
        <v>0</v>
      </c>
      <c r="H133" s="502">
        <f t="shared" si="18"/>
        <v>0</v>
      </c>
      <c r="I133" s="502">
        <f t="shared" si="19"/>
        <v>0</v>
      </c>
      <c r="M133" s="507">
        <f t="shared" ref="M133:M196" si="20">A133</f>
        <v>0</v>
      </c>
      <c r="N133" s="508">
        <f t="shared" ref="N133:N196" si="21">H133</f>
        <v>0</v>
      </c>
      <c r="O133" s="508">
        <f t="shared" ref="O133:O196" si="22">I133</f>
        <v>0</v>
      </c>
      <c r="P133" s="509" t="e">
        <f t="shared" ref="P133:P196" si="23">O133/N133</f>
        <v>#DIV/0!</v>
      </c>
    </row>
    <row r="134" spans="1:16" ht="17">
      <c r="A134"/>
      <c r="B134"/>
      <c r="C134"/>
      <c r="E134" s="502">
        <f t="shared" si="16"/>
        <v>0</v>
      </c>
      <c r="F134" s="502">
        <f t="shared" si="17"/>
        <v>0</v>
      </c>
      <c r="H134" s="502">
        <f t="shared" si="18"/>
        <v>0</v>
      </c>
      <c r="I134" s="502">
        <f t="shared" si="19"/>
        <v>0</v>
      </c>
      <c r="M134" s="507">
        <f t="shared" si="20"/>
        <v>0</v>
      </c>
      <c r="N134" s="508">
        <f t="shared" si="21"/>
        <v>0</v>
      </c>
      <c r="O134" s="508">
        <f t="shared" si="22"/>
        <v>0</v>
      </c>
      <c r="P134" s="509" t="e">
        <f t="shared" si="23"/>
        <v>#DIV/0!</v>
      </c>
    </row>
    <row r="135" spans="1:16" ht="17">
      <c r="A135"/>
      <c r="B135"/>
      <c r="C135"/>
      <c r="E135" s="502">
        <f t="shared" si="16"/>
        <v>0</v>
      </c>
      <c r="F135" s="502">
        <f t="shared" si="17"/>
        <v>0</v>
      </c>
      <c r="H135" s="502">
        <f t="shared" si="18"/>
        <v>0</v>
      </c>
      <c r="I135" s="502">
        <f t="shared" si="19"/>
        <v>0</v>
      </c>
      <c r="M135" s="507">
        <f t="shared" si="20"/>
        <v>0</v>
      </c>
      <c r="N135" s="508">
        <f t="shared" si="21"/>
        <v>0</v>
      </c>
      <c r="O135" s="508">
        <f t="shared" si="22"/>
        <v>0</v>
      </c>
      <c r="P135" s="509" t="e">
        <f t="shared" si="23"/>
        <v>#DIV/0!</v>
      </c>
    </row>
    <row r="136" spans="1:16" ht="17">
      <c r="A136"/>
      <c r="B136"/>
      <c r="C136"/>
      <c r="E136" s="502">
        <f t="shared" si="16"/>
        <v>0</v>
      </c>
      <c r="F136" s="502">
        <f t="shared" si="17"/>
        <v>0</v>
      </c>
      <c r="H136" s="502">
        <f t="shared" si="18"/>
        <v>0</v>
      </c>
      <c r="I136" s="502">
        <f t="shared" si="19"/>
        <v>0</v>
      </c>
      <c r="M136" s="507">
        <f t="shared" si="20"/>
        <v>0</v>
      </c>
      <c r="N136" s="508">
        <f t="shared" si="21"/>
        <v>0</v>
      </c>
      <c r="O136" s="508">
        <f t="shared" si="22"/>
        <v>0</v>
      </c>
      <c r="P136" s="509" t="e">
        <f t="shared" si="23"/>
        <v>#DIV/0!</v>
      </c>
    </row>
    <row r="137" spans="1:16" ht="17">
      <c r="A137"/>
      <c r="B137"/>
      <c r="C137"/>
      <c r="E137" s="502">
        <f t="shared" si="16"/>
        <v>0</v>
      </c>
      <c r="F137" s="502">
        <f t="shared" si="17"/>
        <v>0</v>
      </c>
      <c r="H137" s="502">
        <f t="shared" si="18"/>
        <v>0</v>
      </c>
      <c r="I137" s="502">
        <f t="shared" si="19"/>
        <v>0</v>
      </c>
      <c r="M137" s="507">
        <f t="shared" si="20"/>
        <v>0</v>
      </c>
      <c r="N137" s="508">
        <f t="shared" si="21"/>
        <v>0</v>
      </c>
      <c r="O137" s="508">
        <f t="shared" si="22"/>
        <v>0</v>
      </c>
      <c r="P137" s="509" t="e">
        <f t="shared" si="23"/>
        <v>#DIV/0!</v>
      </c>
    </row>
    <row r="138" spans="1:16" ht="17">
      <c r="A138"/>
      <c r="B138"/>
      <c r="C138"/>
      <c r="E138" s="502">
        <f t="shared" si="16"/>
        <v>0</v>
      </c>
      <c r="F138" s="502">
        <f t="shared" si="17"/>
        <v>0</v>
      </c>
      <c r="H138" s="502">
        <f t="shared" si="18"/>
        <v>0</v>
      </c>
      <c r="I138" s="502">
        <f t="shared" si="19"/>
        <v>0</v>
      </c>
      <c r="M138" s="507">
        <f t="shared" si="20"/>
        <v>0</v>
      </c>
      <c r="N138" s="508">
        <f t="shared" si="21"/>
        <v>0</v>
      </c>
      <c r="O138" s="508">
        <f t="shared" si="22"/>
        <v>0</v>
      </c>
      <c r="P138" s="509" t="e">
        <f t="shared" si="23"/>
        <v>#DIV/0!</v>
      </c>
    </row>
    <row r="139" spans="1:16" ht="17">
      <c r="A139"/>
      <c r="B139"/>
      <c r="C139"/>
      <c r="E139" s="502">
        <f t="shared" si="16"/>
        <v>0</v>
      </c>
      <c r="F139" s="502">
        <f t="shared" si="17"/>
        <v>0</v>
      </c>
      <c r="H139" s="502">
        <f t="shared" si="18"/>
        <v>0</v>
      </c>
      <c r="I139" s="502">
        <f t="shared" si="19"/>
        <v>0</v>
      </c>
      <c r="M139" s="507">
        <f t="shared" si="20"/>
        <v>0</v>
      </c>
      <c r="N139" s="508">
        <f t="shared" si="21"/>
        <v>0</v>
      </c>
      <c r="O139" s="508">
        <f t="shared" si="22"/>
        <v>0</v>
      </c>
      <c r="P139" s="509" t="e">
        <f t="shared" si="23"/>
        <v>#DIV/0!</v>
      </c>
    </row>
    <row r="140" spans="1:16" ht="17">
      <c r="A140"/>
      <c r="B140"/>
      <c r="C140"/>
      <c r="E140" s="502">
        <f t="shared" si="16"/>
        <v>0</v>
      </c>
      <c r="F140" s="502">
        <f t="shared" si="17"/>
        <v>0</v>
      </c>
      <c r="H140" s="502">
        <f t="shared" si="18"/>
        <v>0</v>
      </c>
      <c r="I140" s="502">
        <f t="shared" si="19"/>
        <v>0</v>
      </c>
      <c r="M140" s="507">
        <f t="shared" si="20"/>
        <v>0</v>
      </c>
      <c r="N140" s="508">
        <f t="shared" si="21"/>
        <v>0</v>
      </c>
      <c r="O140" s="508">
        <f t="shared" si="22"/>
        <v>0</v>
      </c>
      <c r="P140" s="509" t="e">
        <f t="shared" si="23"/>
        <v>#DIV/0!</v>
      </c>
    </row>
    <row r="141" spans="1:16" ht="17">
      <c r="A141"/>
      <c r="B141"/>
      <c r="C141"/>
      <c r="E141" s="502">
        <f t="shared" si="16"/>
        <v>0</v>
      </c>
      <c r="F141" s="502">
        <f t="shared" si="17"/>
        <v>0</v>
      </c>
      <c r="H141" s="502">
        <f t="shared" si="18"/>
        <v>0</v>
      </c>
      <c r="I141" s="502">
        <f t="shared" si="19"/>
        <v>0</v>
      </c>
      <c r="M141" s="507">
        <f t="shared" si="20"/>
        <v>0</v>
      </c>
      <c r="N141" s="508">
        <f t="shared" si="21"/>
        <v>0</v>
      </c>
      <c r="O141" s="508">
        <f t="shared" si="22"/>
        <v>0</v>
      </c>
      <c r="P141" s="509" t="e">
        <f t="shared" si="23"/>
        <v>#DIV/0!</v>
      </c>
    </row>
    <row r="142" spans="1:16" ht="17">
      <c r="A142"/>
      <c r="B142"/>
      <c r="C142"/>
      <c r="E142" s="502">
        <f t="shared" si="16"/>
        <v>0</v>
      </c>
      <c r="F142" s="502">
        <f t="shared" si="17"/>
        <v>0</v>
      </c>
      <c r="H142" s="502">
        <f t="shared" si="18"/>
        <v>0</v>
      </c>
      <c r="I142" s="502">
        <f t="shared" si="19"/>
        <v>0</v>
      </c>
      <c r="M142" s="507">
        <f t="shared" si="20"/>
        <v>0</v>
      </c>
      <c r="N142" s="508">
        <f t="shared" si="21"/>
        <v>0</v>
      </c>
      <c r="O142" s="508">
        <f t="shared" si="22"/>
        <v>0</v>
      </c>
      <c r="P142" s="509" t="e">
        <f t="shared" si="23"/>
        <v>#DIV/0!</v>
      </c>
    </row>
    <row r="143" spans="1:16" ht="17">
      <c r="A143"/>
      <c r="B143"/>
      <c r="C143"/>
      <c r="E143" s="502">
        <f t="shared" si="16"/>
        <v>0</v>
      </c>
      <c r="F143" s="502">
        <f t="shared" si="17"/>
        <v>0</v>
      </c>
      <c r="H143" s="502">
        <f t="shared" si="18"/>
        <v>0</v>
      </c>
      <c r="I143" s="502">
        <f t="shared" si="19"/>
        <v>0</v>
      </c>
      <c r="M143" s="507">
        <f t="shared" si="20"/>
        <v>0</v>
      </c>
      <c r="N143" s="508">
        <f t="shared" si="21"/>
        <v>0</v>
      </c>
      <c r="O143" s="508">
        <f t="shared" si="22"/>
        <v>0</v>
      </c>
      <c r="P143" s="509" t="e">
        <f t="shared" si="23"/>
        <v>#DIV/0!</v>
      </c>
    </row>
    <row r="144" spans="1:16" ht="17">
      <c r="A144"/>
      <c r="B144"/>
      <c r="C144"/>
      <c r="E144" s="502">
        <f t="shared" si="16"/>
        <v>0</v>
      </c>
      <c r="F144" s="502">
        <f t="shared" si="17"/>
        <v>0</v>
      </c>
      <c r="H144" s="502">
        <f t="shared" si="18"/>
        <v>0</v>
      </c>
      <c r="I144" s="502">
        <f t="shared" si="19"/>
        <v>0</v>
      </c>
      <c r="M144" s="507">
        <f t="shared" si="20"/>
        <v>0</v>
      </c>
      <c r="N144" s="508">
        <f t="shared" si="21"/>
        <v>0</v>
      </c>
      <c r="O144" s="508">
        <f t="shared" si="22"/>
        <v>0</v>
      </c>
      <c r="P144" s="509" t="e">
        <f t="shared" si="23"/>
        <v>#DIV/0!</v>
      </c>
    </row>
    <row r="145" spans="1:16" ht="17">
      <c r="A145"/>
      <c r="B145"/>
      <c r="C145"/>
      <c r="E145" s="502">
        <f t="shared" si="16"/>
        <v>0</v>
      </c>
      <c r="F145" s="502">
        <f t="shared" si="17"/>
        <v>0</v>
      </c>
      <c r="H145" s="502">
        <f t="shared" si="18"/>
        <v>0</v>
      </c>
      <c r="I145" s="502">
        <f t="shared" si="19"/>
        <v>0</v>
      </c>
      <c r="M145" s="507">
        <f t="shared" si="20"/>
        <v>0</v>
      </c>
      <c r="N145" s="508">
        <f t="shared" si="21"/>
        <v>0</v>
      </c>
      <c r="O145" s="508">
        <f t="shared" si="22"/>
        <v>0</v>
      </c>
      <c r="P145" s="509" t="e">
        <f t="shared" si="23"/>
        <v>#DIV/0!</v>
      </c>
    </row>
    <row r="146" spans="1:16" ht="17">
      <c r="A146"/>
      <c r="B146"/>
      <c r="C146"/>
      <c r="E146" s="502">
        <f t="shared" si="16"/>
        <v>0</v>
      </c>
      <c r="F146" s="502">
        <f t="shared" si="17"/>
        <v>0</v>
      </c>
      <c r="H146" s="502">
        <f t="shared" si="18"/>
        <v>0</v>
      </c>
      <c r="I146" s="502">
        <f t="shared" si="19"/>
        <v>0</v>
      </c>
      <c r="M146" s="507">
        <f t="shared" si="20"/>
        <v>0</v>
      </c>
      <c r="N146" s="508">
        <f t="shared" si="21"/>
        <v>0</v>
      </c>
      <c r="O146" s="508">
        <f t="shared" si="22"/>
        <v>0</v>
      </c>
      <c r="P146" s="509" t="e">
        <f t="shared" si="23"/>
        <v>#DIV/0!</v>
      </c>
    </row>
    <row r="147" spans="1:16" ht="17">
      <c r="A147"/>
      <c r="B147"/>
      <c r="C147"/>
      <c r="E147" s="502">
        <f t="shared" si="16"/>
        <v>0</v>
      </c>
      <c r="F147" s="502">
        <f t="shared" si="17"/>
        <v>0</v>
      </c>
      <c r="H147" s="502">
        <f t="shared" si="18"/>
        <v>0</v>
      </c>
      <c r="I147" s="502">
        <f t="shared" si="19"/>
        <v>0</v>
      </c>
      <c r="M147" s="507">
        <f t="shared" si="20"/>
        <v>0</v>
      </c>
      <c r="N147" s="508">
        <f t="shared" si="21"/>
        <v>0</v>
      </c>
      <c r="O147" s="508">
        <f t="shared" si="22"/>
        <v>0</v>
      </c>
      <c r="P147" s="509" t="e">
        <f t="shared" si="23"/>
        <v>#DIV/0!</v>
      </c>
    </row>
    <row r="148" spans="1:16" ht="17">
      <c r="A148"/>
      <c r="B148"/>
      <c r="C148"/>
      <c r="E148" s="502">
        <f t="shared" si="16"/>
        <v>0</v>
      </c>
      <c r="F148" s="502">
        <f t="shared" si="17"/>
        <v>0</v>
      </c>
      <c r="H148" s="502">
        <f t="shared" si="18"/>
        <v>0</v>
      </c>
      <c r="I148" s="502">
        <f t="shared" si="19"/>
        <v>0</v>
      </c>
      <c r="M148" s="507">
        <f t="shared" si="20"/>
        <v>0</v>
      </c>
      <c r="N148" s="508">
        <f t="shared" si="21"/>
        <v>0</v>
      </c>
      <c r="O148" s="508">
        <f t="shared" si="22"/>
        <v>0</v>
      </c>
      <c r="P148" s="509" t="e">
        <f t="shared" si="23"/>
        <v>#DIV/0!</v>
      </c>
    </row>
    <row r="149" spans="1:16" ht="17">
      <c r="A149"/>
      <c r="B149"/>
      <c r="C149"/>
      <c r="E149" s="502">
        <f t="shared" si="16"/>
        <v>0</v>
      </c>
      <c r="F149" s="502">
        <f t="shared" si="17"/>
        <v>0</v>
      </c>
      <c r="H149" s="502">
        <f t="shared" si="18"/>
        <v>0</v>
      </c>
      <c r="I149" s="502">
        <f t="shared" si="19"/>
        <v>0</v>
      </c>
      <c r="M149" s="507">
        <f t="shared" si="20"/>
        <v>0</v>
      </c>
      <c r="N149" s="508">
        <f t="shared" si="21"/>
        <v>0</v>
      </c>
      <c r="O149" s="508">
        <f t="shared" si="22"/>
        <v>0</v>
      </c>
      <c r="P149" s="509" t="e">
        <f t="shared" si="23"/>
        <v>#DIV/0!</v>
      </c>
    </row>
    <row r="150" spans="1:16" ht="17">
      <c r="A150"/>
      <c r="B150"/>
      <c r="C150"/>
      <c r="E150" s="502">
        <f t="shared" si="16"/>
        <v>0</v>
      </c>
      <c r="F150" s="502">
        <f t="shared" si="17"/>
        <v>0</v>
      </c>
      <c r="H150" s="502">
        <f t="shared" si="18"/>
        <v>0</v>
      </c>
      <c r="I150" s="502">
        <f t="shared" si="19"/>
        <v>0</v>
      </c>
      <c r="M150" s="507">
        <f t="shared" si="20"/>
        <v>0</v>
      </c>
      <c r="N150" s="508">
        <f t="shared" si="21"/>
        <v>0</v>
      </c>
      <c r="O150" s="508">
        <f t="shared" si="22"/>
        <v>0</v>
      </c>
      <c r="P150" s="509" t="e">
        <f t="shared" si="23"/>
        <v>#DIV/0!</v>
      </c>
    </row>
    <row r="151" spans="1:16" ht="17">
      <c r="A151"/>
      <c r="B151"/>
      <c r="C151"/>
      <c r="E151" s="502">
        <f t="shared" si="16"/>
        <v>0</v>
      </c>
      <c r="F151" s="502">
        <f t="shared" si="17"/>
        <v>0</v>
      </c>
      <c r="H151" s="502">
        <f t="shared" si="18"/>
        <v>0</v>
      </c>
      <c r="I151" s="502">
        <f t="shared" si="19"/>
        <v>0</v>
      </c>
      <c r="M151" s="507">
        <f t="shared" si="20"/>
        <v>0</v>
      </c>
      <c r="N151" s="508">
        <f t="shared" si="21"/>
        <v>0</v>
      </c>
      <c r="O151" s="508">
        <f t="shared" si="22"/>
        <v>0</v>
      </c>
      <c r="P151" s="509" t="e">
        <f t="shared" si="23"/>
        <v>#DIV/0!</v>
      </c>
    </row>
    <row r="152" spans="1:16" ht="17">
      <c r="A152"/>
      <c r="B152"/>
      <c r="C152"/>
      <c r="E152" s="502">
        <f t="shared" si="16"/>
        <v>0</v>
      </c>
      <c r="F152" s="502">
        <f t="shared" si="17"/>
        <v>0</v>
      </c>
      <c r="H152" s="502">
        <f t="shared" si="18"/>
        <v>0</v>
      </c>
      <c r="I152" s="502">
        <f t="shared" si="19"/>
        <v>0</v>
      </c>
      <c r="M152" s="507">
        <f t="shared" si="20"/>
        <v>0</v>
      </c>
      <c r="N152" s="508">
        <f t="shared" si="21"/>
        <v>0</v>
      </c>
      <c r="O152" s="508">
        <f t="shared" si="22"/>
        <v>0</v>
      </c>
      <c r="P152" s="509" t="e">
        <f t="shared" si="23"/>
        <v>#DIV/0!</v>
      </c>
    </row>
    <row r="153" spans="1:16" ht="17">
      <c r="A153"/>
      <c r="B153"/>
      <c r="C153"/>
      <c r="E153" s="502">
        <f t="shared" si="16"/>
        <v>0</v>
      </c>
      <c r="F153" s="502">
        <f t="shared" si="17"/>
        <v>0</v>
      </c>
      <c r="H153" s="502">
        <f t="shared" si="18"/>
        <v>0</v>
      </c>
      <c r="I153" s="502">
        <f t="shared" si="19"/>
        <v>0</v>
      </c>
      <c r="M153" s="507">
        <f t="shared" si="20"/>
        <v>0</v>
      </c>
      <c r="N153" s="508">
        <f t="shared" si="21"/>
        <v>0</v>
      </c>
      <c r="O153" s="508">
        <f t="shared" si="22"/>
        <v>0</v>
      </c>
      <c r="P153" s="509" t="e">
        <f t="shared" si="23"/>
        <v>#DIV/0!</v>
      </c>
    </row>
    <row r="154" spans="1:16" ht="17">
      <c r="A154"/>
      <c r="B154"/>
      <c r="C154"/>
      <c r="E154" s="502">
        <f t="shared" si="16"/>
        <v>0</v>
      </c>
      <c r="F154" s="502">
        <f t="shared" si="17"/>
        <v>0</v>
      </c>
      <c r="H154" s="502">
        <f t="shared" si="18"/>
        <v>0</v>
      </c>
      <c r="I154" s="502">
        <f t="shared" si="19"/>
        <v>0</v>
      </c>
      <c r="M154" s="507">
        <f t="shared" si="20"/>
        <v>0</v>
      </c>
      <c r="N154" s="508">
        <f t="shared" si="21"/>
        <v>0</v>
      </c>
      <c r="O154" s="508">
        <f t="shared" si="22"/>
        <v>0</v>
      </c>
      <c r="P154" s="509" t="e">
        <f t="shared" si="23"/>
        <v>#DIV/0!</v>
      </c>
    </row>
    <row r="155" spans="1:16" ht="17">
      <c r="A155"/>
      <c r="B155"/>
      <c r="C155"/>
      <c r="E155" s="502">
        <f t="shared" si="16"/>
        <v>0</v>
      </c>
      <c r="F155" s="502">
        <f t="shared" si="17"/>
        <v>0</v>
      </c>
      <c r="H155" s="502">
        <f t="shared" si="18"/>
        <v>0</v>
      </c>
      <c r="I155" s="502">
        <f t="shared" si="19"/>
        <v>0</v>
      </c>
      <c r="M155" s="507">
        <f t="shared" si="20"/>
        <v>0</v>
      </c>
      <c r="N155" s="508">
        <f t="shared" si="21"/>
        <v>0</v>
      </c>
      <c r="O155" s="508">
        <f t="shared" si="22"/>
        <v>0</v>
      </c>
      <c r="P155" s="509" t="e">
        <f t="shared" si="23"/>
        <v>#DIV/0!</v>
      </c>
    </row>
    <row r="156" spans="1:16" ht="17">
      <c r="A156"/>
      <c r="B156"/>
      <c r="C156"/>
      <c r="E156" s="502">
        <f t="shared" si="16"/>
        <v>0</v>
      </c>
      <c r="F156" s="502">
        <f t="shared" si="17"/>
        <v>0</v>
      </c>
      <c r="H156" s="502">
        <f t="shared" si="18"/>
        <v>0</v>
      </c>
      <c r="I156" s="502">
        <f t="shared" si="19"/>
        <v>0</v>
      </c>
      <c r="M156" s="507">
        <f t="shared" si="20"/>
        <v>0</v>
      </c>
      <c r="N156" s="508">
        <f t="shared" si="21"/>
        <v>0</v>
      </c>
      <c r="O156" s="508">
        <f t="shared" si="22"/>
        <v>0</v>
      </c>
      <c r="P156" s="509" t="e">
        <f t="shared" si="23"/>
        <v>#DIV/0!</v>
      </c>
    </row>
    <row r="157" spans="1:16" ht="17">
      <c r="A157"/>
      <c r="B157"/>
      <c r="C157"/>
      <c r="E157" s="502">
        <f t="shared" si="16"/>
        <v>0</v>
      </c>
      <c r="F157" s="502">
        <f t="shared" si="17"/>
        <v>0</v>
      </c>
      <c r="H157" s="502">
        <f t="shared" si="18"/>
        <v>0</v>
      </c>
      <c r="I157" s="502">
        <f t="shared" si="19"/>
        <v>0</v>
      </c>
      <c r="M157" s="507">
        <f t="shared" si="20"/>
        <v>0</v>
      </c>
      <c r="N157" s="508">
        <f t="shared" si="21"/>
        <v>0</v>
      </c>
      <c r="O157" s="508">
        <f t="shared" si="22"/>
        <v>0</v>
      </c>
      <c r="P157" s="509" t="e">
        <f t="shared" si="23"/>
        <v>#DIV/0!</v>
      </c>
    </row>
    <row r="158" spans="1:16" ht="17">
      <c r="A158"/>
      <c r="B158"/>
      <c r="C158"/>
      <c r="E158" s="502">
        <f t="shared" si="16"/>
        <v>0</v>
      </c>
      <c r="F158" s="502">
        <f t="shared" si="17"/>
        <v>0</v>
      </c>
      <c r="H158" s="502">
        <f t="shared" si="18"/>
        <v>0</v>
      </c>
      <c r="I158" s="502">
        <f t="shared" si="19"/>
        <v>0</v>
      </c>
      <c r="M158" s="507">
        <f t="shared" si="20"/>
        <v>0</v>
      </c>
      <c r="N158" s="508">
        <f t="shared" si="21"/>
        <v>0</v>
      </c>
      <c r="O158" s="508">
        <f t="shared" si="22"/>
        <v>0</v>
      </c>
      <c r="P158" s="509" t="e">
        <f t="shared" si="23"/>
        <v>#DIV/0!</v>
      </c>
    </row>
    <row r="159" spans="1:16" ht="17">
      <c r="A159"/>
      <c r="B159"/>
      <c r="C159"/>
      <c r="E159" s="502">
        <f t="shared" si="16"/>
        <v>0</v>
      </c>
      <c r="F159" s="502">
        <f t="shared" si="17"/>
        <v>0</v>
      </c>
      <c r="H159" s="502">
        <f t="shared" si="18"/>
        <v>0</v>
      </c>
      <c r="I159" s="502">
        <f t="shared" si="19"/>
        <v>0</v>
      </c>
      <c r="M159" s="507">
        <f t="shared" si="20"/>
        <v>0</v>
      </c>
      <c r="N159" s="508">
        <f t="shared" si="21"/>
        <v>0</v>
      </c>
      <c r="O159" s="508">
        <f t="shared" si="22"/>
        <v>0</v>
      </c>
      <c r="P159" s="509" t="e">
        <f t="shared" si="23"/>
        <v>#DIV/0!</v>
      </c>
    </row>
    <row r="160" spans="1:16" ht="17">
      <c r="A160"/>
      <c r="B160"/>
      <c r="C160"/>
      <c r="E160" s="502">
        <f t="shared" si="16"/>
        <v>0</v>
      </c>
      <c r="F160" s="502">
        <f t="shared" si="17"/>
        <v>0</v>
      </c>
      <c r="H160" s="502">
        <f t="shared" si="18"/>
        <v>0</v>
      </c>
      <c r="I160" s="502">
        <f t="shared" si="19"/>
        <v>0</v>
      </c>
      <c r="M160" s="507">
        <f t="shared" si="20"/>
        <v>0</v>
      </c>
      <c r="N160" s="508">
        <f t="shared" si="21"/>
        <v>0</v>
      </c>
      <c r="O160" s="508">
        <f t="shared" si="22"/>
        <v>0</v>
      </c>
      <c r="P160" s="509" t="e">
        <f t="shared" si="23"/>
        <v>#DIV/0!</v>
      </c>
    </row>
    <row r="161" spans="1:16" ht="17">
      <c r="A161"/>
      <c r="B161"/>
      <c r="C161"/>
      <c r="E161" s="502">
        <f t="shared" si="16"/>
        <v>0</v>
      </c>
      <c r="F161" s="502">
        <f t="shared" si="17"/>
        <v>0</v>
      </c>
      <c r="H161" s="502">
        <f t="shared" si="18"/>
        <v>0</v>
      </c>
      <c r="I161" s="502">
        <f t="shared" si="19"/>
        <v>0</v>
      </c>
      <c r="M161" s="507">
        <f t="shared" si="20"/>
        <v>0</v>
      </c>
      <c r="N161" s="508">
        <f t="shared" si="21"/>
        <v>0</v>
      </c>
      <c r="O161" s="508">
        <f t="shared" si="22"/>
        <v>0</v>
      </c>
      <c r="P161" s="509" t="e">
        <f t="shared" si="23"/>
        <v>#DIV/0!</v>
      </c>
    </row>
    <row r="162" spans="1:16" ht="17">
      <c r="A162"/>
      <c r="B162"/>
      <c r="C162"/>
      <c r="E162" s="502">
        <f t="shared" si="16"/>
        <v>0</v>
      </c>
      <c r="F162" s="502">
        <f t="shared" si="17"/>
        <v>0</v>
      </c>
      <c r="H162" s="502">
        <f t="shared" si="18"/>
        <v>0</v>
      </c>
      <c r="I162" s="502">
        <f t="shared" si="19"/>
        <v>0</v>
      </c>
      <c r="M162" s="507">
        <f t="shared" si="20"/>
        <v>0</v>
      </c>
      <c r="N162" s="508">
        <f t="shared" si="21"/>
        <v>0</v>
      </c>
      <c r="O162" s="508">
        <f t="shared" si="22"/>
        <v>0</v>
      </c>
      <c r="P162" s="509" t="e">
        <f t="shared" si="23"/>
        <v>#DIV/0!</v>
      </c>
    </row>
    <row r="163" spans="1:16" ht="17">
      <c r="A163"/>
      <c r="B163"/>
      <c r="C163"/>
      <c r="E163" s="502">
        <f t="shared" si="16"/>
        <v>0</v>
      </c>
      <c r="F163" s="502">
        <f t="shared" si="17"/>
        <v>0</v>
      </c>
      <c r="H163" s="502">
        <f t="shared" si="18"/>
        <v>0</v>
      </c>
      <c r="I163" s="502">
        <f t="shared" si="19"/>
        <v>0</v>
      </c>
      <c r="M163" s="507">
        <f t="shared" si="20"/>
        <v>0</v>
      </c>
      <c r="N163" s="508">
        <f t="shared" si="21"/>
        <v>0</v>
      </c>
      <c r="O163" s="508">
        <f t="shared" si="22"/>
        <v>0</v>
      </c>
      <c r="P163" s="509" t="e">
        <f t="shared" si="23"/>
        <v>#DIV/0!</v>
      </c>
    </row>
    <row r="164" spans="1:16" ht="17">
      <c r="A164"/>
      <c r="B164"/>
      <c r="C164"/>
      <c r="E164" s="502">
        <f t="shared" si="16"/>
        <v>0</v>
      </c>
      <c r="F164" s="502">
        <f t="shared" si="17"/>
        <v>0</v>
      </c>
      <c r="H164" s="502">
        <f t="shared" si="18"/>
        <v>0</v>
      </c>
      <c r="I164" s="502">
        <f t="shared" si="19"/>
        <v>0</v>
      </c>
      <c r="M164" s="507">
        <f t="shared" si="20"/>
        <v>0</v>
      </c>
      <c r="N164" s="508">
        <f t="shared" si="21"/>
        <v>0</v>
      </c>
      <c r="O164" s="508">
        <f t="shared" si="22"/>
        <v>0</v>
      </c>
      <c r="P164" s="509" t="e">
        <f t="shared" si="23"/>
        <v>#DIV/0!</v>
      </c>
    </row>
    <row r="165" spans="1:16" ht="17">
      <c r="A165"/>
      <c r="B165"/>
      <c r="C165"/>
      <c r="E165" s="502">
        <f t="shared" si="16"/>
        <v>0</v>
      </c>
      <c r="F165" s="502">
        <f t="shared" si="17"/>
        <v>0</v>
      </c>
      <c r="H165" s="502">
        <f t="shared" si="18"/>
        <v>0</v>
      </c>
      <c r="I165" s="502">
        <f t="shared" si="19"/>
        <v>0</v>
      </c>
      <c r="M165" s="507">
        <f t="shared" si="20"/>
        <v>0</v>
      </c>
      <c r="N165" s="508">
        <f t="shared" si="21"/>
        <v>0</v>
      </c>
      <c r="O165" s="508">
        <f t="shared" si="22"/>
        <v>0</v>
      </c>
      <c r="P165" s="509" t="e">
        <f t="shared" si="23"/>
        <v>#DIV/0!</v>
      </c>
    </row>
    <row r="166" spans="1:16" ht="17">
      <c r="A166"/>
      <c r="B166"/>
      <c r="C166"/>
      <c r="E166" s="502">
        <f t="shared" si="16"/>
        <v>0</v>
      </c>
      <c r="F166" s="502">
        <f t="shared" si="17"/>
        <v>0</v>
      </c>
      <c r="H166" s="502">
        <f t="shared" si="18"/>
        <v>0</v>
      </c>
      <c r="I166" s="502">
        <f t="shared" si="19"/>
        <v>0</v>
      </c>
      <c r="M166" s="507">
        <f t="shared" si="20"/>
        <v>0</v>
      </c>
      <c r="N166" s="508">
        <f t="shared" si="21"/>
        <v>0</v>
      </c>
      <c r="O166" s="508">
        <f t="shared" si="22"/>
        <v>0</v>
      </c>
      <c r="P166" s="509" t="e">
        <f t="shared" si="23"/>
        <v>#DIV/0!</v>
      </c>
    </row>
    <row r="167" spans="1:16" ht="17">
      <c r="A167"/>
      <c r="B167"/>
      <c r="C167"/>
      <c r="E167" s="502">
        <f t="shared" si="16"/>
        <v>0</v>
      </c>
      <c r="F167" s="502">
        <f t="shared" si="17"/>
        <v>0</v>
      </c>
      <c r="H167" s="502">
        <f t="shared" si="18"/>
        <v>0</v>
      </c>
      <c r="I167" s="502">
        <f t="shared" si="19"/>
        <v>0</v>
      </c>
      <c r="M167" s="507">
        <f t="shared" si="20"/>
        <v>0</v>
      </c>
      <c r="N167" s="508">
        <f t="shared" si="21"/>
        <v>0</v>
      </c>
      <c r="O167" s="508">
        <f t="shared" si="22"/>
        <v>0</v>
      </c>
      <c r="P167" s="509" t="e">
        <f t="shared" si="23"/>
        <v>#DIV/0!</v>
      </c>
    </row>
    <row r="168" spans="1:16" ht="17">
      <c r="A168"/>
      <c r="B168"/>
      <c r="C168"/>
      <c r="E168" s="502">
        <f t="shared" si="16"/>
        <v>0</v>
      </c>
      <c r="F168" s="502">
        <f t="shared" si="17"/>
        <v>0</v>
      </c>
      <c r="H168" s="502">
        <f t="shared" si="18"/>
        <v>0</v>
      </c>
      <c r="I168" s="502">
        <f t="shared" si="19"/>
        <v>0</v>
      </c>
      <c r="M168" s="507">
        <f t="shared" si="20"/>
        <v>0</v>
      </c>
      <c r="N168" s="508">
        <f t="shared" si="21"/>
        <v>0</v>
      </c>
      <c r="O168" s="508">
        <f t="shared" si="22"/>
        <v>0</v>
      </c>
      <c r="P168" s="509" t="e">
        <f t="shared" si="23"/>
        <v>#DIV/0!</v>
      </c>
    </row>
    <row r="169" spans="1:16" ht="17">
      <c r="A169"/>
      <c r="B169"/>
      <c r="C169"/>
      <c r="E169" s="502">
        <f t="shared" si="16"/>
        <v>0</v>
      </c>
      <c r="F169" s="502">
        <f t="shared" si="17"/>
        <v>0</v>
      </c>
      <c r="H169" s="502">
        <f t="shared" si="18"/>
        <v>0</v>
      </c>
      <c r="I169" s="502">
        <f t="shared" si="19"/>
        <v>0</v>
      </c>
      <c r="M169" s="507">
        <f t="shared" si="20"/>
        <v>0</v>
      </c>
      <c r="N169" s="508">
        <f t="shared" si="21"/>
        <v>0</v>
      </c>
      <c r="O169" s="508">
        <f t="shared" si="22"/>
        <v>0</v>
      </c>
      <c r="P169" s="509" t="e">
        <f t="shared" si="23"/>
        <v>#DIV/0!</v>
      </c>
    </row>
    <row r="170" spans="1:16" ht="17">
      <c r="A170"/>
      <c r="B170"/>
      <c r="C170"/>
      <c r="E170" s="502">
        <f t="shared" si="16"/>
        <v>0</v>
      </c>
      <c r="F170" s="502">
        <f t="shared" si="17"/>
        <v>0</v>
      </c>
      <c r="H170" s="502">
        <f t="shared" si="18"/>
        <v>0</v>
      </c>
      <c r="I170" s="502">
        <f t="shared" si="19"/>
        <v>0</v>
      </c>
      <c r="M170" s="507">
        <f t="shared" si="20"/>
        <v>0</v>
      </c>
      <c r="N170" s="508">
        <f t="shared" si="21"/>
        <v>0</v>
      </c>
      <c r="O170" s="508">
        <f t="shared" si="22"/>
        <v>0</v>
      </c>
      <c r="P170" s="509" t="e">
        <f t="shared" si="23"/>
        <v>#DIV/0!</v>
      </c>
    </row>
    <row r="171" spans="1:16" ht="17">
      <c r="A171"/>
      <c r="B171"/>
      <c r="C171"/>
      <c r="E171" s="502">
        <f t="shared" si="16"/>
        <v>0</v>
      </c>
      <c r="F171" s="502">
        <f t="shared" si="17"/>
        <v>0</v>
      </c>
      <c r="H171" s="502">
        <f t="shared" si="18"/>
        <v>0</v>
      </c>
      <c r="I171" s="502">
        <f t="shared" si="19"/>
        <v>0</v>
      </c>
      <c r="M171" s="507">
        <f t="shared" si="20"/>
        <v>0</v>
      </c>
      <c r="N171" s="508">
        <f t="shared" si="21"/>
        <v>0</v>
      </c>
      <c r="O171" s="508">
        <f t="shared" si="22"/>
        <v>0</v>
      </c>
      <c r="P171" s="509" t="e">
        <f t="shared" si="23"/>
        <v>#DIV/0!</v>
      </c>
    </row>
    <row r="172" spans="1:16" ht="17">
      <c r="A172"/>
      <c r="B172"/>
      <c r="C172"/>
      <c r="E172" s="502">
        <f t="shared" si="16"/>
        <v>0</v>
      </c>
      <c r="F172" s="502">
        <f t="shared" si="17"/>
        <v>0</v>
      </c>
      <c r="H172" s="502">
        <f t="shared" si="18"/>
        <v>0</v>
      </c>
      <c r="I172" s="502">
        <f t="shared" si="19"/>
        <v>0</v>
      </c>
      <c r="M172" s="507">
        <f t="shared" si="20"/>
        <v>0</v>
      </c>
      <c r="N172" s="508">
        <f t="shared" si="21"/>
        <v>0</v>
      </c>
      <c r="O172" s="508">
        <f t="shared" si="22"/>
        <v>0</v>
      </c>
      <c r="P172" s="509" t="e">
        <f t="shared" si="23"/>
        <v>#DIV/0!</v>
      </c>
    </row>
    <row r="173" spans="1:16" ht="17">
      <c r="A173"/>
      <c r="B173"/>
      <c r="C173"/>
      <c r="E173" s="502">
        <f t="shared" si="16"/>
        <v>0</v>
      </c>
      <c r="F173" s="502">
        <f t="shared" si="17"/>
        <v>0</v>
      </c>
      <c r="H173" s="502">
        <f t="shared" si="18"/>
        <v>0</v>
      </c>
      <c r="I173" s="502">
        <f t="shared" si="19"/>
        <v>0</v>
      </c>
      <c r="M173" s="507">
        <f t="shared" si="20"/>
        <v>0</v>
      </c>
      <c r="N173" s="508">
        <f t="shared" si="21"/>
        <v>0</v>
      </c>
      <c r="O173" s="508">
        <f t="shared" si="22"/>
        <v>0</v>
      </c>
      <c r="P173" s="509" t="e">
        <f t="shared" si="23"/>
        <v>#DIV/0!</v>
      </c>
    </row>
    <row r="174" spans="1:16" ht="17">
      <c r="A174"/>
      <c r="B174"/>
      <c r="C174"/>
      <c r="E174" s="502">
        <f t="shared" ref="E174:E202" si="24">B174*$E$2</f>
        <v>0</v>
      </c>
      <c r="F174" s="502">
        <f t="shared" ref="F174:F202" si="25">C174*$F$2</f>
        <v>0</v>
      </c>
      <c r="H174" s="502">
        <f t="shared" ref="H174:H202" si="26">E174/$I$2</f>
        <v>0</v>
      </c>
      <c r="I174" s="502">
        <f t="shared" ref="I174:I202" si="27">F174/$I$2</f>
        <v>0</v>
      </c>
      <c r="M174" s="507">
        <f t="shared" si="20"/>
        <v>0</v>
      </c>
      <c r="N174" s="508">
        <f t="shared" si="21"/>
        <v>0</v>
      </c>
      <c r="O174" s="508">
        <f t="shared" si="22"/>
        <v>0</v>
      </c>
      <c r="P174" s="509" t="e">
        <f t="shared" si="23"/>
        <v>#DIV/0!</v>
      </c>
    </row>
    <row r="175" spans="1:16" ht="17">
      <c r="A175"/>
      <c r="B175"/>
      <c r="C175"/>
      <c r="E175" s="502">
        <f t="shared" si="24"/>
        <v>0</v>
      </c>
      <c r="F175" s="502">
        <f t="shared" si="25"/>
        <v>0</v>
      </c>
      <c r="H175" s="502">
        <f t="shared" si="26"/>
        <v>0</v>
      </c>
      <c r="I175" s="502">
        <f t="shared" si="27"/>
        <v>0</v>
      </c>
      <c r="M175" s="507">
        <f t="shared" si="20"/>
        <v>0</v>
      </c>
      <c r="N175" s="508">
        <f t="shared" si="21"/>
        <v>0</v>
      </c>
      <c r="O175" s="508">
        <f t="shared" si="22"/>
        <v>0</v>
      </c>
      <c r="P175" s="509" t="e">
        <f t="shared" si="23"/>
        <v>#DIV/0!</v>
      </c>
    </row>
    <row r="176" spans="1:16" ht="17">
      <c r="A176"/>
      <c r="B176"/>
      <c r="C176"/>
      <c r="E176" s="502">
        <f t="shared" si="24"/>
        <v>0</v>
      </c>
      <c r="F176" s="502">
        <f t="shared" si="25"/>
        <v>0</v>
      </c>
      <c r="H176" s="502">
        <f t="shared" si="26"/>
        <v>0</v>
      </c>
      <c r="I176" s="502">
        <f t="shared" si="27"/>
        <v>0</v>
      </c>
      <c r="M176" s="507">
        <f t="shared" si="20"/>
        <v>0</v>
      </c>
      <c r="N176" s="508">
        <f t="shared" si="21"/>
        <v>0</v>
      </c>
      <c r="O176" s="508">
        <f t="shared" si="22"/>
        <v>0</v>
      </c>
      <c r="P176" s="509" t="e">
        <f t="shared" si="23"/>
        <v>#DIV/0!</v>
      </c>
    </row>
    <row r="177" spans="1:16" ht="17">
      <c r="A177"/>
      <c r="B177"/>
      <c r="C177"/>
      <c r="E177" s="502">
        <f t="shared" si="24"/>
        <v>0</v>
      </c>
      <c r="F177" s="502">
        <f t="shared" si="25"/>
        <v>0</v>
      </c>
      <c r="H177" s="502">
        <f t="shared" si="26"/>
        <v>0</v>
      </c>
      <c r="I177" s="502">
        <f t="shared" si="27"/>
        <v>0</v>
      </c>
      <c r="M177" s="507">
        <f t="shared" si="20"/>
        <v>0</v>
      </c>
      <c r="N177" s="508">
        <f t="shared" si="21"/>
        <v>0</v>
      </c>
      <c r="O177" s="508">
        <f t="shared" si="22"/>
        <v>0</v>
      </c>
      <c r="P177" s="509" t="e">
        <f t="shared" si="23"/>
        <v>#DIV/0!</v>
      </c>
    </row>
    <row r="178" spans="1:16" ht="17">
      <c r="A178"/>
      <c r="B178"/>
      <c r="C178"/>
      <c r="E178" s="502">
        <f t="shared" si="24"/>
        <v>0</v>
      </c>
      <c r="F178" s="502">
        <f t="shared" si="25"/>
        <v>0</v>
      </c>
      <c r="H178" s="502">
        <f t="shared" si="26"/>
        <v>0</v>
      </c>
      <c r="I178" s="502">
        <f t="shared" si="27"/>
        <v>0</v>
      </c>
      <c r="M178" s="507">
        <f t="shared" si="20"/>
        <v>0</v>
      </c>
      <c r="N178" s="508">
        <f t="shared" si="21"/>
        <v>0</v>
      </c>
      <c r="O178" s="508">
        <f t="shared" si="22"/>
        <v>0</v>
      </c>
      <c r="P178" s="509" t="e">
        <f t="shared" si="23"/>
        <v>#DIV/0!</v>
      </c>
    </row>
    <row r="179" spans="1:16" ht="17">
      <c r="A179"/>
      <c r="B179"/>
      <c r="C179"/>
      <c r="E179" s="502">
        <f t="shared" si="24"/>
        <v>0</v>
      </c>
      <c r="F179" s="502">
        <f t="shared" si="25"/>
        <v>0</v>
      </c>
      <c r="H179" s="502">
        <f t="shared" si="26"/>
        <v>0</v>
      </c>
      <c r="I179" s="502">
        <f t="shared" si="27"/>
        <v>0</v>
      </c>
      <c r="M179" s="507">
        <f t="shared" si="20"/>
        <v>0</v>
      </c>
      <c r="N179" s="508">
        <f t="shared" si="21"/>
        <v>0</v>
      </c>
      <c r="O179" s="508">
        <f t="shared" si="22"/>
        <v>0</v>
      </c>
      <c r="P179" s="509" t="e">
        <f t="shared" si="23"/>
        <v>#DIV/0!</v>
      </c>
    </row>
    <row r="180" spans="1:16" ht="17">
      <c r="A180"/>
      <c r="B180"/>
      <c r="C180"/>
      <c r="E180" s="502">
        <f t="shared" si="24"/>
        <v>0</v>
      </c>
      <c r="F180" s="502">
        <f t="shared" si="25"/>
        <v>0</v>
      </c>
      <c r="H180" s="502">
        <f t="shared" si="26"/>
        <v>0</v>
      </c>
      <c r="I180" s="502">
        <f t="shared" si="27"/>
        <v>0</v>
      </c>
      <c r="M180" s="507">
        <f t="shared" si="20"/>
        <v>0</v>
      </c>
      <c r="N180" s="508">
        <f t="shared" si="21"/>
        <v>0</v>
      </c>
      <c r="O180" s="508">
        <f t="shared" si="22"/>
        <v>0</v>
      </c>
      <c r="P180" s="509" t="e">
        <f t="shared" si="23"/>
        <v>#DIV/0!</v>
      </c>
    </row>
    <row r="181" spans="1:16" ht="17">
      <c r="A181"/>
      <c r="B181"/>
      <c r="C181"/>
      <c r="E181" s="502">
        <f t="shared" si="24"/>
        <v>0</v>
      </c>
      <c r="F181" s="502">
        <f t="shared" si="25"/>
        <v>0</v>
      </c>
      <c r="H181" s="502">
        <f t="shared" si="26"/>
        <v>0</v>
      </c>
      <c r="I181" s="502">
        <f t="shared" si="27"/>
        <v>0</v>
      </c>
      <c r="M181" s="507">
        <f t="shared" si="20"/>
        <v>0</v>
      </c>
      <c r="N181" s="508">
        <f t="shared" si="21"/>
        <v>0</v>
      </c>
      <c r="O181" s="508">
        <f t="shared" si="22"/>
        <v>0</v>
      </c>
      <c r="P181" s="509" t="e">
        <f t="shared" si="23"/>
        <v>#DIV/0!</v>
      </c>
    </row>
    <row r="182" spans="1:16" ht="17">
      <c r="A182"/>
      <c r="B182"/>
      <c r="C182"/>
      <c r="E182" s="502">
        <f t="shared" si="24"/>
        <v>0</v>
      </c>
      <c r="F182" s="502">
        <f t="shared" si="25"/>
        <v>0</v>
      </c>
      <c r="H182" s="502">
        <f t="shared" si="26"/>
        <v>0</v>
      </c>
      <c r="I182" s="502">
        <f t="shared" si="27"/>
        <v>0</v>
      </c>
      <c r="M182" s="507">
        <f t="shared" si="20"/>
        <v>0</v>
      </c>
      <c r="N182" s="508">
        <f t="shared" si="21"/>
        <v>0</v>
      </c>
      <c r="O182" s="508">
        <f t="shared" si="22"/>
        <v>0</v>
      </c>
      <c r="P182" s="509" t="e">
        <f t="shared" si="23"/>
        <v>#DIV/0!</v>
      </c>
    </row>
    <row r="183" spans="1:16" ht="17">
      <c r="A183"/>
      <c r="B183"/>
      <c r="C183"/>
      <c r="E183" s="502">
        <f t="shared" si="24"/>
        <v>0</v>
      </c>
      <c r="F183" s="502">
        <f t="shared" si="25"/>
        <v>0</v>
      </c>
      <c r="H183" s="502">
        <f t="shared" si="26"/>
        <v>0</v>
      </c>
      <c r="I183" s="502">
        <f t="shared" si="27"/>
        <v>0</v>
      </c>
      <c r="M183" s="507">
        <f t="shared" si="20"/>
        <v>0</v>
      </c>
      <c r="N183" s="508">
        <f t="shared" si="21"/>
        <v>0</v>
      </c>
      <c r="O183" s="508">
        <f t="shared" si="22"/>
        <v>0</v>
      </c>
      <c r="P183" s="509" t="e">
        <f t="shared" si="23"/>
        <v>#DIV/0!</v>
      </c>
    </row>
    <row r="184" spans="1:16" ht="17">
      <c r="A184"/>
      <c r="B184"/>
      <c r="C184"/>
      <c r="E184" s="502">
        <f t="shared" si="24"/>
        <v>0</v>
      </c>
      <c r="F184" s="502">
        <f t="shared" si="25"/>
        <v>0</v>
      </c>
      <c r="H184" s="502">
        <f t="shared" si="26"/>
        <v>0</v>
      </c>
      <c r="I184" s="502">
        <f t="shared" si="27"/>
        <v>0</v>
      </c>
      <c r="M184" s="507">
        <f t="shared" si="20"/>
        <v>0</v>
      </c>
      <c r="N184" s="508">
        <f t="shared" si="21"/>
        <v>0</v>
      </c>
      <c r="O184" s="508">
        <f t="shared" si="22"/>
        <v>0</v>
      </c>
      <c r="P184" s="509" t="e">
        <f t="shared" si="23"/>
        <v>#DIV/0!</v>
      </c>
    </row>
    <row r="185" spans="1:16" ht="17">
      <c r="A185"/>
      <c r="B185"/>
      <c r="C185"/>
      <c r="E185" s="502">
        <f t="shared" si="24"/>
        <v>0</v>
      </c>
      <c r="F185" s="502">
        <f t="shared" si="25"/>
        <v>0</v>
      </c>
      <c r="H185" s="502">
        <f t="shared" si="26"/>
        <v>0</v>
      </c>
      <c r="I185" s="502">
        <f t="shared" si="27"/>
        <v>0</v>
      </c>
      <c r="M185" s="507">
        <f t="shared" si="20"/>
        <v>0</v>
      </c>
      <c r="N185" s="508">
        <f t="shared" si="21"/>
        <v>0</v>
      </c>
      <c r="O185" s="508">
        <f t="shared" si="22"/>
        <v>0</v>
      </c>
      <c r="P185" s="509" t="e">
        <f t="shared" si="23"/>
        <v>#DIV/0!</v>
      </c>
    </row>
    <row r="186" spans="1:16" ht="17">
      <c r="A186"/>
      <c r="B186"/>
      <c r="C186"/>
      <c r="E186" s="502">
        <f t="shared" si="24"/>
        <v>0</v>
      </c>
      <c r="F186" s="502">
        <f t="shared" si="25"/>
        <v>0</v>
      </c>
      <c r="H186" s="502">
        <f t="shared" si="26"/>
        <v>0</v>
      </c>
      <c r="I186" s="502">
        <f t="shared" si="27"/>
        <v>0</v>
      </c>
      <c r="M186" s="507">
        <f t="shared" si="20"/>
        <v>0</v>
      </c>
      <c r="N186" s="508">
        <f t="shared" si="21"/>
        <v>0</v>
      </c>
      <c r="O186" s="508">
        <f t="shared" si="22"/>
        <v>0</v>
      </c>
      <c r="P186" s="509" t="e">
        <f t="shared" si="23"/>
        <v>#DIV/0!</v>
      </c>
    </row>
    <row r="187" spans="1:16" ht="17">
      <c r="A187"/>
      <c r="B187"/>
      <c r="C187"/>
      <c r="E187" s="502">
        <f t="shared" si="24"/>
        <v>0</v>
      </c>
      <c r="F187" s="502">
        <f t="shared" si="25"/>
        <v>0</v>
      </c>
      <c r="H187" s="502">
        <f t="shared" si="26"/>
        <v>0</v>
      </c>
      <c r="I187" s="502">
        <f t="shared" si="27"/>
        <v>0</v>
      </c>
      <c r="M187" s="507">
        <f t="shared" si="20"/>
        <v>0</v>
      </c>
      <c r="N187" s="508">
        <f t="shared" si="21"/>
        <v>0</v>
      </c>
      <c r="O187" s="508">
        <f t="shared" si="22"/>
        <v>0</v>
      </c>
      <c r="P187" s="509" t="e">
        <f t="shared" si="23"/>
        <v>#DIV/0!</v>
      </c>
    </row>
    <row r="188" spans="1:16" ht="17">
      <c r="A188"/>
      <c r="B188"/>
      <c r="C188"/>
      <c r="E188" s="502">
        <f t="shared" si="24"/>
        <v>0</v>
      </c>
      <c r="F188" s="502">
        <f t="shared" si="25"/>
        <v>0</v>
      </c>
      <c r="H188" s="502">
        <f t="shared" si="26"/>
        <v>0</v>
      </c>
      <c r="I188" s="502">
        <f t="shared" si="27"/>
        <v>0</v>
      </c>
      <c r="M188" s="507">
        <f t="shared" si="20"/>
        <v>0</v>
      </c>
      <c r="N188" s="508">
        <f t="shared" si="21"/>
        <v>0</v>
      </c>
      <c r="O188" s="508">
        <f t="shared" si="22"/>
        <v>0</v>
      </c>
      <c r="P188" s="509" t="e">
        <f t="shared" si="23"/>
        <v>#DIV/0!</v>
      </c>
    </row>
    <row r="189" spans="1:16" ht="17">
      <c r="A189"/>
      <c r="B189"/>
      <c r="C189"/>
      <c r="E189" s="502">
        <f t="shared" si="24"/>
        <v>0</v>
      </c>
      <c r="F189" s="502">
        <f t="shared" si="25"/>
        <v>0</v>
      </c>
      <c r="H189" s="502">
        <f t="shared" si="26"/>
        <v>0</v>
      </c>
      <c r="I189" s="502">
        <f t="shared" si="27"/>
        <v>0</v>
      </c>
      <c r="M189" s="507">
        <f t="shared" si="20"/>
        <v>0</v>
      </c>
      <c r="N189" s="508">
        <f t="shared" si="21"/>
        <v>0</v>
      </c>
      <c r="O189" s="508">
        <f t="shared" si="22"/>
        <v>0</v>
      </c>
      <c r="P189" s="509" t="e">
        <f t="shared" si="23"/>
        <v>#DIV/0!</v>
      </c>
    </row>
    <row r="190" spans="1:16" ht="17">
      <c r="A190"/>
      <c r="B190"/>
      <c r="C190"/>
      <c r="E190" s="502">
        <f t="shared" si="24"/>
        <v>0</v>
      </c>
      <c r="F190" s="502">
        <f t="shared" si="25"/>
        <v>0</v>
      </c>
      <c r="H190" s="502">
        <f t="shared" si="26"/>
        <v>0</v>
      </c>
      <c r="I190" s="502">
        <f t="shared" si="27"/>
        <v>0</v>
      </c>
      <c r="M190" s="507">
        <f t="shared" si="20"/>
        <v>0</v>
      </c>
      <c r="N190" s="508">
        <f t="shared" si="21"/>
        <v>0</v>
      </c>
      <c r="O190" s="508">
        <f t="shared" si="22"/>
        <v>0</v>
      </c>
      <c r="P190" s="509" t="e">
        <f t="shared" si="23"/>
        <v>#DIV/0!</v>
      </c>
    </row>
    <row r="191" spans="1:16" ht="17">
      <c r="A191"/>
      <c r="B191"/>
      <c r="C191"/>
      <c r="E191" s="502">
        <f t="shared" si="24"/>
        <v>0</v>
      </c>
      <c r="F191" s="502">
        <f t="shared" si="25"/>
        <v>0</v>
      </c>
      <c r="H191" s="502">
        <f t="shared" si="26"/>
        <v>0</v>
      </c>
      <c r="I191" s="502">
        <f t="shared" si="27"/>
        <v>0</v>
      </c>
      <c r="M191" s="507">
        <f t="shared" si="20"/>
        <v>0</v>
      </c>
      <c r="N191" s="508">
        <f t="shared" si="21"/>
        <v>0</v>
      </c>
      <c r="O191" s="508">
        <f t="shared" si="22"/>
        <v>0</v>
      </c>
      <c r="P191" s="509" t="e">
        <f t="shared" si="23"/>
        <v>#DIV/0!</v>
      </c>
    </row>
    <row r="192" spans="1:16" ht="17">
      <c r="A192"/>
      <c r="B192"/>
      <c r="C192"/>
      <c r="E192" s="502">
        <f t="shared" si="24"/>
        <v>0</v>
      </c>
      <c r="F192" s="502">
        <f t="shared" si="25"/>
        <v>0</v>
      </c>
      <c r="H192" s="502">
        <f t="shared" si="26"/>
        <v>0</v>
      </c>
      <c r="I192" s="502">
        <f t="shared" si="27"/>
        <v>0</v>
      </c>
      <c r="M192" s="507">
        <f t="shared" si="20"/>
        <v>0</v>
      </c>
      <c r="N192" s="508">
        <f t="shared" si="21"/>
        <v>0</v>
      </c>
      <c r="O192" s="508">
        <f t="shared" si="22"/>
        <v>0</v>
      </c>
      <c r="P192" s="509" t="e">
        <f t="shared" si="23"/>
        <v>#DIV/0!</v>
      </c>
    </row>
    <row r="193" spans="1:16" ht="17">
      <c r="A193"/>
      <c r="B193"/>
      <c r="C193"/>
      <c r="E193" s="502">
        <f t="shared" si="24"/>
        <v>0</v>
      </c>
      <c r="F193" s="502">
        <f t="shared" si="25"/>
        <v>0</v>
      </c>
      <c r="H193" s="502">
        <f t="shared" si="26"/>
        <v>0</v>
      </c>
      <c r="I193" s="502">
        <f t="shared" si="27"/>
        <v>0</v>
      </c>
      <c r="M193" s="507">
        <f t="shared" si="20"/>
        <v>0</v>
      </c>
      <c r="N193" s="508">
        <f t="shared" si="21"/>
        <v>0</v>
      </c>
      <c r="O193" s="508">
        <f t="shared" si="22"/>
        <v>0</v>
      </c>
      <c r="P193" s="509" t="e">
        <f t="shared" si="23"/>
        <v>#DIV/0!</v>
      </c>
    </row>
    <row r="194" spans="1:16" ht="17">
      <c r="A194"/>
      <c r="B194"/>
      <c r="C194"/>
      <c r="E194" s="502">
        <f t="shared" si="24"/>
        <v>0</v>
      </c>
      <c r="F194" s="502">
        <f t="shared" si="25"/>
        <v>0</v>
      </c>
      <c r="H194" s="502">
        <f t="shared" si="26"/>
        <v>0</v>
      </c>
      <c r="I194" s="502">
        <f t="shared" si="27"/>
        <v>0</v>
      </c>
      <c r="M194" s="507">
        <f t="shared" si="20"/>
        <v>0</v>
      </c>
      <c r="N194" s="508">
        <f t="shared" si="21"/>
        <v>0</v>
      </c>
      <c r="O194" s="508">
        <f t="shared" si="22"/>
        <v>0</v>
      </c>
      <c r="P194" s="509" t="e">
        <f t="shared" si="23"/>
        <v>#DIV/0!</v>
      </c>
    </row>
    <row r="195" spans="1:16" ht="17">
      <c r="A195"/>
      <c r="B195"/>
      <c r="C195"/>
      <c r="E195" s="502">
        <f t="shared" si="24"/>
        <v>0</v>
      </c>
      <c r="F195" s="502">
        <f t="shared" si="25"/>
        <v>0</v>
      </c>
      <c r="H195" s="502">
        <f t="shared" si="26"/>
        <v>0</v>
      </c>
      <c r="I195" s="502">
        <f t="shared" si="27"/>
        <v>0</v>
      </c>
      <c r="M195" s="507">
        <f t="shared" si="20"/>
        <v>0</v>
      </c>
      <c r="N195" s="508">
        <f t="shared" si="21"/>
        <v>0</v>
      </c>
      <c r="O195" s="508">
        <f t="shared" si="22"/>
        <v>0</v>
      </c>
      <c r="P195" s="509" t="e">
        <f t="shared" si="23"/>
        <v>#DIV/0!</v>
      </c>
    </row>
    <row r="196" spans="1:16" ht="17">
      <c r="A196"/>
      <c r="B196"/>
      <c r="C196"/>
      <c r="E196" s="502">
        <f t="shared" si="24"/>
        <v>0</v>
      </c>
      <c r="F196" s="502">
        <f t="shared" si="25"/>
        <v>0</v>
      </c>
      <c r="H196" s="502">
        <f t="shared" si="26"/>
        <v>0</v>
      </c>
      <c r="I196" s="502">
        <f t="shared" si="27"/>
        <v>0</v>
      </c>
      <c r="M196" s="507">
        <f t="shared" si="20"/>
        <v>0</v>
      </c>
      <c r="N196" s="508">
        <f t="shared" si="21"/>
        <v>0</v>
      </c>
      <c r="O196" s="508">
        <f t="shared" si="22"/>
        <v>0</v>
      </c>
      <c r="P196" s="509" t="e">
        <f t="shared" si="23"/>
        <v>#DIV/0!</v>
      </c>
    </row>
    <row r="197" spans="1:16" ht="17">
      <c r="A197"/>
      <c r="B197"/>
      <c r="C197"/>
      <c r="E197" s="502">
        <f t="shared" si="24"/>
        <v>0</v>
      </c>
      <c r="F197" s="502">
        <f t="shared" si="25"/>
        <v>0</v>
      </c>
      <c r="H197" s="502">
        <f t="shared" si="26"/>
        <v>0</v>
      </c>
      <c r="I197" s="502">
        <f t="shared" si="27"/>
        <v>0</v>
      </c>
      <c r="M197" s="507">
        <f t="shared" ref="M197:M202" si="28">A197</f>
        <v>0</v>
      </c>
      <c r="N197" s="508">
        <f t="shared" ref="N197:N202" si="29">H197</f>
        <v>0</v>
      </c>
      <c r="O197" s="508">
        <f t="shared" ref="O197:O202" si="30">I197</f>
        <v>0</v>
      </c>
      <c r="P197" s="509" t="e">
        <f t="shared" ref="P197:P202" si="31">O197/N197</f>
        <v>#DIV/0!</v>
      </c>
    </row>
    <row r="198" spans="1:16" ht="17">
      <c r="A198"/>
      <c r="B198"/>
      <c r="C198"/>
      <c r="E198" s="502">
        <f t="shared" si="24"/>
        <v>0</v>
      </c>
      <c r="F198" s="502">
        <f t="shared" si="25"/>
        <v>0</v>
      </c>
      <c r="H198" s="502">
        <f t="shared" si="26"/>
        <v>0</v>
      </c>
      <c r="I198" s="502">
        <f t="shared" si="27"/>
        <v>0</v>
      </c>
      <c r="M198" s="507">
        <f t="shared" si="28"/>
        <v>0</v>
      </c>
      <c r="N198" s="508">
        <f t="shared" si="29"/>
        <v>0</v>
      </c>
      <c r="O198" s="508">
        <f t="shared" si="30"/>
        <v>0</v>
      </c>
      <c r="P198" s="509" t="e">
        <f t="shared" si="31"/>
        <v>#DIV/0!</v>
      </c>
    </row>
    <row r="199" spans="1:16" ht="17">
      <c r="A199"/>
      <c r="B199"/>
      <c r="C199"/>
      <c r="E199" s="502">
        <f t="shared" si="24"/>
        <v>0</v>
      </c>
      <c r="F199" s="502">
        <f t="shared" si="25"/>
        <v>0</v>
      </c>
      <c r="H199" s="502">
        <f t="shared" si="26"/>
        <v>0</v>
      </c>
      <c r="I199" s="502">
        <f t="shared" si="27"/>
        <v>0</v>
      </c>
      <c r="M199" s="507">
        <f t="shared" si="28"/>
        <v>0</v>
      </c>
      <c r="N199" s="508">
        <f t="shared" si="29"/>
        <v>0</v>
      </c>
      <c r="O199" s="508">
        <f t="shared" si="30"/>
        <v>0</v>
      </c>
      <c r="P199" s="509" t="e">
        <f t="shared" si="31"/>
        <v>#DIV/0!</v>
      </c>
    </row>
    <row r="200" spans="1:16" ht="17">
      <c r="A200"/>
      <c r="B200"/>
      <c r="C200"/>
      <c r="E200" s="502">
        <f t="shared" si="24"/>
        <v>0</v>
      </c>
      <c r="F200" s="502">
        <f t="shared" si="25"/>
        <v>0</v>
      </c>
      <c r="H200" s="502">
        <f t="shared" si="26"/>
        <v>0</v>
      </c>
      <c r="I200" s="502">
        <f t="shared" si="27"/>
        <v>0</v>
      </c>
      <c r="M200" s="507">
        <f t="shared" si="28"/>
        <v>0</v>
      </c>
      <c r="N200" s="508">
        <f t="shared" si="29"/>
        <v>0</v>
      </c>
      <c r="O200" s="508">
        <f t="shared" si="30"/>
        <v>0</v>
      </c>
      <c r="P200" s="509" t="e">
        <f t="shared" si="31"/>
        <v>#DIV/0!</v>
      </c>
    </row>
    <row r="201" spans="1:16" ht="17">
      <c r="A201"/>
      <c r="B201"/>
      <c r="C201"/>
      <c r="E201" s="502">
        <f t="shared" si="24"/>
        <v>0</v>
      </c>
      <c r="F201" s="502">
        <f t="shared" si="25"/>
        <v>0</v>
      </c>
      <c r="H201" s="502">
        <f t="shared" si="26"/>
        <v>0</v>
      </c>
      <c r="I201" s="502">
        <f t="shared" si="27"/>
        <v>0</v>
      </c>
      <c r="M201" s="507">
        <f t="shared" si="28"/>
        <v>0</v>
      </c>
      <c r="N201" s="508">
        <f t="shared" si="29"/>
        <v>0</v>
      </c>
      <c r="O201" s="508">
        <f t="shared" si="30"/>
        <v>0</v>
      </c>
      <c r="P201" s="509" t="e">
        <f t="shared" si="31"/>
        <v>#DIV/0!</v>
      </c>
    </row>
    <row r="202" spans="1:16" ht="17">
      <c r="A202"/>
      <c r="B202"/>
      <c r="C202"/>
      <c r="E202" s="502">
        <f t="shared" si="24"/>
        <v>0</v>
      </c>
      <c r="F202" s="502">
        <f t="shared" si="25"/>
        <v>0</v>
      </c>
      <c r="H202" s="502">
        <f t="shared" si="26"/>
        <v>0</v>
      </c>
      <c r="I202" s="502">
        <f t="shared" si="27"/>
        <v>0</v>
      </c>
      <c r="M202" s="507">
        <f t="shared" si="28"/>
        <v>0</v>
      </c>
      <c r="N202" s="508">
        <f t="shared" si="29"/>
        <v>0</v>
      </c>
      <c r="O202" s="508">
        <f t="shared" si="30"/>
        <v>0</v>
      </c>
      <c r="P202" s="509" t="e">
        <f t="shared" si="31"/>
        <v>#DIV/0!</v>
      </c>
    </row>
    <row r="203" spans="1:16" ht="17">
      <c r="A203"/>
      <c r="B203"/>
      <c r="C203"/>
    </row>
    <row r="204" spans="1:16" ht="17">
      <c r="A204"/>
      <c r="B204"/>
      <c r="C204"/>
    </row>
    <row r="205" spans="1:16" ht="17">
      <c r="A205"/>
      <c r="B205"/>
      <c r="C205"/>
    </row>
    <row r="206" spans="1:16" ht="17">
      <c r="A206"/>
      <c r="B206"/>
      <c r="C206"/>
    </row>
    <row r="207" spans="1:16" ht="17">
      <c r="A207"/>
      <c r="B207"/>
      <c r="C207"/>
    </row>
    <row r="208" spans="1:16" ht="17">
      <c r="A208"/>
      <c r="B208"/>
      <c r="C208"/>
    </row>
    <row r="209" spans="1:3" ht="17">
      <c r="A209"/>
      <c r="B209"/>
      <c r="C209"/>
    </row>
    <row r="210" spans="1:3" ht="17">
      <c r="A210"/>
      <c r="B210"/>
      <c r="C210"/>
    </row>
    <row r="211" spans="1:3" ht="17">
      <c r="A211"/>
      <c r="B211"/>
      <c r="C211"/>
    </row>
    <row r="212" spans="1:3" ht="17">
      <c r="A212"/>
      <c r="B212"/>
      <c r="C212"/>
    </row>
    <row r="213" spans="1:3" ht="17">
      <c r="A213"/>
      <c r="B213"/>
      <c r="C213"/>
    </row>
    <row r="214" spans="1:3" ht="17">
      <c r="A214"/>
      <c r="B214"/>
      <c r="C214"/>
    </row>
    <row r="215" spans="1:3" ht="17">
      <c r="A215"/>
      <c r="B215"/>
      <c r="C215"/>
    </row>
    <row r="216" spans="1:3" ht="17">
      <c r="A216"/>
      <c r="B216"/>
      <c r="C216"/>
    </row>
    <row r="217" spans="1:3" ht="17">
      <c r="A217"/>
      <c r="B217"/>
      <c r="C217"/>
    </row>
    <row r="218" spans="1:3" ht="17">
      <c r="A218"/>
      <c r="B218"/>
      <c r="C218"/>
    </row>
    <row r="219" spans="1:3" ht="17">
      <c r="A219"/>
      <c r="B219"/>
      <c r="C219"/>
    </row>
    <row r="220" spans="1:3" ht="17">
      <c r="A220"/>
      <c r="B220"/>
      <c r="C220"/>
    </row>
    <row r="221" spans="1:3" ht="17">
      <c r="A221"/>
      <c r="B221"/>
      <c r="C221"/>
    </row>
    <row r="222" spans="1:3" ht="17">
      <c r="A222"/>
      <c r="B222"/>
      <c r="C222"/>
    </row>
    <row r="223" spans="1:3" ht="17">
      <c r="A223"/>
      <c r="B223"/>
      <c r="C223"/>
    </row>
    <row r="224" spans="1:3" ht="17">
      <c r="A224"/>
      <c r="B224"/>
      <c r="C224"/>
    </row>
    <row r="225" spans="1:3" ht="17">
      <c r="A225"/>
      <c r="B225"/>
      <c r="C225"/>
    </row>
    <row r="226" spans="1:3" ht="17">
      <c r="A226"/>
      <c r="B226"/>
      <c r="C226"/>
    </row>
    <row r="227" spans="1:3" ht="17">
      <c r="A227"/>
      <c r="B227"/>
      <c r="C227"/>
    </row>
    <row r="228" spans="1:3" ht="17">
      <c r="A228"/>
      <c r="B228"/>
      <c r="C228"/>
    </row>
    <row r="229" spans="1:3" ht="17">
      <c r="A229"/>
      <c r="B229"/>
      <c r="C229"/>
    </row>
    <row r="230" spans="1:3" ht="17">
      <c r="A230"/>
      <c r="B230"/>
      <c r="C230"/>
    </row>
    <row r="231" spans="1:3" ht="17">
      <c r="A231"/>
      <c r="B231"/>
      <c r="C231"/>
    </row>
    <row r="232" spans="1:3" ht="17">
      <c r="A232"/>
      <c r="B232"/>
      <c r="C232"/>
    </row>
    <row r="233" spans="1:3" ht="17">
      <c r="A233"/>
      <c r="B233"/>
      <c r="C233"/>
    </row>
    <row r="234" spans="1:3" ht="17">
      <c r="A234"/>
      <c r="B234"/>
      <c r="C234"/>
    </row>
    <row r="235" spans="1:3" ht="17">
      <c r="A235"/>
      <c r="B235"/>
      <c r="C235"/>
    </row>
    <row r="236" spans="1:3" ht="17">
      <c r="A236"/>
      <c r="B236"/>
      <c r="C236"/>
    </row>
    <row r="237" spans="1:3" ht="17">
      <c r="A237"/>
      <c r="B237"/>
      <c r="C237"/>
    </row>
    <row r="238" spans="1:3" ht="17">
      <c r="A238"/>
      <c r="B238"/>
      <c r="C238"/>
    </row>
    <row r="239" spans="1:3" ht="17">
      <c r="A239"/>
      <c r="B239"/>
      <c r="C239"/>
    </row>
    <row r="240" spans="1:3" ht="17">
      <c r="A240"/>
      <c r="B240"/>
      <c r="C240"/>
    </row>
    <row r="241" spans="1:3" ht="17">
      <c r="A241"/>
      <c r="B241"/>
      <c r="C241"/>
    </row>
    <row r="242" spans="1:3" ht="17">
      <c r="A242"/>
      <c r="B242"/>
      <c r="C242"/>
    </row>
    <row r="243" spans="1:3" ht="17">
      <c r="A243"/>
      <c r="B243"/>
      <c r="C243"/>
    </row>
    <row r="244" spans="1:3" ht="17">
      <c r="A244"/>
      <c r="B244"/>
      <c r="C244"/>
    </row>
    <row r="245" spans="1:3" ht="17">
      <c r="A245"/>
      <c r="B245"/>
      <c r="C245"/>
    </row>
    <row r="246" spans="1:3" ht="17">
      <c r="A246"/>
      <c r="B246"/>
      <c r="C246"/>
    </row>
    <row r="247" spans="1:3" ht="17">
      <c r="A247"/>
      <c r="B247"/>
      <c r="C247"/>
    </row>
    <row r="248" spans="1:3" ht="17">
      <c r="A248"/>
      <c r="B248"/>
      <c r="C248"/>
    </row>
    <row r="249" spans="1:3" ht="17">
      <c r="A249"/>
      <c r="B249"/>
      <c r="C249"/>
    </row>
    <row r="250" spans="1:3" ht="17">
      <c r="A250"/>
      <c r="B250"/>
      <c r="C250"/>
    </row>
    <row r="251" spans="1:3" ht="17">
      <c r="A251"/>
      <c r="B251"/>
      <c r="C251"/>
    </row>
    <row r="252" spans="1:3" ht="17">
      <c r="A252"/>
      <c r="B252"/>
      <c r="C252"/>
    </row>
    <row r="253" spans="1:3" ht="17">
      <c r="A253"/>
      <c r="B253"/>
      <c r="C253"/>
    </row>
    <row r="254" spans="1:3" ht="17">
      <c r="A254"/>
      <c r="B254"/>
      <c r="C254"/>
    </row>
    <row r="255" spans="1:3" ht="17">
      <c r="A255"/>
      <c r="B255"/>
      <c r="C255"/>
    </row>
    <row r="256" spans="1:3" ht="17">
      <c r="A256"/>
      <c r="B256"/>
      <c r="C256"/>
    </row>
    <row r="257" spans="1:3" ht="17">
      <c r="A257"/>
      <c r="B257"/>
      <c r="C257"/>
    </row>
    <row r="258" spans="1:3" ht="17">
      <c r="A258"/>
      <c r="B258"/>
      <c r="C258"/>
    </row>
    <row r="259" spans="1:3" ht="17">
      <c r="A259"/>
      <c r="B259"/>
      <c r="C259"/>
    </row>
    <row r="260" spans="1:3" ht="17">
      <c r="A260"/>
      <c r="B260"/>
      <c r="C260"/>
    </row>
    <row r="261" spans="1:3" ht="17">
      <c r="A261"/>
      <c r="B261"/>
      <c r="C261"/>
    </row>
    <row r="262" spans="1:3" ht="17">
      <c r="A262"/>
      <c r="B262"/>
      <c r="C262"/>
    </row>
    <row r="263" spans="1:3" ht="17">
      <c r="A263"/>
      <c r="B263"/>
      <c r="C263"/>
    </row>
    <row r="264" spans="1:3" ht="17">
      <c r="A264"/>
      <c r="B264"/>
      <c r="C264"/>
    </row>
    <row r="265" spans="1:3" ht="17">
      <c r="A265"/>
      <c r="B265"/>
      <c r="C265"/>
    </row>
    <row r="266" spans="1:3" ht="17">
      <c r="A266"/>
      <c r="B266"/>
      <c r="C266"/>
    </row>
    <row r="267" spans="1:3" ht="17">
      <c r="A267"/>
      <c r="B267"/>
      <c r="C267"/>
    </row>
    <row r="268" spans="1:3" ht="17">
      <c r="A268"/>
      <c r="B268"/>
      <c r="C268"/>
    </row>
    <row r="269" spans="1:3" ht="17">
      <c r="A269"/>
      <c r="B269"/>
      <c r="C269"/>
    </row>
    <row r="270" spans="1:3" ht="17">
      <c r="A270"/>
      <c r="B270"/>
      <c r="C270"/>
    </row>
    <row r="271" spans="1:3" ht="17">
      <c r="A271"/>
      <c r="B271"/>
      <c r="C271"/>
    </row>
    <row r="272" spans="1:3" ht="17">
      <c r="A272"/>
      <c r="B272"/>
      <c r="C272"/>
    </row>
    <row r="273" spans="1:3" ht="17">
      <c r="A273"/>
      <c r="B273"/>
      <c r="C273"/>
    </row>
    <row r="274" spans="1:3" ht="17">
      <c r="A274"/>
      <c r="B274"/>
      <c r="C274"/>
    </row>
    <row r="275" spans="1:3" ht="17">
      <c r="A275"/>
      <c r="B275"/>
      <c r="C275"/>
    </row>
    <row r="276" spans="1:3" ht="17">
      <c r="A276"/>
      <c r="B276"/>
      <c r="C276"/>
    </row>
    <row r="277" spans="1:3" ht="17">
      <c r="A277"/>
      <c r="B277"/>
      <c r="C277"/>
    </row>
    <row r="278" spans="1:3" ht="17">
      <c r="A278"/>
      <c r="B278"/>
      <c r="C278"/>
    </row>
    <row r="279" spans="1:3" ht="17">
      <c r="A279"/>
      <c r="B279"/>
      <c r="C279"/>
    </row>
    <row r="280" spans="1:3" ht="17">
      <c r="A280"/>
      <c r="B280"/>
      <c r="C280"/>
    </row>
    <row r="281" spans="1:3" ht="17">
      <c r="A281"/>
      <c r="B281"/>
      <c r="C281"/>
    </row>
    <row r="282" spans="1:3" ht="17">
      <c r="A282"/>
      <c r="B282"/>
      <c r="C282"/>
    </row>
    <row r="283" spans="1:3" ht="17">
      <c r="A283"/>
      <c r="B283"/>
      <c r="C283"/>
    </row>
    <row r="284" spans="1:3" ht="17">
      <c r="A284"/>
      <c r="B284"/>
      <c r="C284"/>
    </row>
    <row r="285" spans="1:3" ht="17">
      <c r="A285"/>
      <c r="B285"/>
      <c r="C285"/>
    </row>
    <row r="286" spans="1:3" ht="17">
      <c r="A286"/>
      <c r="B286"/>
      <c r="C286"/>
    </row>
    <row r="287" spans="1:3" ht="17">
      <c r="A287"/>
      <c r="B287"/>
      <c r="C287"/>
    </row>
    <row r="288" spans="1:3" ht="17">
      <c r="A288"/>
      <c r="B288"/>
      <c r="C288"/>
    </row>
    <row r="289" spans="1:3" ht="17">
      <c r="A289"/>
      <c r="B289"/>
      <c r="C289"/>
    </row>
    <row r="290" spans="1:3" ht="17">
      <c r="A290"/>
      <c r="B290"/>
      <c r="C290"/>
    </row>
    <row r="291" spans="1:3" ht="17">
      <c r="A291"/>
      <c r="B291"/>
      <c r="C291"/>
    </row>
    <row r="292" spans="1:3" ht="17">
      <c r="A292"/>
      <c r="B292"/>
      <c r="C292"/>
    </row>
    <row r="293" spans="1:3" ht="17">
      <c r="A293"/>
      <c r="B293"/>
      <c r="C293"/>
    </row>
    <row r="294" spans="1:3" ht="17">
      <c r="A294"/>
      <c r="B294"/>
      <c r="C294"/>
    </row>
    <row r="295" spans="1:3" ht="17">
      <c r="A295"/>
      <c r="B295"/>
      <c r="C295"/>
    </row>
    <row r="296" spans="1:3" ht="17">
      <c r="A296"/>
      <c r="B296"/>
      <c r="C296"/>
    </row>
    <row r="297" spans="1:3" ht="17">
      <c r="A297"/>
      <c r="B297"/>
      <c r="C297"/>
    </row>
    <row r="298" spans="1:3" ht="17">
      <c r="A298"/>
      <c r="B298"/>
      <c r="C298"/>
    </row>
    <row r="299" spans="1:3" ht="17">
      <c r="A299"/>
      <c r="B299"/>
      <c r="C299"/>
    </row>
    <row r="300" spans="1:3" ht="17">
      <c r="A300"/>
      <c r="B300"/>
      <c r="C300"/>
    </row>
    <row r="301" spans="1:3" ht="17">
      <c r="A301"/>
      <c r="B301"/>
      <c r="C301"/>
    </row>
    <row r="302" spans="1:3" ht="17">
      <c r="A302"/>
      <c r="B302"/>
      <c r="C302"/>
    </row>
    <row r="303" spans="1:3" ht="17">
      <c r="A303"/>
      <c r="B303"/>
      <c r="C303"/>
    </row>
    <row r="304" spans="1:3" ht="17">
      <c r="A304"/>
      <c r="B304"/>
      <c r="C304"/>
    </row>
    <row r="305" spans="1:3" ht="17">
      <c r="A305"/>
      <c r="B305"/>
      <c r="C305"/>
    </row>
    <row r="306" spans="1:3" ht="17">
      <c r="A306"/>
      <c r="B306"/>
      <c r="C306"/>
    </row>
    <row r="307" spans="1:3" ht="17">
      <c r="A307"/>
      <c r="B307"/>
      <c r="C307"/>
    </row>
    <row r="308" spans="1:3" ht="17">
      <c r="A308"/>
      <c r="B308"/>
      <c r="C308"/>
    </row>
    <row r="309" spans="1:3" ht="17">
      <c r="A309"/>
      <c r="B309"/>
      <c r="C309"/>
    </row>
    <row r="310" spans="1:3" ht="17">
      <c r="A310"/>
      <c r="B310"/>
      <c r="C310"/>
    </row>
    <row r="311" spans="1:3" ht="17">
      <c r="A311"/>
      <c r="B311"/>
      <c r="C311"/>
    </row>
    <row r="312" spans="1:3" ht="17">
      <c r="A312"/>
      <c r="B312"/>
      <c r="C312"/>
    </row>
    <row r="313" spans="1:3" ht="17">
      <c r="A313"/>
      <c r="B313"/>
      <c r="C313"/>
    </row>
    <row r="314" spans="1:3" ht="17">
      <c r="A314"/>
      <c r="B314"/>
      <c r="C314"/>
    </row>
    <row r="315" spans="1:3" ht="17">
      <c r="A315"/>
      <c r="B315"/>
      <c r="C315"/>
    </row>
    <row r="316" spans="1:3" ht="17">
      <c r="A316"/>
      <c r="B316"/>
      <c r="C316"/>
    </row>
    <row r="317" spans="1:3" ht="17">
      <c r="A317"/>
      <c r="B317"/>
      <c r="C317"/>
    </row>
    <row r="318" spans="1:3" ht="17">
      <c r="A318"/>
      <c r="B318"/>
      <c r="C318"/>
    </row>
    <row r="319" spans="1:3" ht="17">
      <c r="A319"/>
      <c r="B319"/>
      <c r="C319"/>
    </row>
    <row r="320" spans="1:3" ht="17">
      <c r="A320"/>
      <c r="B320"/>
      <c r="C320"/>
    </row>
    <row r="321" spans="1:3" ht="17">
      <c r="A321"/>
      <c r="B321"/>
      <c r="C321"/>
    </row>
    <row r="322" spans="1:3" ht="17">
      <c r="A322"/>
      <c r="B322"/>
      <c r="C322"/>
    </row>
    <row r="323" spans="1:3" ht="17">
      <c r="A323"/>
      <c r="B323"/>
      <c r="C323"/>
    </row>
    <row r="324" spans="1:3" ht="17">
      <c r="A324"/>
      <c r="B324"/>
      <c r="C324"/>
    </row>
    <row r="325" spans="1:3" ht="17">
      <c r="A325"/>
      <c r="B325"/>
      <c r="C325"/>
    </row>
    <row r="326" spans="1:3" ht="17">
      <c r="A326"/>
      <c r="B326"/>
      <c r="C326"/>
    </row>
    <row r="327" spans="1:3" ht="17">
      <c r="A327"/>
      <c r="B327"/>
      <c r="C327"/>
    </row>
    <row r="328" spans="1:3" ht="17">
      <c r="A328"/>
      <c r="B328"/>
      <c r="C328"/>
    </row>
    <row r="329" spans="1:3" ht="17">
      <c r="A329"/>
      <c r="B329"/>
      <c r="C329"/>
    </row>
    <row r="330" spans="1:3" ht="17">
      <c r="A330"/>
      <c r="B330"/>
      <c r="C330"/>
    </row>
    <row r="331" spans="1:3" ht="17">
      <c r="A331"/>
      <c r="B331"/>
      <c r="C331"/>
    </row>
    <row r="332" spans="1:3" ht="17">
      <c r="A332"/>
      <c r="B332"/>
      <c r="C332"/>
    </row>
    <row r="333" spans="1:3" ht="17">
      <c r="A333"/>
      <c r="B333"/>
      <c r="C333"/>
    </row>
    <row r="334" spans="1:3" ht="17">
      <c r="A334"/>
      <c r="B334"/>
      <c r="C334"/>
    </row>
    <row r="335" spans="1:3" ht="17">
      <c r="A335"/>
      <c r="B335"/>
      <c r="C335"/>
    </row>
    <row r="336" spans="1:3" ht="17">
      <c r="A336"/>
      <c r="B336"/>
      <c r="C336"/>
    </row>
    <row r="337" spans="1:3" ht="17">
      <c r="A337"/>
      <c r="B337"/>
      <c r="C337"/>
    </row>
    <row r="338" spans="1:3" ht="17">
      <c r="A338"/>
      <c r="B338"/>
      <c r="C338"/>
    </row>
    <row r="339" spans="1:3" ht="17">
      <c r="A339"/>
      <c r="B339"/>
      <c r="C339"/>
    </row>
    <row r="340" spans="1:3" ht="17">
      <c r="A340"/>
      <c r="B340"/>
      <c r="C340"/>
    </row>
    <row r="341" spans="1:3" ht="17">
      <c r="A341"/>
      <c r="B341"/>
      <c r="C341"/>
    </row>
    <row r="342" spans="1:3" ht="17">
      <c r="A342"/>
      <c r="B342"/>
      <c r="C342"/>
    </row>
    <row r="343" spans="1:3" ht="17">
      <c r="A343"/>
      <c r="B343"/>
      <c r="C343"/>
    </row>
    <row r="344" spans="1:3" ht="17">
      <c r="A344"/>
      <c r="B344"/>
      <c r="C344"/>
    </row>
    <row r="345" spans="1:3" ht="17">
      <c r="A345"/>
      <c r="B345"/>
      <c r="C345"/>
    </row>
    <row r="346" spans="1:3" ht="17">
      <c r="A346"/>
      <c r="B346"/>
      <c r="C346"/>
    </row>
    <row r="347" spans="1:3" ht="17">
      <c r="A347"/>
      <c r="B347"/>
      <c r="C347"/>
    </row>
    <row r="348" spans="1:3" ht="17">
      <c r="A348"/>
      <c r="B348"/>
      <c r="C348"/>
    </row>
    <row r="349" spans="1:3" ht="17">
      <c r="A349"/>
      <c r="B349"/>
      <c r="C349"/>
    </row>
    <row r="350" spans="1:3" ht="17">
      <c r="A350"/>
      <c r="B350"/>
      <c r="C350"/>
    </row>
    <row r="351" spans="1:3" ht="17">
      <c r="A351"/>
      <c r="B351"/>
      <c r="C351"/>
    </row>
    <row r="352" spans="1:3" ht="17">
      <c r="A352"/>
      <c r="B352"/>
      <c r="C352"/>
    </row>
    <row r="353" spans="1:3" ht="17">
      <c r="A353"/>
      <c r="B353"/>
      <c r="C353"/>
    </row>
    <row r="354" spans="1:3" ht="17">
      <c r="A354"/>
      <c r="B354"/>
      <c r="C354"/>
    </row>
    <row r="355" spans="1:3" ht="17">
      <c r="A355"/>
      <c r="B355"/>
      <c r="C355"/>
    </row>
    <row r="356" spans="1:3" ht="17">
      <c r="A356"/>
      <c r="B356"/>
      <c r="C356"/>
    </row>
    <row r="357" spans="1:3" ht="17">
      <c r="A357"/>
      <c r="B357"/>
      <c r="C357"/>
    </row>
    <row r="358" spans="1:3" ht="17">
      <c r="A358"/>
      <c r="B358"/>
      <c r="C358"/>
    </row>
    <row r="359" spans="1:3" ht="17">
      <c r="A359"/>
      <c r="B359"/>
      <c r="C359"/>
    </row>
    <row r="360" spans="1:3" ht="17">
      <c r="A360"/>
      <c r="B360"/>
      <c r="C360"/>
    </row>
    <row r="361" spans="1:3" ht="17">
      <c r="A361"/>
      <c r="B361"/>
      <c r="C361"/>
    </row>
    <row r="362" spans="1:3" ht="17">
      <c r="A362"/>
      <c r="B362"/>
      <c r="C362"/>
    </row>
    <row r="363" spans="1:3" ht="17">
      <c r="A363"/>
      <c r="B363"/>
      <c r="C363"/>
    </row>
    <row r="364" spans="1:3" ht="17">
      <c r="A364"/>
      <c r="B364"/>
      <c r="C364"/>
    </row>
    <row r="365" spans="1:3" ht="17">
      <c r="A365"/>
      <c r="B365"/>
      <c r="C365"/>
    </row>
    <row r="366" spans="1:3" ht="17">
      <c r="A366"/>
      <c r="B366"/>
      <c r="C366"/>
    </row>
    <row r="367" spans="1:3" ht="17">
      <c r="A367"/>
      <c r="B367"/>
      <c r="C367"/>
    </row>
    <row r="368" spans="1:3" ht="17">
      <c r="A368"/>
      <c r="B368"/>
      <c r="C368"/>
    </row>
    <row r="369" spans="1:3" ht="17">
      <c r="A369"/>
      <c r="B369"/>
      <c r="C369"/>
    </row>
    <row r="370" spans="1:3" ht="17">
      <c r="A370"/>
      <c r="B370"/>
      <c r="C370"/>
    </row>
    <row r="371" spans="1:3" ht="17">
      <c r="A371"/>
      <c r="B371"/>
      <c r="C371"/>
    </row>
    <row r="372" spans="1:3" ht="17">
      <c r="A372"/>
      <c r="B372"/>
      <c r="C372"/>
    </row>
    <row r="373" spans="1:3" ht="17">
      <c r="A373"/>
      <c r="B373"/>
      <c r="C373"/>
    </row>
    <row r="374" spans="1:3" ht="17">
      <c r="A374"/>
      <c r="B374"/>
      <c r="C374"/>
    </row>
    <row r="375" spans="1:3" ht="17">
      <c r="A375"/>
      <c r="B375"/>
      <c r="C375"/>
    </row>
    <row r="376" spans="1:3" ht="17">
      <c r="A376"/>
      <c r="B376"/>
      <c r="C376"/>
    </row>
    <row r="377" spans="1:3" ht="17">
      <c r="A377"/>
      <c r="B377"/>
      <c r="C377"/>
    </row>
    <row r="378" spans="1:3" ht="17">
      <c r="A378"/>
      <c r="B378"/>
      <c r="C378"/>
    </row>
    <row r="379" spans="1:3" ht="17">
      <c r="A379"/>
      <c r="B379"/>
      <c r="C379"/>
    </row>
    <row r="380" spans="1:3" ht="17">
      <c r="A380"/>
      <c r="B380"/>
      <c r="C380"/>
    </row>
    <row r="381" spans="1:3" ht="17">
      <c r="A381"/>
      <c r="B381"/>
      <c r="C381"/>
    </row>
    <row r="382" spans="1:3" ht="17">
      <c r="A382"/>
      <c r="B382"/>
      <c r="C382"/>
    </row>
    <row r="383" spans="1:3" ht="17">
      <c r="A383"/>
      <c r="B383"/>
      <c r="C383"/>
    </row>
    <row r="384" spans="1:3" ht="17">
      <c r="A384"/>
      <c r="B384"/>
      <c r="C384"/>
    </row>
    <row r="385" spans="1:3" ht="17">
      <c r="A385"/>
      <c r="B385"/>
      <c r="C385"/>
    </row>
    <row r="386" spans="1:3" ht="17">
      <c r="A386"/>
      <c r="B386"/>
      <c r="C386"/>
    </row>
    <row r="387" spans="1:3" ht="17">
      <c r="A387"/>
      <c r="B387"/>
      <c r="C387"/>
    </row>
    <row r="388" spans="1:3" ht="17">
      <c r="A388"/>
      <c r="B388"/>
      <c r="C388"/>
    </row>
    <row r="389" spans="1:3" ht="17">
      <c r="A389"/>
      <c r="B389"/>
      <c r="C389"/>
    </row>
    <row r="390" spans="1:3" ht="17">
      <c r="A390"/>
      <c r="B390"/>
      <c r="C390"/>
    </row>
    <row r="391" spans="1:3" ht="17">
      <c r="A391"/>
      <c r="B391"/>
      <c r="C391"/>
    </row>
    <row r="392" spans="1:3" ht="17">
      <c r="A392"/>
      <c r="B392"/>
      <c r="C392"/>
    </row>
    <row r="393" spans="1:3" ht="17">
      <c r="A393"/>
      <c r="B393"/>
      <c r="C393"/>
    </row>
    <row r="394" spans="1:3" ht="17">
      <c r="A394"/>
      <c r="B394"/>
      <c r="C394"/>
    </row>
    <row r="395" spans="1:3" ht="17">
      <c r="A395"/>
      <c r="B395"/>
      <c r="C395"/>
    </row>
    <row r="396" spans="1:3" ht="17">
      <c r="A396"/>
      <c r="B396"/>
      <c r="C396"/>
    </row>
    <row r="397" spans="1:3" ht="17">
      <c r="A397"/>
      <c r="B397"/>
      <c r="C397"/>
    </row>
    <row r="398" spans="1:3" ht="17">
      <c r="A398"/>
      <c r="B398"/>
      <c r="C398"/>
    </row>
    <row r="399" spans="1:3" ht="17">
      <c r="A399"/>
      <c r="B399"/>
      <c r="C399"/>
    </row>
    <row r="400" spans="1:3" ht="17">
      <c r="A400"/>
      <c r="B400"/>
      <c r="C400"/>
    </row>
    <row r="401" spans="1:3" ht="17">
      <c r="A401"/>
      <c r="B401"/>
      <c r="C401"/>
    </row>
    <row r="402" spans="1:3" ht="17">
      <c r="A402"/>
      <c r="B402"/>
      <c r="C402"/>
    </row>
    <row r="403" spans="1:3" ht="17">
      <c r="A403"/>
      <c r="B403"/>
      <c r="C403"/>
    </row>
    <row r="404" spans="1:3" ht="17">
      <c r="A404"/>
      <c r="B404"/>
      <c r="C404"/>
    </row>
    <row r="405" spans="1:3" ht="17">
      <c r="A405"/>
      <c r="B405"/>
      <c r="C405"/>
    </row>
    <row r="406" spans="1:3" ht="17">
      <c r="A406"/>
      <c r="B406"/>
      <c r="C406"/>
    </row>
    <row r="407" spans="1:3" ht="17">
      <c r="A407"/>
      <c r="B407"/>
      <c r="C407"/>
    </row>
    <row r="408" spans="1:3" ht="17">
      <c r="A408"/>
      <c r="B408"/>
      <c r="C408"/>
    </row>
    <row r="409" spans="1:3" ht="17">
      <c r="A409"/>
      <c r="B409"/>
      <c r="C409"/>
    </row>
    <row r="410" spans="1:3" ht="17">
      <c r="A410"/>
      <c r="B410"/>
      <c r="C410"/>
    </row>
    <row r="411" spans="1:3" ht="17">
      <c r="A411"/>
      <c r="B411"/>
      <c r="C411"/>
    </row>
    <row r="412" spans="1:3" ht="17">
      <c r="A412"/>
      <c r="B412"/>
      <c r="C412"/>
    </row>
    <row r="413" spans="1:3" ht="17">
      <c r="A413"/>
      <c r="B413"/>
      <c r="C413"/>
    </row>
    <row r="414" spans="1:3" ht="17">
      <c r="A414"/>
      <c r="B414"/>
      <c r="C414"/>
    </row>
    <row r="415" spans="1:3" ht="17">
      <c r="A415"/>
      <c r="B415"/>
      <c r="C415"/>
    </row>
    <row r="416" spans="1:3" ht="17">
      <c r="A416"/>
      <c r="B416"/>
      <c r="C416"/>
    </row>
    <row r="417" spans="1:3" ht="17">
      <c r="A417"/>
      <c r="B417"/>
      <c r="C417"/>
    </row>
    <row r="418" spans="1:3" ht="17">
      <c r="A418"/>
      <c r="B418"/>
      <c r="C418"/>
    </row>
    <row r="419" spans="1:3" ht="17">
      <c r="A419"/>
      <c r="B419"/>
      <c r="C419"/>
    </row>
    <row r="420" spans="1:3" ht="17">
      <c r="A420"/>
      <c r="B420"/>
      <c r="C420"/>
    </row>
    <row r="421" spans="1:3" ht="17">
      <c r="A421"/>
      <c r="B421"/>
      <c r="C421"/>
    </row>
    <row r="422" spans="1:3" ht="17">
      <c r="A422"/>
      <c r="B422"/>
      <c r="C422"/>
    </row>
    <row r="423" spans="1:3" ht="17">
      <c r="A423"/>
      <c r="B423"/>
      <c r="C423"/>
    </row>
    <row r="424" spans="1:3" ht="17">
      <c r="A424"/>
      <c r="B424"/>
      <c r="C424"/>
    </row>
    <row r="425" spans="1:3" ht="17">
      <c r="A425"/>
      <c r="B425"/>
      <c r="C425"/>
    </row>
    <row r="426" spans="1:3" ht="17">
      <c r="A426"/>
      <c r="B426"/>
      <c r="C426"/>
    </row>
    <row r="427" spans="1:3" ht="17">
      <c r="A427"/>
      <c r="B427"/>
      <c r="C427"/>
    </row>
    <row r="428" spans="1:3" ht="17">
      <c r="A428"/>
      <c r="B428"/>
      <c r="C428"/>
    </row>
    <row r="429" spans="1:3" ht="17">
      <c r="A429"/>
      <c r="B429"/>
      <c r="C429"/>
    </row>
    <row r="430" spans="1:3" ht="17">
      <c r="A430"/>
      <c r="B430"/>
      <c r="C430"/>
    </row>
    <row r="431" spans="1:3" ht="17">
      <c r="A431"/>
      <c r="B431"/>
      <c r="C431"/>
    </row>
    <row r="432" spans="1:3" ht="17">
      <c r="A432"/>
      <c r="B432"/>
      <c r="C432"/>
    </row>
    <row r="433" spans="1:3" ht="17">
      <c r="A433"/>
      <c r="B433"/>
      <c r="C433"/>
    </row>
    <row r="434" spans="1:3" ht="17">
      <c r="A434"/>
      <c r="B434"/>
      <c r="C434"/>
    </row>
    <row r="435" spans="1:3" ht="17">
      <c r="A435"/>
      <c r="B435"/>
      <c r="C435"/>
    </row>
    <row r="436" spans="1:3" ht="17">
      <c r="A436"/>
      <c r="B436"/>
      <c r="C436"/>
    </row>
    <row r="437" spans="1:3" ht="17">
      <c r="A437"/>
      <c r="B437"/>
      <c r="C437"/>
    </row>
    <row r="438" spans="1:3" ht="17">
      <c r="A438"/>
      <c r="B438"/>
      <c r="C438"/>
    </row>
    <row r="439" spans="1:3" ht="17">
      <c r="A439"/>
      <c r="B439"/>
      <c r="C439"/>
    </row>
    <row r="440" spans="1:3" ht="17">
      <c r="A440"/>
      <c r="B440"/>
      <c r="C440"/>
    </row>
    <row r="441" spans="1:3" ht="17">
      <c r="A441"/>
      <c r="B441"/>
      <c r="C441"/>
    </row>
    <row r="442" spans="1:3" ht="17">
      <c r="A442"/>
      <c r="B442"/>
      <c r="C442"/>
    </row>
    <row r="443" spans="1:3" ht="17">
      <c r="A443"/>
      <c r="B443"/>
      <c r="C443"/>
    </row>
    <row r="444" spans="1:3" ht="17">
      <c r="A444"/>
      <c r="B444"/>
      <c r="C444"/>
    </row>
    <row r="445" spans="1:3" ht="17">
      <c r="A445"/>
      <c r="B445"/>
      <c r="C445"/>
    </row>
    <row r="446" spans="1:3" ht="17">
      <c r="A446"/>
      <c r="B446"/>
      <c r="C446"/>
    </row>
    <row r="447" spans="1:3" ht="17">
      <c r="A447"/>
      <c r="B447"/>
      <c r="C447"/>
    </row>
    <row r="448" spans="1:3" ht="17">
      <c r="A448"/>
      <c r="B448"/>
      <c r="C448"/>
    </row>
    <row r="449" spans="1:3" ht="17">
      <c r="A449"/>
      <c r="B449"/>
      <c r="C449"/>
    </row>
    <row r="450" spans="1:3" ht="17">
      <c r="A450"/>
      <c r="B450"/>
      <c r="C450"/>
    </row>
    <row r="451" spans="1:3" ht="17">
      <c r="A451"/>
      <c r="B451"/>
      <c r="C451"/>
    </row>
    <row r="452" spans="1:3" ht="17">
      <c r="A452"/>
      <c r="B452"/>
      <c r="C452"/>
    </row>
    <row r="453" spans="1:3" ht="17">
      <c r="A453"/>
      <c r="B453"/>
      <c r="C453"/>
    </row>
    <row r="454" spans="1:3" ht="17">
      <c r="A454"/>
      <c r="B454"/>
      <c r="C454"/>
    </row>
    <row r="455" spans="1:3" ht="17">
      <c r="A455"/>
      <c r="B455"/>
      <c r="C455"/>
    </row>
    <row r="456" spans="1:3" ht="17">
      <c r="A456"/>
      <c r="B456"/>
      <c r="C456"/>
    </row>
    <row r="457" spans="1:3" ht="17">
      <c r="A457"/>
      <c r="B457"/>
      <c r="C457"/>
    </row>
    <row r="458" spans="1:3" ht="17">
      <c r="A458"/>
      <c r="B458"/>
      <c r="C458"/>
    </row>
    <row r="459" spans="1:3" ht="17">
      <c r="A459"/>
      <c r="B459"/>
      <c r="C459"/>
    </row>
    <row r="460" spans="1:3" ht="17">
      <c r="A460"/>
      <c r="B460"/>
      <c r="C460"/>
    </row>
    <row r="461" spans="1:3" ht="17">
      <c r="A461"/>
      <c r="B461"/>
      <c r="C461"/>
    </row>
    <row r="462" spans="1:3" ht="17">
      <c r="A462"/>
      <c r="B462"/>
      <c r="C462"/>
    </row>
    <row r="463" spans="1:3" ht="17">
      <c r="A463"/>
      <c r="B463"/>
      <c r="C463"/>
    </row>
    <row r="464" spans="1:3" ht="17">
      <c r="A464"/>
      <c r="B464"/>
      <c r="C464"/>
    </row>
    <row r="465" spans="1:3" ht="17">
      <c r="A465"/>
      <c r="B465"/>
      <c r="C465"/>
    </row>
    <row r="466" spans="1:3" ht="17">
      <c r="A466"/>
      <c r="B466"/>
      <c r="C466"/>
    </row>
    <row r="467" spans="1:3" ht="17">
      <c r="A467"/>
      <c r="B467"/>
      <c r="C467"/>
    </row>
    <row r="468" spans="1:3" ht="17">
      <c r="A468"/>
      <c r="B468"/>
      <c r="C468"/>
    </row>
    <row r="469" spans="1:3" ht="17">
      <c r="A469"/>
      <c r="B469"/>
      <c r="C469"/>
    </row>
    <row r="470" spans="1:3" ht="17">
      <c r="A470"/>
      <c r="B470"/>
      <c r="C470"/>
    </row>
    <row r="471" spans="1:3" ht="17">
      <c r="A471"/>
      <c r="B471"/>
      <c r="C471"/>
    </row>
    <row r="472" spans="1:3" ht="17">
      <c r="A472"/>
      <c r="B472"/>
      <c r="C472"/>
    </row>
    <row r="473" spans="1:3" ht="17">
      <c r="A473"/>
      <c r="B473"/>
      <c r="C473"/>
    </row>
    <row r="474" spans="1:3" ht="17">
      <c r="A474"/>
      <c r="B474"/>
      <c r="C474"/>
    </row>
    <row r="475" spans="1:3" ht="17">
      <c r="A475"/>
      <c r="B475"/>
      <c r="C475"/>
    </row>
    <row r="476" spans="1:3" ht="17">
      <c r="A476"/>
      <c r="B476"/>
      <c r="C476"/>
    </row>
    <row r="477" spans="1:3" ht="17">
      <c r="A477"/>
      <c r="B477"/>
      <c r="C477"/>
    </row>
    <row r="478" spans="1:3" ht="17">
      <c r="A478"/>
      <c r="B478"/>
      <c r="C478"/>
    </row>
    <row r="479" spans="1:3" ht="17">
      <c r="A479"/>
      <c r="B479"/>
      <c r="C479"/>
    </row>
    <row r="480" spans="1:3" ht="17">
      <c r="A480"/>
      <c r="B480"/>
      <c r="C480"/>
    </row>
    <row r="481" spans="1:3" ht="17">
      <c r="A481"/>
      <c r="B481"/>
      <c r="C481"/>
    </row>
    <row r="482" spans="1:3" ht="17">
      <c r="A482"/>
      <c r="B482"/>
      <c r="C482"/>
    </row>
    <row r="483" spans="1:3" ht="17">
      <c r="A483"/>
      <c r="B483"/>
      <c r="C483"/>
    </row>
    <row r="484" spans="1:3" ht="17">
      <c r="A484"/>
      <c r="B484"/>
      <c r="C484"/>
    </row>
    <row r="485" spans="1:3" ht="17">
      <c r="A485"/>
      <c r="B485"/>
      <c r="C485"/>
    </row>
    <row r="486" spans="1:3" ht="17">
      <c r="A486"/>
      <c r="B486"/>
      <c r="C486"/>
    </row>
    <row r="487" spans="1:3" ht="17">
      <c r="A487"/>
      <c r="B487"/>
      <c r="C487"/>
    </row>
    <row r="488" spans="1:3" ht="17">
      <c r="A488"/>
      <c r="B488"/>
      <c r="C488"/>
    </row>
    <row r="489" spans="1:3" ht="17">
      <c r="A489"/>
      <c r="B489"/>
      <c r="C489"/>
    </row>
    <row r="490" spans="1:3" ht="17">
      <c r="A490"/>
      <c r="B490"/>
      <c r="C490"/>
    </row>
    <row r="491" spans="1:3" ht="17">
      <c r="A491"/>
      <c r="B491"/>
      <c r="C491"/>
    </row>
    <row r="492" spans="1:3" ht="17">
      <c r="A492"/>
      <c r="B492"/>
      <c r="C492"/>
    </row>
    <row r="493" spans="1:3" ht="17">
      <c r="A493"/>
      <c r="B493"/>
      <c r="C493"/>
    </row>
    <row r="494" spans="1:3" ht="17">
      <c r="A494"/>
      <c r="B494"/>
      <c r="C494"/>
    </row>
    <row r="495" spans="1:3" ht="17">
      <c r="A495"/>
      <c r="B495"/>
      <c r="C495"/>
    </row>
    <row r="496" spans="1:3" ht="17">
      <c r="A496"/>
      <c r="B496"/>
      <c r="C496"/>
    </row>
    <row r="497" spans="1:3" ht="17">
      <c r="A497"/>
      <c r="B497"/>
      <c r="C497"/>
    </row>
    <row r="498" spans="1:3" ht="17">
      <c r="A498"/>
      <c r="B498"/>
      <c r="C498"/>
    </row>
    <row r="499" spans="1:3" ht="17">
      <c r="A499"/>
      <c r="B499"/>
      <c r="C499"/>
    </row>
    <row r="500" spans="1:3" ht="17">
      <c r="A500"/>
      <c r="B500"/>
      <c r="C500"/>
    </row>
    <row r="501" spans="1:3" ht="17">
      <c r="A501"/>
      <c r="B501"/>
      <c r="C501"/>
    </row>
    <row r="502" spans="1:3" ht="17">
      <c r="A502"/>
      <c r="B502"/>
      <c r="C502"/>
    </row>
    <row r="503" spans="1:3" ht="17">
      <c r="A503"/>
      <c r="B503"/>
      <c r="C503"/>
    </row>
    <row r="504" spans="1:3" ht="17">
      <c r="A504"/>
      <c r="B504"/>
      <c r="C504"/>
    </row>
    <row r="505" spans="1:3" ht="17">
      <c r="A505"/>
      <c r="B505"/>
      <c r="C505"/>
    </row>
    <row r="506" spans="1:3" ht="17">
      <c r="A506"/>
      <c r="B506"/>
      <c r="C506"/>
    </row>
    <row r="507" spans="1:3" ht="17">
      <c r="A507"/>
      <c r="B507"/>
      <c r="C507"/>
    </row>
    <row r="508" spans="1:3" ht="17">
      <c r="A508"/>
      <c r="B508"/>
      <c r="C508"/>
    </row>
    <row r="509" spans="1:3" ht="17">
      <c r="A509"/>
      <c r="B509"/>
      <c r="C509"/>
    </row>
    <row r="510" spans="1:3" ht="17">
      <c r="A510"/>
      <c r="B510"/>
      <c r="C510"/>
    </row>
    <row r="511" spans="1:3" ht="17">
      <c r="A511"/>
      <c r="B511"/>
      <c r="C511"/>
    </row>
    <row r="512" spans="1:3" ht="17">
      <c r="A512"/>
      <c r="B512"/>
      <c r="C512"/>
    </row>
    <row r="513" spans="1:3" ht="17">
      <c r="A513"/>
      <c r="B513"/>
      <c r="C513"/>
    </row>
    <row r="514" spans="1:3" ht="17">
      <c r="A514"/>
      <c r="B514"/>
      <c r="C514"/>
    </row>
    <row r="515" spans="1:3" ht="17">
      <c r="A515"/>
      <c r="B515"/>
      <c r="C515"/>
    </row>
    <row r="516" spans="1:3" ht="17">
      <c r="A516"/>
      <c r="B516"/>
      <c r="C516"/>
    </row>
    <row r="517" spans="1:3" ht="17">
      <c r="A517"/>
      <c r="B517"/>
      <c r="C517"/>
    </row>
    <row r="518" spans="1:3" ht="17">
      <c r="A518"/>
      <c r="B518"/>
      <c r="C518"/>
    </row>
    <row r="519" spans="1:3" ht="17">
      <c r="A519"/>
      <c r="B519"/>
      <c r="C519"/>
    </row>
    <row r="520" spans="1:3" ht="17">
      <c r="A520"/>
      <c r="B520"/>
      <c r="C520"/>
    </row>
    <row r="521" spans="1:3" ht="17">
      <c r="A521"/>
      <c r="B521"/>
      <c r="C521"/>
    </row>
    <row r="522" spans="1:3" ht="17">
      <c r="A522"/>
      <c r="B522"/>
      <c r="C522"/>
    </row>
    <row r="523" spans="1:3" ht="17">
      <c r="A523"/>
      <c r="B523"/>
      <c r="C523"/>
    </row>
    <row r="524" spans="1:3" ht="17">
      <c r="A524"/>
      <c r="B524"/>
      <c r="C524"/>
    </row>
    <row r="525" spans="1:3" ht="17">
      <c r="A525"/>
      <c r="B525"/>
      <c r="C525"/>
    </row>
    <row r="526" spans="1:3" ht="17">
      <c r="A526"/>
      <c r="B526"/>
      <c r="C526"/>
    </row>
    <row r="527" spans="1:3" ht="17">
      <c r="A527"/>
      <c r="B527"/>
      <c r="C527"/>
    </row>
    <row r="528" spans="1:3" ht="17">
      <c r="A528"/>
      <c r="B528"/>
      <c r="C528"/>
    </row>
    <row r="529" spans="1:3" ht="17">
      <c r="A529"/>
      <c r="B529"/>
      <c r="C529"/>
    </row>
    <row r="530" spans="1:3" ht="17">
      <c r="A530"/>
      <c r="B530"/>
      <c r="C530"/>
    </row>
    <row r="531" spans="1:3" ht="17">
      <c r="A531"/>
      <c r="B531"/>
      <c r="C531"/>
    </row>
    <row r="532" spans="1:3" ht="17">
      <c r="A532"/>
      <c r="B532"/>
      <c r="C532"/>
    </row>
    <row r="533" spans="1:3" ht="17">
      <c r="A533"/>
      <c r="B533"/>
      <c r="C533"/>
    </row>
    <row r="534" spans="1:3" ht="17">
      <c r="A534"/>
      <c r="B534"/>
      <c r="C534"/>
    </row>
    <row r="535" spans="1:3" ht="17">
      <c r="A535"/>
      <c r="B535"/>
      <c r="C535"/>
    </row>
    <row r="536" spans="1:3" ht="17">
      <c r="A536"/>
      <c r="B536"/>
      <c r="C536"/>
    </row>
    <row r="537" spans="1:3" ht="17">
      <c r="A537"/>
      <c r="B537"/>
      <c r="C537"/>
    </row>
    <row r="538" spans="1:3" ht="17">
      <c r="A538"/>
      <c r="B538"/>
      <c r="C538"/>
    </row>
    <row r="539" spans="1:3" ht="17">
      <c r="A539"/>
      <c r="B539"/>
      <c r="C539"/>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2934-7C7B-4CB7-B523-F631F3797C43}">
  <sheetPr filterMode="1">
    <tabColor rgb="FFFFC000"/>
  </sheetPr>
  <dimension ref="A1:AY1558"/>
  <sheetViews>
    <sheetView tabSelected="1" zoomScale="85" zoomScaleNormal="85" workbookViewId="0">
      <pane xSplit="9" ySplit="4" topLeftCell="Q810" activePane="bottomRight" state="frozen"/>
      <selection pane="topRight" activeCell="J1" sqref="J1"/>
      <selection pane="bottomLeft" activeCell="A5" sqref="A5"/>
      <selection pane="bottomRight" activeCell="F1560" sqref="F1560"/>
    </sheetView>
  </sheetViews>
  <sheetFormatPr defaultRowHeight="17"/>
  <cols>
    <col min="1" max="1" width="3.5" style="521" customWidth="1"/>
    <col min="2" max="2" width="10.5" style="91" hidden="1" customWidth="1"/>
    <col min="3" max="3" width="8.58203125" style="91" bestFit="1" customWidth="1"/>
    <col min="4" max="4" width="15.5" style="91" customWidth="1"/>
    <col min="5" max="5" width="18.58203125" style="91" customWidth="1"/>
    <col min="6" max="6" width="25.75" style="91" customWidth="1"/>
    <col min="7" max="7" width="21.58203125" style="91" customWidth="1"/>
    <col min="8" max="8" width="33.25" style="7" customWidth="1"/>
    <col min="9" max="9" width="45.25" style="7" customWidth="1"/>
    <col min="10" max="10" width="40" style="7" customWidth="1"/>
    <col min="11" max="11" width="17.83203125" style="7" customWidth="1"/>
    <col min="12" max="12" width="16.83203125" style="91" customWidth="1"/>
    <col min="13" max="13" width="15.08203125" style="7" customWidth="1"/>
    <col min="14" max="14" width="20" style="7" customWidth="1"/>
    <col min="15" max="15" width="25.5" style="7" customWidth="1"/>
    <col min="16" max="17" width="14.33203125" style="7" customWidth="1"/>
    <col min="18" max="18" width="13" style="7" customWidth="1"/>
    <col min="19" max="19" width="11.75" style="492" customWidth="1"/>
    <col min="20" max="21" width="11.75" customWidth="1"/>
    <col min="22" max="22" width="9" style="452" customWidth="1"/>
    <col min="23" max="23" width="12.33203125" style="7" hidden="1" customWidth="1"/>
    <col min="24" max="24" width="16.58203125" customWidth="1"/>
    <col min="25" max="25" width="12.33203125" style="452" customWidth="1"/>
    <col min="26" max="27" width="16.5" style="452" customWidth="1"/>
    <col min="28" max="28" width="62.33203125" style="7" customWidth="1"/>
    <col min="29" max="29" width="9" style="7"/>
    <col min="30" max="30" width="15.58203125" style="7" customWidth="1"/>
    <col min="31" max="33" width="11.75" style="7" customWidth="1"/>
    <col min="34" max="34" width="9" style="7"/>
    <col min="35" max="35" width="14.58203125" style="7" customWidth="1"/>
    <col min="36" max="38" width="11.75" style="7" customWidth="1"/>
    <col min="39" max="39" width="9" style="7"/>
    <col min="40" max="40" width="14.58203125" style="7" customWidth="1"/>
    <col min="41" max="43" width="11.75" style="7" customWidth="1"/>
    <col min="44" max="44" width="9" style="7"/>
    <col min="45" max="45" width="14.58203125" style="7" customWidth="1"/>
    <col min="46" max="48" width="11.75" style="7" customWidth="1"/>
    <col min="49" max="276" width="9" style="7"/>
    <col min="277" max="277" width="7.75" style="7" bestFit="1" customWidth="1"/>
    <col min="278" max="278" width="8.58203125" style="7" bestFit="1" customWidth="1"/>
    <col min="279" max="279" width="17.75" style="7" bestFit="1" customWidth="1"/>
    <col min="280" max="280" width="41.33203125" style="7" bestFit="1" customWidth="1"/>
    <col min="281" max="281" width="96.25" style="7" customWidth="1"/>
    <col min="282" max="282" width="62.33203125" style="7" customWidth="1"/>
    <col min="283" max="532" width="9" style="7"/>
    <col min="533" max="533" width="7.75" style="7" bestFit="1" customWidth="1"/>
    <col min="534" max="534" width="8.58203125" style="7" bestFit="1" customWidth="1"/>
    <col min="535" max="535" width="17.75" style="7" bestFit="1" customWidth="1"/>
    <col min="536" max="536" width="41.33203125" style="7" bestFit="1" customWidth="1"/>
    <col min="537" max="537" width="96.25" style="7" customWidth="1"/>
    <col min="538" max="538" width="62.33203125" style="7" customWidth="1"/>
    <col min="539" max="788" width="9" style="7"/>
    <col min="789" max="789" width="7.75" style="7" bestFit="1" customWidth="1"/>
    <col min="790" max="790" width="8.58203125" style="7" bestFit="1" customWidth="1"/>
    <col min="791" max="791" width="17.75" style="7" bestFit="1" customWidth="1"/>
    <col min="792" max="792" width="41.33203125" style="7" bestFit="1" customWidth="1"/>
    <col min="793" max="793" width="96.25" style="7" customWidth="1"/>
    <col min="794" max="794" width="62.33203125" style="7" customWidth="1"/>
    <col min="795" max="1044" width="9" style="7"/>
    <col min="1045" max="1045" width="7.75" style="7" bestFit="1" customWidth="1"/>
    <col min="1046" max="1046" width="8.58203125" style="7" bestFit="1" customWidth="1"/>
    <col min="1047" max="1047" width="17.75" style="7" bestFit="1" customWidth="1"/>
    <col min="1048" max="1048" width="41.33203125" style="7" bestFit="1" customWidth="1"/>
    <col min="1049" max="1049" width="96.25" style="7" customWidth="1"/>
    <col min="1050" max="1050" width="62.33203125" style="7" customWidth="1"/>
    <col min="1051" max="1300" width="9" style="7"/>
    <col min="1301" max="1301" width="7.75" style="7" bestFit="1" customWidth="1"/>
    <col min="1302" max="1302" width="8.58203125" style="7" bestFit="1" customWidth="1"/>
    <col min="1303" max="1303" width="17.75" style="7" bestFit="1" customWidth="1"/>
    <col min="1304" max="1304" width="41.33203125" style="7" bestFit="1" customWidth="1"/>
    <col min="1305" max="1305" width="96.25" style="7" customWidth="1"/>
    <col min="1306" max="1306" width="62.33203125" style="7" customWidth="1"/>
    <col min="1307" max="1556" width="9" style="7"/>
    <col min="1557" max="1557" width="7.75" style="7" bestFit="1" customWidth="1"/>
    <col min="1558" max="1558" width="8.58203125" style="7" bestFit="1" customWidth="1"/>
    <col min="1559" max="1559" width="17.75" style="7" bestFit="1" customWidth="1"/>
    <col min="1560" max="1560" width="41.33203125" style="7" bestFit="1" customWidth="1"/>
    <col min="1561" max="1561" width="96.25" style="7" customWidth="1"/>
    <col min="1562" max="1562" width="62.33203125" style="7" customWidth="1"/>
    <col min="1563" max="1812" width="9" style="7"/>
    <col min="1813" max="1813" width="7.75" style="7" bestFit="1" customWidth="1"/>
    <col min="1814" max="1814" width="8.58203125" style="7" bestFit="1" customWidth="1"/>
    <col min="1815" max="1815" width="17.75" style="7" bestFit="1" customWidth="1"/>
    <col min="1816" max="1816" width="41.33203125" style="7" bestFit="1" customWidth="1"/>
    <col min="1817" max="1817" width="96.25" style="7" customWidth="1"/>
    <col min="1818" max="1818" width="62.33203125" style="7" customWidth="1"/>
    <col min="1819" max="2068" width="9" style="7"/>
    <col min="2069" max="2069" width="7.75" style="7" bestFit="1" customWidth="1"/>
    <col min="2070" max="2070" width="8.58203125" style="7" bestFit="1" customWidth="1"/>
    <col min="2071" max="2071" width="17.75" style="7" bestFit="1" customWidth="1"/>
    <col min="2072" max="2072" width="41.33203125" style="7" bestFit="1" customWidth="1"/>
    <col min="2073" max="2073" width="96.25" style="7" customWidth="1"/>
    <col min="2074" max="2074" width="62.33203125" style="7" customWidth="1"/>
    <col min="2075" max="2324" width="9" style="7"/>
    <col min="2325" max="2325" width="7.75" style="7" bestFit="1" customWidth="1"/>
    <col min="2326" max="2326" width="8.58203125" style="7" bestFit="1" customWidth="1"/>
    <col min="2327" max="2327" width="17.75" style="7" bestFit="1" customWidth="1"/>
    <col min="2328" max="2328" width="41.33203125" style="7" bestFit="1" customWidth="1"/>
    <col min="2329" max="2329" width="96.25" style="7" customWidth="1"/>
    <col min="2330" max="2330" width="62.33203125" style="7" customWidth="1"/>
    <col min="2331" max="2580" width="9" style="7"/>
    <col min="2581" max="2581" width="7.75" style="7" bestFit="1" customWidth="1"/>
    <col min="2582" max="2582" width="8.58203125" style="7" bestFit="1" customWidth="1"/>
    <col min="2583" max="2583" width="17.75" style="7" bestFit="1" customWidth="1"/>
    <col min="2584" max="2584" width="41.33203125" style="7" bestFit="1" customWidth="1"/>
    <col min="2585" max="2585" width="96.25" style="7" customWidth="1"/>
    <col min="2586" max="2586" width="62.33203125" style="7" customWidth="1"/>
    <col min="2587" max="2836" width="9" style="7"/>
    <col min="2837" max="2837" width="7.75" style="7" bestFit="1" customWidth="1"/>
    <col min="2838" max="2838" width="8.58203125" style="7" bestFit="1" customWidth="1"/>
    <col min="2839" max="2839" width="17.75" style="7" bestFit="1" customWidth="1"/>
    <col min="2840" max="2840" width="41.33203125" style="7" bestFit="1" customWidth="1"/>
    <col min="2841" max="2841" width="96.25" style="7" customWidth="1"/>
    <col min="2842" max="2842" width="62.33203125" style="7" customWidth="1"/>
    <col min="2843" max="3092" width="9" style="7"/>
    <col min="3093" max="3093" width="7.75" style="7" bestFit="1" customWidth="1"/>
    <col min="3094" max="3094" width="8.58203125" style="7" bestFit="1" customWidth="1"/>
    <col min="3095" max="3095" width="17.75" style="7" bestFit="1" customWidth="1"/>
    <col min="3096" max="3096" width="41.33203125" style="7" bestFit="1" customWidth="1"/>
    <col min="3097" max="3097" width="96.25" style="7" customWidth="1"/>
    <col min="3098" max="3098" width="62.33203125" style="7" customWidth="1"/>
    <col min="3099" max="3348" width="9" style="7"/>
    <col min="3349" max="3349" width="7.75" style="7" bestFit="1" customWidth="1"/>
    <col min="3350" max="3350" width="8.58203125" style="7" bestFit="1" customWidth="1"/>
    <col min="3351" max="3351" width="17.75" style="7" bestFit="1" customWidth="1"/>
    <col min="3352" max="3352" width="41.33203125" style="7" bestFit="1" customWidth="1"/>
    <col min="3353" max="3353" width="96.25" style="7" customWidth="1"/>
    <col min="3354" max="3354" width="62.33203125" style="7" customWidth="1"/>
    <col min="3355" max="3604" width="9" style="7"/>
    <col min="3605" max="3605" width="7.75" style="7" bestFit="1" customWidth="1"/>
    <col min="3606" max="3606" width="8.58203125" style="7" bestFit="1" customWidth="1"/>
    <col min="3607" max="3607" width="17.75" style="7" bestFit="1" customWidth="1"/>
    <col min="3608" max="3608" width="41.33203125" style="7" bestFit="1" customWidth="1"/>
    <col min="3609" max="3609" width="96.25" style="7" customWidth="1"/>
    <col min="3610" max="3610" width="62.33203125" style="7" customWidth="1"/>
    <col min="3611" max="3860" width="9" style="7"/>
    <col min="3861" max="3861" width="7.75" style="7" bestFit="1" customWidth="1"/>
    <col min="3862" max="3862" width="8.58203125" style="7" bestFit="1" customWidth="1"/>
    <col min="3863" max="3863" width="17.75" style="7" bestFit="1" customWidth="1"/>
    <col min="3864" max="3864" width="41.33203125" style="7" bestFit="1" customWidth="1"/>
    <col min="3865" max="3865" width="96.25" style="7" customWidth="1"/>
    <col min="3866" max="3866" width="62.33203125" style="7" customWidth="1"/>
    <col min="3867" max="4116" width="9" style="7"/>
    <col min="4117" max="4117" width="7.75" style="7" bestFit="1" customWidth="1"/>
    <col min="4118" max="4118" width="8.58203125" style="7" bestFit="1" customWidth="1"/>
    <col min="4119" max="4119" width="17.75" style="7" bestFit="1" customWidth="1"/>
    <col min="4120" max="4120" width="41.33203125" style="7" bestFit="1" customWidth="1"/>
    <col min="4121" max="4121" width="96.25" style="7" customWidth="1"/>
    <col min="4122" max="4122" width="62.33203125" style="7" customWidth="1"/>
    <col min="4123" max="4372" width="9" style="7"/>
    <col min="4373" max="4373" width="7.75" style="7" bestFit="1" customWidth="1"/>
    <col min="4374" max="4374" width="8.58203125" style="7" bestFit="1" customWidth="1"/>
    <col min="4375" max="4375" width="17.75" style="7" bestFit="1" customWidth="1"/>
    <col min="4376" max="4376" width="41.33203125" style="7" bestFit="1" customWidth="1"/>
    <col min="4377" max="4377" width="96.25" style="7" customWidth="1"/>
    <col min="4378" max="4378" width="62.33203125" style="7" customWidth="1"/>
    <col min="4379" max="4628" width="9" style="7"/>
    <col min="4629" max="4629" width="7.75" style="7" bestFit="1" customWidth="1"/>
    <col min="4630" max="4630" width="8.58203125" style="7" bestFit="1" customWidth="1"/>
    <col min="4631" max="4631" width="17.75" style="7" bestFit="1" customWidth="1"/>
    <col min="4632" max="4632" width="41.33203125" style="7" bestFit="1" customWidth="1"/>
    <col min="4633" max="4633" width="96.25" style="7" customWidth="1"/>
    <col min="4634" max="4634" width="62.33203125" style="7" customWidth="1"/>
    <col min="4635" max="4884" width="9" style="7"/>
    <col min="4885" max="4885" width="7.75" style="7" bestFit="1" customWidth="1"/>
    <col min="4886" max="4886" width="8.58203125" style="7" bestFit="1" customWidth="1"/>
    <col min="4887" max="4887" width="17.75" style="7" bestFit="1" customWidth="1"/>
    <col min="4888" max="4888" width="41.33203125" style="7" bestFit="1" customWidth="1"/>
    <col min="4889" max="4889" width="96.25" style="7" customWidth="1"/>
    <col min="4890" max="4890" width="62.33203125" style="7" customWidth="1"/>
    <col min="4891" max="5140" width="9" style="7"/>
    <col min="5141" max="5141" width="7.75" style="7" bestFit="1" customWidth="1"/>
    <col min="5142" max="5142" width="8.58203125" style="7" bestFit="1" customWidth="1"/>
    <col min="5143" max="5143" width="17.75" style="7" bestFit="1" customWidth="1"/>
    <col min="5144" max="5144" width="41.33203125" style="7" bestFit="1" customWidth="1"/>
    <col min="5145" max="5145" width="96.25" style="7" customWidth="1"/>
    <col min="5146" max="5146" width="62.33203125" style="7" customWidth="1"/>
    <col min="5147" max="5396" width="9" style="7"/>
    <col min="5397" max="5397" width="7.75" style="7" bestFit="1" customWidth="1"/>
    <col min="5398" max="5398" width="8.58203125" style="7" bestFit="1" customWidth="1"/>
    <col min="5399" max="5399" width="17.75" style="7" bestFit="1" customWidth="1"/>
    <col min="5400" max="5400" width="41.33203125" style="7" bestFit="1" customWidth="1"/>
    <col min="5401" max="5401" width="96.25" style="7" customWidth="1"/>
    <col min="5402" max="5402" width="62.33203125" style="7" customWidth="1"/>
    <col min="5403" max="5652" width="9" style="7"/>
    <col min="5653" max="5653" width="7.75" style="7" bestFit="1" customWidth="1"/>
    <col min="5654" max="5654" width="8.58203125" style="7" bestFit="1" customWidth="1"/>
    <col min="5655" max="5655" width="17.75" style="7" bestFit="1" customWidth="1"/>
    <col min="5656" max="5656" width="41.33203125" style="7" bestFit="1" customWidth="1"/>
    <col min="5657" max="5657" width="96.25" style="7" customWidth="1"/>
    <col min="5658" max="5658" width="62.33203125" style="7" customWidth="1"/>
    <col min="5659" max="5908" width="9" style="7"/>
    <col min="5909" max="5909" width="7.75" style="7" bestFit="1" customWidth="1"/>
    <col min="5910" max="5910" width="8.58203125" style="7" bestFit="1" customWidth="1"/>
    <col min="5911" max="5911" width="17.75" style="7" bestFit="1" customWidth="1"/>
    <col min="5912" max="5912" width="41.33203125" style="7" bestFit="1" customWidth="1"/>
    <col min="5913" max="5913" width="96.25" style="7" customWidth="1"/>
    <col min="5914" max="5914" width="62.33203125" style="7" customWidth="1"/>
    <col min="5915" max="6164" width="9" style="7"/>
    <col min="6165" max="6165" width="7.75" style="7" bestFit="1" customWidth="1"/>
    <col min="6166" max="6166" width="8.58203125" style="7" bestFit="1" customWidth="1"/>
    <col min="6167" max="6167" width="17.75" style="7" bestFit="1" customWidth="1"/>
    <col min="6168" max="6168" width="41.33203125" style="7" bestFit="1" customWidth="1"/>
    <col min="6169" max="6169" width="96.25" style="7" customWidth="1"/>
    <col min="6170" max="6170" width="62.33203125" style="7" customWidth="1"/>
    <col min="6171" max="6420" width="9" style="7"/>
    <col min="6421" max="6421" width="7.75" style="7" bestFit="1" customWidth="1"/>
    <col min="6422" max="6422" width="8.58203125" style="7" bestFit="1" customWidth="1"/>
    <col min="6423" max="6423" width="17.75" style="7" bestFit="1" customWidth="1"/>
    <col min="6424" max="6424" width="41.33203125" style="7" bestFit="1" customWidth="1"/>
    <col min="6425" max="6425" width="96.25" style="7" customWidth="1"/>
    <col min="6426" max="6426" width="62.33203125" style="7" customWidth="1"/>
    <col min="6427" max="6676" width="9" style="7"/>
    <col min="6677" max="6677" width="7.75" style="7" bestFit="1" customWidth="1"/>
    <col min="6678" max="6678" width="8.58203125" style="7" bestFit="1" customWidth="1"/>
    <col min="6679" max="6679" width="17.75" style="7" bestFit="1" customWidth="1"/>
    <col min="6680" max="6680" width="41.33203125" style="7" bestFit="1" customWidth="1"/>
    <col min="6681" max="6681" width="96.25" style="7" customWidth="1"/>
    <col min="6682" max="6682" width="62.33203125" style="7" customWidth="1"/>
    <col min="6683" max="6932" width="9" style="7"/>
    <col min="6933" max="6933" width="7.75" style="7" bestFit="1" customWidth="1"/>
    <col min="6934" max="6934" width="8.58203125" style="7" bestFit="1" customWidth="1"/>
    <col min="6935" max="6935" width="17.75" style="7" bestFit="1" customWidth="1"/>
    <col min="6936" max="6936" width="41.33203125" style="7" bestFit="1" customWidth="1"/>
    <col min="6937" max="6937" width="96.25" style="7" customWidth="1"/>
    <col min="6938" max="6938" width="62.33203125" style="7" customWidth="1"/>
    <col min="6939" max="7188" width="9" style="7"/>
    <col min="7189" max="7189" width="7.75" style="7" bestFit="1" customWidth="1"/>
    <col min="7190" max="7190" width="8.58203125" style="7" bestFit="1" customWidth="1"/>
    <col min="7191" max="7191" width="17.75" style="7" bestFit="1" customWidth="1"/>
    <col min="7192" max="7192" width="41.33203125" style="7" bestFit="1" customWidth="1"/>
    <col min="7193" max="7193" width="96.25" style="7" customWidth="1"/>
    <col min="7194" max="7194" width="62.33203125" style="7" customWidth="1"/>
    <col min="7195" max="7444" width="9" style="7"/>
    <col min="7445" max="7445" width="7.75" style="7" bestFit="1" customWidth="1"/>
    <col min="7446" max="7446" width="8.58203125" style="7" bestFit="1" customWidth="1"/>
    <col min="7447" max="7447" width="17.75" style="7" bestFit="1" customWidth="1"/>
    <col min="7448" max="7448" width="41.33203125" style="7" bestFit="1" customWidth="1"/>
    <col min="7449" max="7449" width="96.25" style="7" customWidth="1"/>
    <col min="7450" max="7450" width="62.33203125" style="7" customWidth="1"/>
    <col min="7451" max="7700" width="9" style="7"/>
    <col min="7701" max="7701" width="7.75" style="7" bestFit="1" customWidth="1"/>
    <col min="7702" max="7702" width="8.58203125" style="7" bestFit="1" customWidth="1"/>
    <col min="7703" max="7703" width="17.75" style="7" bestFit="1" customWidth="1"/>
    <col min="7704" max="7704" width="41.33203125" style="7" bestFit="1" customWidth="1"/>
    <col min="7705" max="7705" width="96.25" style="7" customWidth="1"/>
    <col min="7706" max="7706" width="62.33203125" style="7" customWidth="1"/>
    <col min="7707" max="7956" width="9" style="7"/>
    <col min="7957" max="7957" width="7.75" style="7" bestFit="1" customWidth="1"/>
    <col min="7958" max="7958" width="8.58203125" style="7" bestFit="1" customWidth="1"/>
    <col min="7959" max="7959" width="17.75" style="7" bestFit="1" customWidth="1"/>
    <col min="7960" max="7960" width="41.33203125" style="7" bestFit="1" customWidth="1"/>
    <col min="7961" max="7961" width="96.25" style="7" customWidth="1"/>
    <col min="7962" max="7962" width="62.33203125" style="7" customWidth="1"/>
    <col min="7963" max="8212" width="9" style="7"/>
    <col min="8213" max="8213" width="7.75" style="7" bestFit="1" customWidth="1"/>
    <col min="8214" max="8214" width="8.58203125" style="7" bestFit="1" customWidth="1"/>
    <col min="8215" max="8215" width="17.75" style="7" bestFit="1" customWidth="1"/>
    <col min="8216" max="8216" width="41.33203125" style="7" bestFit="1" customWidth="1"/>
    <col min="8217" max="8217" width="96.25" style="7" customWidth="1"/>
    <col min="8218" max="8218" width="62.33203125" style="7" customWidth="1"/>
    <col min="8219" max="8468" width="9" style="7"/>
    <col min="8469" max="8469" width="7.75" style="7" bestFit="1" customWidth="1"/>
    <col min="8470" max="8470" width="8.58203125" style="7" bestFit="1" customWidth="1"/>
    <col min="8471" max="8471" width="17.75" style="7" bestFit="1" customWidth="1"/>
    <col min="8472" max="8472" width="41.33203125" style="7" bestFit="1" customWidth="1"/>
    <col min="8473" max="8473" width="96.25" style="7" customWidth="1"/>
    <col min="8474" max="8474" width="62.33203125" style="7" customWidth="1"/>
    <col min="8475" max="8724" width="9" style="7"/>
    <col min="8725" max="8725" width="7.75" style="7" bestFit="1" customWidth="1"/>
    <col min="8726" max="8726" width="8.58203125" style="7" bestFit="1" customWidth="1"/>
    <col min="8727" max="8727" width="17.75" style="7" bestFit="1" customWidth="1"/>
    <col min="8728" max="8728" width="41.33203125" style="7" bestFit="1" customWidth="1"/>
    <col min="8729" max="8729" width="96.25" style="7" customWidth="1"/>
    <col min="8730" max="8730" width="62.33203125" style="7" customWidth="1"/>
    <col min="8731" max="8980" width="9" style="7"/>
    <col min="8981" max="8981" width="7.75" style="7" bestFit="1" customWidth="1"/>
    <col min="8982" max="8982" width="8.58203125" style="7" bestFit="1" customWidth="1"/>
    <col min="8983" max="8983" width="17.75" style="7" bestFit="1" customWidth="1"/>
    <col min="8984" max="8984" width="41.33203125" style="7" bestFit="1" customWidth="1"/>
    <col min="8985" max="8985" width="96.25" style="7" customWidth="1"/>
    <col min="8986" max="8986" width="62.33203125" style="7" customWidth="1"/>
    <col min="8987" max="9236" width="9" style="7"/>
    <col min="9237" max="9237" width="7.75" style="7" bestFit="1" customWidth="1"/>
    <col min="9238" max="9238" width="8.58203125" style="7" bestFit="1" customWidth="1"/>
    <col min="9239" max="9239" width="17.75" style="7" bestFit="1" customWidth="1"/>
    <col min="9240" max="9240" width="41.33203125" style="7" bestFit="1" customWidth="1"/>
    <col min="9241" max="9241" width="96.25" style="7" customWidth="1"/>
    <col min="9242" max="9242" width="62.33203125" style="7" customWidth="1"/>
    <col min="9243" max="9492" width="9" style="7"/>
    <col min="9493" max="9493" width="7.75" style="7" bestFit="1" customWidth="1"/>
    <col min="9494" max="9494" width="8.58203125" style="7" bestFit="1" customWidth="1"/>
    <col min="9495" max="9495" width="17.75" style="7" bestFit="1" customWidth="1"/>
    <col min="9496" max="9496" width="41.33203125" style="7" bestFit="1" customWidth="1"/>
    <col min="9497" max="9497" width="96.25" style="7" customWidth="1"/>
    <col min="9498" max="9498" width="62.33203125" style="7" customWidth="1"/>
    <col min="9499" max="9748" width="9" style="7"/>
    <col min="9749" max="9749" width="7.75" style="7" bestFit="1" customWidth="1"/>
    <col min="9750" max="9750" width="8.58203125" style="7" bestFit="1" customWidth="1"/>
    <col min="9751" max="9751" width="17.75" style="7" bestFit="1" customWidth="1"/>
    <col min="9752" max="9752" width="41.33203125" style="7" bestFit="1" customWidth="1"/>
    <col min="9753" max="9753" width="96.25" style="7" customWidth="1"/>
    <col min="9754" max="9754" width="62.33203125" style="7" customWidth="1"/>
    <col min="9755" max="10004" width="9" style="7"/>
    <col min="10005" max="10005" width="7.75" style="7" bestFit="1" customWidth="1"/>
    <col min="10006" max="10006" width="8.58203125" style="7" bestFit="1" customWidth="1"/>
    <col min="10007" max="10007" width="17.75" style="7" bestFit="1" customWidth="1"/>
    <col min="10008" max="10008" width="41.33203125" style="7" bestFit="1" customWidth="1"/>
    <col min="10009" max="10009" width="96.25" style="7" customWidth="1"/>
    <col min="10010" max="10010" width="62.33203125" style="7" customWidth="1"/>
    <col min="10011" max="10260" width="9" style="7"/>
    <col min="10261" max="10261" width="7.75" style="7" bestFit="1" customWidth="1"/>
    <col min="10262" max="10262" width="8.58203125" style="7" bestFit="1" customWidth="1"/>
    <col min="10263" max="10263" width="17.75" style="7" bestFit="1" customWidth="1"/>
    <col min="10264" max="10264" width="41.33203125" style="7" bestFit="1" customWidth="1"/>
    <col min="10265" max="10265" width="96.25" style="7" customWidth="1"/>
    <col min="10266" max="10266" width="62.33203125" style="7" customWidth="1"/>
    <col min="10267" max="10516" width="9" style="7"/>
    <col min="10517" max="10517" width="7.75" style="7" bestFit="1" customWidth="1"/>
    <col min="10518" max="10518" width="8.58203125" style="7" bestFit="1" customWidth="1"/>
    <col min="10519" max="10519" width="17.75" style="7" bestFit="1" customWidth="1"/>
    <col min="10520" max="10520" width="41.33203125" style="7" bestFit="1" customWidth="1"/>
    <col min="10521" max="10521" width="96.25" style="7" customWidth="1"/>
    <col min="10522" max="10522" width="62.33203125" style="7" customWidth="1"/>
    <col min="10523" max="10772" width="9" style="7"/>
    <col min="10773" max="10773" width="7.75" style="7" bestFit="1" customWidth="1"/>
    <col min="10774" max="10774" width="8.58203125" style="7" bestFit="1" customWidth="1"/>
    <col min="10775" max="10775" width="17.75" style="7" bestFit="1" customWidth="1"/>
    <col min="10776" max="10776" width="41.33203125" style="7" bestFit="1" customWidth="1"/>
    <col min="10777" max="10777" width="96.25" style="7" customWidth="1"/>
    <col min="10778" max="10778" width="62.33203125" style="7" customWidth="1"/>
    <col min="10779" max="11028" width="9" style="7"/>
    <col min="11029" max="11029" width="7.75" style="7" bestFit="1" customWidth="1"/>
    <col min="11030" max="11030" width="8.58203125" style="7" bestFit="1" customWidth="1"/>
    <col min="11031" max="11031" width="17.75" style="7" bestFit="1" customWidth="1"/>
    <col min="11032" max="11032" width="41.33203125" style="7" bestFit="1" customWidth="1"/>
    <col min="11033" max="11033" width="96.25" style="7" customWidth="1"/>
    <col min="11034" max="11034" width="62.33203125" style="7" customWidth="1"/>
    <col min="11035" max="11284" width="9" style="7"/>
    <col min="11285" max="11285" width="7.75" style="7" bestFit="1" customWidth="1"/>
    <col min="11286" max="11286" width="8.58203125" style="7" bestFit="1" customWidth="1"/>
    <col min="11287" max="11287" width="17.75" style="7" bestFit="1" customWidth="1"/>
    <col min="11288" max="11288" width="41.33203125" style="7" bestFit="1" customWidth="1"/>
    <col min="11289" max="11289" width="96.25" style="7" customWidth="1"/>
    <col min="11290" max="11290" width="62.33203125" style="7" customWidth="1"/>
    <col min="11291" max="11540" width="9" style="7"/>
    <col min="11541" max="11541" width="7.75" style="7" bestFit="1" customWidth="1"/>
    <col min="11542" max="11542" width="8.58203125" style="7" bestFit="1" customWidth="1"/>
    <col min="11543" max="11543" width="17.75" style="7" bestFit="1" customWidth="1"/>
    <col min="11544" max="11544" width="41.33203125" style="7" bestFit="1" customWidth="1"/>
    <col min="11545" max="11545" width="96.25" style="7" customWidth="1"/>
    <col min="11546" max="11546" width="62.33203125" style="7" customWidth="1"/>
    <col min="11547" max="11796" width="9" style="7"/>
    <col min="11797" max="11797" width="7.75" style="7" bestFit="1" customWidth="1"/>
    <col min="11798" max="11798" width="8.58203125" style="7" bestFit="1" customWidth="1"/>
    <col min="11799" max="11799" width="17.75" style="7" bestFit="1" customWidth="1"/>
    <col min="11800" max="11800" width="41.33203125" style="7" bestFit="1" customWidth="1"/>
    <col min="11801" max="11801" width="96.25" style="7" customWidth="1"/>
    <col min="11802" max="11802" width="62.33203125" style="7" customWidth="1"/>
    <col min="11803" max="12052" width="9" style="7"/>
    <col min="12053" max="12053" width="7.75" style="7" bestFit="1" customWidth="1"/>
    <col min="12054" max="12054" width="8.58203125" style="7" bestFit="1" customWidth="1"/>
    <col min="12055" max="12055" width="17.75" style="7" bestFit="1" customWidth="1"/>
    <col min="12056" max="12056" width="41.33203125" style="7" bestFit="1" customWidth="1"/>
    <col min="12057" max="12057" width="96.25" style="7" customWidth="1"/>
    <col min="12058" max="12058" width="62.33203125" style="7" customWidth="1"/>
    <col min="12059" max="12308" width="9" style="7"/>
    <col min="12309" max="12309" width="7.75" style="7" bestFit="1" customWidth="1"/>
    <col min="12310" max="12310" width="8.58203125" style="7" bestFit="1" customWidth="1"/>
    <col min="12311" max="12311" width="17.75" style="7" bestFit="1" customWidth="1"/>
    <col min="12312" max="12312" width="41.33203125" style="7" bestFit="1" customWidth="1"/>
    <col min="12313" max="12313" width="96.25" style="7" customWidth="1"/>
    <col min="12314" max="12314" width="62.33203125" style="7" customWidth="1"/>
    <col min="12315" max="12564" width="9" style="7"/>
    <col min="12565" max="12565" width="7.75" style="7" bestFit="1" customWidth="1"/>
    <col min="12566" max="12566" width="8.58203125" style="7" bestFit="1" customWidth="1"/>
    <col min="12567" max="12567" width="17.75" style="7" bestFit="1" customWidth="1"/>
    <col min="12568" max="12568" width="41.33203125" style="7" bestFit="1" customWidth="1"/>
    <col min="12569" max="12569" width="96.25" style="7" customWidth="1"/>
    <col min="12570" max="12570" width="62.33203125" style="7" customWidth="1"/>
    <col min="12571" max="12820" width="9" style="7"/>
    <col min="12821" max="12821" width="7.75" style="7" bestFit="1" customWidth="1"/>
    <col min="12822" max="12822" width="8.58203125" style="7" bestFit="1" customWidth="1"/>
    <col min="12823" max="12823" width="17.75" style="7" bestFit="1" customWidth="1"/>
    <col min="12824" max="12824" width="41.33203125" style="7" bestFit="1" customWidth="1"/>
    <col min="12825" max="12825" width="96.25" style="7" customWidth="1"/>
    <col min="12826" max="12826" width="62.33203125" style="7" customWidth="1"/>
    <col min="12827" max="13076" width="9" style="7"/>
    <col min="13077" max="13077" width="7.75" style="7" bestFit="1" customWidth="1"/>
    <col min="13078" max="13078" width="8.58203125" style="7" bestFit="1" customWidth="1"/>
    <col min="13079" max="13079" width="17.75" style="7" bestFit="1" customWidth="1"/>
    <col min="13080" max="13080" width="41.33203125" style="7" bestFit="1" customWidth="1"/>
    <col min="13081" max="13081" width="96.25" style="7" customWidth="1"/>
    <col min="13082" max="13082" width="62.33203125" style="7" customWidth="1"/>
    <col min="13083" max="13332" width="9" style="7"/>
    <col min="13333" max="13333" width="7.75" style="7" bestFit="1" customWidth="1"/>
    <col min="13334" max="13334" width="8.58203125" style="7" bestFit="1" customWidth="1"/>
    <col min="13335" max="13335" width="17.75" style="7" bestFit="1" customWidth="1"/>
    <col min="13336" max="13336" width="41.33203125" style="7" bestFit="1" customWidth="1"/>
    <col min="13337" max="13337" width="96.25" style="7" customWidth="1"/>
    <col min="13338" max="13338" width="62.33203125" style="7" customWidth="1"/>
    <col min="13339" max="13588" width="9" style="7"/>
    <col min="13589" max="13589" width="7.75" style="7" bestFit="1" customWidth="1"/>
    <col min="13590" max="13590" width="8.58203125" style="7" bestFit="1" customWidth="1"/>
    <col min="13591" max="13591" width="17.75" style="7" bestFit="1" customWidth="1"/>
    <col min="13592" max="13592" width="41.33203125" style="7" bestFit="1" customWidth="1"/>
    <col min="13593" max="13593" width="96.25" style="7" customWidth="1"/>
    <col min="13594" max="13594" width="62.33203125" style="7" customWidth="1"/>
    <col min="13595" max="13844" width="9" style="7"/>
    <col min="13845" max="13845" width="7.75" style="7" bestFit="1" customWidth="1"/>
    <col min="13846" max="13846" width="8.58203125" style="7" bestFit="1" customWidth="1"/>
    <col min="13847" max="13847" width="17.75" style="7" bestFit="1" customWidth="1"/>
    <col min="13848" max="13848" width="41.33203125" style="7" bestFit="1" customWidth="1"/>
    <col min="13849" max="13849" width="96.25" style="7" customWidth="1"/>
    <col min="13850" max="13850" width="62.33203125" style="7" customWidth="1"/>
    <col min="13851" max="14100" width="9" style="7"/>
    <col min="14101" max="14101" width="7.75" style="7" bestFit="1" customWidth="1"/>
    <col min="14102" max="14102" width="8.58203125" style="7" bestFit="1" customWidth="1"/>
    <col min="14103" max="14103" width="17.75" style="7" bestFit="1" customWidth="1"/>
    <col min="14104" max="14104" width="41.33203125" style="7" bestFit="1" customWidth="1"/>
    <col min="14105" max="14105" width="96.25" style="7" customWidth="1"/>
    <col min="14106" max="14106" width="62.33203125" style="7" customWidth="1"/>
    <col min="14107" max="14356" width="9" style="7"/>
    <col min="14357" max="14357" width="7.75" style="7" bestFit="1" customWidth="1"/>
    <col min="14358" max="14358" width="8.58203125" style="7" bestFit="1" customWidth="1"/>
    <col min="14359" max="14359" width="17.75" style="7" bestFit="1" customWidth="1"/>
    <col min="14360" max="14360" width="41.33203125" style="7" bestFit="1" customWidth="1"/>
    <col min="14361" max="14361" width="96.25" style="7" customWidth="1"/>
    <col min="14362" max="14362" width="62.33203125" style="7" customWidth="1"/>
    <col min="14363" max="14612" width="9" style="7"/>
    <col min="14613" max="14613" width="7.75" style="7" bestFit="1" customWidth="1"/>
    <col min="14614" max="14614" width="8.58203125" style="7" bestFit="1" customWidth="1"/>
    <col min="14615" max="14615" width="17.75" style="7" bestFit="1" customWidth="1"/>
    <col min="14616" max="14616" width="41.33203125" style="7" bestFit="1" customWidth="1"/>
    <col min="14617" max="14617" width="96.25" style="7" customWidth="1"/>
    <col min="14618" max="14618" width="62.33203125" style="7" customWidth="1"/>
    <col min="14619" max="14868" width="9" style="7"/>
    <col min="14869" max="14869" width="7.75" style="7" bestFit="1" customWidth="1"/>
    <col min="14870" max="14870" width="8.58203125" style="7" bestFit="1" customWidth="1"/>
    <col min="14871" max="14871" width="17.75" style="7" bestFit="1" customWidth="1"/>
    <col min="14872" max="14872" width="41.33203125" style="7" bestFit="1" customWidth="1"/>
    <col min="14873" max="14873" width="96.25" style="7" customWidth="1"/>
    <col min="14874" max="14874" width="62.33203125" style="7" customWidth="1"/>
    <col min="14875" max="15124" width="9" style="7"/>
    <col min="15125" max="15125" width="7.75" style="7" bestFit="1" customWidth="1"/>
    <col min="15126" max="15126" width="8.58203125" style="7" bestFit="1" customWidth="1"/>
    <col min="15127" max="15127" width="17.75" style="7" bestFit="1" customWidth="1"/>
    <col min="15128" max="15128" width="41.33203125" style="7" bestFit="1" customWidth="1"/>
    <col min="15129" max="15129" width="96.25" style="7" customWidth="1"/>
    <col min="15130" max="15130" width="62.33203125" style="7" customWidth="1"/>
    <col min="15131" max="15380" width="9" style="7"/>
    <col min="15381" max="15381" width="7.75" style="7" bestFit="1" customWidth="1"/>
    <col min="15382" max="15382" width="8.58203125" style="7" bestFit="1" customWidth="1"/>
    <col min="15383" max="15383" width="17.75" style="7" bestFit="1" customWidth="1"/>
    <col min="15384" max="15384" width="41.33203125" style="7" bestFit="1" customWidth="1"/>
    <col min="15385" max="15385" width="96.25" style="7" customWidth="1"/>
    <col min="15386" max="15386" width="62.33203125" style="7" customWidth="1"/>
    <col min="15387" max="15636" width="9" style="7"/>
    <col min="15637" max="15637" width="7.75" style="7" bestFit="1" customWidth="1"/>
    <col min="15638" max="15638" width="8.58203125" style="7" bestFit="1" customWidth="1"/>
    <col min="15639" max="15639" width="17.75" style="7" bestFit="1" customWidth="1"/>
    <col min="15640" max="15640" width="41.33203125" style="7" bestFit="1" customWidth="1"/>
    <col min="15641" max="15641" width="96.25" style="7" customWidth="1"/>
    <col min="15642" max="15642" width="62.33203125" style="7" customWidth="1"/>
    <col min="15643" max="15892" width="9" style="7"/>
    <col min="15893" max="15893" width="7.75" style="7" bestFit="1" customWidth="1"/>
    <col min="15894" max="15894" width="8.58203125" style="7" bestFit="1" customWidth="1"/>
    <col min="15895" max="15895" width="17.75" style="7" bestFit="1" customWidth="1"/>
    <col min="15896" max="15896" width="41.33203125" style="7" bestFit="1" customWidth="1"/>
    <col min="15897" max="15897" width="96.25" style="7" customWidth="1"/>
    <col min="15898" max="15898" width="62.33203125" style="7" customWidth="1"/>
    <col min="15899" max="16148" width="9" style="7"/>
    <col min="16149" max="16149" width="7.75" style="7" bestFit="1" customWidth="1"/>
    <col min="16150" max="16150" width="8.58203125" style="7" bestFit="1" customWidth="1"/>
    <col min="16151" max="16151" width="17.75" style="7" bestFit="1" customWidth="1"/>
    <col min="16152" max="16152" width="41.33203125" style="7" bestFit="1" customWidth="1"/>
    <col min="16153" max="16153" width="96.25" style="7" customWidth="1"/>
    <col min="16154" max="16154" width="62.33203125" style="7" customWidth="1"/>
    <col min="16155" max="16384" width="9" style="7"/>
  </cols>
  <sheetData>
    <row r="1" spans="1:49" ht="37.5" customHeight="1">
      <c r="B1" s="8"/>
      <c r="C1" s="8"/>
      <c r="D1" s="105"/>
      <c r="E1" s="105"/>
      <c r="F1" s="8"/>
      <c r="G1" s="105"/>
      <c r="H1" s="71"/>
      <c r="I1" s="71"/>
      <c r="J1" s="71"/>
      <c r="K1" s="39"/>
      <c r="L1" s="8"/>
      <c r="M1" s="39"/>
      <c r="N1" s="39"/>
      <c r="O1" s="71"/>
      <c r="P1" s="71"/>
      <c r="Q1" s="71"/>
      <c r="R1" s="76"/>
      <c r="S1" s="497"/>
      <c r="T1" s="76"/>
      <c r="U1" s="85"/>
      <c r="V1" s="450"/>
      <c r="W1" s="76"/>
      <c r="X1" s="491"/>
      <c r="Y1" s="450"/>
      <c r="Z1" s="450"/>
      <c r="AA1" s="450"/>
      <c r="AB1" s="85"/>
      <c r="AD1" s="94" t="s">
        <v>126</v>
      </c>
      <c r="AE1" s="76"/>
      <c r="AF1" s="76"/>
      <c r="AG1" s="85"/>
      <c r="AH1" s="73"/>
      <c r="AI1" s="76"/>
      <c r="AJ1" s="76"/>
      <c r="AK1" s="76"/>
      <c r="AL1" s="85"/>
      <c r="AM1" s="73"/>
      <c r="AN1" s="76"/>
      <c r="AO1" s="76"/>
      <c r="AP1" s="76"/>
      <c r="AQ1" s="85"/>
      <c r="AR1" s="73"/>
      <c r="AS1" s="76"/>
      <c r="AT1" s="76"/>
      <c r="AU1" s="76"/>
      <c r="AV1" s="85"/>
      <c r="AW1" s="73"/>
    </row>
    <row r="2" spans="1:49">
      <c r="B2" s="8"/>
      <c r="C2" s="8"/>
      <c r="D2" s="105"/>
      <c r="E2" s="105"/>
      <c r="F2" s="510" t="s">
        <v>127</v>
      </c>
      <c r="G2" s="511" t="s">
        <v>128</v>
      </c>
      <c r="H2" s="449" t="s">
        <v>129</v>
      </c>
      <c r="I2" s="166"/>
      <c r="J2" s="71"/>
      <c r="K2" s="39"/>
      <c r="L2" s="8"/>
      <c r="M2" s="39"/>
      <c r="N2" s="39"/>
      <c r="O2" s="494" t="s">
        <v>130</v>
      </c>
      <c r="P2" s="71"/>
      <c r="Q2" s="71"/>
      <c r="R2" s="93"/>
      <c r="S2" s="498"/>
      <c r="T2" s="499"/>
      <c r="U2" s="499"/>
      <c r="V2" s="451"/>
      <c r="W2" s="76"/>
      <c r="X2" s="495" t="s">
        <v>2651</v>
      </c>
      <c r="Y2" s="496" t="s">
        <v>2652</v>
      </c>
      <c r="Z2" s="493"/>
      <c r="AA2" s="493"/>
      <c r="AB2" s="85"/>
      <c r="AD2" s="756" t="s">
        <v>131</v>
      </c>
      <c r="AE2" s="757"/>
      <c r="AF2" s="757"/>
      <c r="AG2" s="757"/>
      <c r="AH2" s="757"/>
      <c r="AI2" s="757"/>
      <c r="AJ2" s="757"/>
      <c r="AK2" s="757"/>
      <c r="AL2" s="757"/>
      <c r="AM2" s="757"/>
      <c r="AN2" s="757"/>
      <c r="AO2" s="757"/>
      <c r="AP2" s="757"/>
      <c r="AQ2" s="757"/>
      <c r="AR2" s="757"/>
      <c r="AS2" s="757"/>
      <c r="AT2" s="757"/>
      <c r="AU2" s="757"/>
      <c r="AV2" s="757"/>
      <c r="AW2" s="758"/>
    </row>
    <row r="3" spans="1:49">
      <c r="B3" s="19"/>
      <c r="C3" s="534"/>
      <c r="D3" s="535" t="s">
        <v>132</v>
      </c>
      <c r="E3" s="535" t="s">
        <v>133</v>
      </c>
      <c r="F3" s="535" t="s">
        <v>134</v>
      </c>
      <c r="G3" s="535" t="s">
        <v>135</v>
      </c>
      <c r="H3" s="535" t="s">
        <v>136</v>
      </c>
      <c r="I3" s="535" t="s">
        <v>137</v>
      </c>
      <c r="J3" s="536"/>
      <c r="K3" s="748" t="s">
        <v>138</v>
      </c>
      <c r="L3" s="749"/>
      <c r="M3" s="537" t="s">
        <v>139</v>
      </c>
      <c r="N3" s="749" t="s">
        <v>140</v>
      </c>
      <c r="O3" s="750"/>
      <c r="P3" s="748" t="s">
        <v>141</v>
      </c>
      <c r="Q3" s="750"/>
      <c r="R3" s="751" t="s">
        <v>131</v>
      </c>
      <c r="S3" s="760"/>
      <c r="T3" s="760"/>
      <c r="U3" s="760"/>
      <c r="V3" s="753"/>
      <c r="W3" s="748" t="s">
        <v>142</v>
      </c>
      <c r="X3" s="759"/>
      <c r="Y3" s="750"/>
      <c r="Z3" s="538" t="s">
        <v>143</v>
      </c>
      <c r="AA3" s="538" t="s">
        <v>2704</v>
      </c>
      <c r="AB3" s="535"/>
      <c r="AD3" s="751" t="s">
        <v>144</v>
      </c>
      <c r="AE3" s="752"/>
      <c r="AF3" s="752"/>
      <c r="AG3" s="752"/>
      <c r="AH3" s="753"/>
      <c r="AI3" s="751" t="s">
        <v>145</v>
      </c>
      <c r="AJ3" s="752"/>
      <c r="AK3" s="752"/>
      <c r="AL3" s="752"/>
      <c r="AM3" s="753"/>
      <c r="AN3" s="751" t="s">
        <v>146</v>
      </c>
      <c r="AO3" s="752"/>
      <c r="AP3" s="752"/>
      <c r="AQ3" s="752"/>
      <c r="AR3" s="753"/>
      <c r="AS3" s="751" t="s">
        <v>147</v>
      </c>
      <c r="AT3" s="752"/>
      <c r="AU3" s="752"/>
      <c r="AV3" s="752"/>
      <c r="AW3" s="753"/>
    </row>
    <row r="4" spans="1:49" ht="34">
      <c r="B4" s="18" t="s">
        <v>148</v>
      </c>
      <c r="C4" s="539" t="s">
        <v>149</v>
      </c>
      <c r="D4" s="539" t="s">
        <v>150</v>
      </c>
      <c r="E4" s="539" t="s">
        <v>151</v>
      </c>
      <c r="F4" s="539" t="s">
        <v>152</v>
      </c>
      <c r="G4" s="539" t="s">
        <v>153</v>
      </c>
      <c r="H4" s="539" t="s">
        <v>154</v>
      </c>
      <c r="I4" s="539" t="s">
        <v>155</v>
      </c>
      <c r="J4" s="539" t="s">
        <v>156</v>
      </c>
      <c r="K4" s="540" t="s">
        <v>157</v>
      </c>
      <c r="L4" s="540" t="s">
        <v>158</v>
      </c>
      <c r="M4" s="541" t="s">
        <v>159</v>
      </c>
      <c r="N4" s="540" t="s">
        <v>160</v>
      </c>
      <c r="O4" s="540" t="s">
        <v>161</v>
      </c>
      <c r="P4" s="539" t="s">
        <v>162</v>
      </c>
      <c r="Q4" s="542" t="s">
        <v>163</v>
      </c>
      <c r="R4" s="542" t="s">
        <v>164</v>
      </c>
      <c r="S4" s="542" t="s">
        <v>165</v>
      </c>
      <c r="T4" s="540" t="s">
        <v>166</v>
      </c>
      <c r="U4" s="540" t="s">
        <v>167</v>
      </c>
      <c r="V4" s="543" t="s">
        <v>168</v>
      </c>
      <c r="W4" s="540" t="s">
        <v>166</v>
      </c>
      <c r="X4" s="540" t="s">
        <v>167</v>
      </c>
      <c r="Y4" s="543" t="s">
        <v>2708</v>
      </c>
      <c r="Z4" s="543" t="s">
        <v>169</v>
      </c>
      <c r="AA4" s="543" t="s">
        <v>2703</v>
      </c>
      <c r="AB4" s="539" t="s">
        <v>124</v>
      </c>
      <c r="AD4" s="542" t="s">
        <v>164</v>
      </c>
      <c r="AE4" s="542" t="s">
        <v>170</v>
      </c>
      <c r="AF4" s="540" t="s">
        <v>171</v>
      </c>
      <c r="AG4" s="540" t="s">
        <v>167</v>
      </c>
      <c r="AH4" s="540" t="s">
        <v>168</v>
      </c>
      <c r="AI4" s="542" t="s">
        <v>164</v>
      </c>
      <c r="AJ4" s="542" t="s">
        <v>170</v>
      </c>
      <c r="AK4" s="540" t="s">
        <v>171</v>
      </c>
      <c r="AL4" s="540" t="s">
        <v>167</v>
      </c>
      <c r="AM4" s="540" t="s">
        <v>168</v>
      </c>
      <c r="AN4" s="542" t="s">
        <v>164</v>
      </c>
      <c r="AO4" s="542" t="s">
        <v>170</v>
      </c>
      <c r="AP4" s="540" t="s">
        <v>171</v>
      </c>
      <c r="AQ4" s="540" t="s">
        <v>167</v>
      </c>
      <c r="AR4" s="540" t="s">
        <v>168</v>
      </c>
      <c r="AS4" s="542" t="s">
        <v>164</v>
      </c>
      <c r="AT4" s="542" t="s">
        <v>170</v>
      </c>
      <c r="AU4" s="540" t="s">
        <v>171</v>
      </c>
      <c r="AV4" s="540" t="s">
        <v>167</v>
      </c>
      <c r="AW4" s="540" t="s">
        <v>168</v>
      </c>
    </row>
    <row r="5" spans="1:49" ht="46" hidden="1">
      <c r="A5" s="522">
        <v>1</v>
      </c>
      <c r="B5" s="524" t="s">
        <v>172</v>
      </c>
      <c r="C5" s="544" t="s">
        <v>173</v>
      </c>
      <c r="D5" s="513" t="s">
        <v>2640</v>
      </c>
      <c r="E5" s="514" t="s">
        <v>174</v>
      </c>
      <c r="F5" s="544" t="s">
        <v>175</v>
      </c>
      <c r="G5" s="544" t="s">
        <v>176</v>
      </c>
      <c r="H5" s="545" t="s">
        <v>177</v>
      </c>
      <c r="I5" s="545" t="s">
        <v>178</v>
      </c>
      <c r="J5" s="106" t="s">
        <v>179</v>
      </c>
      <c r="K5" s="103" t="s">
        <v>180</v>
      </c>
      <c r="L5" s="103" t="s">
        <v>181</v>
      </c>
      <c r="M5" s="87" t="s">
        <v>182</v>
      </c>
      <c r="N5" s="106" t="s">
        <v>183</v>
      </c>
      <c r="O5" s="546"/>
      <c r="P5" s="106"/>
      <c r="Q5" s="106"/>
      <c r="R5" s="547" t="s">
        <v>184</v>
      </c>
      <c r="S5" s="736">
        <v>1</v>
      </c>
      <c r="T5" s="737">
        <v>0.25</v>
      </c>
      <c r="U5" s="737">
        <v>100</v>
      </c>
      <c r="V5" s="550">
        <f t="shared" ref="V5:V70" si="0">S5*T5*U5*12</f>
        <v>300</v>
      </c>
      <c r="W5" s="737">
        <v>0.25</v>
      </c>
      <c r="X5" s="737">
        <v>120</v>
      </c>
      <c r="Y5" s="550">
        <f>S5*T5*X5*12</f>
        <v>360</v>
      </c>
      <c r="Z5" s="732" t="s">
        <v>185</v>
      </c>
      <c r="AA5" s="732"/>
      <c r="AB5" s="106"/>
      <c r="AD5" s="106"/>
      <c r="AE5" s="106">
        <v>1</v>
      </c>
      <c r="AF5" s="106">
        <v>0.15</v>
      </c>
      <c r="AG5" s="106">
        <v>60</v>
      </c>
      <c r="AH5" s="104">
        <f t="shared" ref="AH5:AH34" si="1">AE5*AF5*AG5*12</f>
        <v>108</v>
      </c>
      <c r="AI5" s="106"/>
      <c r="AJ5" s="106">
        <v>1</v>
      </c>
      <c r="AK5" s="106">
        <v>0.15</v>
      </c>
      <c r="AL5" s="106">
        <v>60</v>
      </c>
      <c r="AM5" s="104">
        <f t="shared" ref="AM5:AM34" si="2">AJ5*AK5*AL5*12</f>
        <v>108</v>
      </c>
      <c r="AN5" s="106"/>
      <c r="AO5" s="106">
        <v>1</v>
      </c>
      <c r="AP5" s="106">
        <v>0.15</v>
      </c>
      <c r="AQ5" s="106">
        <v>60</v>
      </c>
      <c r="AR5" s="104">
        <f t="shared" ref="AR5:AR34" si="3">AO5*AP5*AQ5*12</f>
        <v>108</v>
      </c>
      <c r="AS5" s="106"/>
      <c r="AT5" s="106">
        <v>1</v>
      </c>
      <c r="AU5" s="106">
        <v>0.15</v>
      </c>
      <c r="AV5" s="106">
        <v>60</v>
      </c>
      <c r="AW5" s="104">
        <f t="shared" ref="AW5:AW34" si="4">AT5*AU5*AV5*12</f>
        <v>108</v>
      </c>
    </row>
    <row r="6" spans="1:49" ht="34.5" hidden="1">
      <c r="A6" s="522">
        <v>2</v>
      </c>
      <c r="B6" s="524" t="s">
        <v>172</v>
      </c>
      <c r="C6" s="544" t="s">
        <v>173</v>
      </c>
      <c r="D6" s="513" t="s">
        <v>2640</v>
      </c>
      <c r="E6" s="514" t="s">
        <v>174</v>
      </c>
      <c r="F6" s="544" t="s">
        <v>175</v>
      </c>
      <c r="G6" s="552" t="s">
        <v>176</v>
      </c>
      <c r="H6" s="545" t="s">
        <v>186</v>
      </c>
      <c r="I6" s="545" t="s">
        <v>187</v>
      </c>
      <c r="J6" s="106"/>
      <c r="K6" s="106"/>
      <c r="L6" s="106"/>
      <c r="M6" s="106"/>
      <c r="N6" s="106"/>
      <c r="O6" s="546"/>
      <c r="P6" s="106"/>
      <c r="Q6" s="106"/>
      <c r="R6" s="547" t="s">
        <v>184</v>
      </c>
      <c r="S6" s="736"/>
      <c r="T6" s="737"/>
      <c r="U6" s="737"/>
      <c r="V6" s="550"/>
      <c r="W6" s="737"/>
      <c r="X6" s="737"/>
      <c r="Y6" s="550">
        <f t="shared" ref="Y6:Y69" si="5">S6*T6*X6*12</f>
        <v>0</v>
      </c>
      <c r="Z6" s="732"/>
      <c r="AA6" s="732"/>
      <c r="AB6" s="106"/>
      <c r="AD6" s="106"/>
      <c r="AE6" s="106">
        <v>1</v>
      </c>
      <c r="AF6" s="106">
        <v>0.3</v>
      </c>
      <c r="AG6" s="106">
        <v>4</v>
      </c>
      <c r="AH6" s="104">
        <f t="shared" si="1"/>
        <v>14.399999999999999</v>
      </c>
      <c r="AI6" s="106"/>
      <c r="AJ6" s="106">
        <v>1</v>
      </c>
      <c r="AK6" s="106">
        <v>0.3</v>
      </c>
      <c r="AL6" s="106">
        <v>4</v>
      </c>
      <c r="AM6" s="104">
        <f t="shared" si="2"/>
        <v>14.399999999999999</v>
      </c>
      <c r="AN6" s="106"/>
      <c r="AO6" s="106">
        <v>1</v>
      </c>
      <c r="AP6" s="106">
        <v>0.3</v>
      </c>
      <c r="AQ6" s="106">
        <v>4</v>
      </c>
      <c r="AR6" s="104">
        <f t="shared" si="3"/>
        <v>14.399999999999999</v>
      </c>
      <c r="AS6" s="106"/>
      <c r="AT6" s="106">
        <v>1</v>
      </c>
      <c r="AU6" s="106">
        <v>0.3</v>
      </c>
      <c r="AV6" s="106">
        <v>4</v>
      </c>
      <c r="AW6" s="104">
        <f t="shared" si="4"/>
        <v>14.399999999999999</v>
      </c>
    </row>
    <row r="7" spans="1:49" hidden="1">
      <c r="A7" s="522">
        <v>3</v>
      </c>
      <c r="B7" s="524" t="s">
        <v>172</v>
      </c>
      <c r="C7" s="544" t="s">
        <v>188</v>
      </c>
      <c r="D7" s="513" t="s">
        <v>2640</v>
      </c>
      <c r="E7" s="514" t="s">
        <v>174</v>
      </c>
      <c r="F7" s="544" t="s">
        <v>175</v>
      </c>
      <c r="G7" s="552" t="s">
        <v>176</v>
      </c>
      <c r="H7" s="545" t="s">
        <v>189</v>
      </c>
      <c r="I7" s="545" t="s">
        <v>190</v>
      </c>
      <c r="J7" s="106"/>
      <c r="K7" s="106"/>
      <c r="L7" s="106"/>
      <c r="M7" s="106"/>
      <c r="N7" s="106"/>
      <c r="O7" s="546"/>
      <c r="P7" s="106"/>
      <c r="Q7" s="106"/>
      <c r="R7" s="547" t="s">
        <v>184</v>
      </c>
      <c r="S7" s="736"/>
      <c r="T7" s="737"/>
      <c r="U7" s="737"/>
      <c r="V7" s="550"/>
      <c r="W7" s="737"/>
      <c r="X7" s="737"/>
      <c r="Y7" s="550">
        <f t="shared" si="5"/>
        <v>0</v>
      </c>
      <c r="Z7" s="732"/>
      <c r="AA7" s="732"/>
      <c r="AB7" s="106"/>
      <c r="AD7" s="106"/>
      <c r="AE7" s="106"/>
      <c r="AF7" s="106"/>
      <c r="AG7" s="106"/>
      <c r="AH7" s="104">
        <f t="shared" si="1"/>
        <v>0</v>
      </c>
      <c r="AI7" s="106"/>
      <c r="AJ7" s="106"/>
      <c r="AK7" s="106"/>
      <c r="AL7" s="106"/>
      <c r="AM7" s="104">
        <f t="shared" si="2"/>
        <v>0</v>
      </c>
      <c r="AN7" s="106"/>
      <c r="AO7" s="106"/>
      <c r="AP7" s="106"/>
      <c r="AQ7" s="106"/>
      <c r="AR7" s="104">
        <f t="shared" si="3"/>
        <v>0</v>
      </c>
      <c r="AS7" s="106"/>
      <c r="AT7" s="106"/>
      <c r="AU7" s="106"/>
      <c r="AV7" s="106"/>
      <c r="AW7" s="104">
        <f t="shared" si="4"/>
        <v>0</v>
      </c>
    </row>
    <row r="8" spans="1:49" hidden="1">
      <c r="A8" s="522">
        <v>4</v>
      </c>
      <c r="B8" s="524" t="s">
        <v>172</v>
      </c>
      <c r="C8" s="544" t="s">
        <v>188</v>
      </c>
      <c r="D8" s="513" t="s">
        <v>2640</v>
      </c>
      <c r="E8" s="514" t="s">
        <v>174</v>
      </c>
      <c r="F8" s="544" t="s">
        <v>175</v>
      </c>
      <c r="G8" s="552" t="s">
        <v>176</v>
      </c>
      <c r="H8" s="553" t="s">
        <v>191</v>
      </c>
      <c r="I8" s="545" t="s">
        <v>192</v>
      </c>
      <c r="J8" s="106"/>
      <c r="K8" s="106"/>
      <c r="L8" s="106"/>
      <c r="M8" s="106"/>
      <c r="N8" s="106"/>
      <c r="O8" s="546"/>
      <c r="P8" s="106"/>
      <c r="Q8" s="106"/>
      <c r="R8" s="87" t="s">
        <v>184</v>
      </c>
      <c r="S8" s="736"/>
      <c r="T8" s="737"/>
      <c r="U8" s="737"/>
      <c r="V8" s="550"/>
      <c r="W8" s="737"/>
      <c r="X8" s="737"/>
      <c r="Y8" s="550">
        <f t="shared" si="5"/>
        <v>0</v>
      </c>
      <c r="Z8" s="732"/>
      <c r="AA8" s="732"/>
      <c r="AB8" s="106"/>
      <c r="AD8" s="106"/>
      <c r="AE8" s="106"/>
      <c r="AF8" s="106"/>
      <c r="AG8" s="106"/>
      <c r="AH8" s="104">
        <f t="shared" si="1"/>
        <v>0</v>
      </c>
      <c r="AI8" s="106"/>
      <c r="AJ8" s="106"/>
      <c r="AK8" s="106"/>
      <c r="AL8" s="106"/>
      <c r="AM8" s="104">
        <f t="shared" si="2"/>
        <v>0</v>
      </c>
      <c r="AN8" s="106"/>
      <c r="AO8" s="106"/>
      <c r="AP8" s="106"/>
      <c r="AQ8" s="106"/>
      <c r="AR8" s="104">
        <f t="shared" si="3"/>
        <v>0</v>
      </c>
      <c r="AS8" s="106"/>
      <c r="AT8" s="106"/>
      <c r="AU8" s="106"/>
      <c r="AV8" s="106"/>
      <c r="AW8" s="104">
        <f t="shared" si="4"/>
        <v>0</v>
      </c>
    </row>
    <row r="9" spans="1:49" ht="69" hidden="1">
      <c r="A9" s="522">
        <v>5</v>
      </c>
      <c r="B9" s="524" t="s">
        <v>172</v>
      </c>
      <c r="C9" s="544" t="s">
        <v>188</v>
      </c>
      <c r="D9" s="513" t="s">
        <v>2640</v>
      </c>
      <c r="E9" s="514" t="s">
        <v>174</v>
      </c>
      <c r="F9" s="544" t="s">
        <v>175</v>
      </c>
      <c r="G9" s="552" t="s">
        <v>176</v>
      </c>
      <c r="H9" s="545" t="s">
        <v>193</v>
      </c>
      <c r="I9" s="545" t="s">
        <v>194</v>
      </c>
      <c r="J9" s="106"/>
      <c r="K9" s="106"/>
      <c r="L9" s="106"/>
      <c r="M9" s="106"/>
      <c r="N9" s="106"/>
      <c r="O9" s="546" t="s">
        <v>2528</v>
      </c>
      <c r="P9" s="106"/>
      <c r="Q9" s="106"/>
      <c r="R9" s="87" t="s">
        <v>184</v>
      </c>
      <c r="S9" s="548">
        <v>1</v>
      </c>
      <c r="T9" s="549">
        <v>0.3</v>
      </c>
      <c r="U9" s="549">
        <v>36</v>
      </c>
      <c r="V9" s="554">
        <f t="shared" si="0"/>
        <v>129.6</v>
      </c>
      <c r="W9" s="549">
        <v>0.3</v>
      </c>
      <c r="X9" s="549">
        <v>50</v>
      </c>
      <c r="Y9" s="550">
        <f t="shared" si="5"/>
        <v>180</v>
      </c>
      <c r="Z9" s="551" t="s">
        <v>195</v>
      </c>
      <c r="AA9" s="551"/>
      <c r="AB9" s="106" t="s">
        <v>196</v>
      </c>
      <c r="AD9" s="106"/>
      <c r="AE9" s="106"/>
      <c r="AF9" s="106"/>
      <c r="AG9" s="106"/>
      <c r="AH9" s="104">
        <f t="shared" si="1"/>
        <v>0</v>
      </c>
      <c r="AI9" s="106"/>
      <c r="AJ9" s="106"/>
      <c r="AK9" s="106"/>
      <c r="AL9" s="106"/>
      <c r="AM9" s="104">
        <f t="shared" si="2"/>
        <v>0</v>
      </c>
      <c r="AN9" s="106"/>
      <c r="AO9" s="106"/>
      <c r="AP9" s="106"/>
      <c r="AQ9" s="106"/>
      <c r="AR9" s="104">
        <f t="shared" si="3"/>
        <v>0</v>
      </c>
      <c r="AS9" s="106"/>
      <c r="AT9" s="106"/>
      <c r="AU9" s="106"/>
      <c r="AV9" s="106"/>
      <c r="AW9" s="104">
        <f t="shared" si="4"/>
        <v>0</v>
      </c>
    </row>
    <row r="10" spans="1:49" hidden="1">
      <c r="A10" s="522">
        <v>6</v>
      </c>
      <c r="B10" s="524" t="s">
        <v>172</v>
      </c>
      <c r="C10" s="544" t="s">
        <v>188</v>
      </c>
      <c r="D10" s="513" t="s">
        <v>2640</v>
      </c>
      <c r="E10" s="514" t="s">
        <v>174</v>
      </c>
      <c r="F10" s="544" t="s">
        <v>197</v>
      </c>
      <c r="G10" s="552" t="s">
        <v>176</v>
      </c>
      <c r="H10" s="555" t="s">
        <v>198</v>
      </c>
      <c r="I10" s="556" t="s">
        <v>198</v>
      </c>
      <c r="J10" s="106"/>
      <c r="K10" s="106"/>
      <c r="L10" s="106"/>
      <c r="M10" s="106"/>
      <c r="N10" s="106"/>
      <c r="O10" s="557" t="s">
        <v>2610</v>
      </c>
      <c r="P10" s="106"/>
      <c r="Q10" s="106"/>
      <c r="R10" s="106" t="s">
        <v>199</v>
      </c>
      <c r="S10" s="558">
        <v>0</v>
      </c>
      <c r="T10" s="559">
        <v>0</v>
      </c>
      <c r="U10" s="559">
        <v>0</v>
      </c>
      <c r="V10" s="554">
        <f t="shared" si="0"/>
        <v>0</v>
      </c>
      <c r="W10" s="559">
        <v>0</v>
      </c>
      <c r="X10" s="559">
        <v>0</v>
      </c>
      <c r="Y10" s="550">
        <f t="shared" si="5"/>
        <v>0</v>
      </c>
      <c r="Z10" s="560"/>
      <c r="AA10" s="560"/>
      <c r="AB10" s="106" t="s">
        <v>200</v>
      </c>
      <c r="AD10" s="106"/>
      <c r="AE10" s="106">
        <v>1</v>
      </c>
      <c r="AF10" s="106">
        <v>0.25</v>
      </c>
      <c r="AG10" s="106">
        <v>60</v>
      </c>
      <c r="AH10" s="104">
        <f t="shared" si="1"/>
        <v>180</v>
      </c>
      <c r="AI10" s="106"/>
      <c r="AJ10" s="106">
        <v>1</v>
      </c>
      <c r="AK10" s="106">
        <v>0.25</v>
      </c>
      <c r="AL10" s="106">
        <v>60</v>
      </c>
      <c r="AM10" s="104">
        <f t="shared" si="2"/>
        <v>180</v>
      </c>
      <c r="AN10" s="106"/>
      <c r="AO10" s="106">
        <v>1</v>
      </c>
      <c r="AP10" s="106">
        <v>0.25</v>
      </c>
      <c r="AQ10" s="106">
        <v>60</v>
      </c>
      <c r="AR10" s="104">
        <f t="shared" si="3"/>
        <v>180</v>
      </c>
      <c r="AS10" s="106"/>
      <c r="AT10" s="106">
        <v>1</v>
      </c>
      <c r="AU10" s="106">
        <v>0.25</v>
      </c>
      <c r="AV10" s="106">
        <v>60</v>
      </c>
      <c r="AW10" s="104">
        <f t="shared" si="4"/>
        <v>180</v>
      </c>
    </row>
    <row r="11" spans="1:49" hidden="1">
      <c r="A11" s="522">
        <v>7</v>
      </c>
      <c r="B11" s="524" t="s">
        <v>172</v>
      </c>
      <c r="C11" s="544" t="s">
        <v>188</v>
      </c>
      <c r="D11" s="513" t="s">
        <v>2640</v>
      </c>
      <c r="E11" s="514" t="s">
        <v>174</v>
      </c>
      <c r="F11" s="544" t="s">
        <v>201</v>
      </c>
      <c r="G11" s="544" t="s">
        <v>202</v>
      </c>
      <c r="H11" s="555" t="s">
        <v>198</v>
      </c>
      <c r="I11" s="556" t="s">
        <v>198</v>
      </c>
      <c r="J11" s="106"/>
      <c r="K11" s="106"/>
      <c r="L11" s="106"/>
      <c r="M11" s="106"/>
      <c r="N11" s="106"/>
      <c r="O11" s="557"/>
      <c r="P11" s="106"/>
      <c r="Q11" s="106"/>
      <c r="R11" s="106" t="s">
        <v>199</v>
      </c>
      <c r="S11" s="558">
        <v>0</v>
      </c>
      <c r="T11" s="559">
        <v>0</v>
      </c>
      <c r="U11" s="559">
        <v>0</v>
      </c>
      <c r="V11" s="554">
        <f t="shared" si="0"/>
        <v>0</v>
      </c>
      <c r="W11" s="559">
        <v>0</v>
      </c>
      <c r="X11" s="559">
        <v>0</v>
      </c>
      <c r="Y11" s="550">
        <f t="shared" si="5"/>
        <v>0</v>
      </c>
      <c r="Z11" s="560"/>
      <c r="AA11" s="560"/>
      <c r="AB11" s="106" t="s">
        <v>200</v>
      </c>
      <c r="AD11" s="106"/>
      <c r="AE11" s="106"/>
      <c r="AF11" s="106"/>
      <c r="AG11" s="106"/>
      <c r="AH11" s="104">
        <f t="shared" si="1"/>
        <v>0</v>
      </c>
      <c r="AI11" s="106"/>
      <c r="AJ11" s="106"/>
      <c r="AK11" s="106"/>
      <c r="AL11" s="106"/>
      <c r="AM11" s="104">
        <f t="shared" si="2"/>
        <v>0</v>
      </c>
      <c r="AN11" s="106"/>
      <c r="AO11" s="106"/>
      <c r="AP11" s="106"/>
      <c r="AQ11" s="106"/>
      <c r="AR11" s="104">
        <f t="shared" si="3"/>
        <v>0</v>
      </c>
      <c r="AS11" s="106"/>
      <c r="AT11" s="106"/>
      <c r="AU11" s="106"/>
      <c r="AV11" s="106"/>
      <c r="AW11" s="104">
        <f t="shared" si="4"/>
        <v>0</v>
      </c>
    </row>
    <row r="12" spans="1:49" ht="34.5" hidden="1">
      <c r="A12" s="522">
        <v>8</v>
      </c>
      <c r="B12" s="524" t="s">
        <v>172</v>
      </c>
      <c r="C12" s="544" t="s">
        <v>188</v>
      </c>
      <c r="D12" s="513" t="s">
        <v>2640</v>
      </c>
      <c r="E12" s="514" t="s">
        <v>174</v>
      </c>
      <c r="F12" s="544" t="s">
        <v>203</v>
      </c>
      <c r="G12" s="514" t="s">
        <v>204</v>
      </c>
      <c r="H12" s="545" t="s">
        <v>205</v>
      </c>
      <c r="I12" s="545" t="s">
        <v>206</v>
      </c>
      <c r="J12" s="87" t="s">
        <v>207</v>
      </c>
      <c r="K12" s="106" t="s">
        <v>208</v>
      </c>
      <c r="L12" s="106" t="s">
        <v>209</v>
      </c>
      <c r="M12" s="87" t="s">
        <v>210</v>
      </c>
      <c r="N12" s="106" t="s">
        <v>211</v>
      </c>
      <c r="O12" s="557"/>
      <c r="P12" s="106"/>
      <c r="Q12" s="106"/>
      <c r="R12" s="87" t="s">
        <v>184</v>
      </c>
      <c r="S12" s="736">
        <v>1</v>
      </c>
      <c r="T12" s="737">
        <v>0.25</v>
      </c>
      <c r="U12" s="737">
        <v>100</v>
      </c>
      <c r="V12" s="550">
        <f t="shared" si="0"/>
        <v>300</v>
      </c>
      <c r="W12" s="737">
        <v>0.25</v>
      </c>
      <c r="X12" s="737">
        <v>120</v>
      </c>
      <c r="Y12" s="550">
        <f t="shared" si="5"/>
        <v>360</v>
      </c>
      <c r="Z12" s="732" t="s">
        <v>212</v>
      </c>
      <c r="AA12" s="732"/>
      <c r="AB12" s="106"/>
      <c r="AD12" s="106"/>
      <c r="AE12" s="106">
        <v>1</v>
      </c>
      <c r="AF12" s="106">
        <v>0.15</v>
      </c>
      <c r="AG12" s="106">
        <v>60</v>
      </c>
      <c r="AH12" s="104">
        <f t="shared" si="1"/>
        <v>108</v>
      </c>
      <c r="AI12" s="106"/>
      <c r="AJ12" s="106">
        <v>1</v>
      </c>
      <c r="AK12" s="106">
        <v>0.15</v>
      </c>
      <c r="AL12" s="106">
        <v>60</v>
      </c>
      <c r="AM12" s="104">
        <f t="shared" si="2"/>
        <v>108</v>
      </c>
      <c r="AN12" s="106"/>
      <c r="AO12" s="106">
        <v>1</v>
      </c>
      <c r="AP12" s="106">
        <v>0.15</v>
      </c>
      <c r="AQ12" s="106">
        <v>60</v>
      </c>
      <c r="AR12" s="104">
        <f t="shared" si="3"/>
        <v>108</v>
      </c>
      <c r="AS12" s="106"/>
      <c r="AT12" s="106">
        <v>1</v>
      </c>
      <c r="AU12" s="106">
        <v>0.15</v>
      </c>
      <c r="AV12" s="106">
        <v>60</v>
      </c>
      <c r="AW12" s="104">
        <f t="shared" si="4"/>
        <v>108</v>
      </c>
    </row>
    <row r="13" spans="1:49" ht="23" hidden="1">
      <c r="A13" s="522">
        <v>9</v>
      </c>
      <c r="B13" s="524" t="s">
        <v>172</v>
      </c>
      <c r="C13" s="544" t="s">
        <v>188</v>
      </c>
      <c r="D13" s="513" t="s">
        <v>2640</v>
      </c>
      <c r="E13" s="514" t="s">
        <v>174</v>
      </c>
      <c r="F13" s="544" t="s">
        <v>203</v>
      </c>
      <c r="G13" s="561" t="s">
        <v>204</v>
      </c>
      <c r="H13" s="545" t="s">
        <v>213</v>
      </c>
      <c r="I13" s="545" t="s">
        <v>214</v>
      </c>
      <c r="J13" s="87"/>
      <c r="K13" s="106"/>
      <c r="L13" s="106"/>
      <c r="M13" s="106"/>
      <c r="N13" s="106"/>
      <c r="O13" s="557"/>
      <c r="P13" s="106"/>
      <c r="Q13" s="106"/>
      <c r="R13" s="87" t="s">
        <v>184</v>
      </c>
      <c r="S13" s="736"/>
      <c r="T13" s="737"/>
      <c r="U13" s="737"/>
      <c r="V13" s="550"/>
      <c r="W13" s="737"/>
      <c r="X13" s="737"/>
      <c r="Y13" s="550">
        <f t="shared" si="5"/>
        <v>0</v>
      </c>
      <c r="Z13" s="732"/>
      <c r="AA13" s="732"/>
      <c r="AB13" s="106"/>
      <c r="AD13" s="106"/>
      <c r="AE13" s="106">
        <v>1</v>
      </c>
      <c r="AF13" s="106">
        <v>0.1</v>
      </c>
      <c r="AG13" s="106">
        <v>60</v>
      </c>
      <c r="AH13" s="104">
        <f t="shared" si="1"/>
        <v>72</v>
      </c>
      <c r="AI13" s="106"/>
      <c r="AJ13" s="106">
        <v>1</v>
      </c>
      <c r="AK13" s="106">
        <v>0.1</v>
      </c>
      <c r="AL13" s="106">
        <v>60</v>
      </c>
      <c r="AM13" s="104">
        <f t="shared" si="2"/>
        <v>72</v>
      </c>
      <c r="AN13" s="106"/>
      <c r="AO13" s="106">
        <v>1</v>
      </c>
      <c r="AP13" s="106">
        <v>0.1</v>
      </c>
      <c r="AQ13" s="106">
        <v>60</v>
      </c>
      <c r="AR13" s="104">
        <f t="shared" si="3"/>
        <v>72</v>
      </c>
      <c r="AS13" s="106"/>
      <c r="AT13" s="106">
        <v>1</v>
      </c>
      <c r="AU13" s="106">
        <v>0.1</v>
      </c>
      <c r="AV13" s="106">
        <v>60</v>
      </c>
      <c r="AW13" s="104">
        <f t="shared" si="4"/>
        <v>72</v>
      </c>
    </row>
    <row r="14" spans="1:49" ht="23" hidden="1">
      <c r="A14" s="522">
        <v>10</v>
      </c>
      <c r="B14" s="524" t="s">
        <v>172</v>
      </c>
      <c r="C14" s="544" t="s">
        <v>188</v>
      </c>
      <c r="D14" s="513" t="s">
        <v>2640</v>
      </c>
      <c r="E14" s="514" t="s">
        <v>174</v>
      </c>
      <c r="F14" s="544" t="s">
        <v>203</v>
      </c>
      <c r="G14" s="561" t="s">
        <v>204</v>
      </c>
      <c r="H14" s="545" t="s">
        <v>177</v>
      </c>
      <c r="I14" s="545" t="s">
        <v>215</v>
      </c>
      <c r="J14" s="87"/>
      <c r="K14" s="106"/>
      <c r="L14" s="106"/>
      <c r="M14" s="106"/>
      <c r="N14" s="106"/>
      <c r="O14" s="557"/>
      <c r="P14" s="106"/>
      <c r="Q14" s="106"/>
      <c r="R14" s="87" t="s">
        <v>184</v>
      </c>
      <c r="S14" s="736"/>
      <c r="T14" s="737"/>
      <c r="U14" s="737"/>
      <c r="V14" s="550"/>
      <c r="W14" s="737"/>
      <c r="X14" s="737"/>
      <c r="Y14" s="550">
        <f t="shared" si="5"/>
        <v>0</v>
      </c>
      <c r="Z14" s="732"/>
      <c r="AA14" s="732"/>
      <c r="AB14" s="106"/>
      <c r="AD14" s="106"/>
      <c r="AE14" s="106">
        <v>1</v>
      </c>
      <c r="AF14" s="106">
        <v>0.1</v>
      </c>
      <c r="AG14" s="106">
        <v>60</v>
      </c>
      <c r="AH14" s="104">
        <f t="shared" si="1"/>
        <v>72</v>
      </c>
      <c r="AI14" s="106"/>
      <c r="AJ14" s="106">
        <v>1</v>
      </c>
      <c r="AK14" s="106">
        <v>0.1</v>
      </c>
      <c r="AL14" s="106">
        <v>60</v>
      </c>
      <c r="AM14" s="104">
        <f t="shared" si="2"/>
        <v>72</v>
      </c>
      <c r="AN14" s="106"/>
      <c r="AO14" s="106">
        <v>1</v>
      </c>
      <c r="AP14" s="106">
        <v>0.1</v>
      </c>
      <c r="AQ14" s="106">
        <v>60</v>
      </c>
      <c r="AR14" s="104">
        <f t="shared" si="3"/>
        <v>72</v>
      </c>
      <c r="AS14" s="106"/>
      <c r="AT14" s="106">
        <v>1</v>
      </c>
      <c r="AU14" s="106">
        <v>0.1</v>
      </c>
      <c r="AV14" s="106">
        <v>60</v>
      </c>
      <c r="AW14" s="104">
        <f t="shared" si="4"/>
        <v>72</v>
      </c>
    </row>
    <row r="15" spans="1:49" ht="23" hidden="1">
      <c r="A15" s="522">
        <v>11</v>
      </c>
      <c r="B15" s="524" t="s">
        <v>172</v>
      </c>
      <c r="C15" s="544" t="s">
        <v>188</v>
      </c>
      <c r="D15" s="513" t="s">
        <v>2640</v>
      </c>
      <c r="E15" s="514" t="s">
        <v>174</v>
      </c>
      <c r="F15" s="544" t="s">
        <v>203</v>
      </c>
      <c r="G15" s="561" t="s">
        <v>204</v>
      </c>
      <c r="H15" s="545" t="s">
        <v>216</v>
      </c>
      <c r="I15" s="545" t="s">
        <v>217</v>
      </c>
      <c r="J15" s="87"/>
      <c r="K15" s="106"/>
      <c r="L15" s="106"/>
      <c r="M15" s="106"/>
      <c r="N15" s="106"/>
      <c r="O15" s="557"/>
      <c r="P15" s="106"/>
      <c r="Q15" s="106"/>
      <c r="R15" s="87" t="s">
        <v>184</v>
      </c>
      <c r="S15" s="736"/>
      <c r="T15" s="737"/>
      <c r="U15" s="737"/>
      <c r="V15" s="550"/>
      <c r="W15" s="737"/>
      <c r="X15" s="737"/>
      <c r="Y15" s="550">
        <f t="shared" si="5"/>
        <v>0</v>
      </c>
      <c r="Z15" s="732"/>
      <c r="AA15" s="732"/>
      <c r="AB15" s="106"/>
      <c r="AD15" s="106"/>
      <c r="AE15" s="106">
        <v>1</v>
      </c>
      <c r="AF15" s="106">
        <v>0.1</v>
      </c>
      <c r="AG15" s="106">
        <v>4</v>
      </c>
      <c r="AH15" s="104">
        <f t="shared" si="1"/>
        <v>4.8000000000000007</v>
      </c>
      <c r="AI15" s="106"/>
      <c r="AJ15" s="106">
        <v>1</v>
      </c>
      <c r="AK15" s="106">
        <v>0.1</v>
      </c>
      <c r="AL15" s="106">
        <v>4</v>
      </c>
      <c r="AM15" s="104">
        <f t="shared" si="2"/>
        <v>4.8000000000000007</v>
      </c>
      <c r="AN15" s="106"/>
      <c r="AO15" s="106">
        <v>1</v>
      </c>
      <c r="AP15" s="106">
        <v>0.1</v>
      </c>
      <c r="AQ15" s="106">
        <v>4</v>
      </c>
      <c r="AR15" s="104">
        <f t="shared" si="3"/>
        <v>4.8000000000000007</v>
      </c>
      <c r="AS15" s="106"/>
      <c r="AT15" s="106">
        <v>1</v>
      </c>
      <c r="AU15" s="106">
        <v>0.1</v>
      </c>
      <c r="AV15" s="106">
        <v>4</v>
      </c>
      <c r="AW15" s="104">
        <f t="shared" si="4"/>
        <v>4.8000000000000007</v>
      </c>
    </row>
    <row r="16" spans="1:49" ht="23" hidden="1">
      <c r="A16" s="522">
        <v>12</v>
      </c>
      <c r="B16" s="524" t="s">
        <v>172</v>
      </c>
      <c r="C16" s="544" t="s">
        <v>188</v>
      </c>
      <c r="D16" s="513" t="s">
        <v>2640</v>
      </c>
      <c r="E16" s="514" t="s">
        <v>174</v>
      </c>
      <c r="F16" s="544" t="s">
        <v>203</v>
      </c>
      <c r="G16" s="561" t="s">
        <v>204</v>
      </c>
      <c r="H16" s="545" t="s">
        <v>218</v>
      </c>
      <c r="I16" s="545" t="s">
        <v>219</v>
      </c>
      <c r="J16" s="87"/>
      <c r="K16" s="106"/>
      <c r="L16" s="106"/>
      <c r="M16" s="106"/>
      <c r="N16" s="106"/>
      <c r="O16" s="557"/>
      <c r="P16" s="106"/>
      <c r="Q16" s="106"/>
      <c r="R16" s="87" t="s">
        <v>184</v>
      </c>
      <c r="S16" s="736"/>
      <c r="T16" s="737"/>
      <c r="U16" s="737"/>
      <c r="V16" s="550"/>
      <c r="W16" s="737"/>
      <c r="X16" s="737"/>
      <c r="Y16" s="550">
        <f t="shared" si="5"/>
        <v>0</v>
      </c>
      <c r="Z16" s="732"/>
      <c r="AA16" s="732"/>
      <c r="AB16" s="106"/>
      <c r="AD16" s="106"/>
      <c r="AE16" s="106">
        <v>1</v>
      </c>
      <c r="AF16" s="106">
        <v>2</v>
      </c>
      <c r="AG16" s="106">
        <v>4</v>
      </c>
      <c r="AH16" s="104">
        <f t="shared" si="1"/>
        <v>96</v>
      </c>
      <c r="AI16" s="106"/>
      <c r="AJ16" s="106">
        <v>1</v>
      </c>
      <c r="AK16" s="106">
        <v>2</v>
      </c>
      <c r="AL16" s="106">
        <v>4</v>
      </c>
      <c r="AM16" s="104">
        <f t="shared" si="2"/>
        <v>96</v>
      </c>
      <c r="AN16" s="106"/>
      <c r="AO16" s="106">
        <v>1</v>
      </c>
      <c r="AP16" s="106">
        <v>2</v>
      </c>
      <c r="AQ16" s="106">
        <v>4</v>
      </c>
      <c r="AR16" s="104">
        <f t="shared" si="3"/>
        <v>96</v>
      </c>
      <c r="AS16" s="106"/>
      <c r="AT16" s="106">
        <v>1</v>
      </c>
      <c r="AU16" s="106">
        <v>2</v>
      </c>
      <c r="AV16" s="106">
        <v>4</v>
      </c>
      <c r="AW16" s="104">
        <f t="shared" si="4"/>
        <v>96</v>
      </c>
    </row>
    <row r="17" spans="1:49" ht="23" hidden="1">
      <c r="A17" s="522">
        <v>13</v>
      </c>
      <c r="B17" s="524" t="s">
        <v>172</v>
      </c>
      <c r="C17" s="544" t="s">
        <v>188</v>
      </c>
      <c r="D17" s="513" t="s">
        <v>2640</v>
      </c>
      <c r="E17" s="514" t="s">
        <v>174</v>
      </c>
      <c r="F17" s="544" t="s">
        <v>203</v>
      </c>
      <c r="G17" s="561" t="s">
        <v>204</v>
      </c>
      <c r="H17" s="545" t="s">
        <v>220</v>
      </c>
      <c r="I17" s="545" t="s">
        <v>221</v>
      </c>
      <c r="J17" s="87"/>
      <c r="K17" s="106"/>
      <c r="L17" s="106"/>
      <c r="M17" s="106"/>
      <c r="N17" s="106"/>
      <c r="O17" s="557"/>
      <c r="P17" s="106"/>
      <c r="Q17" s="106"/>
      <c r="R17" s="87" t="s">
        <v>184</v>
      </c>
      <c r="S17" s="736"/>
      <c r="T17" s="737"/>
      <c r="U17" s="737"/>
      <c r="V17" s="550"/>
      <c r="W17" s="737"/>
      <c r="X17" s="737"/>
      <c r="Y17" s="550">
        <f t="shared" si="5"/>
        <v>0</v>
      </c>
      <c r="Z17" s="732"/>
      <c r="AA17" s="732"/>
      <c r="AB17" s="106"/>
      <c r="AD17" s="106"/>
      <c r="AE17" s="106">
        <v>1</v>
      </c>
      <c r="AF17" s="106">
        <v>0.3</v>
      </c>
      <c r="AG17" s="106">
        <v>4</v>
      </c>
      <c r="AH17" s="104">
        <f t="shared" si="1"/>
        <v>14.399999999999999</v>
      </c>
      <c r="AI17" s="106"/>
      <c r="AJ17" s="106">
        <v>1</v>
      </c>
      <c r="AK17" s="106">
        <v>0.3</v>
      </c>
      <c r="AL17" s="106">
        <v>4</v>
      </c>
      <c r="AM17" s="104">
        <f t="shared" si="2"/>
        <v>14.399999999999999</v>
      </c>
      <c r="AN17" s="106"/>
      <c r="AO17" s="106">
        <v>1</v>
      </c>
      <c r="AP17" s="106">
        <v>0.3</v>
      </c>
      <c r="AQ17" s="106">
        <v>4</v>
      </c>
      <c r="AR17" s="104">
        <f t="shared" si="3"/>
        <v>14.399999999999999</v>
      </c>
      <c r="AS17" s="106"/>
      <c r="AT17" s="106">
        <v>1</v>
      </c>
      <c r="AU17" s="106">
        <v>0.3</v>
      </c>
      <c r="AV17" s="106">
        <v>4</v>
      </c>
      <c r="AW17" s="104">
        <f t="shared" si="4"/>
        <v>14.399999999999999</v>
      </c>
    </row>
    <row r="18" spans="1:49" ht="23" hidden="1">
      <c r="A18" s="522">
        <v>14</v>
      </c>
      <c r="B18" s="524" t="s">
        <v>172</v>
      </c>
      <c r="C18" s="544" t="s">
        <v>188</v>
      </c>
      <c r="D18" s="513" t="s">
        <v>2640</v>
      </c>
      <c r="E18" s="514" t="s">
        <v>174</v>
      </c>
      <c r="F18" s="544" t="s">
        <v>203</v>
      </c>
      <c r="G18" s="561" t="s">
        <v>204</v>
      </c>
      <c r="H18" s="545" t="s">
        <v>222</v>
      </c>
      <c r="I18" s="545" t="s">
        <v>223</v>
      </c>
      <c r="J18" s="87"/>
      <c r="K18" s="106"/>
      <c r="L18" s="106"/>
      <c r="M18" s="106"/>
      <c r="N18" s="106"/>
      <c r="O18" s="557"/>
      <c r="P18" s="106"/>
      <c r="Q18" s="106"/>
      <c r="R18" s="87" t="s">
        <v>184</v>
      </c>
      <c r="S18" s="736"/>
      <c r="T18" s="737"/>
      <c r="U18" s="737"/>
      <c r="V18" s="550"/>
      <c r="W18" s="737"/>
      <c r="X18" s="737"/>
      <c r="Y18" s="550">
        <f t="shared" si="5"/>
        <v>0</v>
      </c>
      <c r="Z18" s="732"/>
      <c r="AA18" s="732"/>
      <c r="AB18" s="106"/>
      <c r="AD18" s="106"/>
      <c r="AE18" s="106">
        <v>1</v>
      </c>
      <c r="AF18" s="106">
        <v>0.1</v>
      </c>
      <c r="AG18" s="106">
        <v>4</v>
      </c>
      <c r="AH18" s="104">
        <f t="shared" si="1"/>
        <v>4.8000000000000007</v>
      </c>
      <c r="AI18" s="106"/>
      <c r="AJ18" s="106">
        <v>1</v>
      </c>
      <c r="AK18" s="106">
        <v>0.1</v>
      </c>
      <c r="AL18" s="106">
        <v>4</v>
      </c>
      <c r="AM18" s="104">
        <f t="shared" si="2"/>
        <v>4.8000000000000007</v>
      </c>
      <c r="AN18" s="106"/>
      <c r="AO18" s="106">
        <v>1</v>
      </c>
      <c r="AP18" s="106">
        <v>0.1</v>
      </c>
      <c r="AQ18" s="106">
        <v>4</v>
      </c>
      <c r="AR18" s="104">
        <f t="shared" si="3"/>
        <v>4.8000000000000007</v>
      </c>
      <c r="AS18" s="106"/>
      <c r="AT18" s="106">
        <v>1</v>
      </c>
      <c r="AU18" s="106">
        <v>0.1</v>
      </c>
      <c r="AV18" s="106">
        <v>4</v>
      </c>
      <c r="AW18" s="104">
        <f t="shared" si="4"/>
        <v>4.8000000000000007</v>
      </c>
    </row>
    <row r="19" spans="1:49" hidden="1">
      <c r="A19" s="522">
        <v>15</v>
      </c>
      <c r="B19" s="524" t="s">
        <v>172</v>
      </c>
      <c r="C19" s="544" t="s">
        <v>188</v>
      </c>
      <c r="D19" s="513" t="s">
        <v>2640</v>
      </c>
      <c r="E19" s="514" t="s">
        <v>174</v>
      </c>
      <c r="F19" s="544" t="s">
        <v>203</v>
      </c>
      <c r="G19" s="561" t="s">
        <v>204</v>
      </c>
      <c r="H19" s="545" t="s">
        <v>193</v>
      </c>
      <c r="I19" s="545" t="s">
        <v>224</v>
      </c>
      <c r="J19" s="87"/>
      <c r="K19" s="106"/>
      <c r="L19" s="106"/>
      <c r="M19" s="106"/>
      <c r="N19" s="106"/>
      <c r="O19" s="557" t="s">
        <v>2611</v>
      </c>
      <c r="P19" s="106"/>
      <c r="Q19" s="106"/>
      <c r="R19" s="87" t="s">
        <v>184</v>
      </c>
      <c r="S19" s="548">
        <v>1</v>
      </c>
      <c r="T19" s="549">
        <v>0.2</v>
      </c>
      <c r="U19" s="549">
        <v>4</v>
      </c>
      <c r="V19" s="554">
        <f t="shared" si="0"/>
        <v>9.6000000000000014</v>
      </c>
      <c r="W19" s="549">
        <v>0.05</v>
      </c>
      <c r="X19" s="549">
        <v>5</v>
      </c>
      <c r="Y19" s="550">
        <f t="shared" si="5"/>
        <v>12</v>
      </c>
      <c r="Z19" s="732"/>
      <c r="AA19" s="732"/>
      <c r="AB19" s="106"/>
      <c r="AD19" s="106"/>
      <c r="AE19" s="106">
        <v>1</v>
      </c>
      <c r="AF19" s="106">
        <v>0.1</v>
      </c>
      <c r="AG19" s="106">
        <v>4</v>
      </c>
      <c r="AH19" s="104">
        <f t="shared" si="1"/>
        <v>4.8000000000000007</v>
      </c>
      <c r="AI19" s="106"/>
      <c r="AJ19" s="106">
        <v>1</v>
      </c>
      <c r="AK19" s="106">
        <v>0.1</v>
      </c>
      <c r="AL19" s="106">
        <v>4</v>
      </c>
      <c r="AM19" s="104">
        <f t="shared" si="2"/>
        <v>4.8000000000000007</v>
      </c>
      <c r="AN19" s="106"/>
      <c r="AO19" s="106">
        <v>1</v>
      </c>
      <c r="AP19" s="106">
        <v>0.1</v>
      </c>
      <c r="AQ19" s="106">
        <v>4</v>
      </c>
      <c r="AR19" s="104">
        <f t="shared" si="3"/>
        <v>4.8000000000000007</v>
      </c>
      <c r="AS19" s="106"/>
      <c r="AT19" s="106">
        <v>1</v>
      </c>
      <c r="AU19" s="106">
        <v>0.1</v>
      </c>
      <c r="AV19" s="106">
        <v>4</v>
      </c>
      <c r="AW19" s="104">
        <f t="shared" si="4"/>
        <v>4.8000000000000007</v>
      </c>
    </row>
    <row r="20" spans="1:49" hidden="1">
      <c r="A20" s="522">
        <v>16</v>
      </c>
      <c r="B20" s="524" t="s">
        <v>172</v>
      </c>
      <c r="C20" s="544" t="s">
        <v>188</v>
      </c>
      <c r="D20" s="513" t="s">
        <v>2640</v>
      </c>
      <c r="E20" s="514" t="s">
        <v>174</v>
      </c>
      <c r="F20" s="514" t="s">
        <v>225</v>
      </c>
      <c r="G20" s="544" t="s">
        <v>226</v>
      </c>
      <c r="H20" s="545" t="s">
        <v>227</v>
      </c>
      <c r="I20" s="545"/>
      <c r="J20" s="106"/>
      <c r="K20" s="106"/>
      <c r="L20" s="106"/>
      <c r="M20" s="106"/>
      <c r="N20" s="106"/>
      <c r="O20" s="557" t="s">
        <v>2527</v>
      </c>
      <c r="P20" s="106"/>
      <c r="Q20" s="106"/>
      <c r="R20" s="106" t="s">
        <v>199</v>
      </c>
      <c r="S20" s="558">
        <v>0</v>
      </c>
      <c r="T20" s="559">
        <v>0</v>
      </c>
      <c r="U20" s="559">
        <v>0</v>
      </c>
      <c r="V20" s="554">
        <f t="shared" si="0"/>
        <v>0</v>
      </c>
      <c r="W20" s="559">
        <v>0</v>
      </c>
      <c r="X20" s="559">
        <v>0</v>
      </c>
      <c r="Y20" s="550">
        <f t="shared" si="5"/>
        <v>0</v>
      </c>
      <c r="Z20" s="560"/>
      <c r="AA20" s="560"/>
      <c r="AB20" s="106" t="s">
        <v>228</v>
      </c>
      <c r="AD20" s="106"/>
      <c r="AE20" s="106">
        <v>1</v>
      </c>
      <c r="AF20" s="106">
        <v>0.05</v>
      </c>
      <c r="AG20" s="106">
        <v>4</v>
      </c>
      <c r="AH20" s="104">
        <f t="shared" si="1"/>
        <v>2.4000000000000004</v>
      </c>
      <c r="AI20" s="106"/>
      <c r="AJ20" s="106">
        <v>1</v>
      </c>
      <c r="AK20" s="106">
        <v>0.05</v>
      </c>
      <c r="AL20" s="106">
        <v>4</v>
      </c>
      <c r="AM20" s="104">
        <f t="shared" si="2"/>
        <v>2.4000000000000004</v>
      </c>
      <c r="AN20" s="106"/>
      <c r="AO20" s="106">
        <v>1</v>
      </c>
      <c r="AP20" s="106">
        <v>0.05</v>
      </c>
      <c r="AQ20" s="106">
        <v>4</v>
      </c>
      <c r="AR20" s="104">
        <f t="shared" si="3"/>
        <v>2.4000000000000004</v>
      </c>
      <c r="AS20" s="106"/>
      <c r="AT20" s="106">
        <v>1</v>
      </c>
      <c r="AU20" s="106">
        <v>0.05</v>
      </c>
      <c r="AV20" s="106">
        <v>4</v>
      </c>
      <c r="AW20" s="104">
        <f t="shared" si="4"/>
        <v>2.4000000000000004</v>
      </c>
    </row>
    <row r="21" spans="1:49" ht="46" hidden="1">
      <c r="A21" s="522">
        <v>17</v>
      </c>
      <c r="B21" s="524" t="s">
        <v>172</v>
      </c>
      <c r="C21" s="544" t="s">
        <v>188</v>
      </c>
      <c r="D21" s="513" t="s">
        <v>2640</v>
      </c>
      <c r="E21" s="562" t="s">
        <v>174</v>
      </c>
      <c r="F21" s="563" t="s">
        <v>229</v>
      </c>
      <c r="G21" s="564" t="s">
        <v>230</v>
      </c>
      <c r="H21" s="565" t="s">
        <v>177</v>
      </c>
      <c r="I21" s="566" t="s">
        <v>231</v>
      </c>
      <c r="J21" s="106" t="s">
        <v>232</v>
      </c>
      <c r="K21" s="567" t="s">
        <v>233</v>
      </c>
      <c r="L21" s="568" t="s">
        <v>234</v>
      </c>
      <c r="M21" s="567"/>
      <c r="N21" s="513" t="s">
        <v>235</v>
      </c>
      <c r="O21" s="569" t="s">
        <v>2612</v>
      </c>
      <c r="P21" s="567"/>
      <c r="Q21" s="567"/>
      <c r="R21" s="87" t="s">
        <v>184</v>
      </c>
      <c r="S21" s="733">
        <v>1</v>
      </c>
      <c r="T21" s="738">
        <v>0.15</v>
      </c>
      <c r="U21" s="738">
        <v>60</v>
      </c>
      <c r="V21" s="554">
        <f t="shared" si="0"/>
        <v>108</v>
      </c>
      <c r="W21" s="738">
        <v>0.15</v>
      </c>
      <c r="X21" s="738">
        <v>100</v>
      </c>
      <c r="Y21" s="550">
        <f t="shared" si="5"/>
        <v>180</v>
      </c>
      <c r="Z21" s="732" t="s">
        <v>212</v>
      </c>
      <c r="AA21" s="732"/>
      <c r="AB21" s="106"/>
      <c r="AD21" s="106"/>
      <c r="AE21" s="106"/>
      <c r="AF21" s="106"/>
      <c r="AG21" s="106"/>
      <c r="AH21" s="104">
        <f t="shared" si="1"/>
        <v>0</v>
      </c>
      <c r="AI21" s="106"/>
      <c r="AJ21" s="106"/>
      <c r="AK21" s="106"/>
      <c r="AL21" s="106"/>
      <c r="AM21" s="104">
        <f t="shared" si="2"/>
        <v>0</v>
      </c>
      <c r="AN21" s="106"/>
      <c r="AO21" s="106"/>
      <c r="AP21" s="106"/>
      <c r="AQ21" s="106"/>
      <c r="AR21" s="104">
        <f t="shared" si="3"/>
        <v>0</v>
      </c>
      <c r="AS21" s="106"/>
      <c r="AT21" s="106"/>
      <c r="AU21" s="106"/>
      <c r="AV21" s="106"/>
      <c r="AW21" s="104">
        <f t="shared" si="4"/>
        <v>0</v>
      </c>
    </row>
    <row r="22" spans="1:49" hidden="1">
      <c r="A22" s="522">
        <v>18</v>
      </c>
      <c r="B22" s="524" t="s">
        <v>172</v>
      </c>
      <c r="C22" s="544" t="s">
        <v>188</v>
      </c>
      <c r="D22" s="513" t="s">
        <v>2640</v>
      </c>
      <c r="E22" s="562" t="s">
        <v>174</v>
      </c>
      <c r="F22" s="563" t="s">
        <v>229</v>
      </c>
      <c r="G22" s="571" t="s">
        <v>230</v>
      </c>
      <c r="H22" s="565" t="s">
        <v>236</v>
      </c>
      <c r="I22" s="566" t="s">
        <v>236</v>
      </c>
      <c r="J22" s="106" t="s">
        <v>237</v>
      </c>
      <c r="K22" s="567"/>
      <c r="L22" s="568"/>
      <c r="M22" s="567"/>
      <c r="N22" s="567"/>
      <c r="O22" s="557"/>
      <c r="P22" s="567"/>
      <c r="Q22" s="567"/>
      <c r="R22" s="87" t="s">
        <v>184</v>
      </c>
      <c r="S22" s="733"/>
      <c r="T22" s="738"/>
      <c r="U22" s="738"/>
      <c r="V22" s="554">
        <f t="shared" si="0"/>
        <v>0</v>
      </c>
      <c r="W22" s="738"/>
      <c r="X22" s="738"/>
      <c r="Y22" s="550">
        <f t="shared" si="5"/>
        <v>0</v>
      </c>
      <c r="Z22" s="732"/>
      <c r="AA22" s="732"/>
      <c r="AB22" s="106"/>
      <c r="AD22" s="87"/>
      <c r="AE22" s="87">
        <v>2</v>
      </c>
      <c r="AF22" s="87">
        <v>0.33</v>
      </c>
      <c r="AG22" s="87">
        <v>150</v>
      </c>
      <c r="AH22" s="104">
        <f t="shared" si="1"/>
        <v>1188</v>
      </c>
      <c r="AI22" s="87"/>
      <c r="AJ22" s="87">
        <v>2</v>
      </c>
      <c r="AK22" s="87">
        <v>0.33</v>
      </c>
      <c r="AL22" s="87">
        <v>150</v>
      </c>
      <c r="AM22" s="104">
        <f t="shared" si="2"/>
        <v>1188</v>
      </c>
      <c r="AN22" s="87"/>
      <c r="AO22" s="87">
        <v>2</v>
      </c>
      <c r="AP22" s="87">
        <v>0.33</v>
      </c>
      <c r="AQ22" s="87">
        <v>150</v>
      </c>
      <c r="AR22" s="104">
        <f t="shared" si="3"/>
        <v>1188</v>
      </c>
      <c r="AS22" s="87"/>
      <c r="AT22" s="87">
        <v>2</v>
      </c>
      <c r="AU22" s="87">
        <v>0.33</v>
      </c>
      <c r="AV22" s="87">
        <v>150</v>
      </c>
      <c r="AW22" s="104">
        <f t="shared" si="4"/>
        <v>1188</v>
      </c>
    </row>
    <row r="23" spans="1:49" ht="23" hidden="1">
      <c r="A23" s="522">
        <v>19</v>
      </c>
      <c r="B23" s="524" t="s">
        <v>172</v>
      </c>
      <c r="C23" s="544" t="s">
        <v>188</v>
      </c>
      <c r="D23" s="513" t="s">
        <v>2640</v>
      </c>
      <c r="E23" s="562" t="s">
        <v>174</v>
      </c>
      <c r="F23" s="563" t="s">
        <v>229</v>
      </c>
      <c r="G23" s="571" t="s">
        <v>230</v>
      </c>
      <c r="H23" s="565" t="s">
        <v>238</v>
      </c>
      <c r="I23" s="566" t="s">
        <v>239</v>
      </c>
      <c r="J23" s="106"/>
      <c r="K23" s="567"/>
      <c r="L23" s="568"/>
      <c r="M23" s="567"/>
      <c r="N23" s="567"/>
      <c r="O23" s="572"/>
      <c r="P23" s="567"/>
      <c r="Q23" s="567"/>
      <c r="R23" s="547" t="s">
        <v>184</v>
      </c>
      <c r="S23" s="548">
        <v>1</v>
      </c>
      <c r="T23" s="549">
        <v>0.1</v>
      </c>
      <c r="U23" s="549">
        <v>60</v>
      </c>
      <c r="V23" s="554">
        <f t="shared" si="0"/>
        <v>72</v>
      </c>
      <c r="W23" s="549">
        <v>0.1</v>
      </c>
      <c r="X23" s="549">
        <v>100</v>
      </c>
      <c r="Y23" s="550">
        <f t="shared" si="5"/>
        <v>120</v>
      </c>
      <c r="Z23" s="732"/>
      <c r="AA23" s="732"/>
      <c r="AB23" s="106"/>
      <c r="AD23" s="106"/>
      <c r="AE23" s="106">
        <v>1</v>
      </c>
      <c r="AF23" s="106">
        <v>0.1</v>
      </c>
      <c r="AG23" s="106">
        <v>150</v>
      </c>
      <c r="AH23" s="104">
        <f t="shared" si="1"/>
        <v>180</v>
      </c>
      <c r="AI23" s="106"/>
      <c r="AJ23" s="106">
        <v>1</v>
      </c>
      <c r="AK23" s="106">
        <v>0.1</v>
      </c>
      <c r="AL23" s="106">
        <v>150</v>
      </c>
      <c r="AM23" s="104">
        <f t="shared" si="2"/>
        <v>180</v>
      </c>
      <c r="AN23" s="106"/>
      <c r="AO23" s="106">
        <v>1</v>
      </c>
      <c r="AP23" s="106">
        <v>0.1</v>
      </c>
      <c r="AQ23" s="106">
        <v>150</v>
      </c>
      <c r="AR23" s="104">
        <f t="shared" si="3"/>
        <v>180</v>
      </c>
      <c r="AS23" s="106"/>
      <c r="AT23" s="106">
        <v>1</v>
      </c>
      <c r="AU23" s="106">
        <v>0.1</v>
      </c>
      <c r="AV23" s="106">
        <v>150</v>
      </c>
      <c r="AW23" s="104">
        <f t="shared" si="4"/>
        <v>180</v>
      </c>
    </row>
    <row r="24" spans="1:49" hidden="1">
      <c r="A24" s="522">
        <v>20</v>
      </c>
      <c r="B24" s="524" t="s">
        <v>172</v>
      </c>
      <c r="C24" s="544" t="s">
        <v>188</v>
      </c>
      <c r="D24" s="513" t="s">
        <v>2640</v>
      </c>
      <c r="E24" s="562" t="s">
        <v>174</v>
      </c>
      <c r="F24" s="563" t="s">
        <v>229</v>
      </c>
      <c r="G24" s="571" t="s">
        <v>230</v>
      </c>
      <c r="H24" s="565" t="s">
        <v>240</v>
      </c>
      <c r="I24" s="566" t="s">
        <v>241</v>
      </c>
      <c r="J24" s="106"/>
      <c r="K24" s="567"/>
      <c r="L24" s="568"/>
      <c r="M24" s="567"/>
      <c r="N24" s="567"/>
      <c r="O24" s="557"/>
      <c r="P24" s="567"/>
      <c r="Q24" s="567"/>
      <c r="R24" s="547" t="s">
        <v>184</v>
      </c>
      <c r="S24" s="548">
        <v>1</v>
      </c>
      <c r="T24" s="549">
        <v>0.1</v>
      </c>
      <c r="U24" s="549">
        <v>60</v>
      </c>
      <c r="V24" s="554">
        <f t="shared" si="0"/>
        <v>72</v>
      </c>
      <c r="W24" s="549">
        <v>0.1</v>
      </c>
      <c r="X24" s="549">
        <v>100</v>
      </c>
      <c r="Y24" s="550">
        <f t="shared" si="5"/>
        <v>120</v>
      </c>
      <c r="Z24" s="732"/>
      <c r="AA24" s="732"/>
      <c r="AB24" s="106"/>
      <c r="AD24" s="106"/>
      <c r="AE24" s="106">
        <v>0</v>
      </c>
      <c r="AF24" s="106">
        <v>0.33</v>
      </c>
      <c r="AG24" s="106">
        <v>150</v>
      </c>
      <c r="AH24" s="104">
        <f t="shared" si="1"/>
        <v>0</v>
      </c>
      <c r="AI24" s="106"/>
      <c r="AJ24" s="106">
        <v>0</v>
      </c>
      <c r="AK24" s="106">
        <v>0.33</v>
      </c>
      <c r="AL24" s="106">
        <v>150</v>
      </c>
      <c r="AM24" s="104">
        <f t="shared" si="2"/>
        <v>0</v>
      </c>
      <c r="AN24" s="106"/>
      <c r="AO24" s="106">
        <v>0</v>
      </c>
      <c r="AP24" s="106">
        <v>0.33</v>
      </c>
      <c r="AQ24" s="106">
        <v>150</v>
      </c>
      <c r="AR24" s="104">
        <f t="shared" si="3"/>
        <v>0</v>
      </c>
      <c r="AS24" s="106"/>
      <c r="AT24" s="106">
        <v>0</v>
      </c>
      <c r="AU24" s="106">
        <v>0.33</v>
      </c>
      <c r="AV24" s="106">
        <v>150</v>
      </c>
      <c r="AW24" s="104">
        <f t="shared" si="4"/>
        <v>0</v>
      </c>
    </row>
    <row r="25" spans="1:49" hidden="1">
      <c r="A25" s="522">
        <v>21</v>
      </c>
      <c r="B25" s="524" t="s">
        <v>172</v>
      </c>
      <c r="C25" s="544" t="s">
        <v>188</v>
      </c>
      <c r="D25" s="513" t="s">
        <v>2640</v>
      </c>
      <c r="E25" s="562" t="s">
        <v>174</v>
      </c>
      <c r="F25" s="563" t="s">
        <v>229</v>
      </c>
      <c r="G25" s="571" t="s">
        <v>230</v>
      </c>
      <c r="H25" s="565" t="s">
        <v>242</v>
      </c>
      <c r="I25" s="566" t="s">
        <v>243</v>
      </c>
      <c r="J25" s="106"/>
      <c r="K25" s="567"/>
      <c r="L25" s="568"/>
      <c r="M25" s="567"/>
      <c r="N25" s="567"/>
      <c r="O25" s="557"/>
      <c r="P25" s="567"/>
      <c r="Q25" s="567"/>
      <c r="R25" s="547" t="s">
        <v>184</v>
      </c>
      <c r="S25" s="548">
        <v>1</v>
      </c>
      <c r="T25" s="549">
        <v>0.1</v>
      </c>
      <c r="U25" s="549">
        <v>60</v>
      </c>
      <c r="V25" s="554">
        <f t="shared" si="0"/>
        <v>72</v>
      </c>
      <c r="W25" s="549">
        <v>0.1</v>
      </c>
      <c r="X25" s="549">
        <v>100</v>
      </c>
      <c r="Y25" s="550">
        <f t="shared" si="5"/>
        <v>120</v>
      </c>
      <c r="Z25" s="732"/>
      <c r="AA25" s="732"/>
      <c r="AB25" s="106"/>
      <c r="AD25" s="106"/>
      <c r="AE25" s="736">
        <v>2</v>
      </c>
      <c r="AF25" s="736">
        <v>0.33</v>
      </c>
      <c r="AG25" s="736">
        <v>150</v>
      </c>
      <c r="AH25" s="104">
        <f t="shared" si="1"/>
        <v>1188</v>
      </c>
      <c r="AI25" s="106"/>
      <c r="AJ25" s="736">
        <v>2</v>
      </c>
      <c r="AK25" s="736">
        <v>0.33</v>
      </c>
      <c r="AL25" s="736">
        <v>150</v>
      </c>
      <c r="AM25" s="104">
        <f t="shared" si="2"/>
        <v>1188</v>
      </c>
      <c r="AN25" s="106"/>
      <c r="AO25" s="736">
        <v>2</v>
      </c>
      <c r="AP25" s="736">
        <v>0.33</v>
      </c>
      <c r="AQ25" s="736">
        <v>150</v>
      </c>
      <c r="AR25" s="104">
        <f t="shared" si="3"/>
        <v>1188</v>
      </c>
      <c r="AS25" s="106"/>
      <c r="AT25" s="736">
        <v>2</v>
      </c>
      <c r="AU25" s="736">
        <v>0.33</v>
      </c>
      <c r="AV25" s="736">
        <v>150</v>
      </c>
      <c r="AW25" s="104">
        <f t="shared" si="4"/>
        <v>1188</v>
      </c>
    </row>
    <row r="26" spans="1:49" ht="34.5" hidden="1">
      <c r="A26" s="522">
        <v>22</v>
      </c>
      <c r="B26" s="524" t="s">
        <v>172</v>
      </c>
      <c r="C26" s="544" t="s">
        <v>188</v>
      </c>
      <c r="D26" s="513" t="s">
        <v>2640</v>
      </c>
      <c r="E26" s="562" t="s">
        <v>174</v>
      </c>
      <c r="F26" s="562" t="s">
        <v>244</v>
      </c>
      <c r="G26" s="544" t="s">
        <v>245</v>
      </c>
      <c r="H26" s="545" t="s">
        <v>177</v>
      </c>
      <c r="I26" s="566" t="s">
        <v>246</v>
      </c>
      <c r="J26" s="106" t="s">
        <v>247</v>
      </c>
      <c r="K26" s="567"/>
      <c r="L26" s="568"/>
      <c r="M26" s="87" t="s">
        <v>248</v>
      </c>
      <c r="N26" s="567"/>
      <c r="O26" s="557"/>
      <c r="P26" s="567"/>
      <c r="Q26" s="567"/>
      <c r="R26" s="547" t="s">
        <v>184</v>
      </c>
      <c r="S26" s="548">
        <v>1</v>
      </c>
      <c r="T26" s="549">
        <v>0.05</v>
      </c>
      <c r="U26" s="549">
        <v>60</v>
      </c>
      <c r="V26" s="554">
        <f t="shared" si="0"/>
        <v>36</v>
      </c>
      <c r="W26" s="549">
        <v>0.05</v>
      </c>
      <c r="X26" s="549">
        <v>100</v>
      </c>
      <c r="Y26" s="550">
        <f t="shared" si="5"/>
        <v>60</v>
      </c>
      <c r="Z26" s="732" t="s">
        <v>212</v>
      </c>
      <c r="AA26" s="732"/>
      <c r="AB26" s="106"/>
      <c r="AD26" s="106"/>
      <c r="AE26" s="736"/>
      <c r="AF26" s="736"/>
      <c r="AG26" s="736"/>
      <c r="AH26" s="104">
        <f t="shared" si="1"/>
        <v>0</v>
      </c>
      <c r="AI26" s="106"/>
      <c r="AJ26" s="736"/>
      <c r="AK26" s="736"/>
      <c r="AL26" s="736"/>
      <c r="AM26" s="104">
        <f t="shared" si="2"/>
        <v>0</v>
      </c>
      <c r="AN26" s="106"/>
      <c r="AO26" s="736"/>
      <c r="AP26" s="736"/>
      <c r="AQ26" s="736"/>
      <c r="AR26" s="104">
        <f t="shared" si="3"/>
        <v>0</v>
      </c>
      <c r="AS26" s="106"/>
      <c r="AT26" s="736"/>
      <c r="AU26" s="736"/>
      <c r="AV26" s="736"/>
      <c r="AW26" s="104">
        <f t="shared" si="4"/>
        <v>0</v>
      </c>
    </row>
    <row r="27" spans="1:49" hidden="1">
      <c r="A27" s="522">
        <v>23</v>
      </c>
      <c r="B27" s="524" t="s">
        <v>172</v>
      </c>
      <c r="C27" s="544" t="s">
        <v>188</v>
      </c>
      <c r="D27" s="513" t="s">
        <v>2640</v>
      </c>
      <c r="E27" s="562" t="s">
        <v>174</v>
      </c>
      <c r="F27" s="562" t="s">
        <v>244</v>
      </c>
      <c r="G27" s="552" t="s">
        <v>245</v>
      </c>
      <c r="H27" s="545" t="s">
        <v>249</v>
      </c>
      <c r="I27" s="566" t="s">
        <v>250</v>
      </c>
      <c r="J27" s="106"/>
      <c r="K27" s="567"/>
      <c r="L27" s="568"/>
      <c r="M27" s="567"/>
      <c r="N27" s="567"/>
      <c r="O27" s="557"/>
      <c r="P27" s="567"/>
      <c r="Q27" s="567"/>
      <c r="R27" s="547" t="s">
        <v>184</v>
      </c>
      <c r="S27" s="548">
        <v>1</v>
      </c>
      <c r="T27" s="549">
        <v>0.05</v>
      </c>
      <c r="U27" s="549">
        <v>10</v>
      </c>
      <c r="V27" s="554">
        <f t="shared" si="0"/>
        <v>6</v>
      </c>
      <c r="W27" s="549">
        <v>0.05</v>
      </c>
      <c r="X27" s="549">
        <v>16</v>
      </c>
      <c r="Y27" s="550">
        <f t="shared" si="5"/>
        <v>9.6000000000000014</v>
      </c>
      <c r="Z27" s="732"/>
      <c r="AA27" s="732"/>
      <c r="AB27" s="106"/>
      <c r="AD27" s="106"/>
      <c r="AE27" s="736"/>
      <c r="AF27" s="736"/>
      <c r="AG27" s="736"/>
      <c r="AH27" s="104">
        <f t="shared" si="1"/>
        <v>0</v>
      </c>
      <c r="AI27" s="106"/>
      <c r="AJ27" s="736"/>
      <c r="AK27" s="736"/>
      <c r="AL27" s="736"/>
      <c r="AM27" s="104">
        <f t="shared" si="2"/>
        <v>0</v>
      </c>
      <c r="AN27" s="106"/>
      <c r="AO27" s="736"/>
      <c r="AP27" s="736"/>
      <c r="AQ27" s="736"/>
      <c r="AR27" s="104">
        <f t="shared" si="3"/>
        <v>0</v>
      </c>
      <c r="AS27" s="106"/>
      <c r="AT27" s="736"/>
      <c r="AU27" s="736"/>
      <c r="AV27" s="736"/>
      <c r="AW27" s="104">
        <f t="shared" si="4"/>
        <v>0</v>
      </c>
    </row>
    <row r="28" spans="1:49" ht="23" hidden="1">
      <c r="A28" s="522">
        <v>24</v>
      </c>
      <c r="B28" s="524" t="s">
        <v>172</v>
      </c>
      <c r="C28" s="544" t="s">
        <v>188</v>
      </c>
      <c r="D28" s="513" t="s">
        <v>2640</v>
      </c>
      <c r="E28" s="562" t="s">
        <v>174</v>
      </c>
      <c r="F28" s="562" t="s">
        <v>244</v>
      </c>
      <c r="G28" s="552" t="s">
        <v>245</v>
      </c>
      <c r="H28" s="545" t="s">
        <v>251</v>
      </c>
      <c r="I28" s="566" t="s">
        <v>252</v>
      </c>
      <c r="J28" s="106" t="s">
        <v>253</v>
      </c>
      <c r="K28" s="567"/>
      <c r="L28" s="568"/>
      <c r="M28" s="567"/>
      <c r="N28" s="567"/>
      <c r="O28" s="557" t="s">
        <v>2613</v>
      </c>
      <c r="P28" s="567"/>
      <c r="Q28" s="567"/>
      <c r="R28" s="547" t="s">
        <v>184</v>
      </c>
      <c r="S28" s="548">
        <v>1</v>
      </c>
      <c r="T28" s="549">
        <v>2</v>
      </c>
      <c r="U28" s="549">
        <v>10</v>
      </c>
      <c r="V28" s="554">
        <f t="shared" si="0"/>
        <v>240</v>
      </c>
      <c r="W28" s="549">
        <v>2</v>
      </c>
      <c r="X28" s="549">
        <v>16</v>
      </c>
      <c r="Y28" s="550">
        <f t="shared" si="5"/>
        <v>384</v>
      </c>
      <c r="Z28" s="732"/>
      <c r="AA28" s="732"/>
      <c r="AB28" s="106"/>
      <c r="AD28" s="106"/>
      <c r="AE28" s="106">
        <v>1</v>
      </c>
      <c r="AF28" s="106">
        <v>0.33</v>
      </c>
      <c r="AG28" s="106">
        <v>4</v>
      </c>
      <c r="AH28" s="104">
        <f t="shared" si="1"/>
        <v>15.84</v>
      </c>
      <c r="AI28" s="106"/>
      <c r="AJ28" s="106">
        <v>1</v>
      </c>
      <c r="AK28" s="106">
        <v>0.33</v>
      </c>
      <c r="AL28" s="106">
        <v>4</v>
      </c>
      <c r="AM28" s="104">
        <f t="shared" si="2"/>
        <v>15.84</v>
      </c>
      <c r="AN28" s="106"/>
      <c r="AO28" s="106">
        <v>1</v>
      </c>
      <c r="AP28" s="106">
        <v>0.33</v>
      </c>
      <c r="AQ28" s="106">
        <v>4</v>
      </c>
      <c r="AR28" s="104">
        <f t="shared" si="3"/>
        <v>15.84</v>
      </c>
      <c r="AS28" s="106"/>
      <c r="AT28" s="106">
        <v>1</v>
      </c>
      <c r="AU28" s="106">
        <v>0.33</v>
      </c>
      <c r="AV28" s="106">
        <v>4</v>
      </c>
      <c r="AW28" s="104">
        <f t="shared" si="4"/>
        <v>15.84</v>
      </c>
    </row>
    <row r="29" spans="1:49" hidden="1">
      <c r="A29" s="522">
        <v>25</v>
      </c>
      <c r="B29" s="524" t="s">
        <v>172</v>
      </c>
      <c r="C29" s="544" t="s">
        <v>188</v>
      </c>
      <c r="D29" s="513" t="s">
        <v>2640</v>
      </c>
      <c r="E29" s="562" t="s">
        <v>174</v>
      </c>
      <c r="F29" s="562" t="s">
        <v>244</v>
      </c>
      <c r="G29" s="552" t="s">
        <v>245</v>
      </c>
      <c r="H29" s="545" t="s">
        <v>254</v>
      </c>
      <c r="I29" s="566" t="s">
        <v>255</v>
      </c>
      <c r="J29" s="106" t="s">
        <v>253</v>
      </c>
      <c r="K29" s="567"/>
      <c r="L29" s="568"/>
      <c r="M29" s="87" t="s">
        <v>256</v>
      </c>
      <c r="N29" s="567"/>
      <c r="O29" s="557" t="s">
        <v>257</v>
      </c>
      <c r="P29" s="567"/>
      <c r="Q29" s="567"/>
      <c r="R29" s="547" t="s">
        <v>184</v>
      </c>
      <c r="S29" s="548">
        <v>1</v>
      </c>
      <c r="T29" s="549">
        <v>0.3</v>
      </c>
      <c r="U29" s="549">
        <v>30</v>
      </c>
      <c r="V29" s="554">
        <f t="shared" si="0"/>
        <v>108</v>
      </c>
      <c r="W29" s="549">
        <v>0.3</v>
      </c>
      <c r="X29" s="549">
        <v>50</v>
      </c>
      <c r="Y29" s="550">
        <f t="shared" si="5"/>
        <v>180</v>
      </c>
      <c r="Z29" s="732"/>
      <c r="AA29" s="732"/>
      <c r="AB29" s="573" t="s">
        <v>2614</v>
      </c>
      <c r="AD29" s="106"/>
      <c r="AE29" s="106">
        <v>1</v>
      </c>
      <c r="AF29" s="106">
        <v>0.1</v>
      </c>
      <c r="AG29" s="106">
        <v>4</v>
      </c>
      <c r="AH29" s="104">
        <f t="shared" si="1"/>
        <v>4.8000000000000007</v>
      </c>
      <c r="AI29" s="106"/>
      <c r="AJ29" s="106">
        <v>1</v>
      </c>
      <c r="AK29" s="106">
        <v>0.1</v>
      </c>
      <c r="AL29" s="106">
        <v>4</v>
      </c>
      <c r="AM29" s="104">
        <f t="shared" si="2"/>
        <v>4.8000000000000007</v>
      </c>
      <c r="AN29" s="106"/>
      <c r="AO29" s="106">
        <v>1</v>
      </c>
      <c r="AP29" s="106">
        <v>0.1</v>
      </c>
      <c r="AQ29" s="106">
        <v>4</v>
      </c>
      <c r="AR29" s="104">
        <f t="shared" si="3"/>
        <v>4.8000000000000007</v>
      </c>
      <c r="AS29" s="106"/>
      <c r="AT29" s="106">
        <v>1</v>
      </c>
      <c r="AU29" s="106">
        <v>0.1</v>
      </c>
      <c r="AV29" s="106">
        <v>4</v>
      </c>
      <c r="AW29" s="104">
        <f t="shared" si="4"/>
        <v>4.8000000000000007</v>
      </c>
    </row>
    <row r="30" spans="1:49" hidden="1">
      <c r="A30" s="522">
        <v>26</v>
      </c>
      <c r="B30" s="524" t="s">
        <v>172</v>
      </c>
      <c r="C30" s="544" t="s">
        <v>188</v>
      </c>
      <c r="D30" s="513" t="s">
        <v>2640</v>
      </c>
      <c r="E30" s="562" t="s">
        <v>174</v>
      </c>
      <c r="F30" s="562" t="s">
        <v>244</v>
      </c>
      <c r="G30" s="552" t="s">
        <v>245</v>
      </c>
      <c r="H30" s="545" t="s">
        <v>258</v>
      </c>
      <c r="I30" s="566" t="s">
        <v>259</v>
      </c>
      <c r="J30" s="106"/>
      <c r="K30" s="567"/>
      <c r="L30" s="568"/>
      <c r="M30" s="567"/>
      <c r="N30" s="567"/>
      <c r="O30" s="557"/>
      <c r="P30" s="567"/>
      <c r="Q30" s="567"/>
      <c r="R30" s="547" t="s">
        <v>184</v>
      </c>
      <c r="S30" s="548">
        <v>1</v>
      </c>
      <c r="T30" s="549">
        <v>0.1</v>
      </c>
      <c r="U30" s="549">
        <v>10</v>
      </c>
      <c r="V30" s="554">
        <f t="shared" si="0"/>
        <v>12</v>
      </c>
      <c r="W30" s="549">
        <v>0.05</v>
      </c>
      <c r="X30" s="549">
        <v>20</v>
      </c>
      <c r="Y30" s="550">
        <f t="shared" si="5"/>
        <v>24</v>
      </c>
      <c r="Z30" s="732"/>
      <c r="AA30" s="732"/>
      <c r="AB30" s="106"/>
      <c r="AD30" s="106"/>
      <c r="AE30" s="106">
        <v>1</v>
      </c>
      <c r="AF30" s="106">
        <v>0.2</v>
      </c>
      <c r="AG30" s="106">
        <v>150</v>
      </c>
      <c r="AH30" s="104">
        <f t="shared" si="1"/>
        <v>360</v>
      </c>
      <c r="AI30" s="106"/>
      <c r="AJ30" s="106">
        <v>1</v>
      </c>
      <c r="AK30" s="106">
        <v>0.2</v>
      </c>
      <c r="AL30" s="106">
        <v>150</v>
      </c>
      <c r="AM30" s="104">
        <f t="shared" si="2"/>
        <v>360</v>
      </c>
      <c r="AN30" s="106"/>
      <c r="AO30" s="106">
        <v>1</v>
      </c>
      <c r="AP30" s="106">
        <v>0.2</v>
      </c>
      <c r="AQ30" s="106">
        <v>150</v>
      </c>
      <c r="AR30" s="104">
        <f t="shared" si="3"/>
        <v>360</v>
      </c>
      <c r="AS30" s="106"/>
      <c r="AT30" s="106">
        <v>1</v>
      </c>
      <c r="AU30" s="106">
        <v>0.2</v>
      </c>
      <c r="AV30" s="106">
        <v>150</v>
      </c>
      <c r="AW30" s="104">
        <f t="shared" si="4"/>
        <v>360</v>
      </c>
    </row>
    <row r="31" spans="1:49" hidden="1">
      <c r="A31" s="522">
        <v>27</v>
      </c>
      <c r="B31" s="524" t="s">
        <v>172</v>
      </c>
      <c r="C31" s="544" t="s">
        <v>188</v>
      </c>
      <c r="D31" s="513" t="s">
        <v>2640</v>
      </c>
      <c r="E31" s="562" t="s">
        <v>174</v>
      </c>
      <c r="F31" s="562" t="s">
        <v>244</v>
      </c>
      <c r="G31" s="552" t="s">
        <v>245</v>
      </c>
      <c r="H31" s="545" t="s">
        <v>260</v>
      </c>
      <c r="I31" s="566" t="s">
        <v>261</v>
      </c>
      <c r="J31" s="106"/>
      <c r="K31" s="567"/>
      <c r="L31" s="568"/>
      <c r="M31" s="567"/>
      <c r="N31" s="567"/>
      <c r="O31" s="557"/>
      <c r="P31" s="567"/>
      <c r="Q31" s="567"/>
      <c r="R31" s="547" t="s">
        <v>184</v>
      </c>
      <c r="S31" s="548">
        <v>1</v>
      </c>
      <c r="T31" s="549">
        <v>0.1</v>
      </c>
      <c r="U31" s="549">
        <v>10</v>
      </c>
      <c r="V31" s="554">
        <f t="shared" si="0"/>
        <v>12</v>
      </c>
      <c r="W31" s="549">
        <v>0.1</v>
      </c>
      <c r="X31" s="549">
        <v>20</v>
      </c>
      <c r="Y31" s="550">
        <f t="shared" si="5"/>
        <v>24</v>
      </c>
      <c r="Z31" s="732"/>
      <c r="AA31" s="732"/>
      <c r="AB31" s="106"/>
      <c r="AD31" s="106"/>
      <c r="AE31" s="736">
        <v>2</v>
      </c>
      <c r="AF31" s="736">
        <v>2</v>
      </c>
      <c r="AG31" s="736">
        <v>12</v>
      </c>
      <c r="AH31" s="104">
        <f t="shared" si="1"/>
        <v>576</v>
      </c>
      <c r="AI31" s="106"/>
      <c r="AJ31" s="736">
        <v>2</v>
      </c>
      <c r="AK31" s="736">
        <v>2</v>
      </c>
      <c r="AL31" s="736">
        <v>12</v>
      </c>
      <c r="AM31" s="104">
        <f t="shared" si="2"/>
        <v>576</v>
      </c>
      <c r="AN31" s="106"/>
      <c r="AO31" s="736">
        <v>2</v>
      </c>
      <c r="AP31" s="736">
        <v>2</v>
      </c>
      <c r="AQ31" s="736">
        <v>12</v>
      </c>
      <c r="AR31" s="104">
        <f t="shared" si="3"/>
        <v>576</v>
      </c>
      <c r="AS31" s="106"/>
      <c r="AT31" s="736">
        <v>2</v>
      </c>
      <c r="AU31" s="736">
        <v>2</v>
      </c>
      <c r="AV31" s="736">
        <v>12</v>
      </c>
      <c r="AW31" s="104">
        <f t="shared" si="4"/>
        <v>576</v>
      </c>
    </row>
    <row r="32" spans="1:49" hidden="1">
      <c r="A32" s="522">
        <v>28</v>
      </c>
      <c r="B32" s="524" t="s">
        <v>172</v>
      </c>
      <c r="C32" s="544" t="s">
        <v>188</v>
      </c>
      <c r="D32" s="513" t="s">
        <v>2640</v>
      </c>
      <c r="E32" s="562" t="s">
        <v>174</v>
      </c>
      <c r="F32" s="562" t="s">
        <v>244</v>
      </c>
      <c r="G32" s="552" t="s">
        <v>245</v>
      </c>
      <c r="H32" s="545" t="s">
        <v>262</v>
      </c>
      <c r="I32" s="566" t="s">
        <v>263</v>
      </c>
      <c r="J32" s="106"/>
      <c r="K32" s="567"/>
      <c r="L32" s="568"/>
      <c r="M32" s="567"/>
      <c r="N32" s="567"/>
      <c r="O32" s="557"/>
      <c r="P32" s="567"/>
      <c r="Q32" s="567"/>
      <c r="R32" s="547" t="s">
        <v>184</v>
      </c>
      <c r="S32" s="548">
        <v>1</v>
      </c>
      <c r="T32" s="549">
        <v>0.05</v>
      </c>
      <c r="U32" s="549">
        <v>10</v>
      </c>
      <c r="V32" s="554">
        <f t="shared" si="0"/>
        <v>6</v>
      </c>
      <c r="W32" s="549">
        <v>0.05</v>
      </c>
      <c r="X32" s="549">
        <v>20</v>
      </c>
      <c r="Y32" s="550">
        <f t="shared" si="5"/>
        <v>12</v>
      </c>
      <c r="Z32" s="732"/>
      <c r="AA32" s="732"/>
      <c r="AB32" s="106"/>
      <c r="AD32" s="106"/>
      <c r="AE32" s="736"/>
      <c r="AF32" s="736"/>
      <c r="AG32" s="736"/>
      <c r="AH32" s="104">
        <f t="shared" si="1"/>
        <v>0</v>
      </c>
      <c r="AI32" s="106"/>
      <c r="AJ32" s="736"/>
      <c r="AK32" s="736"/>
      <c r="AL32" s="736"/>
      <c r="AM32" s="104">
        <f t="shared" si="2"/>
        <v>0</v>
      </c>
      <c r="AN32" s="106"/>
      <c r="AO32" s="736"/>
      <c r="AP32" s="736"/>
      <c r="AQ32" s="736"/>
      <c r="AR32" s="104">
        <f t="shared" si="3"/>
        <v>0</v>
      </c>
      <c r="AS32" s="106"/>
      <c r="AT32" s="736"/>
      <c r="AU32" s="736"/>
      <c r="AV32" s="736"/>
      <c r="AW32" s="104">
        <f t="shared" si="4"/>
        <v>0</v>
      </c>
    </row>
    <row r="33" spans="1:49" hidden="1">
      <c r="A33" s="522">
        <v>29</v>
      </c>
      <c r="B33" s="524" t="s">
        <v>172</v>
      </c>
      <c r="C33" s="544" t="s">
        <v>173</v>
      </c>
      <c r="D33" s="513" t="s">
        <v>2640</v>
      </c>
      <c r="E33" s="562" t="s">
        <v>174</v>
      </c>
      <c r="F33" s="563" t="s">
        <v>264</v>
      </c>
      <c r="G33" s="561" t="s">
        <v>265</v>
      </c>
      <c r="H33" s="556" t="s">
        <v>266</v>
      </c>
      <c r="I33" s="556"/>
      <c r="J33" s="106" t="s">
        <v>267</v>
      </c>
      <c r="K33" s="106"/>
      <c r="L33" s="106" t="s">
        <v>268</v>
      </c>
      <c r="M33" s="106" t="s">
        <v>269</v>
      </c>
      <c r="N33" s="106"/>
      <c r="O33" s="557"/>
      <c r="P33" s="106"/>
      <c r="Q33" s="106"/>
      <c r="R33" s="547" t="s">
        <v>184</v>
      </c>
      <c r="S33" s="558">
        <v>0</v>
      </c>
      <c r="T33" s="559">
        <v>0</v>
      </c>
      <c r="U33" s="559">
        <v>0</v>
      </c>
      <c r="V33" s="554">
        <f t="shared" si="0"/>
        <v>0</v>
      </c>
      <c r="W33" s="559">
        <v>0</v>
      </c>
      <c r="X33" s="559">
        <v>0</v>
      </c>
      <c r="Y33" s="550">
        <f t="shared" si="5"/>
        <v>0</v>
      </c>
      <c r="Z33" s="560"/>
      <c r="AA33" s="560"/>
      <c r="AB33" s="106" t="s">
        <v>270</v>
      </c>
      <c r="AC33" s="9"/>
      <c r="AD33" s="106"/>
      <c r="AE33" s="106"/>
      <c r="AF33" s="104">
        <f>AC33*AD33*AE33*12</f>
        <v>0</v>
      </c>
      <c r="AG33" s="106"/>
      <c r="AH33" s="106"/>
      <c r="AI33" s="106"/>
      <c r="AJ33" s="106"/>
      <c r="AK33" s="104">
        <f>AH33*AI33*AJ33*12</f>
        <v>0</v>
      </c>
      <c r="AL33" s="106"/>
      <c r="AM33" s="106"/>
      <c r="AN33" s="106"/>
      <c r="AO33" s="106"/>
      <c r="AP33" s="104">
        <f>AM33*AN33*AO33*12</f>
        <v>0</v>
      </c>
      <c r="AQ33" s="106"/>
      <c r="AR33" s="106"/>
      <c r="AS33" s="106"/>
      <c r="AT33" s="106"/>
      <c r="AU33" s="104">
        <f>AR33*AS33*AT33*12</f>
        <v>0</v>
      </c>
      <c r="AV33" s="102"/>
      <c r="AW33" s="102"/>
    </row>
    <row r="34" spans="1:49" ht="23" hidden="1">
      <c r="A34" s="522">
        <v>30</v>
      </c>
      <c r="B34" s="524" t="s">
        <v>172</v>
      </c>
      <c r="C34" s="544" t="s">
        <v>188</v>
      </c>
      <c r="D34" s="513" t="s">
        <v>2641</v>
      </c>
      <c r="E34" s="103" t="s">
        <v>611</v>
      </c>
      <c r="F34" s="563" t="s">
        <v>272</v>
      </c>
      <c r="G34" s="544" t="s">
        <v>273</v>
      </c>
      <c r="H34" s="545" t="s">
        <v>213</v>
      </c>
      <c r="I34" s="565" t="s">
        <v>274</v>
      </c>
      <c r="J34" s="87" t="s">
        <v>275</v>
      </c>
      <c r="K34" s="87"/>
      <c r="L34" s="87"/>
      <c r="M34" s="87"/>
      <c r="N34" s="87"/>
      <c r="O34" s="546"/>
      <c r="P34" s="87"/>
      <c r="Q34" s="87"/>
      <c r="R34" s="547" t="s">
        <v>184</v>
      </c>
      <c r="S34" s="734">
        <v>2</v>
      </c>
      <c r="T34" s="735">
        <v>0.33</v>
      </c>
      <c r="U34" s="735">
        <v>150</v>
      </c>
      <c r="V34" s="550">
        <f t="shared" si="0"/>
        <v>1188</v>
      </c>
      <c r="W34" s="735">
        <v>0.33</v>
      </c>
      <c r="X34" s="735">
        <v>180</v>
      </c>
      <c r="Y34" s="550">
        <f t="shared" si="5"/>
        <v>1425.6000000000001</v>
      </c>
      <c r="Z34" s="732" t="s">
        <v>212</v>
      </c>
      <c r="AA34" s="732"/>
      <c r="AB34" s="106" t="s">
        <v>276</v>
      </c>
      <c r="AD34" s="580"/>
      <c r="AE34" s="580">
        <v>2</v>
      </c>
      <c r="AF34" s="580">
        <v>0.5</v>
      </c>
      <c r="AG34" s="106">
        <v>8</v>
      </c>
      <c r="AH34" s="104">
        <f t="shared" si="1"/>
        <v>96</v>
      </c>
      <c r="AI34" s="580"/>
      <c r="AJ34" s="580">
        <v>2</v>
      </c>
      <c r="AK34" s="580">
        <v>0.5</v>
      </c>
      <c r="AL34" s="106">
        <v>8</v>
      </c>
      <c r="AM34" s="104">
        <f t="shared" si="2"/>
        <v>96</v>
      </c>
      <c r="AN34" s="580"/>
      <c r="AO34" s="580">
        <v>2</v>
      </c>
      <c r="AP34" s="580">
        <v>0.5</v>
      </c>
      <c r="AQ34" s="106">
        <v>8</v>
      </c>
      <c r="AR34" s="104">
        <f t="shared" si="3"/>
        <v>96</v>
      </c>
      <c r="AS34" s="580"/>
      <c r="AT34" s="580">
        <v>2</v>
      </c>
      <c r="AU34" s="580">
        <v>0.5</v>
      </c>
      <c r="AV34" s="106">
        <v>8</v>
      </c>
      <c r="AW34" s="104">
        <f t="shared" si="4"/>
        <v>96</v>
      </c>
    </row>
    <row r="35" spans="1:49" ht="23" hidden="1">
      <c r="A35" s="522">
        <v>31</v>
      </c>
      <c r="B35" s="524" t="s">
        <v>172</v>
      </c>
      <c r="C35" s="544" t="s">
        <v>188</v>
      </c>
      <c r="D35" s="513" t="s">
        <v>2641</v>
      </c>
      <c r="E35" s="103" t="s">
        <v>611</v>
      </c>
      <c r="F35" s="563" t="s">
        <v>272</v>
      </c>
      <c r="G35" s="552" t="s">
        <v>273</v>
      </c>
      <c r="H35" s="545" t="s">
        <v>213</v>
      </c>
      <c r="I35" s="565" t="s">
        <v>277</v>
      </c>
      <c r="J35" s="87" t="s">
        <v>275</v>
      </c>
      <c r="K35" s="87"/>
      <c r="L35" s="87"/>
      <c r="M35" s="87"/>
      <c r="N35" s="87"/>
      <c r="O35" s="546"/>
      <c r="P35" s="87"/>
      <c r="Q35" s="87"/>
      <c r="R35" s="547" t="s">
        <v>184</v>
      </c>
      <c r="S35" s="734"/>
      <c r="T35" s="735"/>
      <c r="U35" s="735"/>
      <c r="V35" s="550"/>
      <c r="W35" s="735"/>
      <c r="X35" s="735"/>
      <c r="Y35" s="550">
        <f t="shared" si="5"/>
        <v>0</v>
      </c>
      <c r="Z35" s="732"/>
      <c r="AA35" s="732"/>
      <c r="AB35" s="106"/>
      <c r="AD35" s="580"/>
      <c r="AE35" s="580">
        <v>2</v>
      </c>
      <c r="AF35" s="580">
        <v>1</v>
      </c>
      <c r="AG35" s="106">
        <v>8</v>
      </c>
      <c r="AH35" s="104">
        <f>AE35*AF35*AG35*12</f>
        <v>192</v>
      </c>
      <c r="AI35" s="580"/>
      <c r="AJ35" s="580">
        <v>2</v>
      </c>
      <c r="AK35" s="580">
        <v>1</v>
      </c>
      <c r="AL35" s="106">
        <v>8</v>
      </c>
      <c r="AM35" s="104">
        <f>AJ35*AK35*AL35*12</f>
        <v>192</v>
      </c>
      <c r="AN35" s="580"/>
      <c r="AO35" s="580">
        <v>2</v>
      </c>
      <c r="AP35" s="580">
        <v>1</v>
      </c>
      <c r="AQ35" s="106">
        <v>8</v>
      </c>
      <c r="AR35" s="104">
        <f>AO35*AP35*AQ35*12</f>
        <v>192</v>
      </c>
      <c r="AS35" s="580"/>
      <c r="AT35" s="580">
        <v>2</v>
      </c>
      <c r="AU35" s="580">
        <v>1</v>
      </c>
      <c r="AV35" s="106">
        <v>8</v>
      </c>
      <c r="AW35" s="104">
        <f>AT35*AU35*AV35*12</f>
        <v>192</v>
      </c>
    </row>
    <row r="36" spans="1:49" ht="23" hidden="1">
      <c r="A36" s="522">
        <v>32</v>
      </c>
      <c r="B36" s="524" t="s">
        <v>172</v>
      </c>
      <c r="C36" s="544" t="s">
        <v>188</v>
      </c>
      <c r="D36" s="513" t="s">
        <v>2641</v>
      </c>
      <c r="E36" s="103" t="s">
        <v>611</v>
      </c>
      <c r="F36" s="563" t="s">
        <v>272</v>
      </c>
      <c r="G36" s="552" t="s">
        <v>273</v>
      </c>
      <c r="H36" s="565" t="s">
        <v>278</v>
      </c>
      <c r="I36" s="565" t="s">
        <v>279</v>
      </c>
      <c r="J36" s="87" t="s">
        <v>275</v>
      </c>
      <c r="K36" s="87"/>
      <c r="L36" s="87"/>
      <c r="M36" s="87"/>
      <c r="N36" s="87"/>
      <c r="O36" s="546"/>
      <c r="P36" s="87"/>
      <c r="Q36" s="87"/>
      <c r="R36" s="547" t="s">
        <v>184</v>
      </c>
      <c r="S36" s="734"/>
      <c r="T36" s="735"/>
      <c r="U36" s="735"/>
      <c r="V36" s="550"/>
      <c r="W36" s="735"/>
      <c r="X36" s="735"/>
      <c r="Y36" s="550">
        <f t="shared" si="5"/>
        <v>0</v>
      </c>
      <c r="Z36" s="732"/>
      <c r="AA36" s="732"/>
      <c r="AB36" s="106"/>
      <c r="AD36" s="580"/>
      <c r="AE36" s="742">
        <v>2</v>
      </c>
      <c r="AF36" s="742">
        <v>1.5</v>
      </c>
      <c r="AG36" s="736">
        <v>8</v>
      </c>
      <c r="AH36" s="104">
        <f t="shared" ref="AH36:AH95" si="6">AE36*AF36*AG36*12</f>
        <v>288</v>
      </c>
      <c r="AI36" s="580"/>
      <c r="AJ36" s="742">
        <v>2</v>
      </c>
      <c r="AK36" s="742">
        <v>1.5</v>
      </c>
      <c r="AL36" s="736">
        <v>8</v>
      </c>
      <c r="AM36" s="104">
        <f t="shared" ref="AM36:AM95" si="7">AJ36*AK36*AL36*12</f>
        <v>288</v>
      </c>
      <c r="AN36" s="580"/>
      <c r="AO36" s="742">
        <v>2</v>
      </c>
      <c r="AP36" s="742">
        <v>1.5</v>
      </c>
      <c r="AQ36" s="736">
        <v>8</v>
      </c>
      <c r="AR36" s="104">
        <f t="shared" ref="AR36:AR95" si="8">AO36*AP36*AQ36*12</f>
        <v>288</v>
      </c>
      <c r="AS36" s="580"/>
      <c r="AT36" s="742">
        <v>2</v>
      </c>
      <c r="AU36" s="742">
        <v>1.5</v>
      </c>
      <c r="AV36" s="736">
        <v>8</v>
      </c>
      <c r="AW36" s="104">
        <f t="shared" ref="AW36:AW95" si="9">AT36*AU36*AV36*12</f>
        <v>288</v>
      </c>
    </row>
    <row r="37" spans="1:49" ht="23" hidden="1">
      <c r="A37" s="522">
        <v>33</v>
      </c>
      <c r="B37" s="524" t="s">
        <v>172</v>
      </c>
      <c r="C37" s="544" t="s">
        <v>188</v>
      </c>
      <c r="D37" s="513" t="s">
        <v>2641</v>
      </c>
      <c r="E37" s="103" t="s">
        <v>611</v>
      </c>
      <c r="F37" s="563" t="s">
        <v>272</v>
      </c>
      <c r="G37" s="552" t="s">
        <v>273</v>
      </c>
      <c r="H37" s="565" t="s">
        <v>280</v>
      </c>
      <c r="I37" s="565" t="s">
        <v>281</v>
      </c>
      <c r="J37" s="87" t="s">
        <v>282</v>
      </c>
      <c r="K37" s="87"/>
      <c r="L37" s="102"/>
      <c r="M37" s="87" t="s">
        <v>283</v>
      </c>
      <c r="N37" s="87"/>
      <c r="O37" s="546"/>
      <c r="P37" s="87"/>
      <c r="Q37" s="87"/>
      <c r="R37" s="547" t="s">
        <v>184</v>
      </c>
      <c r="S37" s="734"/>
      <c r="T37" s="735"/>
      <c r="U37" s="735"/>
      <c r="V37" s="550"/>
      <c r="W37" s="735"/>
      <c r="X37" s="735"/>
      <c r="Y37" s="550">
        <f t="shared" si="5"/>
        <v>0</v>
      </c>
      <c r="Z37" s="732"/>
      <c r="AA37" s="732"/>
      <c r="AB37" s="106"/>
      <c r="AD37" s="106"/>
      <c r="AE37" s="742"/>
      <c r="AF37" s="742"/>
      <c r="AG37" s="736"/>
      <c r="AH37" s="104">
        <f t="shared" si="6"/>
        <v>0</v>
      </c>
      <c r="AI37" s="106"/>
      <c r="AJ37" s="742"/>
      <c r="AK37" s="742"/>
      <c r="AL37" s="736"/>
      <c r="AM37" s="104">
        <f t="shared" si="7"/>
        <v>0</v>
      </c>
      <c r="AN37" s="106"/>
      <c r="AO37" s="742"/>
      <c r="AP37" s="742"/>
      <c r="AQ37" s="736"/>
      <c r="AR37" s="104">
        <f t="shared" si="8"/>
        <v>0</v>
      </c>
      <c r="AS37" s="106"/>
      <c r="AT37" s="742"/>
      <c r="AU37" s="742"/>
      <c r="AV37" s="736"/>
      <c r="AW37" s="104">
        <f t="shared" si="9"/>
        <v>0</v>
      </c>
    </row>
    <row r="38" spans="1:49" ht="23" hidden="1">
      <c r="A38" s="522">
        <v>34</v>
      </c>
      <c r="B38" s="524" t="s">
        <v>172</v>
      </c>
      <c r="C38" s="544" t="s">
        <v>188</v>
      </c>
      <c r="D38" s="513" t="s">
        <v>2641</v>
      </c>
      <c r="E38" s="103" t="s">
        <v>611</v>
      </c>
      <c r="F38" s="563" t="s">
        <v>272</v>
      </c>
      <c r="G38" s="552" t="s">
        <v>273</v>
      </c>
      <c r="H38" s="565" t="s">
        <v>284</v>
      </c>
      <c r="I38" s="565" t="s">
        <v>285</v>
      </c>
      <c r="J38" s="87" t="s">
        <v>286</v>
      </c>
      <c r="K38" s="87"/>
      <c r="L38" s="87"/>
      <c r="M38" s="87"/>
      <c r="N38" s="87"/>
      <c r="O38" s="546"/>
      <c r="P38" s="87"/>
      <c r="Q38" s="87"/>
      <c r="R38" s="547" t="s">
        <v>184</v>
      </c>
      <c r="S38" s="734"/>
      <c r="T38" s="735"/>
      <c r="U38" s="735"/>
      <c r="V38" s="550"/>
      <c r="W38" s="735"/>
      <c r="X38" s="735"/>
      <c r="Y38" s="550">
        <f t="shared" si="5"/>
        <v>0</v>
      </c>
      <c r="Z38" s="732"/>
      <c r="AA38" s="732"/>
      <c r="AB38" s="106"/>
      <c r="AD38" s="580"/>
      <c r="AE38" s="580">
        <v>1</v>
      </c>
      <c r="AF38" s="580">
        <v>0.25</v>
      </c>
      <c r="AG38" s="106">
        <v>8</v>
      </c>
      <c r="AH38" s="104">
        <f t="shared" si="6"/>
        <v>24</v>
      </c>
      <c r="AI38" s="580"/>
      <c r="AJ38" s="580">
        <v>1</v>
      </c>
      <c r="AK38" s="580">
        <v>0.25</v>
      </c>
      <c r="AL38" s="106">
        <v>8</v>
      </c>
      <c r="AM38" s="104">
        <f t="shared" si="7"/>
        <v>24</v>
      </c>
      <c r="AN38" s="580"/>
      <c r="AO38" s="580">
        <v>1</v>
      </c>
      <c r="AP38" s="580">
        <v>0.25</v>
      </c>
      <c r="AQ38" s="106">
        <v>8</v>
      </c>
      <c r="AR38" s="104">
        <f t="shared" si="8"/>
        <v>24</v>
      </c>
      <c r="AS38" s="580"/>
      <c r="AT38" s="580">
        <v>1</v>
      </c>
      <c r="AU38" s="580">
        <v>0.25</v>
      </c>
      <c r="AV38" s="106">
        <v>8</v>
      </c>
      <c r="AW38" s="104">
        <f t="shared" si="9"/>
        <v>24</v>
      </c>
    </row>
    <row r="39" spans="1:49" ht="23" hidden="1">
      <c r="A39" s="522">
        <v>35</v>
      </c>
      <c r="B39" s="524" t="s">
        <v>172</v>
      </c>
      <c r="C39" s="544" t="s">
        <v>188</v>
      </c>
      <c r="D39" s="513" t="s">
        <v>2641</v>
      </c>
      <c r="E39" s="103" t="s">
        <v>611</v>
      </c>
      <c r="F39" s="563" t="s">
        <v>272</v>
      </c>
      <c r="G39" s="552" t="s">
        <v>273</v>
      </c>
      <c r="H39" s="565" t="s">
        <v>287</v>
      </c>
      <c r="I39" s="565" t="s">
        <v>288</v>
      </c>
      <c r="J39" s="87" t="s">
        <v>282</v>
      </c>
      <c r="K39" s="87"/>
      <c r="L39" s="87"/>
      <c r="M39" s="87"/>
      <c r="N39" s="87"/>
      <c r="O39" s="546"/>
      <c r="P39" s="87"/>
      <c r="Q39" s="87"/>
      <c r="R39" s="547" t="s">
        <v>184</v>
      </c>
      <c r="S39" s="734"/>
      <c r="T39" s="735"/>
      <c r="U39" s="735"/>
      <c r="V39" s="550"/>
      <c r="W39" s="735"/>
      <c r="X39" s="735"/>
      <c r="Y39" s="550">
        <f t="shared" si="5"/>
        <v>0</v>
      </c>
      <c r="Z39" s="732"/>
      <c r="AA39" s="732"/>
      <c r="AB39" s="106"/>
      <c r="AD39" s="580"/>
      <c r="AE39" s="580">
        <v>1</v>
      </c>
      <c r="AF39" s="580">
        <v>0.25</v>
      </c>
      <c r="AG39" s="106">
        <v>8</v>
      </c>
      <c r="AH39" s="104">
        <f t="shared" si="6"/>
        <v>24</v>
      </c>
      <c r="AI39" s="580"/>
      <c r="AJ39" s="580">
        <v>1</v>
      </c>
      <c r="AK39" s="580">
        <v>0.25</v>
      </c>
      <c r="AL39" s="106">
        <v>8</v>
      </c>
      <c r="AM39" s="104">
        <f t="shared" si="7"/>
        <v>24</v>
      </c>
      <c r="AN39" s="580"/>
      <c r="AO39" s="580">
        <v>1</v>
      </c>
      <c r="AP39" s="580">
        <v>0.25</v>
      </c>
      <c r="AQ39" s="106">
        <v>8</v>
      </c>
      <c r="AR39" s="104">
        <f t="shared" si="8"/>
        <v>24</v>
      </c>
      <c r="AS39" s="580"/>
      <c r="AT39" s="580">
        <v>1</v>
      </c>
      <c r="AU39" s="580">
        <v>0.25</v>
      </c>
      <c r="AV39" s="106">
        <v>8</v>
      </c>
      <c r="AW39" s="104">
        <f t="shared" si="9"/>
        <v>24</v>
      </c>
    </row>
    <row r="40" spans="1:49" ht="23" hidden="1">
      <c r="A40" s="522">
        <v>36</v>
      </c>
      <c r="B40" s="524" t="s">
        <v>172</v>
      </c>
      <c r="C40" s="544" t="s">
        <v>188</v>
      </c>
      <c r="D40" s="513" t="s">
        <v>2641</v>
      </c>
      <c r="E40" s="103" t="s">
        <v>611</v>
      </c>
      <c r="F40" s="563" t="s">
        <v>272</v>
      </c>
      <c r="G40" s="552" t="s">
        <v>273</v>
      </c>
      <c r="H40" s="565" t="s">
        <v>289</v>
      </c>
      <c r="I40" s="565" t="s">
        <v>290</v>
      </c>
      <c r="J40" s="87"/>
      <c r="K40" s="87"/>
      <c r="L40" s="87"/>
      <c r="M40" s="87"/>
      <c r="N40" s="87"/>
      <c r="O40" s="546"/>
      <c r="P40" s="87"/>
      <c r="Q40" s="87"/>
      <c r="R40" s="547" t="s">
        <v>184</v>
      </c>
      <c r="S40" s="734"/>
      <c r="T40" s="735"/>
      <c r="U40" s="735"/>
      <c r="V40" s="550"/>
      <c r="W40" s="735"/>
      <c r="X40" s="735"/>
      <c r="Y40" s="550">
        <f t="shared" si="5"/>
        <v>0</v>
      </c>
      <c r="Z40" s="732"/>
      <c r="AA40" s="732"/>
      <c r="AB40" s="106"/>
      <c r="AD40" s="580"/>
      <c r="AE40" s="580">
        <v>1</v>
      </c>
      <c r="AF40" s="580">
        <v>0.25</v>
      </c>
      <c r="AG40" s="106">
        <v>8</v>
      </c>
      <c r="AH40" s="104">
        <f t="shared" si="6"/>
        <v>24</v>
      </c>
      <c r="AI40" s="580"/>
      <c r="AJ40" s="580">
        <v>1</v>
      </c>
      <c r="AK40" s="580">
        <v>0.25</v>
      </c>
      <c r="AL40" s="106">
        <v>8</v>
      </c>
      <c r="AM40" s="104">
        <f t="shared" si="7"/>
        <v>24</v>
      </c>
      <c r="AN40" s="580"/>
      <c r="AO40" s="580">
        <v>1</v>
      </c>
      <c r="AP40" s="580">
        <v>0.25</v>
      </c>
      <c r="AQ40" s="106">
        <v>8</v>
      </c>
      <c r="AR40" s="104">
        <f t="shared" si="8"/>
        <v>24</v>
      </c>
      <c r="AS40" s="580"/>
      <c r="AT40" s="580">
        <v>1</v>
      </c>
      <c r="AU40" s="580">
        <v>0.25</v>
      </c>
      <c r="AV40" s="106">
        <v>8</v>
      </c>
      <c r="AW40" s="104">
        <f t="shared" si="9"/>
        <v>24</v>
      </c>
    </row>
    <row r="41" spans="1:49" hidden="1">
      <c r="A41" s="522">
        <v>37</v>
      </c>
      <c r="B41" s="524" t="s">
        <v>172</v>
      </c>
      <c r="C41" s="544" t="s">
        <v>188</v>
      </c>
      <c r="D41" s="513" t="s">
        <v>2641</v>
      </c>
      <c r="E41" s="562" t="s">
        <v>2005</v>
      </c>
      <c r="F41" s="563" t="s">
        <v>2966</v>
      </c>
      <c r="G41" s="544" t="s">
        <v>292</v>
      </c>
      <c r="H41" s="565" t="s">
        <v>293</v>
      </c>
      <c r="I41" s="565" t="s">
        <v>294</v>
      </c>
      <c r="J41" s="87" t="s">
        <v>295</v>
      </c>
      <c r="K41" s="87"/>
      <c r="L41" s="87"/>
      <c r="M41" s="87"/>
      <c r="N41" s="87"/>
      <c r="O41" s="546"/>
      <c r="P41" s="87"/>
      <c r="Q41" s="87"/>
      <c r="R41" s="547" t="s">
        <v>184</v>
      </c>
      <c r="S41" s="574">
        <v>1</v>
      </c>
      <c r="T41" s="575">
        <v>0.01</v>
      </c>
      <c r="U41" s="575">
        <v>150</v>
      </c>
      <c r="V41" s="554">
        <f t="shared" si="0"/>
        <v>18</v>
      </c>
      <c r="W41" s="575">
        <v>0.05</v>
      </c>
      <c r="X41" s="575">
        <v>180</v>
      </c>
      <c r="Y41" s="550">
        <f t="shared" si="5"/>
        <v>21.6</v>
      </c>
      <c r="Z41" s="560" t="s">
        <v>212</v>
      </c>
      <c r="AA41" s="560"/>
      <c r="AB41" s="106"/>
      <c r="AD41" s="580"/>
      <c r="AE41" s="580">
        <v>0</v>
      </c>
      <c r="AF41" s="580">
        <v>16</v>
      </c>
      <c r="AG41" s="106">
        <v>8</v>
      </c>
      <c r="AH41" s="104">
        <f t="shared" si="6"/>
        <v>0</v>
      </c>
      <c r="AI41" s="580"/>
      <c r="AJ41" s="580">
        <v>0</v>
      </c>
      <c r="AK41" s="580">
        <v>16</v>
      </c>
      <c r="AL41" s="106">
        <v>8</v>
      </c>
      <c r="AM41" s="104">
        <f t="shared" si="7"/>
        <v>0</v>
      </c>
      <c r="AN41" s="580"/>
      <c r="AO41" s="580">
        <v>0</v>
      </c>
      <c r="AP41" s="580">
        <v>16</v>
      </c>
      <c r="AQ41" s="106">
        <v>8</v>
      </c>
      <c r="AR41" s="104">
        <f t="shared" si="8"/>
        <v>0</v>
      </c>
      <c r="AS41" s="580"/>
      <c r="AT41" s="580">
        <v>0</v>
      </c>
      <c r="AU41" s="580">
        <v>16</v>
      </c>
      <c r="AV41" s="106">
        <v>8</v>
      </c>
      <c r="AW41" s="104">
        <f t="shared" si="9"/>
        <v>0</v>
      </c>
    </row>
    <row r="42" spans="1:49" ht="23" hidden="1">
      <c r="A42" s="522">
        <v>38</v>
      </c>
      <c r="B42" s="524" t="s">
        <v>172</v>
      </c>
      <c r="C42" s="544" t="s">
        <v>188</v>
      </c>
      <c r="D42" s="513" t="s">
        <v>2641</v>
      </c>
      <c r="E42" s="562" t="s">
        <v>2005</v>
      </c>
      <c r="F42" s="563" t="s">
        <v>2966</v>
      </c>
      <c r="G42" s="552" t="s">
        <v>292</v>
      </c>
      <c r="H42" s="565" t="s">
        <v>296</v>
      </c>
      <c r="I42" s="565" t="s">
        <v>297</v>
      </c>
      <c r="J42" s="87"/>
      <c r="K42" s="87"/>
      <c r="L42" s="87"/>
      <c r="M42" s="87"/>
      <c r="N42" s="87"/>
      <c r="O42" s="546"/>
      <c r="P42" s="87"/>
      <c r="Q42" s="87"/>
      <c r="R42" s="547" t="s">
        <v>184</v>
      </c>
      <c r="S42" s="736">
        <v>1</v>
      </c>
      <c r="T42" s="737">
        <v>0.1</v>
      </c>
      <c r="U42" s="737">
        <v>150</v>
      </c>
      <c r="V42" s="550">
        <f>S42*T42*U42*12</f>
        <v>180</v>
      </c>
      <c r="W42" s="735">
        <v>0.1</v>
      </c>
      <c r="X42" s="735">
        <v>180</v>
      </c>
      <c r="Y42" s="550">
        <f t="shared" si="5"/>
        <v>216</v>
      </c>
      <c r="Z42" s="732" t="s">
        <v>212</v>
      </c>
      <c r="AA42" s="732"/>
      <c r="AB42" s="106"/>
      <c r="AD42" s="106"/>
      <c r="AE42" s="106">
        <v>1</v>
      </c>
      <c r="AF42" s="106">
        <v>5</v>
      </c>
      <c r="AG42" s="106">
        <v>20</v>
      </c>
      <c r="AH42" s="104">
        <f t="shared" si="6"/>
        <v>1200</v>
      </c>
      <c r="AI42" s="106"/>
      <c r="AJ42" s="106">
        <v>1</v>
      </c>
      <c r="AK42" s="106">
        <v>5</v>
      </c>
      <c r="AL42" s="106">
        <v>20</v>
      </c>
      <c r="AM42" s="104">
        <f t="shared" si="7"/>
        <v>1200</v>
      </c>
      <c r="AN42" s="106"/>
      <c r="AO42" s="106">
        <v>1</v>
      </c>
      <c r="AP42" s="106">
        <v>5</v>
      </c>
      <c r="AQ42" s="106">
        <v>20</v>
      </c>
      <c r="AR42" s="104">
        <f t="shared" si="8"/>
        <v>1200</v>
      </c>
      <c r="AS42" s="106"/>
      <c r="AT42" s="106">
        <v>1</v>
      </c>
      <c r="AU42" s="106">
        <v>5</v>
      </c>
      <c r="AV42" s="106">
        <v>20</v>
      </c>
      <c r="AW42" s="104">
        <f t="shared" si="9"/>
        <v>1200</v>
      </c>
    </row>
    <row r="43" spans="1:49" ht="23" hidden="1">
      <c r="A43" s="522">
        <v>39</v>
      </c>
      <c r="B43" s="524" t="s">
        <v>172</v>
      </c>
      <c r="C43" s="544" t="s">
        <v>188</v>
      </c>
      <c r="D43" s="513" t="s">
        <v>2641</v>
      </c>
      <c r="E43" s="562" t="s">
        <v>2005</v>
      </c>
      <c r="F43" s="563" t="s">
        <v>2966</v>
      </c>
      <c r="G43" s="552" t="s">
        <v>298</v>
      </c>
      <c r="H43" s="565" t="s">
        <v>299</v>
      </c>
      <c r="I43" s="565" t="s">
        <v>300</v>
      </c>
      <c r="J43" s="87"/>
      <c r="K43" s="87"/>
      <c r="L43" s="87"/>
      <c r="M43" s="87"/>
      <c r="N43" s="87"/>
      <c r="O43" s="546"/>
      <c r="P43" s="87"/>
      <c r="Q43" s="87"/>
      <c r="R43" s="547" t="s">
        <v>184</v>
      </c>
      <c r="S43" s="736"/>
      <c r="T43" s="737"/>
      <c r="U43" s="737"/>
      <c r="V43" s="550"/>
      <c r="W43" s="735"/>
      <c r="X43" s="735"/>
      <c r="Y43" s="550">
        <f t="shared" si="5"/>
        <v>0</v>
      </c>
      <c r="Z43" s="732"/>
      <c r="AA43" s="732"/>
      <c r="AB43" s="106"/>
      <c r="AD43" s="106"/>
      <c r="AE43" s="106">
        <v>1</v>
      </c>
      <c r="AF43" s="106">
        <v>2.5</v>
      </c>
      <c r="AG43" s="106">
        <v>5</v>
      </c>
      <c r="AH43" s="104">
        <f t="shared" si="6"/>
        <v>150</v>
      </c>
      <c r="AI43" s="106"/>
      <c r="AJ43" s="106">
        <v>1</v>
      </c>
      <c r="AK43" s="106">
        <v>2.5</v>
      </c>
      <c r="AL43" s="106">
        <v>5</v>
      </c>
      <c r="AM43" s="104">
        <f t="shared" si="7"/>
        <v>150</v>
      </c>
      <c r="AN43" s="106"/>
      <c r="AO43" s="106">
        <v>1</v>
      </c>
      <c r="AP43" s="106">
        <v>2.5</v>
      </c>
      <c r="AQ43" s="106">
        <v>5</v>
      </c>
      <c r="AR43" s="104">
        <f t="shared" si="8"/>
        <v>150</v>
      </c>
      <c r="AS43" s="106"/>
      <c r="AT43" s="106">
        <v>1</v>
      </c>
      <c r="AU43" s="106">
        <v>2.5</v>
      </c>
      <c r="AV43" s="106">
        <v>5</v>
      </c>
      <c r="AW43" s="104">
        <f t="shared" si="9"/>
        <v>150</v>
      </c>
    </row>
    <row r="44" spans="1:49" hidden="1">
      <c r="A44" s="522">
        <v>40</v>
      </c>
      <c r="B44" s="524" t="s">
        <v>172</v>
      </c>
      <c r="C44" s="544" t="s">
        <v>188</v>
      </c>
      <c r="D44" s="513" t="s">
        <v>2641</v>
      </c>
      <c r="E44" s="562" t="s">
        <v>2005</v>
      </c>
      <c r="F44" s="563" t="s">
        <v>2966</v>
      </c>
      <c r="G44" s="552" t="s">
        <v>298</v>
      </c>
      <c r="H44" s="565" t="s">
        <v>289</v>
      </c>
      <c r="I44" s="565" t="s">
        <v>301</v>
      </c>
      <c r="J44" s="106" t="s">
        <v>302</v>
      </c>
      <c r="K44" s="106"/>
      <c r="L44" s="106"/>
      <c r="M44" s="106"/>
      <c r="N44" s="106"/>
      <c r="O44" s="557"/>
      <c r="P44" s="106"/>
      <c r="Q44" s="106"/>
      <c r="R44" s="547" t="s">
        <v>184</v>
      </c>
      <c r="S44" s="736"/>
      <c r="T44" s="737"/>
      <c r="U44" s="737"/>
      <c r="V44" s="550"/>
      <c r="W44" s="735"/>
      <c r="X44" s="735"/>
      <c r="Y44" s="550">
        <f t="shared" si="5"/>
        <v>0</v>
      </c>
      <c r="Z44" s="732"/>
      <c r="AA44" s="732"/>
      <c r="AB44" s="106"/>
      <c r="AD44" s="106"/>
      <c r="AE44" s="729" t="s">
        <v>303</v>
      </c>
      <c r="AF44" s="729"/>
      <c r="AG44" s="729"/>
      <c r="AH44" s="104" t="e">
        <f t="shared" si="6"/>
        <v>#VALUE!</v>
      </c>
      <c r="AI44" s="106"/>
      <c r="AJ44" s="729" t="s">
        <v>303</v>
      </c>
      <c r="AK44" s="729"/>
      <c r="AL44" s="729"/>
      <c r="AM44" s="104" t="e">
        <f t="shared" si="7"/>
        <v>#VALUE!</v>
      </c>
      <c r="AN44" s="106"/>
      <c r="AO44" s="729" t="s">
        <v>303</v>
      </c>
      <c r="AP44" s="729"/>
      <c r="AQ44" s="729"/>
      <c r="AR44" s="104" t="e">
        <f t="shared" si="8"/>
        <v>#VALUE!</v>
      </c>
      <c r="AS44" s="106"/>
      <c r="AT44" s="729" t="s">
        <v>303</v>
      </c>
      <c r="AU44" s="729"/>
      <c r="AV44" s="729"/>
      <c r="AW44" s="104" t="e">
        <f t="shared" si="9"/>
        <v>#VALUE!</v>
      </c>
    </row>
    <row r="45" spans="1:49" ht="23" hidden="1">
      <c r="A45" s="522">
        <v>41</v>
      </c>
      <c r="B45" s="524" t="s">
        <v>172</v>
      </c>
      <c r="C45" s="544" t="s">
        <v>188</v>
      </c>
      <c r="D45" s="513" t="s">
        <v>2641</v>
      </c>
      <c r="E45" s="562" t="s">
        <v>2005</v>
      </c>
      <c r="F45" s="563" t="s">
        <v>2966</v>
      </c>
      <c r="G45" s="552" t="s">
        <v>2948</v>
      </c>
      <c r="H45" s="565" t="s">
        <v>306</v>
      </c>
      <c r="I45" s="565" t="s">
        <v>307</v>
      </c>
      <c r="J45" s="106" t="s">
        <v>308</v>
      </c>
      <c r="K45" s="106"/>
      <c r="L45" s="106"/>
      <c r="M45" s="106"/>
      <c r="N45" s="106"/>
      <c r="O45" s="557"/>
      <c r="P45" s="106"/>
      <c r="Q45" s="106"/>
      <c r="R45" s="547" t="s">
        <v>184</v>
      </c>
      <c r="S45" s="736">
        <v>2</v>
      </c>
      <c r="T45" s="737">
        <v>0.33</v>
      </c>
      <c r="U45" s="737">
        <v>150</v>
      </c>
      <c r="V45" s="550">
        <f t="shared" si="0"/>
        <v>1188</v>
      </c>
      <c r="W45" s="737">
        <v>0.33</v>
      </c>
      <c r="X45" s="737">
        <v>200</v>
      </c>
      <c r="Y45" s="550">
        <f t="shared" si="5"/>
        <v>1584</v>
      </c>
      <c r="Z45" s="551" t="s">
        <v>212</v>
      </c>
      <c r="AA45" s="551"/>
      <c r="AB45" s="106"/>
      <c r="AD45" s="106"/>
      <c r="AE45" s="106">
        <v>1</v>
      </c>
      <c r="AF45" s="106">
        <v>0.3</v>
      </c>
      <c r="AG45" s="106">
        <v>12</v>
      </c>
      <c r="AH45" s="104">
        <f t="shared" si="6"/>
        <v>43.199999999999996</v>
      </c>
      <c r="AI45" s="106"/>
      <c r="AJ45" s="106">
        <v>1</v>
      </c>
      <c r="AK45" s="106">
        <v>0.3</v>
      </c>
      <c r="AL45" s="106">
        <v>12</v>
      </c>
      <c r="AM45" s="104">
        <f t="shared" si="7"/>
        <v>43.199999999999996</v>
      </c>
      <c r="AN45" s="106"/>
      <c r="AO45" s="106">
        <v>1</v>
      </c>
      <c r="AP45" s="106">
        <v>0.3</v>
      </c>
      <c r="AQ45" s="106">
        <v>12</v>
      </c>
      <c r="AR45" s="104">
        <f t="shared" si="8"/>
        <v>43.199999999999996</v>
      </c>
      <c r="AS45" s="106"/>
      <c r="AT45" s="106">
        <v>1</v>
      </c>
      <c r="AU45" s="106">
        <v>0.3</v>
      </c>
      <c r="AV45" s="106">
        <v>12</v>
      </c>
      <c r="AW45" s="104">
        <f t="shared" si="9"/>
        <v>43.199999999999996</v>
      </c>
    </row>
    <row r="46" spans="1:49" hidden="1">
      <c r="A46" s="522">
        <v>42</v>
      </c>
      <c r="B46" s="524" t="s">
        <v>172</v>
      </c>
      <c r="C46" s="544" t="s">
        <v>188</v>
      </c>
      <c r="D46" s="513" t="s">
        <v>2641</v>
      </c>
      <c r="E46" s="562" t="s">
        <v>2005</v>
      </c>
      <c r="F46" s="563" t="s">
        <v>2966</v>
      </c>
      <c r="G46" s="552" t="s">
        <v>2948</v>
      </c>
      <c r="H46" s="565" t="s">
        <v>289</v>
      </c>
      <c r="I46" s="545" t="s">
        <v>309</v>
      </c>
      <c r="J46" s="106"/>
      <c r="K46" s="106"/>
      <c r="L46" s="106"/>
      <c r="M46" s="106"/>
      <c r="N46" s="106"/>
      <c r="O46" s="557"/>
      <c r="P46" s="106"/>
      <c r="Q46" s="106"/>
      <c r="R46" s="547" t="s">
        <v>184</v>
      </c>
      <c r="S46" s="736"/>
      <c r="T46" s="737"/>
      <c r="U46" s="737"/>
      <c r="V46" s="550"/>
      <c r="W46" s="737"/>
      <c r="X46" s="737"/>
      <c r="Y46" s="550">
        <f t="shared" si="5"/>
        <v>0</v>
      </c>
      <c r="Z46" s="551" t="s">
        <v>212</v>
      </c>
      <c r="AA46" s="551"/>
      <c r="AB46" s="106"/>
      <c r="AD46" s="106"/>
      <c r="AE46" s="729">
        <v>1</v>
      </c>
      <c r="AF46" s="729">
        <v>0.5</v>
      </c>
      <c r="AG46" s="729">
        <v>4</v>
      </c>
      <c r="AH46" s="104">
        <f t="shared" si="6"/>
        <v>24</v>
      </c>
      <c r="AI46" s="106"/>
      <c r="AJ46" s="729">
        <v>1</v>
      </c>
      <c r="AK46" s="729">
        <v>0.5</v>
      </c>
      <c r="AL46" s="729">
        <v>4</v>
      </c>
      <c r="AM46" s="104">
        <f t="shared" si="7"/>
        <v>24</v>
      </c>
      <c r="AN46" s="106"/>
      <c r="AO46" s="729">
        <v>1</v>
      </c>
      <c r="AP46" s="729">
        <v>0.5</v>
      </c>
      <c r="AQ46" s="729">
        <v>4</v>
      </c>
      <c r="AR46" s="104">
        <f t="shared" si="8"/>
        <v>24</v>
      </c>
      <c r="AS46" s="106"/>
      <c r="AT46" s="729">
        <v>1</v>
      </c>
      <c r="AU46" s="729">
        <v>0.5</v>
      </c>
      <c r="AV46" s="729">
        <v>4</v>
      </c>
      <c r="AW46" s="104">
        <f t="shared" si="9"/>
        <v>24</v>
      </c>
    </row>
    <row r="47" spans="1:49" hidden="1">
      <c r="A47" s="522">
        <v>43</v>
      </c>
      <c r="B47" s="524" t="s">
        <v>172</v>
      </c>
      <c r="C47" s="544" t="s">
        <v>188</v>
      </c>
      <c r="D47" s="513" t="s">
        <v>2641</v>
      </c>
      <c r="E47" s="576" t="s">
        <v>2938</v>
      </c>
      <c r="F47" s="562" t="s">
        <v>319</v>
      </c>
      <c r="G47" s="544" t="s">
        <v>311</v>
      </c>
      <c r="H47" s="566" t="s">
        <v>311</v>
      </c>
      <c r="I47" s="545" t="s">
        <v>313</v>
      </c>
      <c r="J47" s="106" t="s">
        <v>314</v>
      </c>
      <c r="K47" s="106"/>
      <c r="L47" s="106"/>
      <c r="M47" s="106"/>
      <c r="N47" s="106"/>
      <c r="O47" s="557"/>
      <c r="P47" s="106"/>
      <c r="Q47" s="106"/>
      <c r="R47" s="547" t="s">
        <v>184</v>
      </c>
      <c r="S47" s="736"/>
      <c r="T47" s="737"/>
      <c r="U47" s="737"/>
      <c r="V47" s="550"/>
      <c r="W47" s="737"/>
      <c r="X47" s="737"/>
      <c r="Y47" s="550">
        <f t="shared" si="5"/>
        <v>0</v>
      </c>
      <c r="Z47" s="551" t="s">
        <v>185</v>
      </c>
      <c r="AA47" s="551"/>
      <c r="AB47" s="106"/>
      <c r="AD47" s="106"/>
      <c r="AE47" s="729"/>
      <c r="AF47" s="729"/>
      <c r="AG47" s="729"/>
      <c r="AH47" s="104">
        <f t="shared" si="6"/>
        <v>0</v>
      </c>
      <c r="AI47" s="106"/>
      <c r="AJ47" s="729"/>
      <c r="AK47" s="729"/>
      <c r="AL47" s="729"/>
      <c r="AM47" s="104">
        <f t="shared" si="7"/>
        <v>0</v>
      </c>
      <c r="AN47" s="106"/>
      <c r="AO47" s="729"/>
      <c r="AP47" s="729"/>
      <c r="AQ47" s="729"/>
      <c r="AR47" s="104">
        <f t="shared" si="8"/>
        <v>0</v>
      </c>
      <c r="AS47" s="106"/>
      <c r="AT47" s="729"/>
      <c r="AU47" s="729"/>
      <c r="AV47" s="729"/>
      <c r="AW47" s="104">
        <f t="shared" si="9"/>
        <v>0</v>
      </c>
    </row>
    <row r="48" spans="1:49" ht="23" hidden="1">
      <c r="A48" s="522">
        <v>44</v>
      </c>
      <c r="B48" s="524" t="s">
        <v>172</v>
      </c>
      <c r="C48" s="544" t="s">
        <v>188</v>
      </c>
      <c r="D48" s="513" t="s">
        <v>2641</v>
      </c>
      <c r="E48" s="576" t="s">
        <v>2938</v>
      </c>
      <c r="F48" s="562" t="s">
        <v>319</v>
      </c>
      <c r="G48" s="563" t="s">
        <v>315</v>
      </c>
      <c r="H48" s="545" t="s">
        <v>2930</v>
      </c>
      <c r="I48" s="545" t="s">
        <v>317</v>
      </c>
      <c r="J48" s="106" t="s">
        <v>318</v>
      </c>
      <c r="K48" s="106"/>
      <c r="L48" s="106"/>
      <c r="M48" s="106"/>
      <c r="N48" s="106"/>
      <c r="O48" s="557"/>
      <c r="P48" s="106"/>
      <c r="Q48" s="106"/>
      <c r="R48" s="547" t="s">
        <v>184</v>
      </c>
      <c r="S48" s="736"/>
      <c r="T48" s="737"/>
      <c r="U48" s="737"/>
      <c r="V48" s="550"/>
      <c r="W48" s="737"/>
      <c r="X48" s="737"/>
      <c r="Y48" s="550">
        <f t="shared" si="5"/>
        <v>0</v>
      </c>
      <c r="Z48" s="551" t="s">
        <v>185</v>
      </c>
      <c r="AA48" s="551"/>
      <c r="AB48" s="106"/>
      <c r="AD48" s="106"/>
      <c r="AE48" s="106">
        <v>1</v>
      </c>
      <c r="AF48" s="106">
        <v>0.5</v>
      </c>
      <c r="AG48" s="106">
        <v>12</v>
      </c>
      <c r="AH48" s="104">
        <f t="shared" si="6"/>
        <v>72</v>
      </c>
      <c r="AI48" s="106"/>
      <c r="AJ48" s="106">
        <v>1</v>
      </c>
      <c r="AK48" s="106">
        <v>0.5</v>
      </c>
      <c r="AL48" s="106">
        <v>12</v>
      </c>
      <c r="AM48" s="104">
        <f t="shared" si="7"/>
        <v>72</v>
      </c>
      <c r="AN48" s="106"/>
      <c r="AO48" s="106">
        <v>1</v>
      </c>
      <c r="AP48" s="106">
        <v>0.5</v>
      </c>
      <c r="AQ48" s="106">
        <v>12</v>
      </c>
      <c r="AR48" s="104">
        <f t="shared" si="8"/>
        <v>72</v>
      </c>
      <c r="AS48" s="106"/>
      <c r="AT48" s="106">
        <v>1</v>
      </c>
      <c r="AU48" s="106">
        <v>0.5</v>
      </c>
      <c r="AV48" s="106">
        <v>12</v>
      </c>
      <c r="AW48" s="104">
        <f t="shared" si="9"/>
        <v>72</v>
      </c>
    </row>
    <row r="49" spans="1:49" hidden="1">
      <c r="A49" s="522">
        <v>45</v>
      </c>
      <c r="B49" s="524" t="s">
        <v>172</v>
      </c>
      <c r="C49" s="544" t="s">
        <v>188</v>
      </c>
      <c r="D49" s="513" t="s">
        <v>2641</v>
      </c>
      <c r="E49" s="576" t="s">
        <v>2938</v>
      </c>
      <c r="F49" s="562" t="s">
        <v>319</v>
      </c>
      <c r="G49" s="552" t="s">
        <v>1155</v>
      </c>
      <c r="H49" s="545" t="s">
        <v>321</v>
      </c>
      <c r="I49" s="545" t="s">
        <v>322</v>
      </c>
      <c r="J49" s="106" t="s">
        <v>323</v>
      </c>
      <c r="K49" s="106"/>
      <c r="L49" s="106"/>
      <c r="M49" s="106"/>
      <c r="N49" s="106"/>
      <c r="O49" s="557"/>
      <c r="P49" s="106"/>
      <c r="Q49" s="106"/>
      <c r="R49" s="547" t="s">
        <v>184</v>
      </c>
      <c r="S49" s="548">
        <v>1</v>
      </c>
      <c r="T49" s="549">
        <v>0.05</v>
      </c>
      <c r="U49" s="549">
        <v>50</v>
      </c>
      <c r="V49" s="554">
        <f t="shared" si="0"/>
        <v>30</v>
      </c>
      <c r="W49" s="549">
        <v>0.05</v>
      </c>
      <c r="X49" s="549">
        <v>60</v>
      </c>
      <c r="Y49" s="550">
        <f t="shared" si="5"/>
        <v>36</v>
      </c>
      <c r="Z49" s="560" t="s">
        <v>185</v>
      </c>
      <c r="AA49" s="560"/>
      <c r="AB49" s="106"/>
      <c r="AD49" s="106"/>
      <c r="AE49" s="729">
        <v>1</v>
      </c>
      <c r="AF49" s="729">
        <v>0.5</v>
      </c>
      <c r="AG49" s="729">
        <v>4</v>
      </c>
      <c r="AH49" s="104">
        <f t="shared" si="6"/>
        <v>24</v>
      </c>
      <c r="AI49" s="106"/>
      <c r="AJ49" s="729">
        <v>1</v>
      </c>
      <c r="AK49" s="729">
        <v>0.5</v>
      </c>
      <c r="AL49" s="729">
        <v>4</v>
      </c>
      <c r="AM49" s="104">
        <f t="shared" si="7"/>
        <v>24</v>
      </c>
      <c r="AN49" s="106"/>
      <c r="AO49" s="729">
        <v>1</v>
      </c>
      <c r="AP49" s="729">
        <v>0.5</v>
      </c>
      <c r="AQ49" s="729">
        <v>4</v>
      </c>
      <c r="AR49" s="104">
        <f t="shared" si="8"/>
        <v>24</v>
      </c>
      <c r="AS49" s="106"/>
      <c r="AT49" s="729">
        <v>1</v>
      </c>
      <c r="AU49" s="729">
        <v>0.5</v>
      </c>
      <c r="AV49" s="729">
        <v>4</v>
      </c>
      <c r="AW49" s="104">
        <f t="shared" si="9"/>
        <v>24</v>
      </c>
    </row>
    <row r="50" spans="1:49" hidden="1">
      <c r="A50" s="522">
        <v>46</v>
      </c>
      <c r="B50" s="524" t="s">
        <v>172</v>
      </c>
      <c r="C50" s="544" t="s">
        <v>188</v>
      </c>
      <c r="D50" s="513" t="s">
        <v>2641</v>
      </c>
      <c r="E50" s="576" t="s">
        <v>2938</v>
      </c>
      <c r="F50" s="562" t="s">
        <v>319</v>
      </c>
      <c r="G50" s="552" t="s">
        <v>1155</v>
      </c>
      <c r="H50" s="545" t="s">
        <v>324</v>
      </c>
      <c r="I50" s="545" t="s">
        <v>325</v>
      </c>
      <c r="J50" s="106"/>
      <c r="K50" s="106"/>
      <c r="L50" s="106"/>
      <c r="M50" s="106"/>
      <c r="N50" s="106"/>
      <c r="O50" s="557"/>
      <c r="P50" s="106"/>
      <c r="Q50" s="106"/>
      <c r="R50" s="547" t="s">
        <v>184</v>
      </c>
      <c r="S50" s="548">
        <v>1</v>
      </c>
      <c r="T50" s="549">
        <v>0.05</v>
      </c>
      <c r="U50" s="549">
        <v>50</v>
      </c>
      <c r="V50" s="554">
        <f t="shared" si="0"/>
        <v>30</v>
      </c>
      <c r="W50" s="549">
        <v>0.05</v>
      </c>
      <c r="X50" s="549">
        <v>60</v>
      </c>
      <c r="Y50" s="550">
        <f t="shared" si="5"/>
        <v>36</v>
      </c>
      <c r="Z50" s="560" t="s">
        <v>185</v>
      </c>
      <c r="AA50" s="560"/>
      <c r="AB50" s="106"/>
      <c r="AD50" s="106"/>
      <c r="AE50" s="729"/>
      <c r="AF50" s="729"/>
      <c r="AG50" s="729"/>
      <c r="AH50" s="104">
        <f t="shared" si="6"/>
        <v>0</v>
      </c>
      <c r="AI50" s="106"/>
      <c r="AJ50" s="729"/>
      <c r="AK50" s="729"/>
      <c r="AL50" s="729"/>
      <c r="AM50" s="104">
        <f t="shared" si="7"/>
        <v>0</v>
      </c>
      <c r="AN50" s="106"/>
      <c r="AO50" s="729"/>
      <c r="AP50" s="729"/>
      <c r="AQ50" s="729"/>
      <c r="AR50" s="104">
        <f t="shared" si="8"/>
        <v>0</v>
      </c>
      <c r="AS50" s="106"/>
      <c r="AT50" s="729"/>
      <c r="AU50" s="729"/>
      <c r="AV50" s="729"/>
      <c r="AW50" s="104">
        <f t="shared" si="9"/>
        <v>0</v>
      </c>
    </row>
    <row r="51" spans="1:49" ht="23" hidden="1">
      <c r="A51" s="522">
        <v>47</v>
      </c>
      <c r="B51" s="524" t="s">
        <v>172</v>
      </c>
      <c r="C51" s="544" t="s">
        <v>188</v>
      </c>
      <c r="D51" s="513" t="s">
        <v>2641</v>
      </c>
      <c r="E51" s="576" t="s">
        <v>2938</v>
      </c>
      <c r="F51" s="562" t="s">
        <v>319</v>
      </c>
      <c r="G51" s="552" t="s">
        <v>1155</v>
      </c>
      <c r="H51" s="545" t="s">
        <v>326</v>
      </c>
      <c r="I51" s="545" t="s">
        <v>327</v>
      </c>
      <c r="J51" s="106" t="s">
        <v>328</v>
      </c>
      <c r="K51" s="106"/>
      <c r="L51" s="106"/>
      <c r="M51" s="106"/>
      <c r="N51" s="106"/>
      <c r="O51" s="557"/>
      <c r="P51" s="106"/>
      <c r="Q51" s="106"/>
      <c r="R51" s="547" t="s">
        <v>184</v>
      </c>
      <c r="S51" s="548">
        <v>1</v>
      </c>
      <c r="T51" s="549">
        <v>0.2</v>
      </c>
      <c r="U51" s="549">
        <v>50</v>
      </c>
      <c r="V51" s="554">
        <f t="shared" si="0"/>
        <v>120</v>
      </c>
      <c r="W51" s="549">
        <v>0.2</v>
      </c>
      <c r="X51" s="549">
        <v>60</v>
      </c>
      <c r="Y51" s="550">
        <f t="shared" si="5"/>
        <v>144</v>
      </c>
      <c r="Z51" s="560" t="s">
        <v>185</v>
      </c>
      <c r="AA51" s="560"/>
      <c r="AB51" s="106"/>
      <c r="AD51" s="106"/>
      <c r="AE51" s="106">
        <v>1</v>
      </c>
      <c r="AF51" s="106">
        <v>0.3</v>
      </c>
      <c r="AG51" s="106">
        <v>12</v>
      </c>
      <c r="AH51" s="104">
        <f t="shared" si="6"/>
        <v>43.199999999999996</v>
      </c>
      <c r="AI51" s="106"/>
      <c r="AJ51" s="106">
        <v>1</v>
      </c>
      <c r="AK51" s="106">
        <v>0.3</v>
      </c>
      <c r="AL51" s="106">
        <v>12</v>
      </c>
      <c r="AM51" s="104">
        <f t="shared" si="7"/>
        <v>43.199999999999996</v>
      </c>
      <c r="AN51" s="106"/>
      <c r="AO51" s="106">
        <v>1</v>
      </c>
      <c r="AP51" s="106">
        <v>0.3</v>
      </c>
      <c r="AQ51" s="106">
        <v>12</v>
      </c>
      <c r="AR51" s="104">
        <f t="shared" si="8"/>
        <v>43.199999999999996</v>
      </c>
      <c r="AS51" s="106"/>
      <c r="AT51" s="106">
        <v>1</v>
      </c>
      <c r="AU51" s="106">
        <v>0.3</v>
      </c>
      <c r="AV51" s="106">
        <v>12</v>
      </c>
      <c r="AW51" s="104">
        <f t="shared" si="9"/>
        <v>43.199999999999996</v>
      </c>
    </row>
    <row r="52" spans="1:49" ht="23" hidden="1">
      <c r="A52" s="522">
        <v>48</v>
      </c>
      <c r="B52" s="524" t="s">
        <v>172</v>
      </c>
      <c r="C52" s="544" t="s">
        <v>188</v>
      </c>
      <c r="D52" s="513" t="s">
        <v>2641</v>
      </c>
      <c r="E52" s="576" t="s">
        <v>2938</v>
      </c>
      <c r="F52" s="562" t="s">
        <v>319</v>
      </c>
      <c r="G52" s="552" t="s">
        <v>320</v>
      </c>
      <c r="H52" s="545" t="s">
        <v>329</v>
      </c>
      <c r="I52" s="545" t="s">
        <v>330</v>
      </c>
      <c r="J52" s="106" t="s">
        <v>331</v>
      </c>
      <c r="K52" s="106"/>
      <c r="L52" s="106"/>
      <c r="M52" s="106"/>
      <c r="N52" s="106"/>
      <c r="O52" s="557"/>
      <c r="P52" s="106"/>
      <c r="Q52" s="106"/>
      <c r="R52" s="87" t="s">
        <v>184</v>
      </c>
      <c r="S52" s="736">
        <v>2</v>
      </c>
      <c r="T52" s="737">
        <v>1</v>
      </c>
      <c r="U52" s="737">
        <v>50</v>
      </c>
      <c r="V52" s="550">
        <f t="shared" si="0"/>
        <v>1200</v>
      </c>
      <c r="W52" s="737">
        <v>1</v>
      </c>
      <c r="X52" s="737">
        <v>60</v>
      </c>
      <c r="Y52" s="550">
        <f t="shared" si="5"/>
        <v>1440</v>
      </c>
      <c r="Z52" s="732" t="s">
        <v>185</v>
      </c>
      <c r="AA52" s="732"/>
      <c r="AB52" s="106"/>
      <c r="AD52" s="106"/>
      <c r="AE52" s="106">
        <v>1</v>
      </c>
      <c r="AF52" s="106">
        <v>0.5</v>
      </c>
      <c r="AG52" s="106">
        <v>12</v>
      </c>
      <c r="AH52" s="104">
        <f t="shared" si="6"/>
        <v>72</v>
      </c>
      <c r="AI52" s="106"/>
      <c r="AJ52" s="106">
        <v>1</v>
      </c>
      <c r="AK52" s="106">
        <v>0.5</v>
      </c>
      <c r="AL52" s="106">
        <v>12</v>
      </c>
      <c r="AM52" s="104">
        <f t="shared" si="7"/>
        <v>72</v>
      </c>
      <c r="AN52" s="106"/>
      <c r="AO52" s="106">
        <v>1</v>
      </c>
      <c r="AP52" s="106">
        <v>0.5</v>
      </c>
      <c r="AQ52" s="106">
        <v>12</v>
      </c>
      <c r="AR52" s="104">
        <f t="shared" si="8"/>
        <v>72</v>
      </c>
      <c r="AS52" s="106"/>
      <c r="AT52" s="106">
        <v>1</v>
      </c>
      <c r="AU52" s="106">
        <v>0.5</v>
      </c>
      <c r="AV52" s="106">
        <v>12</v>
      </c>
      <c r="AW52" s="104">
        <f t="shared" si="9"/>
        <v>72</v>
      </c>
    </row>
    <row r="53" spans="1:49" hidden="1">
      <c r="A53" s="522">
        <v>49</v>
      </c>
      <c r="B53" s="524" t="s">
        <v>172</v>
      </c>
      <c r="C53" s="544" t="s">
        <v>188</v>
      </c>
      <c r="D53" s="513" t="s">
        <v>2641</v>
      </c>
      <c r="E53" s="576" t="s">
        <v>2938</v>
      </c>
      <c r="F53" s="562" t="s">
        <v>319</v>
      </c>
      <c r="G53" s="552" t="s">
        <v>320</v>
      </c>
      <c r="H53" s="545" t="s">
        <v>332</v>
      </c>
      <c r="I53" s="545" t="s">
        <v>333</v>
      </c>
      <c r="J53" s="106"/>
      <c r="K53" s="106"/>
      <c r="L53" s="106"/>
      <c r="M53" s="106"/>
      <c r="N53" s="106"/>
      <c r="O53" s="557"/>
      <c r="P53" s="106"/>
      <c r="Q53" s="106"/>
      <c r="R53" s="87" t="s">
        <v>184</v>
      </c>
      <c r="S53" s="736"/>
      <c r="T53" s="737"/>
      <c r="U53" s="737"/>
      <c r="V53" s="550"/>
      <c r="W53" s="737"/>
      <c r="X53" s="737"/>
      <c r="Y53" s="550">
        <f t="shared" si="5"/>
        <v>0</v>
      </c>
      <c r="Z53" s="732"/>
      <c r="AA53" s="732"/>
      <c r="AB53" s="106"/>
      <c r="AD53" s="106"/>
      <c r="AE53" s="106">
        <v>1</v>
      </c>
      <c r="AF53" s="106">
        <v>0.3</v>
      </c>
      <c r="AG53" s="106">
        <v>12</v>
      </c>
      <c r="AH53" s="104">
        <f t="shared" si="6"/>
        <v>43.199999999999996</v>
      </c>
      <c r="AI53" s="106"/>
      <c r="AJ53" s="106">
        <v>1</v>
      </c>
      <c r="AK53" s="106">
        <v>0.3</v>
      </c>
      <c r="AL53" s="106">
        <v>12</v>
      </c>
      <c r="AM53" s="104">
        <f t="shared" si="7"/>
        <v>43.199999999999996</v>
      </c>
      <c r="AN53" s="106"/>
      <c r="AO53" s="106">
        <v>1</v>
      </c>
      <c r="AP53" s="106">
        <v>0.3</v>
      </c>
      <c r="AQ53" s="106">
        <v>12</v>
      </c>
      <c r="AR53" s="104">
        <f t="shared" si="8"/>
        <v>43.199999999999996</v>
      </c>
      <c r="AS53" s="106"/>
      <c r="AT53" s="106">
        <v>1</v>
      </c>
      <c r="AU53" s="106">
        <v>0.3</v>
      </c>
      <c r="AV53" s="106">
        <v>12</v>
      </c>
      <c r="AW53" s="104">
        <f t="shared" si="9"/>
        <v>43.199999999999996</v>
      </c>
    </row>
    <row r="54" spans="1:49" hidden="1">
      <c r="A54" s="522">
        <v>50</v>
      </c>
      <c r="B54" s="524" t="s">
        <v>172</v>
      </c>
      <c r="C54" s="544" t="s">
        <v>188</v>
      </c>
      <c r="D54" s="513" t="s">
        <v>2641</v>
      </c>
      <c r="E54" s="576" t="s">
        <v>2938</v>
      </c>
      <c r="F54" s="562" t="s">
        <v>334</v>
      </c>
      <c r="G54" s="552" t="s">
        <v>334</v>
      </c>
      <c r="H54" s="577" t="s">
        <v>335</v>
      </c>
      <c r="I54" s="578" t="s">
        <v>336</v>
      </c>
      <c r="J54" s="579" t="s">
        <v>337</v>
      </c>
      <c r="K54" s="580"/>
      <c r="L54" s="580"/>
      <c r="M54" s="580"/>
      <c r="N54" s="580"/>
      <c r="O54" s="581"/>
      <c r="P54" s="580"/>
      <c r="Q54" s="580"/>
      <c r="R54" s="87" t="s">
        <v>184</v>
      </c>
      <c r="S54" s="582">
        <v>2</v>
      </c>
      <c r="T54" s="583">
        <v>0.5</v>
      </c>
      <c r="U54" s="549">
        <v>30</v>
      </c>
      <c r="V54" s="554">
        <f t="shared" si="0"/>
        <v>360</v>
      </c>
      <c r="W54" s="549">
        <v>0.5</v>
      </c>
      <c r="X54" s="583">
        <v>45</v>
      </c>
      <c r="Y54" s="550">
        <f t="shared" si="5"/>
        <v>540</v>
      </c>
      <c r="Z54" s="560" t="s">
        <v>185</v>
      </c>
      <c r="AA54" s="560"/>
      <c r="AB54" s="580"/>
      <c r="AD54" s="106"/>
      <c r="AE54" s="106">
        <v>1</v>
      </c>
      <c r="AF54" s="106">
        <v>0.5</v>
      </c>
      <c r="AG54" s="106">
        <v>4</v>
      </c>
      <c r="AH54" s="104">
        <f t="shared" si="6"/>
        <v>24</v>
      </c>
      <c r="AI54" s="106"/>
      <c r="AJ54" s="106">
        <v>1</v>
      </c>
      <c r="AK54" s="106">
        <v>0.5</v>
      </c>
      <c r="AL54" s="106">
        <v>4</v>
      </c>
      <c r="AM54" s="104">
        <f t="shared" si="7"/>
        <v>24</v>
      </c>
      <c r="AN54" s="106"/>
      <c r="AO54" s="106">
        <v>1</v>
      </c>
      <c r="AP54" s="106">
        <v>0.5</v>
      </c>
      <c r="AQ54" s="106">
        <v>4</v>
      </c>
      <c r="AR54" s="104">
        <f t="shared" si="8"/>
        <v>24</v>
      </c>
      <c r="AS54" s="106"/>
      <c r="AT54" s="106">
        <v>1</v>
      </c>
      <c r="AU54" s="106">
        <v>0.5</v>
      </c>
      <c r="AV54" s="106">
        <v>4</v>
      </c>
      <c r="AW54" s="104">
        <f t="shared" si="9"/>
        <v>24</v>
      </c>
    </row>
    <row r="55" spans="1:49" hidden="1">
      <c r="A55" s="522">
        <v>51</v>
      </c>
      <c r="B55" s="524" t="s">
        <v>172</v>
      </c>
      <c r="C55" s="544" t="s">
        <v>188</v>
      </c>
      <c r="D55" s="513" t="s">
        <v>2641</v>
      </c>
      <c r="E55" s="576" t="s">
        <v>2938</v>
      </c>
      <c r="F55" s="562" t="s">
        <v>334</v>
      </c>
      <c r="G55" s="552" t="s">
        <v>334</v>
      </c>
      <c r="H55" s="577" t="s">
        <v>338</v>
      </c>
      <c r="I55" s="578" t="s">
        <v>339</v>
      </c>
      <c r="J55" s="579"/>
      <c r="K55" s="580"/>
      <c r="L55" s="580"/>
      <c r="M55" s="580"/>
      <c r="N55" s="580"/>
      <c r="O55" s="581"/>
      <c r="P55" s="580"/>
      <c r="Q55" s="580"/>
      <c r="R55" s="87" t="s">
        <v>184</v>
      </c>
      <c r="S55" s="558">
        <v>2</v>
      </c>
      <c r="T55" s="559">
        <v>1</v>
      </c>
      <c r="U55" s="559">
        <v>8</v>
      </c>
      <c r="V55" s="554">
        <f>S55*T55*U55*12</f>
        <v>192</v>
      </c>
      <c r="W55" s="559">
        <v>1</v>
      </c>
      <c r="X55" s="559">
        <v>45</v>
      </c>
      <c r="Y55" s="550">
        <f t="shared" si="5"/>
        <v>1080</v>
      </c>
      <c r="Z55" s="560" t="s">
        <v>185</v>
      </c>
      <c r="AA55" s="560"/>
      <c r="AB55" s="584"/>
      <c r="AD55" s="106"/>
      <c r="AE55" s="729">
        <v>1</v>
      </c>
      <c r="AF55" s="729">
        <v>1</v>
      </c>
      <c r="AG55" s="729">
        <v>12</v>
      </c>
      <c r="AH55" s="104">
        <f t="shared" si="6"/>
        <v>144</v>
      </c>
      <c r="AI55" s="106"/>
      <c r="AJ55" s="729">
        <v>1</v>
      </c>
      <c r="AK55" s="729">
        <v>1</v>
      </c>
      <c r="AL55" s="729">
        <v>12</v>
      </c>
      <c r="AM55" s="104">
        <f t="shared" si="7"/>
        <v>144</v>
      </c>
      <c r="AN55" s="106"/>
      <c r="AO55" s="729">
        <v>1</v>
      </c>
      <c r="AP55" s="729">
        <v>1</v>
      </c>
      <c r="AQ55" s="729">
        <v>12</v>
      </c>
      <c r="AR55" s="104">
        <f t="shared" si="8"/>
        <v>144</v>
      </c>
      <c r="AS55" s="106"/>
      <c r="AT55" s="729">
        <v>1</v>
      </c>
      <c r="AU55" s="729">
        <v>1</v>
      </c>
      <c r="AV55" s="729">
        <v>12</v>
      </c>
      <c r="AW55" s="104">
        <f t="shared" si="9"/>
        <v>144</v>
      </c>
    </row>
    <row r="56" spans="1:49" hidden="1">
      <c r="A56" s="522">
        <v>52</v>
      </c>
      <c r="B56" s="524" t="s">
        <v>172</v>
      </c>
      <c r="C56" s="544" t="s">
        <v>188</v>
      </c>
      <c r="D56" s="513" t="s">
        <v>2641</v>
      </c>
      <c r="E56" s="576" t="s">
        <v>2938</v>
      </c>
      <c r="F56" s="562" t="s">
        <v>334</v>
      </c>
      <c r="G56" s="552" t="s">
        <v>334</v>
      </c>
      <c r="H56" s="545" t="s">
        <v>213</v>
      </c>
      <c r="I56" s="545" t="s">
        <v>340</v>
      </c>
      <c r="J56" s="579" t="s">
        <v>341</v>
      </c>
      <c r="K56" s="580"/>
      <c r="L56" s="102"/>
      <c r="M56" s="103" t="s">
        <v>342</v>
      </c>
      <c r="N56" s="580"/>
      <c r="O56" s="581"/>
      <c r="P56" s="580"/>
      <c r="Q56" s="580"/>
      <c r="R56" s="87" t="s">
        <v>184</v>
      </c>
      <c r="S56" s="742">
        <v>2</v>
      </c>
      <c r="T56" s="743">
        <v>1.5</v>
      </c>
      <c r="U56" s="737">
        <v>8</v>
      </c>
      <c r="V56" s="550">
        <f t="shared" si="0"/>
        <v>288</v>
      </c>
      <c r="W56" s="737">
        <v>0.5</v>
      </c>
      <c r="X56" s="743">
        <v>16</v>
      </c>
      <c r="Y56" s="550">
        <f t="shared" si="5"/>
        <v>576</v>
      </c>
      <c r="Z56" s="732" t="s">
        <v>185</v>
      </c>
      <c r="AA56" s="732"/>
      <c r="AB56" s="579"/>
      <c r="AD56" s="106"/>
      <c r="AE56" s="729"/>
      <c r="AF56" s="729"/>
      <c r="AG56" s="729"/>
      <c r="AH56" s="104">
        <f t="shared" si="6"/>
        <v>0</v>
      </c>
      <c r="AI56" s="106"/>
      <c r="AJ56" s="729"/>
      <c r="AK56" s="729"/>
      <c r="AL56" s="729"/>
      <c r="AM56" s="104">
        <f t="shared" si="7"/>
        <v>0</v>
      </c>
      <c r="AN56" s="106"/>
      <c r="AO56" s="729"/>
      <c r="AP56" s="729"/>
      <c r="AQ56" s="729"/>
      <c r="AR56" s="104">
        <f t="shared" si="8"/>
        <v>0</v>
      </c>
      <c r="AS56" s="106"/>
      <c r="AT56" s="729"/>
      <c r="AU56" s="729"/>
      <c r="AV56" s="729"/>
      <c r="AW56" s="104">
        <f t="shared" si="9"/>
        <v>0</v>
      </c>
    </row>
    <row r="57" spans="1:49" ht="23" hidden="1">
      <c r="A57" s="522">
        <v>53</v>
      </c>
      <c r="B57" s="524" t="s">
        <v>172</v>
      </c>
      <c r="C57" s="544" t="s">
        <v>188</v>
      </c>
      <c r="D57" s="513" t="s">
        <v>2641</v>
      </c>
      <c r="E57" s="576" t="s">
        <v>2938</v>
      </c>
      <c r="F57" s="562" t="s">
        <v>334</v>
      </c>
      <c r="G57" s="552" t="s">
        <v>334</v>
      </c>
      <c r="H57" s="545" t="s">
        <v>306</v>
      </c>
      <c r="I57" s="545" t="s">
        <v>343</v>
      </c>
      <c r="J57" s="579"/>
      <c r="K57" s="580"/>
      <c r="L57" s="580"/>
      <c r="M57" s="580"/>
      <c r="N57" s="580"/>
      <c r="O57" s="581"/>
      <c r="P57" s="580"/>
      <c r="Q57" s="580"/>
      <c r="R57" s="87" t="s">
        <v>184</v>
      </c>
      <c r="S57" s="742"/>
      <c r="T57" s="743"/>
      <c r="U57" s="737"/>
      <c r="V57" s="550"/>
      <c r="W57" s="737"/>
      <c r="X57" s="743"/>
      <c r="Y57" s="550">
        <f t="shared" si="5"/>
        <v>0</v>
      </c>
      <c r="Z57" s="732"/>
      <c r="AA57" s="732"/>
      <c r="AB57" s="579"/>
      <c r="AD57" s="106"/>
      <c r="AE57" s="106">
        <v>1</v>
      </c>
      <c r="AF57" s="106">
        <v>0.3</v>
      </c>
      <c r="AG57" s="106">
        <v>12</v>
      </c>
      <c r="AH57" s="104">
        <f t="shared" si="6"/>
        <v>43.199999999999996</v>
      </c>
      <c r="AI57" s="106"/>
      <c r="AJ57" s="106">
        <v>1</v>
      </c>
      <c r="AK57" s="106">
        <v>0.3</v>
      </c>
      <c r="AL57" s="106">
        <v>12</v>
      </c>
      <c r="AM57" s="104">
        <f t="shared" si="7"/>
        <v>43.199999999999996</v>
      </c>
      <c r="AN57" s="106"/>
      <c r="AO57" s="106">
        <v>1</v>
      </c>
      <c r="AP57" s="106">
        <v>0.3</v>
      </c>
      <c r="AQ57" s="106">
        <v>12</v>
      </c>
      <c r="AR57" s="104">
        <f t="shared" si="8"/>
        <v>43.199999999999996</v>
      </c>
      <c r="AS57" s="106"/>
      <c r="AT57" s="106">
        <v>1</v>
      </c>
      <c r="AU57" s="106">
        <v>0.3</v>
      </c>
      <c r="AV57" s="106">
        <v>12</v>
      </c>
      <c r="AW57" s="104">
        <f t="shared" si="9"/>
        <v>43.199999999999996</v>
      </c>
    </row>
    <row r="58" spans="1:49" hidden="1">
      <c r="A58" s="522">
        <v>54</v>
      </c>
      <c r="B58" s="524" t="s">
        <v>172</v>
      </c>
      <c r="C58" s="544" t="s">
        <v>188</v>
      </c>
      <c r="D58" s="513" t="s">
        <v>2641</v>
      </c>
      <c r="E58" s="576" t="s">
        <v>2938</v>
      </c>
      <c r="F58" s="562" t="s">
        <v>334</v>
      </c>
      <c r="G58" s="552" t="s">
        <v>334</v>
      </c>
      <c r="H58" s="545" t="s">
        <v>306</v>
      </c>
      <c r="I58" s="545" t="s">
        <v>344</v>
      </c>
      <c r="J58" s="579"/>
      <c r="K58" s="580"/>
      <c r="L58" s="580"/>
      <c r="M58" s="580"/>
      <c r="N58" s="580"/>
      <c r="O58" s="581"/>
      <c r="P58" s="580"/>
      <c r="Q58" s="580"/>
      <c r="R58" s="87" t="s">
        <v>184</v>
      </c>
      <c r="S58" s="742"/>
      <c r="T58" s="743"/>
      <c r="U58" s="737"/>
      <c r="V58" s="550"/>
      <c r="W58" s="737"/>
      <c r="X58" s="743"/>
      <c r="Y58" s="550">
        <f t="shared" si="5"/>
        <v>0</v>
      </c>
      <c r="Z58" s="732"/>
      <c r="AA58" s="732"/>
      <c r="AB58" s="579"/>
      <c r="AD58" s="106"/>
      <c r="AE58" s="106">
        <v>1</v>
      </c>
      <c r="AF58" s="106">
        <v>1</v>
      </c>
      <c r="AG58" s="106">
        <v>12</v>
      </c>
      <c r="AH58" s="104">
        <f t="shared" si="6"/>
        <v>144</v>
      </c>
      <c r="AI58" s="106"/>
      <c r="AJ58" s="106">
        <v>1</v>
      </c>
      <c r="AK58" s="106">
        <v>1</v>
      </c>
      <c r="AL58" s="106">
        <v>12</v>
      </c>
      <c r="AM58" s="104">
        <f t="shared" si="7"/>
        <v>144</v>
      </c>
      <c r="AN58" s="106"/>
      <c r="AO58" s="106">
        <v>1</v>
      </c>
      <c r="AP58" s="106">
        <v>1</v>
      </c>
      <c r="AQ58" s="106">
        <v>12</v>
      </c>
      <c r="AR58" s="104">
        <f t="shared" si="8"/>
        <v>144</v>
      </c>
      <c r="AS58" s="106"/>
      <c r="AT58" s="106">
        <v>1</v>
      </c>
      <c r="AU58" s="106">
        <v>1</v>
      </c>
      <c r="AV58" s="106">
        <v>12</v>
      </c>
      <c r="AW58" s="104">
        <f t="shared" si="9"/>
        <v>144</v>
      </c>
    </row>
    <row r="59" spans="1:49" ht="23" hidden="1">
      <c r="A59" s="522">
        <v>55</v>
      </c>
      <c r="B59" s="524" t="s">
        <v>172</v>
      </c>
      <c r="C59" s="544" t="s">
        <v>188</v>
      </c>
      <c r="D59" s="513" t="s">
        <v>2641</v>
      </c>
      <c r="E59" s="576" t="s">
        <v>2938</v>
      </c>
      <c r="F59" s="562" t="s">
        <v>334</v>
      </c>
      <c r="G59" s="552" t="s">
        <v>334</v>
      </c>
      <c r="H59" s="545" t="s">
        <v>306</v>
      </c>
      <c r="I59" s="545" t="s">
        <v>317</v>
      </c>
      <c r="J59" s="106" t="s">
        <v>345</v>
      </c>
      <c r="K59" s="106"/>
      <c r="L59" s="106"/>
      <c r="M59" s="106"/>
      <c r="N59" s="106"/>
      <c r="O59" s="557"/>
      <c r="P59" s="106"/>
      <c r="Q59" s="106"/>
      <c r="R59" s="87" t="s">
        <v>184</v>
      </c>
      <c r="S59" s="742"/>
      <c r="T59" s="743"/>
      <c r="U59" s="737"/>
      <c r="V59" s="550"/>
      <c r="W59" s="737"/>
      <c r="X59" s="743"/>
      <c r="Y59" s="550">
        <f t="shared" si="5"/>
        <v>0</v>
      </c>
      <c r="Z59" s="732"/>
      <c r="AA59" s="732"/>
      <c r="AB59" s="106"/>
      <c r="AD59" s="106"/>
      <c r="AE59" s="106">
        <v>1</v>
      </c>
      <c r="AF59" s="106">
        <v>0.5</v>
      </c>
      <c r="AG59" s="106">
        <v>12</v>
      </c>
      <c r="AH59" s="104">
        <f t="shared" si="6"/>
        <v>72</v>
      </c>
      <c r="AI59" s="106"/>
      <c r="AJ59" s="106">
        <v>1</v>
      </c>
      <c r="AK59" s="106">
        <v>0.5</v>
      </c>
      <c r="AL59" s="106">
        <v>12</v>
      </c>
      <c r="AM59" s="104">
        <f t="shared" si="7"/>
        <v>72</v>
      </c>
      <c r="AN59" s="106"/>
      <c r="AO59" s="106">
        <v>1</v>
      </c>
      <c r="AP59" s="106">
        <v>0.5</v>
      </c>
      <c r="AQ59" s="106">
        <v>12</v>
      </c>
      <c r="AR59" s="104">
        <f t="shared" si="8"/>
        <v>72</v>
      </c>
      <c r="AS59" s="106"/>
      <c r="AT59" s="106">
        <v>1</v>
      </c>
      <c r="AU59" s="106">
        <v>0.5</v>
      </c>
      <c r="AV59" s="106">
        <v>12</v>
      </c>
      <c r="AW59" s="104">
        <f t="shared" si="9"/>
        <v>72</v>
      </c>
    </row>
    <row r="60" spans="1:49" hidden="1">
      <c r="A60" s="522">
        <v>56</v>
      </c>
      <c r="B60" s="524" t="s">
        <v>172</v>
      </c>
      <c r="C60" s="544" t="s">
        <v>188</v>
      </c>
      <c r="D60" s="513" t="s">
        <v>2641</v>
      </c>
      <c r="E60" s="576" t="s">
        <v>2938</v>
      </c>
      <c r="F60" s="562" t="s">
        <v>334</v>
      </c>
      <c r="G60" s="552" t="s">
        <v>334</v>
      </c>
      <c r="H60" s="545" t="s">
        <v>299</v>
      </c>
      <c r="I60" s="578" t="s">
        <v>347</v>
      </c>
      <c r="J60" s="579" t="s">
        <v>348</v>
      </c>
      <c r="K60" s="580"/>
      <c r="L60" s="580"/>
      <c r="M60" s="580"/>
      <c r="N60" s="580"/>
      <c r="O60" s="581"/>
      <c r="P60" s="580"/>
      <c r="Q60" s="580"/>
      <c r="R60" s="87" t="s">
        <v>184</v>
      </c>
      <c r="S60" s="582">
        <v>1</v>
      </c>
      <c r="T60" s="583">
        <v>0.25</v>
      </c>
      <c r="U60" s="549">
        <v>8</v>
      </c>
      <c r="V60" s="554">
        <f t="shared" si="0"/>
        <v>24</v>
      </c>
      <c r="W60" s="549">
        <v>0.2</v>
      </c>
      <c r="X60" s="583">
        <v>12</v>
      </c>
      <c r="Y60" s="550">
        <f t="shared" si="5"/>
        <v>36</v>
      </c>
      <c r="Z60" s="560" t="s">
        <v>185</v>
      </c>
      <c r="AA60" s="560"/>
      <c r="AB60" s="579"/>
      <c r="AD60" s="106"/>
      <c r="AE60" s="729">
        <v>1</v>
      </c>
      <c r="AF60" s="729">
        <v>0.5</v>
      </c>
      <c r="AG60" s="729">
        <v>12</v>
      </c>
      <c r="AH60" s="104">
        <f t="shared" si="6"/>
        <v>72</v>
      </c>
      <c r="AI60" s="106"/>
      <c r="AJ60" s="729">
        <v>1</v>
      </c>
      <c r="AK60" s="729">
        <v>0.5</v>
      </c>
      <c r="AL60" s="729">
        <v>12</v>
      </c>
      <c r="AM60" s="104">
        <f t="shared" si="7"/>
        <v>72</v>
      </c>
      <c r="AN60" s="106"/>
      <c r="AO60" s="729">
        <v>1</v>
      </c>
      <c r="AP60" s="729">
        <v>0.5</v>
      </c>
      <c r="AQ60" s="729">
        <v>12</v>
      </c>
      <c r="AR60" s="104">
        <f t="shared" si="8"/>
        <v>72</v>
      </c>
      <c r="AS60" s="106"/>
      <c r="AT60" s="729">
        <v>1</v>
      </c>
      <c r="AU60" s="729">
        <v>0.5</v>
      </c>
      <c r="AV60" s="729">
        <v>12</v>
      </c>
      <c r="AW60" s="104">
        <f t="shared" si="9"/>
        <v>72</v>
      </c>
    </row>
    <row r="61" spans="1:49" hidden="1">
      <c r="A61" s="522">
        <v>57</v>
      </c>
      <c r="B61" s="524" t="s">
        <v>172</v>
      </c>
      <c r="C61" s="544" t="s">
        <v>188</v>
      </c>
      <c r="D61" s="513" t="s">
        <v>2641</v>
      </c>
      <c r="E61" s="576" t="s">
        <v>2938</v>
      </c>
      <c r="F61" s="562" t="s">
        <v>334</v>
      </c>
      <c r="G61" s="552" t="s">
        <v>334</v>
      </c>
      <c r="H61" s="545" t="s">
        <v>349</v>
      </c>
      <c r="I61" s="578" t="s">
        <v>350</v>
      </c>
      <c r="J61" s="579"/>
      <c r="K61" s="580"/>
      <c r="L61" s="580"/>
      <c r="M61" s="580"/>
      <c r="N61" s="580"/>
      <c r="O61" s="581"/>
      <c r="P61" s="580"/>
      <c r="Q61" s="580"/>
      <c r="R61" s="579" t="s">
        <v>351</v>
      </c>
      <c r="S61" s="558">
        <v>1</v>
      </c>
      <c r="T61" s="559">
        <v>0.25</v>
      </c>
      <c r="U61" s="559">
        <v>8</v>
      </c>
      <c r="V61" s="585">
        <f t="shared" si="0"/>
        <v>24</v>
      </c>
      <c r="W61" s="559">
        <v>0.25</v>
      </c>
      <c r="X61" s="559">
        <v>12</v>
      </c>
      <c r="Y61" s="550">
        <f t="shared" si="5"/>
        <v>36</v>
      </c>
      <c r="Z61" s="560" t="s">
        <v>185</v>
      </c>
      <c r="AA61" s="560"/>
      <c r="AB61" s="579" t="s">
        <v>352</v>
      </c>
      <c r="AD61" s="106"/>
      <c r="AE61" s="729"/>
      <c r="AF61" s="729"/>
      <c r="AG61" s="729"/>
      <c r="AH61" s="104">
        <f t="shared" si="6"/>
        <v>0</v>
      </c>
      <c r="AI61" s="106"/>
      <c r="AJ61" s="729"/>
      <c r="AK61" s="729"/>
      <c r="AL61" s="729"/>
      <c r="AM61" s="104">
        <f t="shared" si="7"/>
        <v>0</v>
      </c>
      <c r="AN61" s="106"/>
      <c r="AO61" s="729"/>
      <c r="AP61" s="729"/>
      <c r="AQ61" s="729"/>
      <c r="AR61" s="104">
        <f t="shared" si="8"/>
        <v>0</v>
      </c>
      <c r="AS61" s="106"/>
      <c r="AT61" s="729"/>
      <c r="AU61" s="729"/>
      <c r="AV61" s="729"/>
      <c r="AW61" s="104">
        <f t="shared" si="9"/>
        <v>0</v>
      </c>
    </row>
    <row r="62" spans="1:49" hidden="1">
      <c r="A62" s="522">
        <v>58</v>
      </c>
      <c r="B62" s="524" t="s">
        <v>172</v>
      </c>
      <c r="C62" s="544" t="s">
        <v>188</v>
      </c>
      <c r="D62" s="513" t="s">
        <v>2641</v>
      </c>
      <c r="E62" s="576" t="s">
        <v>2938</v>
      </c>
      <c r="F62" s="562" t="s">
        <v>334</v>
      </c>
      <c r="G62" s="552" t="s">
        <v>334</v>
      </c>
      <c r="H62" s="577" t="s">
        <v>353</v>
      </c>
      <c r="I62" s="578" t="s">
        <v>354</v>
      </c>
      <c r="J62" s="579"/>
      <c r="K62" s="580"/>
      <c r="L62" s="580"/>
      <c r="M62" s="580"/>
      <c r="N62" s="580"/>
      <c r="O62" s="581"/>
      <c r="P62" s="580"/>
      <c r="Q62" s="580"/>
      <c r="R62" s="87" t="s">
        <v>184</v>
      </c>
      <c r="S62" s="586">
        <v>1</v>
      </c>
      <c r="T62" s="587">
        <v>0.25</v>
      </c>
      <c r="U62" s="588">
        <v>8</v>
      </c>
      <c r="V62" s="585">
        <f t="shared" si="0"/>
        <v>24</v>
      </c>
      <c r="W62" s="588">
        <v>0.25</v>
      </c>
      <c r="X62" s="587">
        <v>12</v>
      </c>
      <c r="Y62" s="550">
        <f t="shared" si="5"/>
        <v>36</v>
      </c>
      <c r="Z62" s="560" t="s">
        <v>185</v>
      </c>
      <c r="AA62" s="560"/>
      <c r="AB62" s="579"/>
      <c r="AD62" s="106"/>
      <c r="AE62" s="106">
        <v>1</v>
      </c>
      <c r="AF62" s="106">
        <v>1</v>
      </c>
      <c r="AG62" s="106">
        <v>12</v>
      </c>
      <c r="AH62" s="104">
        <f t="shared" si="6"/>
        <v>144</v>
      </c>
      <c r="AI62" s="106"/>
      <c r="AJ62" s="106">
        <v>1</v>
      </c>
      <c r="AK62" s="106">
        <v>1</v>
      </c>
      <c r="AL62" s="106">
        <v>12</v>
      </c>
      <c r="AM62" s="104">
        <f t="shared" si="7"/>
        <v>144</v>
      </c>
      <c r="AN62" s="106"/>
      <c r="AO62" s="106">
        <v>1</v>
      </c>
      <c r="AP62" s="106">
        <v>1</v>
      </c>
      <c r="AQ62" s="106">
        <v>12</v>
      </c>
      <c r="AR62" s="104">
        <f t="shared" si="8"/>
        <v>144</v>
      </c>
      <c r="AS62" s="106"/>
      <c r="AT62" s="106">
        <v>1</v>
      </c>
      <c r="AU62" s="106">
        <v>1</v>
      </c>
      <c r="AV62" s="106">
        <v>12</v>
      </c>
      <c r="AW62" s="104">
        <f t="shared" si="9"/>
        <v>144</v>
      </c>
    </row>
    <row r="63" spans="1:49" hidden="1">
      <c r="A63" s="522">
        <v>59</v>
      </c>
      <c r="B63" s="524" t="s">
        <v>172</v>
      </c>
      <c r="C63" s="544" t="s">
        <v>188</v>
      </c>
      <c r="D63" s="513" t="s">
        <v>2641</v>
      </c>
      <c r="E63" s="576" t="s">
        <v>2938</v>
      </c>
      <c r="F63" s="562" t="s">
        <v>334</v>
      </c>
      <c r="G63" s="552" t="s">
        <v>334</v>
      </c>
      <c r="H63" s="545" t="s">
        <v>355</v>
      </c>
      <c r="I63" s="578" t="s">
        <v>356</v>
      </c>
      <c r="J63" s="579"/>
      <c r="K63" s="580"/>
      <c r="L63" s="580"/>
      <c r="M63" s="580"/>
      <c r="N63" s="580"/>
      <c r="O63" s="581"/>
      <c r="P63" s="580"/>
      <c r="Q63" s="580"/>
      <c r="R63" s="87" t="s">
        <v>184</v>
      </c>
      <c r="S63" s="582">
        <v>1</v>
      </c>
      <c r="T63" s="583">
        <v>0.01</v>
      </c>
      <c r="U63" s="549">
        <v>8</v>
      </c>
      <c r="V63" s="554">
        <f t="shared" si="0"/>
        <v>0.96</v>
      </c>
      <c r="W63" s="549">
        <v>0.01</v>
      </c>
      <c r="X63" s="583">
        <v>12</v>
      </c>
      <c r="Y63" s="550">
        <f t="shared" si="5"/>
        <v>1.44</v>
      </c>
      <c r="Z63" s="560" t="s">
        <v>185</v>
      </c>
      <c r="AA63" s="560"/>
      <c r="AB63" s="579"/>
      <c r="AD63" s="106"/>
      <c r="AE63" s="106">
        <v>1</v>
      </c>
      <c r="AF63" s="106">
        <v>0.3</v>
      </c>
      <c r="AG63" s="106">
        <v>12</v>
      </c>
      <c r="AH63" s="104">
        <f t="shared" si="6"/>
        <v>43.199999999999996</v>
      </c>
      <c r="AI63" s="106"/>
      <c r="AJ63" s="106">
        <v>1</v>
      </c>
      <c r="AK63" s="106">
        <v>0.3</v>
      </c>
      <c r="AL63" s="106">
        <v>12</v>
      </c>
      <c r="AM63" s="104">
        <f t="shared" si="7"/>
        <v>43.199999999999996</v>
      </c>
      <c r="AN63" s="106"/>
      <c r="AO63" s="106">
        <v>1</v>
      </c>
      <c r="AP63" s="106">
        <v>0.3</v>
      </c>
      <c r="AQ63" s="106">
        <v>12</v>
      </c>
      <c r="AR63" s="104">
        <f t="shared" si="8"/>
        <v>43.199999999999996</v>
      </c>
      <c r="AS63" s="106"/>
      <c r="AT63" s="106">
        <v>1</v>
      </c>
      <c r="AU63" s="106">
        <v>0.3</v>
      </c>
      <c r="AV63" s="106">
        <v>12</v>
      </c>
      <c r="AW63" s="104">
        <f t="shared" si="9"/>
        <v>43.199999999999996</v>
      </c>
    </row>
    <row r="64" spans="1:49" hidden="1">
      <c r="A64" s="522">
        <v>60</v>
      </c>
      <c r="B64" s="524" t="s">
        <v>172</v>
      </c>
      <c r="C64" s="544" t="s">
        <v>188</v>
      </c>
      <c r="D64" s="513" t="s">
        <v>2640</v>
      </c>
      <c r="E64" s="563" t="s">
        <v>807</v>
      </c>
      <c r="F64" s="562" t="s">
        <v>358</v>
      </c>
      <c r="G64" s="514" t="s">
        <v>359</v>
      </c>
      <c r="H64" s="545" t="s">
        <v>177</v>
      </c>
      <c r="I64" s="545" t="s">
        <v>360</v>
      </c>
      <c r="J64" s="106" t="s">
        <v>361</v>
      </c>
      <c r="K64" s="106"/>
      <c r="L64" s="106"/>
      <c r="M64" s="106"/>
      <c r="N64" s="106"/>
      <c r="O64" s="557"/>
      <c r="P64" s="106"/>
      <c r="Q64" s="106"/>
      <c r="R64" s="87" t="s">
        <v>184</v>
      </c>
      <c r="S64" s="736">
        <v>1</v>
      </c>
      <c r="T64" s="737">
        <v>2</v>
      </c>
      <c r="U64" s="737">
        <v>30</v>
      </c>
      <c r="V64" s="550">
        <f t="shared" si="0"/>
        <v>720</v>
      </c>
      <c r="W64" s="737">
        <v>5</v>
      </c>
      <c r="X64" s="737">
        <v>40</v>
      </c>
      <c r="Y64" s="550">
        <f t="shared" si="5"/>
        <v>960</v>
      </c>
      <c r="Z64" s="732" t="s">
        <v>212</v>
      </c>
      <c r="AA64" s="732"/>
      <c r="AB64" s="106"/>
      <c r="AD64" s="106"/>
      <c r="AE64" s="106">
        <v>1</v>
      </c>
      <c r="AF64" s="106">
        <v>0.3</v>
      </c>
      <c r="AG64" s="106">
        <v>12</v>
      </c>
      <c r="AH64" s="104">
        <f t="shared" si="6"/>
        <v>43.199999999999996</v>
      </c>
      <c r="AI64" s="106"/>
      <c r="AJ64" s="106">
        <v>1</v>
      </c>
      <c r="AK64" s="106">
        <v>0.3</v>
      </c>
      <c r="AL64" s="106">
        <v>12</v>
      </c>
      <c r="AM64" s="104">
        <f t="shared" si="7"/>
        <v>43.199999999999996</v>
      </c>
      <c r="AN64" s="106"/>
      <c r="AO64" s="106">
        <v>1</v>
      </c>
      <c r="AP64" s="106">
        <v>0.3</v>
      </c>
      <c r="AQ64" s="106">
        <v>12</v>
      </c>
      <c r="AR64" s="104">
        <f t="shared" si="8"/>
        <v>43.199999999999996</v>
      </c>
      <c r="AS64" s="106"/>
      <c r="AT64" s="106">
        <v>1</v>
      </c>
      <c r="AU64" s="106">
        <v>0.3</v>
      </c>
      <c r="AV64" s="106">
        <v>12</v>
      </c>
      <c r="AW64" s="104">
        <f t="shared" si="9"/>
        <v>43.199999999999996</v>
      </c>
    </row>
    <row r="65" spans="1:49" hidden="1">
      <c r="A65" s="522">
        <v>61</v>
      </c>
      <c r="B65" s="524" t="s">
        <v>172</v>
      </c>
      <c r="C65" s="544" t="s">
        <v>188</v>
      </c>
      <c r="D65" s="513" t="s">
        <v>2640</v>
      </c>
      <c r="E65" s="563" t="s">
        <v>807</v>
      </c>
      <c r="F65" s="562" t="s">
        <v>358</v>
      </c>
      <c r="G65" s="561" t="s">
        <v>359</v>
      </c>
      <c r="H65" s="545" t="s">
        <v>177</v>
      </c>
      <c r="I65" s="545" t="s">
        <v>362</v>
      </c>
      <c r="J65" s="106"/>
      <c r="K65" s="106"/>
      <c r="L65" s="106"/>
      <c r="M65" s="106"/>
      <c r="N65" s="106"/>
      <c r="O65" s="557"/>
      <c r="P65" s="106"/>
      <c r="Q65" s="106"/>
      <c r="R65" s="87" t="s">
        <v>184</v>
      </c>
      <c r="S65" s="736"/>
      <c r="T65" s="737"/>
      <c r="U65" s="737"/>
      <c r="V65" s="550"/>
      <c r="W65" s="737"/>
      <c r="X65" s="737"/>
      <c r="Y65" s="550">
        <f t="shared" si="5"/>
        <v>0</v>
      </c>
      <c r="Z65" s="732"/>
      <c r="AA65" s="732"/>
      <c r="AB65" s="106"/>
      <c r="AD65" s="106"/>
      <c r="AE65" s="106">
        <v>1</v>
      </c>
      <c r="AF65" s="106">
        <v>1</v>
      </c>
      <c r="AG65" s="106">
        <v>12</v>
      </c>
      <c r="AH65" s="104">
        <f t="shared" si="6"/>
        <v>144</v>
      </c>
      <c r="AI65" s="106"/>
      <c r="AJ65" s="106">
        <v>1</v>
      </c>
      <c r="AK65" s="106">
        <v>1</v>
      </c>
      <c r="AL65" s="106">
        <v>12</v>
      </c>
      <c r="AM65" s="104">
        <f t="shared" si="7"/>
        <v>144</v>
      </c>
      <c r="AN65" s="106"/>
      <c r="AO65" s="106">
        <v>1</v>
      </c>
      <c r="AP65" s="106">
        <v>1</v>
      </c>
      <c r="AQ65" s="106">
        <v>12</v>
      </c>
      <c r="AR65" s="104">
        <f t="shared" si="8"/>
        <v>144</v>
      </c>
      <c r="AS65" s="106"/>
      <c r="AT65" s="106">
        <v>1</v>
      </c>
      <c r="AU65" s="106">
        <v>1</v>
      </c>
      <c r="AV65" s="106">
        <v>12</v>
      </c>
      <c r="AW65" s="104">
        <f t="shared" si="9"/>
        <v>144</v>
      </c>
    </row>
    <row r="66" spans="1:49" hidden="1">
      <c r="A66" s="522">
        <v>62</v>
      </c>
      <c r="B66" s="524" t="s">
        <v>172</v>
      </c>
      <c r="C66" s="544" t="s">
        <v>188</v>
      </c>
      <c r="D66" s="513" t="s">
        <v>2640</v>
      </c>
      <c r="E66" s="563" t="s">
        <v>807</v>
      </c>
      <c r="F66" s="562" t="s">
        <v>358</v>
      </c>
      <c r="G66" s="561" t="s">
        <v>359</v>
      </c>
      <c r="H66" s="545" t="s">
        <v>249</v>
      </c>
      <c r="I66" s="545" t="s">
        <v>363</v>
      </c>
      <c r="J66" s="106"/>
      <c r="K66" s="106"/>
      <c r="L66" s="106"/>
      <c r="M66" s="106"/>
      <c r="N66" s="106"/>
      <c r="O66" s="557"/>
      <c r="P66" s="106"/>
      <c r="Q66" s="106"/>
      <c r="R66" s="547" t="s">
        <v>184</v>
      </c>
      <c r="S66" s="736"/>
      <c r="T66" s="737"/>
      <c r="U66" s="737"/>
      <c r="V66" s="550"/>
      <c r="W66" s="737"/>
      <c r="X66" s="737"/>
      <c r="Y66" s="550">
        <f t="shared" si="5"/>
        <v>0</v>
      </c>
      <c r="Z66" s="732"/>
      <c r="AA66" s="732"/>
      <c r="AB66" s="106"/>
      <c r="AD66" s="106"/>
      <c r="AE66" s="106">
        <v>1</v>
      </c>
      <c r="AF66" s="106">
        <v>0.3</v>
      </c>
      <c r="AG66" s="106">
        <v>12</v>
      </c>
      <c r="AH66" s="104">
        <f t="shared" si="6"/>
        <v>43.199999999999996</v>
      </c>
      <c r="AI66" s="106"/>
      <c r="AJ66" s="106">
        <v>1</v>
      </c>
      <c r="AK66" s="106">
        <v>0.3</v>
      </c>
      <c r="AL66" s="106">
        <v>12</v>
      </c>
      <c r="AM66" s="104">
        <f t="shared" si="7"/>
        <v>43.199999999999996</v>
      </c>
      <c r="AN66" s="106"/>
      <c r="AO66" s="106">
        <v>1</v>
      </c>
      <c r="AP66" s="106">
        <v>0.3</v>
      </c>
      <c r="AQ66" s="106">
        <v>12</v>
      </c>
      <c r="AR66" s="104">
        <f t="shared" si="8"/>
        <v>43.199999999999996</v>
      </c>
      <c r="AS66" s="106"/>
      <c r="AT66" s="106">
        <v>1</v>
      </c>
      <c r="AU66" s="106">
        <v>0.3</v>
      </c>
      <c r="AV66" s="106">
        <v>12</v>
      </c>
      <c r="AW66" s="104">
        <f t="shared" si="9"/>
        <v>43.199999999999996</v>
      </c>
    </row>
    <row r="67" spans="1:49" ht="34.5" hidden="1">
      <c r="A67" s="522">
        <v>63</v>
      </c>
      <c r="B67" s="524" t="s">
        <v>172</v>
      </c>
      <c r="C67" s="544" t="s">
        <v>188</v>
      </c>
      <c r="D67" s="513" t="s">
        <v>2640</v>
      </c>
      <c r="E67" s="563" t="s">
        <v>807</v>
      </c>
      <c r="F67" s="562" t="s">
        <v>358</v>
      </c>
      <c r="G67" s="561" t="s">
        <v>359</v>
      </c>
      <c r="H67" s="545" t="s">
        <v>364</v>
      </c>
      <c r="I67" s="545" t="s">
        <v>365</v>
      </c>
      <c r="J67" s="106"/>
      <c r="K67" s="106"/>
      <c r="L67" s="106"/>
      <c r="M67" s="87" t="s">
        <v>366</v>
      </c>
      <c r="N67" s="106"/>
      <c r="O67" s="557"/>
      <c r="P67" s="106"/>
      <c r="Q67" s="106"/>
      <c r="R67" s="547" t="s">
        <v>184</v>
      </c>
      <c r="S67" s="736"/>
      <c r="T67" s="737"/>
      <c r="U67" s="737"/>
      <c r="V67" s="550"/>
      <c r="W67" s="737"/>
      <c r="X67" s="737"/>
      <c r="Y67" s="550">
        <f t="shared" si="5"/>
        <v>0</v>
      </c>
      <c r="Z67" s="732"/>
      <c r="AA67" s="732"/>
      <c r="AB67" s="87" t="s">
        <v>367</v>
      </c>
      <c r="AD67" s="106"/>
      <c r="AE67" s="106">
        <v>1</v>
      </c>
      <c r="AF67" s="106">
        <v>0.15</v>
      </c>
      <c r="AG67" s="106">
        <v>60</v>
      </c>
      <c r="AH67" s="104">
        <f t="shared" si="6"/>
        <v>108</v>
      </c>
      <c r="AI67" s="106"/>
      <c r="AJ67" s="106">
        <v>1</v>
      </c>
      <c r="AK67" s="106">
        <v>0.15</v>
      </c>
      <c r="AL67" s="106">
        <v>60</v>
      </c>
      <c r="AM67" s="104">
        <f t="shared" si="7"/>
        <v>108</v>
      </c>
      <c r="AN67" s="106"/>
      <c r="AO67" s="106">
        <v>1</v>
      </c>
      <c r="AP67" s="106">
        <v>0.15</v>
      </c>
      <c r="AQ67" s="106">
        <v>60</v>
      </c>
      <c r="AR67" s="104">
        <f t="shared" si="8"/>
        <v>108</v>
      </c>
      <c r="AS67" s="106"/>
      <c r="AT67" s="106">
        <v>1</v>
      </c>
      <c r="AU67" s="106">
        <v>0.15</v>
      </c>
      <c r="AV67" s="106">
        <v>60</v>
      </c>
      <c r="AW67" s="104">
        <f t="shared" si="9"/>
        <v>108</v>
      </c>
    </row>
    <row r="68" spans="1:49" ht="34.5" hidden="1">
      <c r="A68" s="522">
        <v>64</v>
      </c>
      <c r="B68" s="524" t="s">
        <v>172</v>
      </c>
      <c r="C68" s="544" t="s">
        <v>188</v>
      </c>
      <c r="D68" s="513" t="s">
        <v>2642</v>
      </c>
      <c r="E68" s="562" t="s">
        <v>2643</v>
      </c>
      <c r="F68" s="563" t="s">
        <v>368</v>
      </c>
      <c r="G68" s="544" t="s">
        <v>369</v>
      </c>
      <c r="H68" s="545" t="s">
        <v>370</v>
      </c>
      <c r="I68" s="545" t="s">
        <v>371</v>
      </c>
      <c r="J68" s="106"/>
      <c r="K68" s="106" t="s">
        <v>372</v>
      </c>
      <c r="L68" s="106" t="s">
        <v>373</v>
      </c>
      <c r="M68" s="87" t="s">
        <v>374</v>
      </c>
      <c r="N68" s="87" t="s">
        <v>375</v>
      </c>
      <c r="O68" s="557"/>
      <c r="P68" s="106"/>
      <c r="Q68" s="106"/>
      <c r="R68" s="547" t="s">
        <v>184</v>
      </c>
      <c r="S68" s="548">
        <v>1</v>
      </c>
      <c r="T68" s="549">
        <v>0.3</v>
      </c>
      <c r="U68" s="549">
        <v>30</v>
      </c>
      <c r="V68" s="554">
        <f t="shared" si="0"/>
        <v>108</v>
      </c>
      <c r="W68" s="549">
        <v>0.3</v>
      </c>
      <c r="X68" s="549">
        <v>45</v>
      </c>
      <c r="Y68" s="550">
        <f t="shared" si="5"/>
        <v>162</v>
      </c>
      <c r="Z68" s="560" t="s">
        <v>185</v>
      </c>
      <c r="AA68" s="560"/>
      <c r="AB68" s="106"/>
      <c r="AD68" s="106"/>
      <c r="AE68" s="106">
        <v>1</v>
      </c>
      <c r="AF68" s="106">
        <v>0.3</v>
      </c>
      <c r="AG68" s="106">
        <v>4</v>
      </c>
      <c r="AH68" s="104">
        <f t="shared" si="6"/>
        <v>14.399999999999999</v>
      </c>
      <c r="AI68" s="106"/>
      <c r="AJ68" s="106">
        <v>1</v>
      </c>
      <c r="AK68" s="106">
        <v>0.3</v>
      </c>
      <c r="AL68" s="106">
        <v>4</v>
      </c>
      <c r="AM68" s="104">
        <f t="shared" si="7"/>
        <v>14.399999999999999</v>
      </c>
      <c r="AN68" s="106"/>
      <c r="AO68" s="106">
        <v>1</v>
      </c>
      <c r="AP68" s="106">
        <v>0.3</v>
      </c>
      <c r="AQ68" s="106">
        <v>4</v>
      </c>
      <c r="AR68" s="104">
        <f t="shared" si="8"/>
        <v>14.399999999999999</v>
      </c>
      <c r="AS68" s="106"/>
      <c r="AT68" s="106">
        <v>1</v>
      </c>
      <c r="AU68" s="106">
        <v>0.3</v>
      </c>
      <c r="AV68" s="106">
        <v>4</v>
      </c>
      <c r="AW68" s="104">
        <f t="shared" si="9"/>
        <v>14.399999999999999</v>
      </c>
    </row>
    <row r="69" spans="1:49" ht="23" hidden="1">
      <c r="A69" s="522">
        <v>65</v>
      </c>
      <c r="B69" s="524" t="s">
        <v>172</v>
      </c>
      <c r="C69" s="544" t="s">
        <v>188</v>
      </c>
      <c r="D69" s="513" t="s">
        <v>2642</v>
      </c>
      <c r="E69" s="562" t="s">
        <v>2643</v>
      </c>
      <c r="F69" s="563" t="s">
        <v>368</v>
      </c>
      <c r="G69" s="552" t="s">
        <v>369</v>
      </c>
      <c r="H69" s="545" t="s">
        <v>193</v>
      </c>
      <c r="I69" s="545" t="s">
        <v>376</v>
      </c>
      <c r="J69" s="106"/>
      <c r="K69" s="106"/>
      <c r="L69" s="106"/>
      <c r="M69" s="106"/>
      <c r="N69" s="106"/>
      <c r="O69" s="557"/>
      <c r="P69" s="106"/>
      <c r="Q69" s="106"/>
      <c r="R69" s="547" t="s">
        <v>184</v>
      </c>
      <c r="S69" s="548">
        <v>1</v>
      </c>
      <c r="T69" s="549">
        <v>0.5</v>
      </c>
      <c r="U69" s="549">
        <v>30</v>
      </c>
      <c r="V69" s="554">
        <f t="shared" si="0"/>
        <v>180</v>
      </c>
      <c r="W69" s="549">
        <v>0.1</v>
      </c>
      <c r="X69" s="549">
        <v>45</v>
      </c>
      <c r="Y69" s="550">
        <f t="shared" si="5"/>
        <v>270</v>
      </c>
      <c r="Z69" s="560" t="s">
        <v>185</v>
      </c>
      <c r="AA69" s="560"/>
      <c r="AB69" s="106"/>
      <c r="AD69" s="106"/>
      <c r="AE69" s="106"/>
      <c r="AF69" s="106"/>
      <c r="AG69" s="106"/>
      <c r="AH69" s="104">
        <f t="shared" si="6"/>
        <v>0</v>
      </c>
      <c r="AI69" s="106"/>
      <c r="AJ69" s="106"/>
      <c r="AK69" s="106"/>
      <c r="AL69" s="106"/>
      <c r="AM69" s="104">
        <f t="shared" si="7"/>
        <v>0</v>
      </c>
      <c r="AN69" s="106"/>
      <c r="AO69" s="106"/>
      <c r="AP69" s="106"/>
      <c r="AQ69" s="106"/>
      <c r="AR69" s="104">
        <f t="shared" si="8"/>
        <v>0</v>
      </c>
      <c r="AS69" s="106"/>
      <c r="AT69" s="106"/>
      <c r="AU69" s="106"/>
      <c r="AV69" s="106"/>
      <c r="AW69" s="104">
        <f t="shared" si="9"/>
        <v>0</v>
      </c>
    </row>
    <row r="70" spans="1:49" ht="23" hidden="1">
      <c r="A70" s="522">
        <v>66</v>
      </c>
      <c r="B70" s="524" t="s">
        <v>172</v>
      </c>
      <c r="C70" s="544" t="s">
        <v>188</v>
      </c>
      <c r="D70" s="513" t="s">
        <v>2642</v>
      </c>
      <c r="E70" s="562" t="s">
        <v>2643</v>
      </c>
      <c r="F70" s="563" t="s">
        <v>368</v>
      </c>
      <c r="G70" s="514" t="s">
        <v>377</v>
      </c>
      <c r="H70" s="545" t="s">
        <v>378</v>
      </c>
      <c r="I70" s="545" t="s">
        <v>379</v>
      </c>
      <c r="J70" s="106" t="s">
        <v>380</v>
      </c>
      <c r="K70" s="87" t="s">
        <v>381</v>
      </c>
      <c r="L70" s="87" t="s">
        <v>382</v>
      </c>
      <c r="M70" s="87" t="s">
        <v>383</v>
      </c>
      <c r="N70" s="87" t="s">
        <v>375</v>
      </c>
      <c r="O70" s="557"/>
      <c r="P70" s="106"/>
      <c r="Q70" s="106"/>
      <c r="R70" s="547" t="s">
        <v>184</v>
      </c>
      <c r="S70" s="548">
        <v>1</v>
      </c>
      <c r="T70" s="549">
        <v>0.5</v>
      </c>
      <c r="U70" s="549">
        <v>30</v>
      </c>
      <c r="V70" s="554">
        <f t="shared" si="0"/>
        <v>180</v>
      </c>
      <c r="W70" s="549">
        <v>0.1</v>
      </c>
      <c r="X70" s="549">
        <v>45</v>
      </c>
      <c r="Y70" s="550">
        <f t="shared" ref="Y70:Y133" si="10">S70*T70*X70*12</f>
        <v>270</v>
      </c>
      <c r="Z70" s="560" t="s">
        <v>185</v>
      </c>
      <c r="AA70" s="560"/>
      <c r="AB70" s="106"/>
      <c r="AD70" s="106"/>
      <c r="AE70" s="106"/>
      <c r="AF70" s="106"/>
      <c r="AG70" s="106"/>
      <c r="AH70" s="104">
        <f t="shared" si="6"/>
        <v>0</v>
      </c>
      <c r="AI70" s="106"/>
      <c r="AJ70" s="106"/>
      <c r="AK70" s="106"/>
      <c r="AL70" s="106"/>
      <c r="AM70" s="104">
        <f t="shared" si="7"/>
        <v>0</v>
      </c>
      <c r="AN70" s="106"/>
      <c r="AO70" s="106"/>
      <c r="AP70" s="106"/>
      <c r="AQ70" s="106"/>
      <c r="AR70" s="104">
        <f t="shared" si="8"/>
        <v>0</v>
      </c>
      <c r="AS70" s="106"/>
      <c r="AT70" s="106"/>
      <c r="AU70" s="106"/>
      <c r="AV70" s="106"/>
      <c r="AW70" s="104">
        <f t="shared" si="9"/>
        <v>0</v>
      </c>
    </row>
    <row r="71" spans="1:49" ht="23" hidden="1">
      <c r="A71" s="522">
        <v>67</v>
      </c>
      <c r="B71" s="524" t="s">
        <v>172</v>
      </c>
      <c r="C71" s="544" t="s">
        <v>188</v>
      </c>
      <c r="D71" s="513" t="s">
        <v>2642</v>
      </c>
      <c r="E71" s="562" t="s">
        <v>2643</v>
      </c>
      <c r="F71" s="563" t="s">
        <v>368</v>
      </c>
      <c r="G71" s="561" t="s">
        <v>377</v>
      </c>
      <c r="H71" s="545" t="s">
        <v>193</v>
      </c>
      <c r="I71" s="545" t="s">
        <v>384</v>
      </c>
      <c r="J71" s="106"/>
      <c r="K71" s="106"/>
      <c r="L71" s="106"/>
      <c r="M71" s="106"/>
      <c r="N71" s="106"/>
      <c r="O71" s="546" t="s">
        <v>2615</v>
      </c>
      <c r="P71" s="106"/>
      <c r="Q71" s="106"/>
      <c r="R71" s="547" t="s">
        <v>184</v>
      </c>
      <c r="S71" s="548">
        <v>1</v>
      </c>
      <c r="T71" s="549">
        <v>0.5</v>
      </c>
      <c r="U71" s="549">
        <v>30</v>
      </c>
      <c r="V71" s="554">
        <f t="shared" ref="V71:V133" si="11">S71*T71*U71*12</f>
        <v>180</v>
      </c>
      <c r="W71" s="549">
        <v>0.1</v>
      </c>
      <c r="X71" s="549">
        <v>45</v>
      </c>
      <c r="Y71" s="550">
        <f t="shared" si="10"/>
        <v>270</v>
      </c>
      <c r="Z71" s="560" t="s">
        <v>185</v>
      </c>
      <c r="AA71" s="560"/>
      <c r="AB71" s="106"/>
      <c r="AD71" s="106"/>
      <c r="AE71" s="106"/>
      <c r="AF71" s="106"/>
      <c r="AG71" s="106"/>
      <c r="AH71" s="104">
        <f t="shared" si="6"/>
        <v>0</v>
      </c>
      <c r="AI71" s="106"/>
      <c r="AJ71" s="106"/>
      <c r="AK71" s="106"/>
      <c r="AL71" s="106"/>
      <c r="AM71" s="104">
        <f t="shared" si="7"/>
        <v>0</v>
      </c>
      <c r="AN71" s="106"/>
      <c r="AO71" s="106"/>
      <c r="AP71" s="106"/>
      <c r="AQ71" s="106"/>
      <c r="AR71" s="104">
        <f t="shared" si="8"/>
        <v>0</v>
      </c>
      <c r="AS71" s="106"/>
      <c r="AT71" s="106"/>
      <c r="AU71" s="106"/>
      <c r="AV71" s="106"/>
      <c r="AW71" s="104">
        <f t="shared" si="9"/>
        <v>0</v>
      </c>
    </row>
    <row r="72" spans="1:49" ht="34.5" hidden="1">
      <c r="A72" s="522">
        <v>68</v>
      </c>
      <c r="B72" s="524" t="s">
        <v>172</v>
      </c>
      <c r="C72" s="544" t="s">
        <v>188</v>
      </c>
      <c r="D72" s="513" t="s">
        <v>2642</v>
      </c>
      <c r="E72" s="562" t="s">
        <v>2643</v>
      </c>
      <c r="F72" s="563" t="s">
        <v>368</v>
      </c>
      <c r="G72" s="514" t="s">
        <v>385</v>
      </c>
      <c r="H72" s="556" t="s">
        <v>386</v>
      </c>
      <c r="I72" s="545" t="s">
        <v>387</v>
      </c>
      <c r="J72" s="106" t="s">
        <v>388</v>
      </c>
      <c r="K72" s="106" t="s">
        <v>389</v>
      </c>
      <c r="L72" s="106" t="s">
        <v>390</v>
      </c>
      <c r="M72" s="106"/>
      <c r="N72" s="87" t="s">
        <v>375</v>
      </c>
      <c r="O72" s="557"/>
      <c r="P72" s="106"/>
      <c r="Q72" s="106"/>
      <c r="R72" s="547" t="s">
        <v>184</v>
      </c>
      <c r="S72" s="548">
        <v>1</v>
      </c>
      <c r="T72" s="549">
        <v>0.3</v>
      </c>
      <c r="U72" s="549">
        <v>15</v>
      </c>
      <c r="V72" s="554">
        <f t="shared" si="11"/>
        <v>54</v>
      </c>
      <c r="W72" s="549">
        <v>0.15</v>
      </c>
      <c r="X72" s="549">
        <v>25</v>
      </c>
      <c r="Y72" s="550">
        <f t="shared" si="10"/>
        <v>90</v>
      </c>
      <c r="Z72" s="560" t="s">
        <v>185</v>
      </c>
      <c r="AA72" s="560"/>
      <c r="AB72" s="106"/>
      <c r="AD72" s="106"/>
      <c r="AE72" s="106">
        <v>1</v>
      </c>
      <c r="AF72" s="106">
        <v>0.25</v>
      </c>
      <c r="AG72" s="106">
        <v>60</v>
      </c>
      <c r="AH72" s="104">
        <f t="shared" si="6"/>
        <v>180</v>
      </c>
      <c r="AI72" s="106"/>
      <c r="AJ72" s="106">
        <v>1</v>
      </c>
      <c r="AK72" s="106">
        <v>0.25</v>
      </c>
      <c r="AL72" s="106">
        <v>60</v>
      </c>
      <c r="AM72" s="104">
        <f t="shared" si="7"/>
        <v>180</v>
      </c>
      <c r="AN72" s="106"/>
      <c r="AO72" s="106">
        <v>1</v>
      </c>
      <c r="AP72" s="106">
        <v>0.25</v>
      </c>
      <c r="AQ72" s="106">
        <v>60</v>
      </c>
      <c r="AR72" s="104">
        <f t="shared" si="8"/>
        <v>180</v>
      </c>
      <c r="AS72" s="106"/>
      <c r="AT72" s="106">
        <v>1</v>
      </c>
      <c r="AU72" s="106">
        <v>0.25</v>
      </c>
      <c r="AV72" s="106">
        <v>60</v>
      </c>
      <c r="AW72" s="104">
        <f t="shared" si="9"/>
        <v>180</v>
      </c>
    </row>
    <row r="73" spans="1:49" hidden="1">
      <c r="A73" s="522">
        <v>69</v>
      </c>
      <c r="B73" s="524" t="s">
        <v>172</v>
      </c>
      <c r="C73" s="544" t="s">
        <v>188</v>
      </c>
      <c r="D73" s="513" t="s">
        <v>2642</v>
      </c>
      <c r="E73" s="562" t="s">
        <v>2643</v>
      </c>
      <c r="F73" s="563" t="s">
        <v>368</v>
      </c>
      <c r="G73" s="561" t="s">
        <v>385</v>
      </c>
      <c r="H73" s="545" t="s">
        <v>193</v>
      </c>
      <c r="I73" s="545" t="s">
        <v>391</v>
      </c>
      <c r="J73" s="106"/>
      <c r="K73" s="106"/>
      <c r="L73" s="106"/>
      <c r="M73" s="106"/>
      <c r="N73" s="106"/>
      <c r="O73" s="557" t="s">
        <v>2616</v>
      </c>
      <c r="P73" s="106"/>
      <c r="Q73" s="106"/>
      <c r="R73" s="547" t="s">
        <v>184</v>
      </c>
      <c r="S73" s="548">
        <v>1</v>
      </c>
      <c r="T73" s="549">
        <v>0.5</v>
      </c>
      <c r="U73" s="549">
        <v>15</v>
      </c>
      <c r="V73" s="554">
        <f t="shared" si="11"/>
        <v>90</v>
      </c>
      <c r="W73" s="549">
        <v>0.5</v>
      </c>
      <c r="X73" s="549">
        <v>25</v>
      </c>
      <c r="Y73" s="550">
        <f t="shared" si="10"/>
        <v>150</v>
      </c>
      <c r="Z73" s="560" t="s">
        <v>185</v>
      </c>
      <c r="AA73" s="560"/>
      <c r="AB73" s="106"/>
      <c r="AD73" s="106"/>
      <c r="AE73" s="106"/>
      <c r="AF73" s="106"/>
      <c r="AG73" s="106"/>
      <c r="AH73" s="104">
        <f t="shared" si="6"/>
        <v>0</v>
      </c>
      <c r="AI73" s="106"/>
      <c r="AJ73" s="106"/>
      <c r="AK73" s="106"/>
      <c r="AL73" s="106"/>
      <c r="AM73" s="104">
        <f t="shared" si="7"/>
        <v>0</v>
      </c>
      <c r="AN73" s="106"/>
      <c r="AO73" s="106"/>
      <c r="AP73" s="106"/>
      <c r="AQ73" s="106"/>
      <c r="AR73" s="104">
        <f t="shared" si="8"/>
        <v>0</v>
      </c>
      <c r="AS73" s="106"/>
      <c r="AT73" s="106"/>
      <c r="AU73" s="106"/>
      <c r="AV73" s="106"/>
      <c r="AW73" s="104">
        <f t="shared" si="9"/>
        <v>0</v>
      </c>
    </row>
    <row r="74" spans="1:49" hidden="1">
      <c r="A74" s="522">
        <v>70</v>
      </c>
      <c r="B74" s="524" t="s">
        <v>172</v>
      </c>
      <c r="C74" s="544" t="s">
        <v>188</v>
      </c>
      <c r="D74" s="513" t="s">
        <v>2642</v>
      </c>
      <c r="E74" s="562" t="s">
        <v>2643</v>
      </c>
      <c r="F74" s="563" t="s">
        <v>368</v>
      </c>
      <c r="G74" s="514" t="s">
        <v>392</v>
      </c>
      <c r="H74" s="556" t="s">
        <v>393</v>
      </c>
      <c r="I74" s="545" t="s">
        <v>394</v>
      </c>
      <c r="J74" s="106" t="s">
        <v>395</v>
      </c>
      <c r="K74" s="106"/>
      <c r="L74" s="106"/>
      <c r="M74" s="106"/>
      <c r="N74" s="106"/>
      <c r="O74" s="557"/>
      <c r="P74" s="106"/>
      <c r="Q74" s="106"/>
      <c r="R74" s="547" t="s">
        <v>184</v>
      </c>
      <c r="S74" s="548">
        <v>1</v>
      </c>
      <c r="T74" s="549">
        <v>0.3</v>
      </c>
      <c r="U74" s="549">
        <v>15</v>
      </c>
      <c r="V74" s="554">
        <f t="shared" si="11"/>
        <v>54</v>
      </c>
      <c r="W74" s="549">
        <v>0.3</v>
      </c>
      <c r="X74" s="549">
        <v>25</v>
      </c>
      <c r="Y74" s="550">
        <f t="shared" si="10"/>
        <v>90</v>
      </c>
      <c r="Z74" s="560" t="s">
        <v>185</v>
      </c>
      <c r="AA74" s="560"/>
      <c r="AB74" s="106"/>
      <c r="AD74" s="106"/>
      <c r="AE74" s="106">
        <v>1</v>
      </c>
      <c r="AF74" s="106">
        <v>0.15</v>
      </c>
      <c r="AG74" s="106">
        <v>60</v>
      </c>
      <c r="AH74" s="104">
        <f t="shared" si="6"/>
        <v>108</v>
      </c>
      <c r="AI74" s="106"/>
      <c r="AJ74" s="106">
        <v>1</v>
      </c>
      <c r="AK74" s="106">
        <v>0.15</v>
      </c>
      <c r="AL74" s="106">
        <v>60</v>
      </c>
      <c r="AM74" s="104">
        <f t="shared" si="7"/>
        <v>108</v>
      </c>
      <c r="AN74" s="106"/>
      <c r="AO74" s="106">
        <v>1</v>
      </c>
      <c r="AP74" s="106">
        <v>0.15</v>
      </c>
      <c r="AQ74" s="106">
        <v>60</v>
      </c>
      <c r="AR74" s="104">
        <f t="shared" si="8"/>
        <v>108</v>
      </c>
      <c r="AS74" s="106"/>
      <c r="AT74" s="106">
        <v>1</v>
      </c>
      <c r="AU74" s="106">
        <v>0.15</v>
      </c>
      <c r="AV74" s="106">
        <v>60</v>
      </c>
      <c r="AW74" s="104">
        <f t="shared" si="9"/>
        <v>108</v>
      </c>
    </row>
    <row r="75" spans="1:49" hidden="1">
      <c r="A75" s="522">
        <v>71</v>
      </c>
      <c r="B75" s="524" t="s">
        <v>172</v>
      </c>
      <c r="C75" s="544" t="s">
        <v>188</v>
      </c>
      <c r="D75" s="513" t="s">
        <v>2642</v>
      </c>
      <c r="E75" s="562" t="s">
        <v>2643</v>
      </c>
      <c r="F75" s="563" t="s">
        <v>368</v>
      </c>
      <c r="G75" s="561" t="s">
        <v>392</v>
      </c>
      <c r="H75" s="556" t="s">
        <v>396</v>
      </c>
      <c r="I75" s="545" t="s">
        <v>397</v>
      </c>
      <c r="J75" s="106"/>
      <c r="K75" s="106"/>
      <c r="L75" s="106"/>
      <c r="M75" s="106"/>
      <c r="N75" s="106"/>
      <c r="O75" s="557"/>
      <c r="P75" s="106"/>
      <c r="Q75" s="106"/>
      <c r="R75" s="547" t="s">
        <v>184</v>
      </c>
      <c r="S75" s="548">
        <v>1</v>
      </c>
      <c r="T75" s="549">
        <v>0.01</v>
      </c>
      <c r="U75" s="549">
        <v>15</v>
      </c>
      <c r="V75" s="554">
        <f t="shared" si="11"/>
        <v>1.7999999999999998</v>
      </c>
      <c r="W75" s="549">
        <v>0.01</v>
      </c>
      <c r="X75" s="549">
        <v>25</v>
      </c>
      <c r="Y75" s="550">
        <f t="shared" si="10"/>
        <v>3</v>
      </c>
      <c r="Z75" s="560" t="s">
        <v>185</v>
      </c>
      <c r="AA75" s="560"/>
      <c r="AB75" s="106"/>
      <c r="AD75" s="106"/>
      <c r="AE75" s="106">
        <v>1</v>
      </c>
      <c r="AF75" s="106">
        <v>0.1</v>
      </c>
      <c r="AG75" s="106">
        <v>60</v>
      </c>
      <c r="AH75" s="104">
        <f t="shared" si="6"/>
        <v>72</v>
      </c>
      <c r="AI75" s="106"/>
      <c r="AJ75" s="106">
        <v>1</v>
      </c>
      <c r="AK75" s="106">
        <v>0.1</v>
      </c>
      <c r="AL75" s="106">
        <v>60</v>
      </c>
      <c r="AM75" s="104">
        <f t="shared" si="7"/>
        <v>72</v>
      </c>
      <c r="AN75" s="106"/>
      <c r="AO75" s="106">
        <v>1</v>
      </c>
      <c r="AP75" s="106">
        <v>0.1</v>
      </c>
      <c r="AQ75" s="106">
        <v>60</v>
      </c>
      <c r="AR75" s="104">
        <f t="shared" si="8"/>
        <v>72</v>
      </c>
      <c r="AS75" s="106"/>
      <c r="AT75" s="106">
        <v>1</v>
      </c>
      <c r="AU75" s="106">
        <v>0.1</v>
      </c>
      <c r="AV75" s="106">
        <v>60</v>
      </c>
      <c r="AW75" s="104">
        <f t="shared" si="9"/>
        <v>72</v>
      </c>
    </row>
    <row r="76" spans="1:49" ht="23" hidden="1">
      <c r="A76" s="522">
        <v>72</v>
      </c>
      <c r="B76" s="524" t="s">
        <v>172</v>
      </c>
      <c r="C76" s="544" t="s">
        <v>188</v>
      </c>
      <c r="D76" s="513" t="s">
        <v>2642</v>
      </c>
      <c r="E76" s="562" t="s">
        <v>2643</v>
      </c>
      <c r="F76" s="563" t="s">
        <v>368</v>
      </c>
      <c r="G76" s="561" t="s">
        <v>392</v>
      </c>
      <c r="H76" s="556" t="s">
        <v>392</v>
      </c>
      <c r="I76" s="545" t="s">
        <v>398</v>
      </c>
      <c r="J76" s="106"/>
      <c r="K76" s="87" t="s">
        <v>381</v>
      </c>
      <c r="L76" s="87" t="s">
        <v>382</v>
      </c>
      <c r="M76" s="106"/>
      <c r="N76" s="87" t="s">
        <v>375</v>
      </c>
      <c r="O76" s="557"/>
      <c r="P76" s="106"/>
      <c r="Q76" s="106"/>
      <c r="R76" s="547" t="s">
        <v>184</v>
      </c>
      <c r="S76" s="548">
        <v>1</v>
      </c>
      <c r="T76" s="549">
        <v>0.3</v>
      </c>
      <c r="U76" s="549">
        <v>15</v>
      </c>
      <c r="V76" s="554">
        <f t="shared" si="11"/>
        <v>54</v>
      </c>
      <c r="W76" s="549">
        <v>0.3</v>
      </c>
      <c r="X76" s="549">
        <v>25</v>
      </c>
      <c r="Y76" s="550">
        <f t="shared" si="10"/>
        <v>90</v>
      </c>
      <c r="Z76" s="560" t="s">
        <v>185</v>
      </c>
      <c r="AA76" s="560"/>
      <c r="AB76" s="106"/>
      <c r="AD76" s="106"/>
      <c r="AE76" s="106">
        <v>1</v>
      </c>
      <c r="AF76" s="106">
        <v>0.1</v>
      </c>
      <c r="AG76" s="106">
        <v>60</v>
      </c>
      <c r="AH76" s="104">
        <f t="shared" si="6"/>
        <v>72</v>
      </c>
      <c r="AI76" s="106"/>
      <c r="AJ76" s="106">
        <v>1</v>
      </c>
      <c r="AK76" s="106">
        <v>0.1</v>
      </c>
      <c r="AL76" s="106">
        <v>60</v>
      </c>
      <c r="AM76" s="104">
        <f t="shared" si="7"/>
        <v>72</v>
      </c>
      <c r="AN76" s="106"/>
      <c r="AO76" s="106">
        <v>1</v>
      </c>
      <c r="AP76" s="106">
        <v>0.1</v>
      </c>
      <c r="AQ76" s="106">
        <v>60</v>
      </c>
      <c r="AR76" s="104">
        <f t="shared" si="8"/>
        <v>72</v>
      </c>
      <c r="AS76" s="106"/>
      <c r="AT76" s="106">
        <v>1</v>
      </c>
      <c r="AU76" s="106">
        <v>0.1</v>
      </c>
      <c r="AV76" s="106">
        <v>60</v>
      </c>
      <c r="AW76" s="104">
        <f t="shared" si="9"/>
        <v>72</v>
      </c>
    </row>
    <row r="77" spans="1:49" ht="34.5" hidden="1">
      <c r="A77" s="522">
        <v>73</v>
      </c>
      <c r="B77" s="524" t="s">
        <v>172</v>
      </c>
      <c r="C77" s="544" t="s">
        <v>188</v>
      </c>
      <c r="D77" s="513" t="s">
        <v>2642</v>
      </c>
      <c r="E77" s="562" t="s">
        <v>2643</v>
      </c>
      <c r="F77" s="563" t="s">
        <v>368</v>
      </c>
      <c r="G77" s="561" t="s">
        <v>392</v>
      </c>
      <c r="H77" s="556" t="s">
        <v>193</v>
      </c>
      <c r="I77" s="545" t="s">
        <v>399</v>
      </c>
      <c r="J77" s="106"/>
      <c r="K77" s="106"/>
      <c r="L77" s="106"/>
      <c r="M77" s="106"/>
      <c r="N77" s="106"/>
      <c r="O77" s="546" t="s">
        <v>2617</v>
      </c>
      <c r="P77" s="106"/>
      <c r="Q77" s="106"/>
      <c r="R77" s="547" t="s">
        <v>184</v>
      </c>
      <c r="S77" s="548">
        <v>1</v>
      </c>
      <c r="T77" s="549">
        <v>0.5</v>
      </c>
      <c r="U77" s="549">
        <v>4</v>
      </c>
      <c r="V77" s="554">
        <f t="shared" si="11"/>
        <v>24</v>
      </c>
      <c r="W77" s="549">
        <v>0.1</v>
      </c>
      <c r="X77" s="549">
        <v>8</v>
      </c>
      <c r="Y77" s="550">
        <f t="shared" si="10"/>
        <v>48</v>
      </c>
      <c r="Z77" s="560" t="s">
        <v>185</v>
      </c>
      <c r="AA77" s="560"/>
      <c r="AB77" s="106"/>
      <c r="AD77" s="106"/>
      <c r="AE77" s="106">
        <v>1</v>
      </c>
      <c r="AF77" s="106">
        <v>0.1</v>
      </c>
      <c r="AG77" s="106">
        <v>4</v>
      </c>
      <c r="AH77" s="104">
        <f t="shared" si="6"/>
        <v>4.8000000000000007</v>
      </c>
      <c r="AI77" s="106"/>
      <c r="AJ77" s="106">
        <v>1</v>
      </c>
      <c r="AK77" s="106">
        <v>0.1</v>
      </c>
      <c r="AL77" s="106">
        <v>4</v>
      </c>
      <c r="AM77" s="104">
        <f t="shared" si="7"/>
        <v>4.8000000000000007</v>
      </c>
      <c r="AN77" s="106"/>
      <c r="AO77" s="106">
        <v>1</v>
      </c>
      <c r="AP77" s="106">
        <v>0.1</v>
      </c>
      <c r="AQ77" s="106">
        <v>4</v>
      </c>
      <c r="AR77" s="104">
        <f t="shared" si="8"/>
        <v>4.8000000000000007</v>
      </c>
      <c r="AS77" s="106"/>
      <c r="AT77" s="106">
        <v>1</v>
      </c>
      <c r="AU77" s="106">
        <v>0.1</v>
      </c>
      <c r="AV77" s="106">
        <v>4</v>
      </c>
      <c r="AW77" s="104">
        <f t="shared" si="9"/>
        <v>4.8000000000000007</v>
      </c>
    </row>
    <row r="78" spans="1:49" hidden="1">
      <c r="A78" s="522">
        <v>74</v>
      </c>
      <c r="B78" s="524" t="s">
        <v>172</v>
      </c>
      <c r="C78" s="544" t="s">
        <v>188</v>
      </c>
      <c r="D78" s="513" t="s">
        <v>2641</v>
      </c>
      <c r="E78" s="576" t="s">
        <v>2938</v>
      </c>
      <c r="F78" s="562" t="s">
        <v>334</v>
      </c>
      <c r="G78" s="562" t="s">
        <v>400</v>
      </c>
      <c r="H78" s="545" t="s">
        <v>401</v>
      </c>
      <c r="I78" s="566" t="s">
        <v>402</v>
      </c>
      <c r="J78" s="106" t="s">
        <v>403</v>
      </c>
      <c r="K78" s="106"/>
      <c r="L78" s="106"/>
      <c r="M78" s="106"/>
      <c r="N78" s="106"/>
      <c r="O78" s="557"/>
      <c r="P78" s="106"/>
      <c r="Q78" s="106"/>
      <c r="R78" s="547" t="s">
        <v>184</v>
      </c>
      <c r="S78" s="736">
        <v>1</v>
      </c>
      <c r="T78" s="737">
        <v>1</v>
      </c>
      <c r="U78" s="737">
        <v>12</v>
      </c>
      <c r="V78" s="589">
        <f t="shared" si="11"/>
        <v>144</v>
      </c>
      <c r="W78" s="737">
        <v>1</v>
      </c>
      <c r="X78" s="737">
        <v>60</v>
      </c>
      <c r="Y78" s="550">
        <f t="shared" si="10"/>
        <v>720</v>
      </c>
      <c r="Z78" s="732" t="s">
        <v>185</v>
      </c>
      <c r="AA78" s="732"/>
      <c r="AB78" s="106"/>
      <c r="AD78" s="106"/>
      <c r="AE78" s="106">
        <v>1</v>
      </c>
      <c r="AF78" s="106">
        <v>2</v>
      </c>
      <c r="AG78" s="106">
        <v>4</v>
      </c>
      <c r="AH78" s="104">
        <f t="shared" si="6"/>
        <v>96</v>
      </c>
      <c r="AI78" s="106"/>
      <c r="AJ78" s="106">
        <v>1</v>
      </c>
      <c r="AK78" s="106">
        <v>2</v>
      </c>
      <c r="AL78" s="106">
        <v>4</v>
      </c>
      <c r="AM78" s="104">
        <f t="shared" si="7"/>
        <v>96</v>
      </c>
      <c r="AN78" s="106"/>
      <c r="AO78" s="106">
        <v>1</v>
      </c>
      <c r="AP78" s="106">
        <v>2</v>
      </c>
      <c r="AQ78" s="106">
        <v>4</v>
      </c>
      <c r="AR78" s="104">
        <f t="shared" si="8"/>
        <v>96</v>
      </c>
      <c r="AS78" s="106"/>
      <c r="AT78" s="106">
        <v>1</v>
      </c>
      <c r="AU78" s="106">
        <v>2</v>
      </c>
      <c r="AV78" s="106">
        <v>4</v>
      </c>
      <c r="AW78" s="104">
        <f t="shared" si="9"/>
        <v>96</v>
      </c>
    </row>
    <row r="79" spans="1:49" hidden="1">
      <c r="A79" s="522">
        <v>75</v>
      </c>
      <c r="B79" s="524" t="s">
        <v>172</v>
      </c>
      <c r="C79" s="544" t="s">
        <v>188</v>
      </c>
      <c r="D79" s="513" t="s">
        <v>2641</v>
      </c>
      <c r="E79" s="576" t="s">
        <v>2938</v>
      </c>
      <c r="F79" s="562" t="s">
        <v>334</v>
      </c>
      <c r="G79" s="562" t="s">
        <v>400</v>
      </c>
      <c r="H79" s="545" t="s">
        <v>404</v>
      </c>
      <c r="I79" s="566" t="s">
        <v>405</v>
      </c>
      <c r="J79" s="106"/>
      <c r="K79" s="106"/>
      <c r="L79" s="106"/>
      <c r="M79" s="106"/>
      <c r="N79" s="106"/>
      <c r="O79" s="557"/>
      <c r="P79" s="106"/>
      <c r="Q79" s="106"/>
      <c r="R79" s="547" t="s">
        <v>184</v>
      </c>
      <c r="S79" s="736"/>
      <c r="T79" s="737"/>
      <c r="U79" s="737"/>
      <c r="V79" s="589"/>
      <c r="W79" s="737"/>
      <c r="X79" s="737"/>
      <c r="Y79" s="550">
        <f t="shared" si="10"/>
        <v>0</v>
      </c>
      <c r="Z79" s="732"/>
      <c r="AA79" s="732"/>
      <c r="AB79" s="106"/>
      <c r="AD79" s="106"/>
      <c r="AE79" s="106">
        <v>1</v>
      </c>
      <c r="AF79" s="106">
        <v>0.3</v>
      </c>
      <c r="AG79" s="106">
        <v>4</v>
      </c>
      <c r="AH79" s="104">
        <f t="shared" si="6"/>
        <v>14.399999999999999</v>
      </c>
      <c r="AI79" s="106"/>
      <c r="AJ79" s="106">
        <v>1</v>
      </c>
      <c r="AK79" s="106">
        <v>0.3</v>
      </c>
      <c r="AL79" s="106">
        <v>4</v>
      </c>
      <c r="AM79" s="104">
        <f t="shared" si="7"/>
        <v>14.399999999999999</v>
      </c>
      <c r="AN79" s="106"/>
      <c r="AO79" s="106">
        <v>1</v>
      </c>
      <c r="AP79" s="106">
        <v>0.3</v>
      </c>
      <c r="AQ79" s="106">
        <v>4</v>
      </c>
      <c r="AR79" s="104">
        <f t="shared" si="8"/>
        <v>14.399999999999999</v>
      </c>
      <c r="AS79" s="106"/>
      <c r="AT79" s="106">
        <v>1</v>
      </c>
      <c r="AU79" s="106">
        <v>0.3</v>
      </c>
      <c r="AV79" s="106">
        <v>4</v>
      </c>
      <c r="AW79" s="104">
        <f t="shared" si="9"/>
        <v>14.399999999999999</v>
      </c>
    </row>
    <row r="80" spans="1:49" hidden="1">
      <c r="A80" s="522">
        <v>76</v>
      </c>
      <c r="B80" s="524" t="s">
        <v>172</v>
      </c>
      <c r="C80" s="544" t="s">
        <v>188</v>
      </c>
      <c r="D80" s="513" t="s">
        <v>2641</v>
      </c>
      <c r="E80" s="576" t="s">
        <v>2938</v>
      </c>
      <c r="F80" s="562" t="s">
        <v>334</v>
      </c>
      <c r="G80" s="562" t="s">
        <v>400</v>
      </c>
      <c r="H80" s="545" t="s">
        <v>406</v>
      </c>
      <c r="I80" s="566" t="s">
        <v>407</v>
      </c>
      <c r="J80" s="106" t="s">
        <v>408</v>
      </c>
      <c r="K80" s="106"/>
      <c r="L80" s="106"/>
      <c r="M80" s="106"/>
      <c r="N80" s="106"/>
      <c r="O80" s="557"/>
      <c r="P80" s="106"/>
      <c r="Q80" s="106"/>
      <c r="R80" s="547" t="s">
        <v>184</v>
      </c>
      <c r="S80" s="736"/>
      <c r="T80" s="737"/>
      <c r="U80" s="737"/>
      <c r="V80" s="589"/>
      <c r="W80" s="737"/>
      <c r="X80" s="737"/>
      <c r="Y80" s="550">
        <f t="shared" si="10"/>
        <v>0</v>
      </c>
      <c r="Z80" s="732"/>
      <c r="AA80" s="732"/>
      <c r="AB80" s="106"/>
      <c r="AD80" s="106"/>
      <c r="AE80" s="106">
        <v>1</v>
      </c>
      <c r="AF80" s="106">
        <v>0.1</v>
      </c>
      <c r="AG80" s="106">
        <v>4</v>
      </c>
      <c r="AH80" s="104">
        <f t="shared" si="6"/>
        <v>4.8000000000000007</v>
      </c>
      <c r="AI80" s="106"/>
      <c r="AJ80" s="106">
        <v>1</v>
      </c>
      <c r="AK80" s="106">
        <v>0.1</v>
      </c>
      <c r="AL80" s="106">
        <v>4</v>
      </c>
      <c r="AM80" s="104">
        <f t="shared" si="7"/>
        <v>4.8000000000000007</v>
      </c>
      <c r="AN80" s="106"/>
      <c r="AO80" s="106">
        <v>1</v>
      </c>
      <c r="AP80" s="106">
        <v>0.1</v>
      </c>
      <c r="AQ80" s="106">
        <v>4</v>
      </c>
      <c r="AR80" s="104">
        <f t="shared" si="8"/>
        <v>4.8000000000000007</v>
      </c>
      <c r="AS80" s="106"/>
      <c r="AT80" s="106">
        <v>1</v>
      </c>
      <c r="AU80" s="106">
        <v>0.1</v>
      </c>
      <c r="AV80" s="106">
        <v>4</v>
      </c>
      <c r="AW80" s="104">
        <f t="shared" si="9"/>
        <v>4.8000000000000007</v>
      </c>
    </row>
    <row r="81" spans="1:49" hidden="1">
      <c r="A81" s="522">
        <v>77</v>
      </c>
      <c r="B81" s="524" t="s">
        <v>172</v>
      </c>
      <c r="C81" s="544" t="s">
        <v>188</v>
      </c>
      <c r="D81" s="513" t="s">
        <v>2641</v>
      </c>
      <c r="E81" s="576" t="s">
        <v>2938</v>
      </c>
      <c r="F81" s="562" t="s">
        <v>334</v>
      </c>
      <c r="G81" s="563" t="s">
        <v>409</v>
      </c>
      <c r="H81" s="566" t="s">
        <v>410</v>
      </c>
      <c r="I81" s="545" t="s">
        <v>411</v>
      </c>
      <c r="J81" s="106"/>
      <c r="K81" s="106"/>
      <c r="L81" s="106"/>
      <c r="M81" s="106"/>
      <c r="N81" s="106"/>
      <c r="O81" s="557"/>
      <c r="P81" s="106"/>
      <c r="Q81" s="106"/>
      <c r="R81" s="547" t="s">
        <v>184</v>
      </c>
      <c r="S81" s="736"/>
      <c r="T81" s="737"/>
      <c r="U81" s="737"/>
      <c r="V81" s="589"/>
      <c r="W81" s="737"/>
      <c r="X81" s="737"/>
      <c r="Y81" s="550">
        <f t="shared" si="10"/>
        <v>0</v>
      </c>
      <c r="Z81" s="732"/>
      <c r="AA81" s="732"/>
      <c r="AB81" s="106"/>
      <c r="AD81" s="106"/>
      <c r="AE81" s="106">
        <v>1</v>
      </c>
      <c r="AF81" s="106">
        <v>0.1</v>
      </c>
      <c r="AG81" s="106">
        <v>4</v>
      </c>
      <c r="AH81" s="104">
        <f t="shared" si="6"/>
        <v>4.8000000000000007</v>
      </c>
      <c r="AI81" s="106"/>
      <c r="AJ81" s="106">
        <v>1</v>
      </c>
      <c r="AK81" s="106">
        <v>0.1</v>
      </c>
      <c r="AL81" s="106">
        <v>4</v>
      </c>
      <c r="AM81" s="104">
        <f t="shared" si="7"/>
        <v>4.8000000000000007</v>
      </c>
      <c r="AN81" s="106"/>
      <c r="AO81" s="106">
        <v>1</v>
      </c>
      <c r="AP81" s="106">
        <v>0.1</v>
      </c>
      <c r="AQ81" s="106">
        <v>4</v>
      </c>
      <c r="AR81" s="104">
        <f t="shared" si="8"/>
        <v>4.8000000000000007</v>
      </c>
      <c r="AS81" s="106"/>
      <c r="AT81" s="106">
        <v>1</v>
      </c>
      <c r="AU81" s="106">
        <v>0.1</v>
      </c>
      <c r="AV81" s="106">
        <v>4</v>
      </c>
      <c r="AW81" s="104">
        <f t="shared" si="9"/>
        <v>4.8000000000000007</v>
      </c>
    </row>
    <row r="82" spans="1:49" hidden="1">
      <c r="A82" s="522">
        <v>78</v>
      </c>
      <c r="B82" s="524" t="s">
        <v>172</v>
      </c>
      <c r="C82" s="544" t="s">
        <v>188</v>
      </c>
      <c r="D82" s="513" t="s">
        <v>2641</v>
      </c>
      <c r="E82" s="576" t="s">
        <v>2938</v>
      </c>
      <c r="F82" s="562" t="s">
        <v>334</v>
      </c>
      <c r="G82" s="563" t="s">
        <v>412</v>
      </c>
      <c r="H82" s="545" t="s">
        <v>413</v>
      </c>
      <c r="I82" s="566" t="s">
        <v>414</v>
      </c>
      <c r="J82" s="106" t="s">
        <v>415</v>
      </c>
      <c r="K82" s="106"/>
      <c r="L82" s="106"/>
      <c r="M82" s="106"/>
      <c r="N82" s="106"/>
      <c r="O82" s="557"/>
      <c r="P82" s="106"/>
      <c r="Q82" s="106"/>
      <c r="R82" s="547" t="s">
        <v>184</v>
      </c>
      <c r="S82" s="548">
        <v>1</v>
      </c>
      <c r="T82" s="549">
        <v>0.3</v>
      </c>
      <c r="U82" s="549">
        <v>12</v>
      </c>
      <c r="V82" s="554">
        <f t="shared" si="11"/>
        <v>43.199999999999996</v>
      </c>
      <c r="W82" s="549">
        <v>0.2</v>
      </c>
      <c r="X82" s="549">
        <v>24</v>
      </c>
      <c r="Y82" s="550">
        <f t="shared" si="10"/>
        <v>86.399999999999991</v>
      </c>
      <c r="Z82" s="560" t="s">
        <v>185</v>
      </c>
      <c r="AA82" s="560"/>
      <c r="AB82" s="106" t="s">
        <v>416</v>
      </c>
      <c r="AD82" s="106"/>
      <c r="AE82" s="106">
        <v>1</v>
      </c>
      <c r="AF82" s="106">
        <v>0.05</v>
      </c>
      <c r="AG82" s="106">
        <v>4</v>
      </c>
      <c r="AH82" s="104">
        <f t="shared" si="6"/>
        <v>2.4000000000000004</v>
      </c>
      <c r="AI82" s="106"/>
      <c r="AJ82" s="106">
        <v>1</v>
      </c>
      <c r="AK82" s="106">
        <v>0.05</v>
      </c>
      <c r="AL82" s="106">
        <v>4</v>
      </c>
      <c r="AM82" s="104">
        <f t="shared" si="7"/>
        <v>2.4000000000000004</v>
      </c>
      <c r="AN82" s="106"/>
      <c r="AO82" s="106">
        <v>1</v>
      </c>
      <c r="AP82" s="106">
        <v>0.05</v>
      </c>
      <c r="AQ82" s="106">
        <v>4</v>
      </c>
      <c r="AR82" s="104">
        <f t="shared" si="8"/>
        <v>2.4000000000000004</v>
      </c>
      <c r="AS82" s="106"/>
      <c r="AT82" s="106">
        <v>1</v>
      </c>
      <c r="AU82" s="106">
        <v>0.05</v>
      </c>
      <c r="AV82" s="106">
        <v>4</v>
      </c>
      <c r="AW82" s="104">
        <f t="shared" si="9"/>
        <v>2.4000000000000004</v>
      </c>
    </row>
    <row r="83" spans="1:49" hidden="1">
      <c r="A83" s="522">
        <v>79</v>
      </c>
      <c r="B83" s="524" t="s">
        <v>172</v>
      </c>
      <c r="C83" s="544" t="s">
        <v>188</v>
      </c>
      <c r="D83" s="513" t="s">
        <v>2641</v>
      </c>
      <c r="E83" s="576" t="s">
        <v>2938</v>
      </c>
      <c r="F83" s="562" t="s">
        <v>334</v>
      </c>
      <c r="G83" s="563" t="s">
        <v>417</v>
      </c>
      <c r="H83" s="545" t="s">
        <v>418</v>
      </c>
      <c r="I83" s="566" t="s">
        <v>419</v>
      </c>
      <c r="J83" s="106"/>
      <c r="K83" s="106"/>
      <c r="L83" s="103"/>
      <c r="M83" s="106"/>
      <c r="N83" s="106"/>
      <c r="O83" s="557"/>
      <c r="P83" s="106"/>
      <c r="Q83" s="106"/>
      <c r="R83" s="87" t="s">
        <v>420</v>
      </c>
      <c r="S83" s="736">
        <v>1</v>
      </c>
      <c r="T83" s="737">
        <v>1</v>
      </c>
      <c r="U83" s="737">
        <v>12</v>
      </c>
      <c r="V83" s="589">
        <f t="shared" si="11"/>
        <v>144</v>
      </c>
      <c r="W83" s="737">
        <v>1</v>
      </c>
      <c r="X83" s="737">
        <v>60</v>
      </c>
      <c r="Y83" s="550">
        <f t="shared" si="10"/>
        <v>720</v>
      </c>
      <c r="Z83" s="732" t="s">
        <v>185</v>
      </c>
      <c r="AA83" s="732"/>
      <c r="AB83" s="106"/>
      <c r="AD83" s="106"/>
      <c r="AE83" s="106"/>
      <c r="AF83" s="106"/>
      <c r="AG83" s="106"/>
      <c r="AH83" s="104">
        <f t="shared" si="6"/>
        <v>0</v>
      </c>
      <c r="AI83" s="106"/>
      <c r="AJ83" s="106"/>
      <c r="AK83" s="106"/>
      <c r="AL83" s="106"/>
      <c r="AM83" s="104">
        <f t="shared" si="7"/>
        <v>0</v>
      </c>
      <c r="AN83" s="106"/>
      <c r="AO83" s="106"/>
      <c r="AP83" s="106"/>
      <c r="AQ83" s="106"/>
      <c r="AR83" s="104">
        <f t="shared" si="8"/>
        <v>0</v>
      </c>
      <c r="AS83" s="106"/>
      <c r="AT83" s="106"/>
      <c r="AU83" s="106"/>
      <c r="AV83" s="106"/>
      <c r="AW83" s="104">
        <f t="shared" si="9"/>
        <v>0</v>
      </c>
    </row>
    <row r="84" spans="1:49" hidden="1">
      <c r="A84" s="522">
        <v>80</v>
      </c>
      <c r="B84" s="524" t="s">
        <v>172</v>
      </c>
      <c r="C84" s="544" t="s">
        <v>188</v>
      </c>
      <c r="D84" s="513" t="s">
        <v>2641</v>
      </c>
      <c r="E84" s="576" t="s">
        <v>2938</v>
      </c>
      <c r="F84" s="562" t="s">
        <v>334</v>
      </c>
      <c r="G84" s="563" t="s">
        <v>417</v>
      </c>
      <c r="H84" s="545" t="s">
        <v>421</v>
      </c>
      <c r="I84" s="545" t="s">
        <v>422</v>
      </c>
      <c r="J84" s="106" t="s">
        <v>423</v>
      </c>
      <c r="K84" s="106"/>
      <c r="L84" s="103"/>
      <c r="M84" s="106"/>
      <c r="N84" s="106"/>
      <c r="O84" s="557"/>
      <c r="P84" s="102"/>
      <c r="Q84" s="106"/>
      <c r="R84" s="87" t="s">
        <v>420</v>
      </c>
      <c r="S84" s="736"/>
      <c r="T84" s="737"/>
      <c r="U84" s="737"/>
      <c r="V84" s="589"/>
      <c r="W84" s="737"/>
      <c r="X84" s="737"/>
      <c r="Y84" s="550">
        <f t="shared" si="10"/>
        <v>0</v>
      </c>
      <c r="Z84" s="732"/>
      <c r="AA84" s="732"/>
      <c r="AB84" s="106"/>
      <c r="AD84" s="87"/>
      <c r="AE84" s="87">
        <v>2</v>
      </c>
      <c r="AF84" s="87">
        <v>0.33</v>
      </c>
      <c r="AG84" s="87">
        <v>150</v>
      </c>
      <c r="AH84" s="104">
        <f t="shared" si="6"/>
        <v>1188</v>
      </c>
      <c r="AI84" s="87"/>
      <c r="AJ84" s="87">
        <v>2</v>
      </c>
      <c r="AK84" s="87">
        <v>0.33</v>
      </c>
      <c r="AL84" s="87">
        <v>150</v>
      </c>
      <c r="AM84" s="104">
        <f t="shared" si="7"/>
        <v>1188</v>
      </c>
      <c r="AN84" s="87"/>
      <c r="AO84" s="87">
        <v>2</v>
      </c>
      <c r="AP84" s="87">
        <v>0.33</v>
      </c>
      <c r="AQ84" s="87">
        <v>150</v>
      </c>
      <c r="AR84" s="104">
        <f t="shared" si="8"/>
        <v>1188</v>
      </c>
      <c r="AS84" s="87"/>
      <c r="AT84" s="87">
        <v>2</v>
      </c>
      <c r="AU84" s="87">
        <v>0.33</v>
      </c>
      <c r="AV84" s="87">
        <v>150</v>
      </c>
      <c r="AW84" s="104">
        <f t="shared" si="9"/>
        <v>1188</v>
      </c>
    </row>
    <row r="85" spans="1:49" hidden="1">
      <c r="A85" s="522">
        <v>81</v>
      </c>
      <c r="B85" s="524" t="s">
        <v>172</v>
      </c>
      <c r="C85" s="544" t="s">
        <v>188</v>
      </c>
      <c r="D85" s="513" t="s">
        <v>2641</v>
      </c>
      <c r="E85" s="576" t="s">
        <v>2938</v>
      </c>
      <c r="F85" s="562" t="s">
        <v>334</v>
      </c>
      <c r="G85" s="563" t="s">
        <v>417</v>
      </c>
      <c r="H85" s="545" t="s">
        <v>424</v>
      </c>
      <c r="I85" s="566" t="s">
        <v>425</v>
      </c>
      <c r="J85" s="106" t="s">
        <v>426</v>
      </c>
      <c r="K85" s="106"/>
      <c r="L85" s="103"/>
      <c r="M85" s="106"/>
      <c r="N85" s="106"/>
      <c r="O85" s="557"/>
      <c r="P85" s="106"/>
      <c r="Q85" s="106"/>
      <c r="R85" s="87" t="s">
        <v>420</v>
      </c>
      <c r="S85" s="736"/>
      <c r="T85" s="737"/>
      <c r="U85" s="737"/>
      <c r="V85" s="589"/>
      <c r="W85" s="737"/>
      <c r="X85" s="737"/>
      <c r="Y85" s="550">
        <f t="shared" si="10"/>
        <v>0</v>
      </c>
      <c r="Z85" s="732"/>
      <c r="AA85" s="732"/>
      <c r="AB85" s="106"/>
      <c r="AD85" s="106"/>
      <c r="AE85" s="106">
        <v>1</v>
      </c>
      <c r="AF85" s="106">
        <v>0.1</v>
      </c>
      <c r="AG85" s="106">
        <v>150</v>
      </c>
      <c r="AH85" s="104">
        <f t="shared" si="6"/>
        <v>180</v>
      </c>
      <c r="AI85" s="106"/>
      <c r="AJ85" s="106">
        <v>1</v>
      </c>
      <c r="AK85" s="106">
        <v>0.1</v>
      </c>
      <c r="AL85" s="106">
        <v>150</v>
      </c>
      <c r="AM85" s="104">
        <f t="shared" si="7"/>
        <v>180</v>
      </c>
      <c r="AN85" s="106"/>
      <c r="AO85" s="106">
        <v>1</v>
      </c>
      <c r="AP85" s="106">
        <v>0.1</v>
      </c>
      <c r="AQ85" s="106">
        <v>150</v>
      </c>
      <c r="AR85" s="104">
        <f t="shared" si="8"/>
        <v>180</v>
      </c>
      <c r="AS85" s="106"/>
      <c r="AT85" s="106">
        <v>1</v>
      </c>
      <c r="AU85" s="106">
        <v>0.1</v>
      </c>
      <c r="AV85" s="106">
        <v>150</v>
      </c>
      <c r="AW85" s="104">
        <f t="shared" si="9"/>
        <v>180</v>
      </c>
    </row>
    <row r="86" spans="1:49" hidden="1">
      <c r="A86" s="522">
        <v>82</v>
      </c>
      <c r="B86" s="524" t="s">
        <v>172</v>
      </c>
      <c r="C86" s="544" t="s">
        <v>188</v>
      </c>
      <c r="D86" s="513" t="s">
        <v>2642</v>
      </c>
      <c r="E86" s="562" t="s">
        <v>2644</v>
      </c>
      <c r="F86" s="563" t="s">
        <v>2957</v>
      </c>
      <c r="G86" s="563" t="s">
        <v>434</v>
      </c>
      <c r="H86" s="545" t="s">
        <v>427</v>
      </c>
      <c r="I86" s="566" t="s">
        <v>428</v>
      </c>
      <c r="J86" s="106" t="s">
        <v>429</v>
      </c>
      <c r="K86" s="106"/>
      <c r="L86" s="103"/>
      <c r="M86" s="106"/>
      <c r="N86" s="106"/>
      <c r="O86" s="557"/>
      <c r="P86" s="106"/>
      <c r="Q86" s="106"/>
      <c r="R86" s="87" t="s">
        <v>420</v>
      </c>
      <c r="S86" s="733">
        <v>1</v>
      </c>
      <c r="T86" s="738">
        <v>1</v>
      </c>
      <c r="U86" s="738">
        <v>12</v>
      </c>
      <c r="V86" s="589">
        <f t="shared" si="11"/>
        <v>144</v>
      </c>
      <c r="W86" s="738">
        <v>0.5</v>
      </c>
      <c r="X86" s="738">
        <v>60</v>
      </c>
      <c r="Y86" s="550">
        <f t="shared" si="10"/>
        <v>720</v>
      </c>
      <c r="Z86" s="732" t="s">
        <v>185</v>
      </c>
      <c r="AA86" s="732"/>
      <c r="AB86" s="106"/>
      <c r="AD86" s="106"/>
      <c r="AE86" s="106">
        <v>0</v>
      </c>
      <c r="AF86" s="106">
        <v>0.33</v>
      </c>
      <c r="AG86" s="106">
        <v>150</v>
      </c>
      <c r="AH86" s="104">
        <f t="shared" si="6"/>
        <v>0</v>
      </c>
      <c r="AI86" s="106"/>
      <c r="AJ86" s="106">
        <v>0</v>
      </c>
      <c r="AK86" s="106">
        <v>0.33</v>
      </c>
      <c r="AL86" s="106">
        <v>150</v>
      </c>
      <c r="AM86" s="104">
        <f t="shared" si="7"/>
        <v>0</v>
      </c>
      <c r="AN86" s="106"/>
      <c r="AO86" s="106">
        <v>0</v>
      </c>
      <c r="AP86" s="106">
        <v>0.33</v>
      </c>
      <c r="AQ86" s="106">
        <v>150</v>
      </c>
      <c r="AR86" s="104">
        <f t="shared" si="8"/>
        <v>0</v>
      </c>
      <c r="AS86" s="106"/>
      <c r="AT86" s="106">
        <v>0</v>
      </c>
      <c r="AU86" s="106">
        <v>0.33</v>
      </c>
      <c r="AV86" s="106">
        <v>150</v>
      </c>
      <c r="AW86" s="104">
        <f t="shared" si="9"/>
        <v>0</v>
      </c>
    </row>
    <row r="87" spans="1:49" ht="23" hidden="1">
      <c r="A87" s="522">
        <v>83</v>
      </c>
      <c r="B87" s="524" t="s">
        <v>172</v>
      </c>
      <c r="C87" s="544" t="s">
        <v>188</v>
      </c>
      <c r="D87" s="513" t="s">
        <v>2642</v>
      </c>
      <c r="E87" s="562" t="s">
        <v>2644</v>
      </c>
      <c r="F87" s="563" t="s">
        <v>2957</v>
      </c>
      <c r="G87" s="552" t="s">
        <v>430</v>
      </c>
      <c r="H87" s="545" t="s">
        <v>431</v>
      </c>
      <c r="I87" s="566" t="s">
        <v>432</v>
      </c>
      <c r="J87" s="106" t="s">
        <v>433</v>
      </c>
      <c r="K87" s="106"/>
      <c r="L87" s="103"/>
      <c r="M87" s="106"/>
      <c r="N87" s="106"/>
      <c r="O87" s="557"/>
      <c r="P87" s="106"/>
      <c r="Q87" s="106"/>
      <c r="R87" s="87" t="s">
        <v>420</v>
      </c>
      <c r="S87" s="733"/>
      <c r="T87" s="738"/>
      <c r="U87" s="738"/>
      <c r="V87" s="589"/>
      <c r="W87" s="738"/>
      <c r="X87" s="738"/>
      <c r="Y87" s="550">
        <f t="shared" si="10"/>
        <v>0</v>
      </c>
      <c r="Z87" s="732"/>
      <c r="AA87" s="732"/>
      <c r="AB87" s="106"/>
      <c r="AD87" s="106"/>
      <c r="AE87" s="736">
        <v>2</v>
      </c>
      <c r="AF87" s="736">
        <v>0.33</v>
      </c>
      <c r="AG87" s="736">
        <v>150</v>
      </c>
      <c r="AH87" s="104">
        <f t="shared" si="6"/>
        <v>1188</v>
      </c>
      <c r="AI87" s="106"/>
      <c r="AJ87" s="736">
        <v>2</v>
      </c>
      <c r="AK87" s="736">
        <v>0.33</v>
      </c>
      <c r="AL87" s="736">
        <v>150</v>
      </c>
      <c r="AM87" s="104">
        <f t="shared" si="7"/>
        <v>1188</v>
      </c>
      <c r="AN87" s="106"/>
      <c r="AO87" s="736">
        <v>2</v>
      </c>
      <c r="AP87" s="736">
        <v>0.33</v>
      </c>
      <c r="AQ87" s="736">
        <v>150</v>
      </c>
      <c r="AR87" s="104">
        <f t="shared" si="8"/>
        <v>1188</v>
      </c>
      <c r="AS87" s="106"/>
      <c r="AT87" s="736">
        <v>2</v>
      </c>
      <c r="AU87" s="736">
        <v>0.33</v>
      </c>
      <c r="AV87" s="736">
        <v>150</v>
      </c>
      <c r="AW87" s="104">
        <f t="shared" si="9"/>
        <v>1188</v>
      </c>
    </row>
    <row r="88" spans="1:49" hidden="1">
      <c r="A88" s="522">
        <v>84</v>
      </c>
      <c r="B88" s="524" t="s">
        <v>172</v>
      </c>
      <c r="C88" s="544" t="s">
        <v>188</v>
      </c>
      <c r="D88" s="513" t="s">
        <v>2642</v>
      </c>
      <c r="E88" s="562" t="s">
        <v>2644</v>
      </c>
      <c r="F88" s="513" t="s">
        <v>2683</v>
      </c>
      <c r="G88" s="544" t="s">
        <v>430</v>
      </c>
      <c r="H88" s="545" t="s">
        <v>435</v>
      </c>
      <c r="I88" s="566" t="s">
        <v>436</v>
      </c>
      <c r="J88" s="106" t="s">
        <v>415</v>
      </c>
      <c r="K88" s="106" t="s">
        <v>437</v>
      </c>
      <c r="L88" s="106" t="s">
        <v>438</v>
      </c>
      <c r="M88" s="106"/>
      <c r="N88" s="106"/>
      <c r="O88" s="557"/>
      <c r="P88" s="106"/>
      <c r="Q88" s="106"/>
      <c r="R88" s="87" t="s">
        <v>420</v>
      </c>
      <c r="S88" s="733"/>
      <c r="T88" s="738"/>
      <c r="U88" s="738"/>
      <c r="V88" s="589"/>
      <c r="W88" s="738"/>
      <c r="X88" s="738"/>
      <c r="Y88" s="550">
        <f t="shared" si="10"/>
        <v>0</v>
      </c>
      <c r="Z88" s="732"/>
      <c r="AA88" s="732"/>
      <c r="AB88" s="106"/>
      <c r="AD88" s="106"/>
      <c r="AE88" s="736"/>
      <c r="AF88" s="736"/>
      <c r="AG88" s="736"/>
      <c r="AH88" s="104">
        <f t="shared" si="6"/>
        <v>0</v>
      </c>
      <c r="AI88" s="106"/>
      <c r="AJ88" s="736"/>
      <c r="AK88" s="736"/>
      <c r="AL88" s="736"/>
      <c r="AM88" s="104">
        <f t="shared" si="7"/>
        <v>0</v>
      </c>
      <c r="AN88" s="106"/>
      <c r="AO88" s="736"/>
      <c r="AP88" s="736"/>
      <c r="AQ88" s="736"/>
      <c r="AR88" s="104">
        <f t="shared" si="8"/>
        <v>0</v>
      </c>
      <c r="AS88" s="106"/>
      <c r="AT88" s="736"/>
      <c r="AU88" s="736"/>
      <c r="AV88" s="736"/>
      <c r="AW88" s="104">
        <f t="shared" si="9"/>
        <v>0</v>
      </c>
    </row>
    <row r="89" spans="1:49" hidden="1">
      <c r="A89" s="522">
        <v>85</v>
      </c>
      <c r="B89" s="524" t="s">
        <v>172</v>
      </c>
      <c r="C89" s="544" t="s">
        <v>188</v>
      </c>
      <c r="D89" s="513" t="s">
        <v>2642</v>
      </c>
      <c r="E89" s="562" t="s">
        <v>2644</v>
      </c>
      <c r="F89" s="513" t="s">
        <v>2683</v>
      </c>
      <c r="G89" s="552" t="s">
        <v>430</v>
      </c>
      <c r="H89" s="545" t="s">
        <v>193</v>
      </c>
      <c r="I89" s="566" t="s">
        <v>439</v>
      </c>
      <c r="J89" s="106"/>
      <c r="K89" s="106"/>
      <c r="L89" s="103"/>
      <c r="M89" s="106"/>
      <c r="N89" s="106" t="s">
        <v>440</v>
      </c>
      <c r="O89" s="557" t="s">
        <v>2618</v>
      </c>
      <c r="P89" s="106"/>
      <c r="Q89" s="106"/>
      <c r="R89" s="87" t="s">
        <v>420</v>
      </c>
      <c r="S89" s="736">
        <v>1</v>
      </c>
      <c r="T89" s="737">
        <v>2</v>
      </c>
      <c r="U89" s="737">
        <v>12</v>
      </c>
      <c r="V89" s="589">
        <f t="shared" si="11"/>
        <v>288</v>
      </c>
      <c r="W89" s="737">
        <v>0.05</v>
      </c>
      <c r="X89" s="737">
        <v>60</v>
      </c>
      <c r="Y89" s="550">
        <f t="shared" si="10"/>
        <v>1440</v>
      </c>
      <c r="Z89" s="732" t="s">
        <v>185</v>
      </c>
      <c r="AA89" s="732"/>
      <c r="AB89" s="106"/>
      <c r="AD89" s="106"/>
      <c r="AE89" s="736"/>
      <c r="AF89" s="736"/>
      <c r="AG89" s="736"/>
      <c r="AH89" s="104">
        <f t="shared" si="6"/>
        <v>0</v>
      </c>
      <c r="AI89" s="106"/>
      <c r="AJ89" s="736"/>
      <c r="AK89" s="736"/>
      <c r="AL89" s="736"/>
      <c r="AM89" s="104">
        <f t="shared" si="7"/>
        <v>0</v>
      </c>
      <c r="AN89" s="106"/>
      <c r="AO89" s="736"/>
      <c r="AP89" s="736"/>
      <c r="AQ89" s="736"/>
      <c r="AR89" s="104">
        <f t="shared" si="8"/>
        <v>0</v>
      </c>
      <c r="AS89" s="106"/>
      <c r="AT89" s="736"/>
      <c r="AU89" s="736"/>
      <c r="AV89" s="736"/>
      <c r="AW89" s="104">
        <f t="shared" si="9"/>
        <v>0</v>
      </c>
    </row>
    <row r="90" spans="1:49" hidden="1">
      <c r="A90" s="522">
        <v>86</v>
      </c>
      <c r="B90" s="524" t="s">
        <v>172</v>
      </c>
      <c r="C90" s="544" t="s">
        <v>188</v>
      </c>
      <c r="D90" s="513" t="s">
        <v>2642</v>
      </c>
      <c r="E90" s="562" t="s">
        <v>2644</v>
      </c>
      <c r="F90" s="513" t="s">
        <v>2683</v>
      </c>
      <c r="G90" s="552" t="s">
        <v>430</v>
      </c>
      <c r="H90" s="545" t="s">
        <v>442</v>
      </c>
      <c r="I90" s="566" t="s">
        <v>443</v>
      </c>
      <c r="J90" s="106"/>
      <c r="K90" s="106"/>
      <c r="L90" s="103"/>
      <c r="M90" s="106"/>
      <c r="N90" s="106"/>
      <c r="O90" s="557" t="s">
        <v>441</v>
      </c>
      <c r="P90" s="106"/>
      <c r="Q90" s="106"/>
      <c r="R90" s="87" t="s">
        <v>420</v>
      </c>
      <c r="S90" s="736"/>
      <c r="T90" s="737"/>
      <c r="U90" s="737"/>
      <c r="V90" s="589"/>
      <c r="W90" s="737"/>
      <c r="X90" s="737"/>
      <c r="Y90" s="550">
        <f t="shared" si="10"/>
        <v>0</v>
      </c>
      <c r="Z90" s="732"/>
      <c r="AA90" s="732"/>
      <c r="AB90" s="106"/>
      <c r="AD90" s="106"/>
      <c r="AE90" s="106">
        <v>1</v>
      </c>
      <c r="AF90" s="106">
        <v>0.33</v>
      </c>
      <c r="AG90" s="106">
        <v>4</v>
      </c>
      <c r="AH90" s="104">
        <f t="shared" si="6"/>
        <v>15.84</v>
      </c>
      <c r="AI90" s="106"/>
      <c r="AJ90" s="106">
        <v>1</v>
      </c>
      <c r="AK90" s="106">
        <v>0.33</v>
      </c>
      <c r="AL90" s="106">
        <v>4</v>
      </c>
      <c r="AM90" s="104">
        <f t="shared" si="7"/>
        <v>15.84</v>
      </c>
      <c r="AN90" s="106"/>
      <c r="AO90" s="106">
        <v>1</v>
      </c>
      <c r="AP90" s="106">
        <v>0.33</v>
      </c>
      <c r="AQ90" s="106">
        <v>4</v>
      </c>
      <c r="AR90" s="104">
        <f t="shared" si="8"/>
        <v>15.84</v>
      </c>
      <c r="AS90" s="106"/>
      <c r="AT90" s="106">
        <v>1</v>
      </c>
      <c r="AU90" s="106">
        <v>0.33</v>
      </c>
      <c r="AV90" s="106">
        <v>4</v>
      </c>
      <c r="AW90" s="104">
        <f t="shared" si="9"/>
        <v>15.84</v>
      </c>
    </row>
    <row r="91" spans="1:49" ht="23" hidden="1">
      <c r="A91" s="522">
        <v>87</v>
      </c>
      <c r="B91" s="524" t="s">
        <v>172</v>
      </c>
      <c r="C91" s="544" t="s">
        <v>188</v>
      </c>
      <c r="D91" s="513" t="s">
        <v>2642</v>
      </c>
      <c r="E91" s="562" t="s">
        <v>2644</v>
      </c>
      <c r="F91" s="513" t="s">
        <v>2683</v>
      </c>
      <c r="G91" s="552" t="s">
        <v>430</v>
      </c>
      <c r="H91" s="545" t="s">
        <v>444</v>
      </c>
      <c r="I91" s="566" t="s">
        <v>445</v>
      </c>
      <c r="J91" s="106" t="s">
        <v>446</v>
      </c>
      <c r="K91" s="106"/>
      <c r="L91" s="106"/>
      <c r="M91" s="106"/>
      <c r="N91" s="106"/>
      <c r="O91" s="557"/>
      <c r="P91" s="106"/>
      <c r="Q91" s="106"/>
      <c r="R91" s="87" t="s">
        <v>420</v>
      </c>
      <c r="S91" s="548">
        <v>1</v>
      </c>
      <c r="T91" s="549">
        <v>0.5</v>
      </c>
      <c r="U91" s="549">
        <v>12</v>
      </c>
      <c r="V91" s="554">
        <f t="shared" si="11"/>
        <v>72</v>
      </c>
      <c r="W91" s="549">
        <v>0.25</v>
      </c>
      <c r="X91" s="549">
        <v>24</v>
      </c>
      <c r="Y91" s="550">
        <f t="shared" si="10"/>
        <v>144</v>
      </c>
      <c r="Z91" s="560" t="s">
        <v>185</v>
      </c>
      <c r="AA91" s="560"/>
      <c r="AB91" s="106"/>
      <c r="AD91" s="106"/>
      <c r="AE91" s="106">
        <v>1</v>
      </c>
      <c r="AF91" s="106">
        <v>0.1</v>
      </c>
      <c r="AG91" s="106">
        <v>4</v>
      </c>
      <c r="AH91" s="104">
        <f t="shared" si="6"/>
        <v>4.8000000000000007</v>
      </c>
      <c r="AI91" s="106"/>
      <c r="AJ91" s="106">
        <v>1</v>
      </c>
      <c r="AK91" s="106">
        <v>0.1</v>
      </c>
      <c r="AL91" s="106">
        <v>4</v>
      </c>
      <c r="AM91" s="104">
        <f t="shared" si="7"/>
        <v>4.8000000000000007</v>
      </c>
      <c r="AN91" s="106"/>
      <c r="AO91" s="106">
        <v>1</v>
      </c>
      <c r="AP91" s="106">
        <v>0.1</v>
      </c>
      <c r="AQ91" s="106">
        <v>4</v>
      </c>
      <c r="AR91" s="104">
        <f t="shared" si="8"/>
        <v>4.8000000000000007</v>
      </c>
      <c r="AS91" s="106"/>
      <c r="AT91" s="106">
        <v>1</v>
      </c>
      <c r="AU91" s="106">
        <v>0.1</v>
      </c>
      <c r="AV91" s="106">
        <v>4</v>
      </c>
      <c r="AW91" s="104">
        <f t="shared" si="9"/>
        <v>4.8000000000000007</v>
      </c>
    </row>
    <row r="92" spans="1:49" ht="23" hidden="1">
      <c r="A92" s="522">
        <v>88</v>
      </c>
      <c r="B92" s="524" t="s">
        <v>172</v>
      </c>
      <c r="C92" s="544" t="s">
        <v>188</v>
      </c>
      <c r="D92" s="513" t="s">
        <v>2642</v>
      </c>
      <c r="E92" s="562" t="s">
        <v>2644</v>
      </c>
      <c r="F92" s="513" t="s">
        <v>2683</v>
      </c>
      <c r="G92" s="552" t="s">
        <v>430</v>
      </c>
      <c r="H92" s="545" t="s">
        <v>444</v>
      </c>
      <c r="I92" s="566" t="s">
        <v>447</v>
      </c>
      <c r="J92" s="106"/>
      <c r="K92" s="106"/>
      <c r="L92" s="106"/>
      <c r="M92" s="106"/>
      <c r="N92" s="106"/>
      <c r="O92" s="557"/>
      <c r="P92" s="106"/>
      <c r="Q92" s="106"/>
      <c r="R92" s="87" t="s">
        <v>420</v>
      </c>
      <c r="S92" s="548">
        <v>1</v>
      </c>
      <c r="T92" s="549">
        <v>0.5</v>
      </c>
      <c r="U92" s="549">
        <v>12</v>
      </c>
      <c r="V92" s="554">
        <f t="shared" si="11"/>
        <v>72</v>
      </c>
      <c r="W92" s="549">
        <v>0.25</v>
      </c>
      <c r="X92" s="549">
        <v>24</v>
      </c>
      <c r="Y92" s="550">
        <f t="shared" si="10"/>
        <v>144</v>
      </c>
      <c r="Z92" s="560" t="s">
        <v>185</v>
      </c>
      <c r="AA92" s="560"/>
      <c r="AB92" s="106"/>
      <c r="AD92" s="106"/>
      <c r="AE92" s="106">
        <v>1</v>
      </c>
      <c r="AF92" s="106">
        <v>0.2</v>
      </c>
      <c r="AG92" s="106">
        <v>150</v>
      </c>
      <c r="AH92" s="104">
        <f t="shared" si="6"/>
        <v>360</v>
      </c>
      <c r="AI92" s="106"/>
      <c r="AJ92" s="106">
        <v>1</v>
      </c>
      <c r="AK92" s="106">
        <v>0.2</v>
      </c>
      <c r="AL92" s="106">
        <v>150</v>
      </c>
      <c r="AM92" s="104">
        <f t="shared" si="7"/>
        <v>360</v>
      </c>
      <c r="AN92" s="106"/>
      <c r="AO92" s="106">
        <v>1</v>
      </c>
      <c r="AP92" s="106">
        <v>0.2</v>
      </c>
      <c r="AQ92" s="106">
        <v>150</v>
      </c>
      <c r="AR92" s="104">
        <f t="shared" si="8"/>
        <v>360</v>
      </c>
      <c r="AS92" s="106"/>
      <c r="AT92" s="106">
        <v>1</v>
      </c>
      <c r="AU92" s="106">
        <v>0.2</v>
      </c>
      <c r="AV92" s="106">
        <v>150</v>
      </c>
      <c r="AW92" s="104">
        <f t="shared" si="9"/>
        <v>360</v>
      </c>
    </row>
    <row r="93" spans="1:49" hidden="1">
      <c r="A93" s="522">
        <v>89</v>
      </c>
      <c r="B93" s="524" t="s">
        <v>172</v>
      </c>
      <c r="C93" s="544" t="s">
        <v>188</v>
      </c>
      <c r="D93" s="513" t="s">
        <v>2641</v>
      </c>
      <c r="E93" s="576" t="s">
        <v>2938</v>
      </c>
      <c r="F93" s="513" t="s">
        <v>2934</v>
      </c>
      <c r="G93" s="552" t="s">
        <v>449</v>
      </c>
      <c r="H93" s="545" t="s">
        <v>450</v>
      </c>
      <c r="I93" s="578" t="s">
        <v>451</v>
      </c>
      <c r="J93" s="106"/>
      <c r="K93" s="106"/>
      <c r="L93" s="106"/>
      <c r="M93" s="106"/>
      <c r="N93" s="106"/>
      <c r="O93" s="557"/>
      <c r="P93" s="106"/>
      <c r="Q93" s="106"/>
      <c r="R93" s="87" t="s">
        <v>420</v>
      </c>
      <c r="S93" s="736">
        <v>2</v>
      </c>
      <c r="T93" s="737">
        <v>1</v>
      </c>
      <c r="U93" s="737">
        <v>12</v>
      </c>
      <c r="V93" s="589">
        <f t="shared" si="11"/>
        <v>288</v>
      </c>
      <c r="W93" s="737">
        <v>1</v>
      </c>
      <c r="X93" s="737">
        <v>60</v>
      </c>
      <c r="Y93" s="550">
        <f t="shared" si="10"/>
        <v>1440</v>
      </c>
      <c r="Z93" s="551" t="s">
        <v>185</v>
      </c>
      <c r="AA93" s="551"/>
      <c r="AB93" s="106"/>
      <c r="AD93" s="106"/>
      <c r="AE93" s="736">
        <v>2</v>
      </c>
      <c r="AF93" s="736">
        <v>2</v>
      </c>
      <c r="AG93" s="736">
        <v>12</v>
      </c>
      <c r="AH93" s="104">
        <f t="shared" si="6"/>
        <v>576</v>
      </c>
      <c r="AI93" s="106"/>
      <c r="AJ93" s="736">
        <v>2</v>
      </c>
      <c r="AK93" s="736">
        <v>2</v>
      </c>
      <c r="AL93" s="736">
        <v>12</v>
      </c>
      <c r="AM93" s="104">
        <f t="shared" si="7"/>
        <v>576</v>
      </c>
      <c r="AN93" s="106"/>
      <c r="AO93" s="736">
        <v>2</v>
      </c>
      <c r="AP93" s="736">
        <v>2</v>
      </c>
      <c r="AQ93" s="736">
        <v>12</v>
      </c>
      <c r="AR93" s="104">
        <f t="shared" si="8"/>
        <v>576</v>
      </c>
      <c r="AS93" s="106"/>
      <c r="AT93" s="736">
        <v>2</v>
      </c>
      <c r="AU93" s="736">
        <v>2</v>
      </c>
      <c r="AV93" s="736">
        <v>12</v>
      </c>
      <c r="AW93" s="104">
        <f t="shared" si="9"/>
        <v>576</v>
      </c>
    </row>
    <row r="94" spans="1:49" hidden="1">
      <c r="A94" s="522">
        <v>90</v>
      </c>
      <c r="B94" s="524" t="s">
        <v>172</v>
      </c>
      <c r="C94" s="544" t="s">
        <v>188</v>
      </c>
      <c r="D94" s="513" t="s">
        <v>2641</v>
      </c>
      <c r="E94" s="576" t="s">
        <v>2938</v>
      </c>
      <c r="F94" s="513" t="s">
        <v>2934</v>
      </c>
      <c r="G94" s="552" t="s">
        <v>449</v>
      </c>
      <c r="H94" s="545" t="s">
        <v>452</v>
      </c>
      <c r="I94" s="578" t="s">
        <v>453</v>
      </c>
      <c r="J94" s="106"/>
      <c r="K94" s="106"/>
      <c r="L94" s="106"/>
      <c r="M94" s="106"/>
      <c r="N94" s="106"/>
      <c r="O94" s="557"/>
      <c r="P94" s="106"/>
      <c r="Q94" s="106"/>
      <c r="R94" s="87" t="s">
        <v>420</v>
      </c>
      <c r="S94" s="736"/>
      <c r="T94" s="737"/>
      <c r="U94" s="737"/>
      <c r="V94" s="589"/>
      <c r="W94" s="737"/>
      <c r="X94" s="737"/>
      <c r="Y94" s="550">
        <f t="shared" si="10"/>
        <v>0</v>
      </c>
      <c r="Z94" s="551" t="s">
        <v>185</v>
      </c>
      <c r="AA94" s="551"/>
      <c r="AB94" s="106"/>
      <c r="AD94" s="106"/>
      <c r="AE94" s="736"/>
      <c r="AF94" s="736"/>
      <c r="AG94" s="736"/>
      <c r="AH94" s="104">
        <f t="shared" si="6"/>
        <v>0</v>
      </c>
      <c r="AI94" s="106"/>
      <c r="AJ94" s="736"/>
      <c r="AK94" s="736"/>
      <c r="AL94" s="736"/>
      <c r="AM94" s="104">
        <f t="shared" si="7"/>
        <v>0</v>
      </c>
      <c r="AN94" s="106"/>
      <c r="AO94" s="736"/>
      <c r="AP94" s="736"/>
      <c r="AQ94" s="736"/>
      <c r="AR94" s="104">
        <f t="shared" si="8"/>
        <v>0</v>
      </c>
      <c r="AS94" s="106"/>
      <c r="AT94" s="736"/>
      <c r="AU94" s="736"/>
      <c r="AV94" s="736"/>
      <c r="AW94" s="104">
        <f t="shared" si="9"/>
        <v>0</v>
      </c>
    </row>
    <row r="95" spans="1:49" hidden="1">
      <c r="A95" s="522">
        <v>91</v>
      </c>
      <c r="B95" s="524" t="s">
        <v>172</v>
      </c>
      <c r="C95" s="544" t="s">
        <v>188</v>
      </c>
      <c r="D95" s="513" t="s">
        <v>2641</v>
      </c>
      <c r="E95" s="576" t="s">
        <v>2938</v>
      </c>
      <c r="F95" s="513" t="s">
        <v>2934</v>
      </c>
      <c r="G95" s="552" t="s">
        <v>449</v>
      </c>
      <c r="H95" s="545" t="s">
        <v>454</v>
      </c>
      <c r="I95" s="578" t="s">
        <v>455</v>
      </c>
      <c r="J95" s="106"/>
      <c r="K95" s="106"/>
      <c r="L95" s="106"/>
      <c r="M95" s="106"/>
      <c r="N95" s="106"/>
      <c r="O95" s="557"/>
      <c r="P95" s="106"/>
      <c r="Q95" s="106"/>
      <c r="R95" s="87" t="s">
        <v>420</v>
      </c>
      <c r="S95" s="736"/>
      <c r="T95" s="737"/>
      <c r="U95" s="737"/>
      <c r="V95" s="589"/>
      <c r="W95" s="737"/>
      <c r="X95" s="737"/>
      <c r="Y95" s="550">
        <f t="shared" si="10"/>
        <v>0</v>
      </c>
      <c r="Z95" s="551" t="s">
        <v>185</v>
      </c>
      <c r="AA95" s="551"/>
      <c r="AB95" s="106"/>
      <c r="AD95" s="580"/>
      <c r="AE95" s="580">
        <v>2</v>
      </c>
      <c r="AF95" s="580">
        <v>0.5</v>
      </c>
      <c r="AG95" s="106">
        <v>8</v>
      </c>
      <c r="AH95" s="104">
        <f t="shared" si="6"/>
        <v>96</v>
      </c>
      <c r="AI95" s="580"/>
      <c r="AJ95" s="580">
        <v>2</v>
      </c>
      <c r="AK95" s="580">
        <v>0.5</v>
      </c>
      <c r="AL95" s="106">
        <v>8</v>
      </c>
      <c r="AM95" s="104">
        <f t="shared" si="7"/>
        <v>96</v>
      </c>
      <c r="AN95" s="580"/>
      <c r="AO95" s="580">
        <v>2</v>
      </c>
      <c r="AP95" s="580">
        <v>0.5</v>
      </c>
      <c r="AQ95" s="106">
        <v>8</v>
      </c>
      <c r="AR95" s="104">
        <f t="shared" si="8"/>
        <v>96</v>
      </c>
      <c r="AS95" s="580"/>
      <c r="AT95" s="580">
        <v>2</v>
      </c>
      <c r="AU95" s="580">
        <v>0.5</v>
      </c>
      <c r="AV95" s="106">
        <v>8</v>
      </c>
      <c r="AW95" s="104">
        <f t="shared" si="9"/>
        <v>96</v>
      </c>
    </row>
    <row r="96" spans="1:49" hidden="1">
      <c r="A96" s="522">
        <v>92</v>
      </c>
      <c r="B96" s="524" t="s">
        <v>172</v>
      </c>
      <c r="C96" s="544" t="s">
        <v>188</v>
      </c>
      <c r="D96" s="513" t="s">
        <v>2641</v>
      </c>
      <c r="E96" s="576" t="s">
        <v>2938</v>
      </c>
      <c r="F96" s="513" t="s">
        <v>2934</v>
      </c>
      <c r="G96" s="552" t="s">
        <v>449</v>
      </c>
      <c r="H96" s="545" t="s">
        <v>355</v>
      </c>
      <c r="I96" s="578" t="s">
        <v>456</v>
      </c>
      <c r="J96" s="106" t="s">
        <v>457</v>
      </c>
      <c r="K96" s="106"/>
      <c r="L96" s="106"/>
      <c r="M96" s="106"/>
      <c r="N96" s="106"/>
      <c r="O96" s="557"/>
      <c r="P96" s="106"/>
      <c r="Q96" s="106"/>
      <c r="R96" s="87" t="s">
        <v>420</v>
      </c>
      <c r="S96" s="548">
        <v>1</v>
      </c>
      <c r="T96" s="549">
        <v>0.03</v>
      </c>
      <c r="U96" s="549">
        <v>12</v>
      </c>
      <c r="V96" s="554">
        <f t="shared" si="11"/>
        <v>4.32</v>
      </c>
      <c r="W96" s="549">
        <v>0.03</v>
      </c>
      <c r="X96" s="549">
        <v>60</v>
      </c>
      <c r="Y96" s="550">
        <f t="shared" si="10"/>
        <v>21.599999999999998</v>
      </c>
      <c r="Z96" s="560" t="s">
        <v>185</v>
      </c>
      <c r="AA96" s="560"/>
      <c r="AB96" s="106"/>
      <c r="AD96" s="580"/>
      <c r="AE96" s="580">
        <v>2</v>
      </c>
      <c r="AF96" s="580">
        <v>1</v>
      </c>
      <c r="AG96" s="106">
        <v>8</v>
      </c>
      <c r="AH96" s="104">
        <f>AE96*AF96*AG96*12</f>
        <v>192</v>
      </c>
      <c r="AI96" s="580"/>
      <c r="AJ96" s="580">
        <v>2</v>
      </c>
      <c r="AK96" s="580">
        <v>1</v>
      </c>
      <c r="AL96" s="106">
        <v>8</v>
      </c>
      <c r="AM96" s="104">
        <f>AJ96*AK96*AL96*12</f>
        <v>192</v>
      </c>
      <c r="AN96" s="580"/>
      <c r="AO96" s="580">
        <v>2</v>
      </c>
      <c r="AP96" s="580">
        <v>1</v>
      </c>
      <c r="AQ96" s="106">
        <v>8</v>
      </c>
      <c r="AR96" s="104">
        <f>AO96*AP96*AQ96*12</f>
        <v>192</v>
      </c>
      <c r="AS96" s="580"/>
      <c r="AT96" s="580">
        <v>2</v>
      </c>
      <c r="AU96" s="580">
        <v>1</v>
      </c>
      <c r="AV96" s="106">
        <v>8</v>
      </c>
      <c r="AW96" s="104">
        <f>AT96*AU96*AV96*12</f>
        <v>192</v>
      </c>
    </row>
    <row r="97" spans="1:49" hidden="1">
      <c r="A97" s="522">
        <v>93</v>
      </c>
      <c r="B97" s="524" t="s">
        <v>172</v>
      </c>
      <c r="C97" s="544" t="s">
        <v>188</v>
      </c>
      <c r="D97" s="513" t="s">
        <v>2641</v>
      </c>
      <c r="E97" s="576" t="s">
        <v>2938</v>
      </c>
      <c r="F97" s="513" t="s">
        <v>2934</v>
      </c>
      <c r="G97" s="552" t="s">
        <v>449</v>
      </c>
      <c r="H97" s="545" t="s">
        <v>401</v>
      </c>
      <c r="I97" s="578" t="s">
        <v>458</v>
      </c>
      <c r="J97" s="106" t="s">
        <v>403</v>
      </c>
      <c r="K97" s="106"/>
      <c r="L97" s="106"/>
      <c r="M97" s="106"/>
      <c r="N97" s="106"/>
      <c r="O97" s="557"/>
      <c r="P97" s="106"/>
      <c r="Q97" s="106"/>
      <c r="R97" s="87" t="s">
        <v>420</v>
      </c>
      <c r="S97" s="736">
        <v>1</v>
      </c>
      <c r="T97" s="737">
        <v>0.5</v>
      </c>
      <c r="U97" s="737">
        <v>12</v>
      </c>
      <c r="V97" s="589">
        <f t="shared" si="11"/>
        <v>72</v>
      </c>
      <c r="W97" s="737">
        <v>0.5</v>
      </c>
      <c r="X97" s="737">
        <v>60</v>
      </c>
      <c r="Y97" s="550">
        <f t="shared" si="10"/>
        <v>360</v>
      </c>
      <c r="Z97" s="551" t="s">
        <v>185</v>
      </c>
      <c r="AA97" s="551"/>
      <c r="AB97" s="106"/>
      <c r="AD97" s="580"/>
      <c r="AE97" s="742">
        <v>2</v>
      </c>
      <c r="AF97" s="742">
        <v>1.5</v>
      </c>
      <c r="AG97" s="736">
        <v>8</v>
      </c>
      <c r="AH97" s="104">
        <f t="shared" ref="AH97:AH158" si="12">AE97*AF97*AG97*12</f>
        <v>288</v>
      </c>
      <c r="AI97" s="580"/>
      <c r="AJ97" s="742">
        <v>2</v>
      </c>
      <c r="AK97" s="742">
        <v>1.5</v>
      </c>
      <c r="AL97" s="736">
        <v>8</v>
      </c>
      <c r="AM97" s="104">
        <f t="shared" ref="AM97:AM158" si="13">AJ97*AK97*AL97*12</f>
        <v>288</v>
      </c>
      <c r="AN97" s="580"/>
      <c r="AO97" s="742">
        <v>2</v>
      </c>
      <c r="AP97" s="742">
        <v>1.5</v>
      </c>
      <c r="AQ97" s="736">
        <v>8</v>
      </c>
      <c r="AR97" s="104">
        <f t="shared" ref="AR97:AR158" si="14">AO97*AP97*AQ97*12</f>
        <v>288</v>
      </c>
      <c r="AS97" s="580"/>
      <c r="AT97" s="742">
        <v>2</v>
      </c>
      <c r="AU97" s="742">
        <v>1.5</v>
      </c>
      <c r="AV97" s="736">
        <v>8</v>
      </c>
      <c r="AW97" s="104">
        <f t="shared" ref="AW97:AW158" si="15">AT97*AU97*AV97*12</f>
        <v>288</v>
      </c>
    </row>
    <row r="98" spans="1:49" hidden="1">
      <c r="A98" s="522">
        <v>94</v>
      </c>
      <c r="B98" s="524" t="s">
        <v>172</v>
      </c>
      <c r="C98" s="544" t="s">
        <v>188</v>
      </c>
      <c r="D98" s="513" t="s">
        <v>2641</v>
      </c>
      <c r="E98" s="576" t="s">
        <v>2938</v>
      </c>
      <c r="F98" s="513" t="s">
        <v>2934</v>
      </c>
      <c r="G98" s="552" t="s">
        <v>449</v>
      </c>
      <c r="H98" s="545" t="s">
        <v>406</v>
      </c>
      <c r="I98" s="578" t="s">
        <v>459</v>
      </c>
      <c r="J98" s="102"/>
      <c r="K98" s="106"/>
      <c r="L98" s="106"/>
      <c r="M98" s="106"/>
      <c r="N98" s="106"/>
      <c r="O98" s="557"/>
      <c r="P98" s="106"/>
      <c r="Q98" s="106"/>
      <c r="R98" s="87" t="s">
        <v>420</v>
      </c>
      <c r="S98" s="736"/>
      <c r="T98" s="737"/>
      <c r="U98" s="737"/>
      <c r="V98" s="589"/>
      <c r="W98" s="737"/>
      <c r="X98" s="737"/>
      <c r="Y98" s="550">
        <f t="shared" si="10"/>
        <v>0</v>
      </c>
      <c r="Z98" s="551" t="s">
        <v>185</v>
      </c>
      <c r="AA98" s="551"/>
      <c r="AB98" s="106"/>
      <c r="AD98" s="106"/>
      <c r="AE98" s="742"/>
      <c r="AF98" s="742"/>
      <c r="AG98" s="736"/>
      <c r="AH98" s="104">
        <f t="shared" si="12"/>
        <v>0</v>
      </c>
      <c r="AI98" s="106"/>
      <c r="AJ98" s="742"/>
      <c r="AK98" s="742"/>
      <c r="AL98" s="736"/>
      <c r="AM98" s="104">
        <f t="shared" si="13"/>
        <v>0</v>
      </c>
      <c r="AN98" s="106"/>
      <c r="AO98" s="742"/>
      <c r="AP98" s="742"/>
      <c r="AQ98" s="736"/>
      <c r="AR98" s="104">
        <f t="shared" si="14"/>
        <v>0</v>
      </c>
      <c r="AS98" s="106"/>
      <c r="AT98" s="742"/>
      <c r="AU98" s="742"/>
      <c r="AV98" s="736"/>
      <c r="AW98" s="104">
        <f t="shared" si="15"/>
        <v>0</v>
      </c>
    </row>
    <row r="99" spans="1:49" hidden="1">
      <c r="A99" s="522">
        <v>95</v>
      </c>
      <c r="B99" s="524" t="s">
        <v>172</v>
      </c>
      <c r="C99" s="544" t="s">
        <v>188</v>
      </c>
      <c r="D99" s="513" t="s">
        <v>2641</v>
      </c>
      <c r="E99" s="576" t="s">
        <v>2938</v>
      </c>
      <c r="F99" s="513" t="s">
        <v>2934</v>
      </c>
      <c r="G99" s="552" t="s">
        <v>449</v>
      </c>
      <c r="H99" s="545" t="s">
        <v>424</v>
      </c>
      <c r="I99" s="578" t="s">
        <v>460</v>
      </c>
      <c r="J99" s="106"/>
      <c r="K99" s="106"/>
      <c r="L99" s="106"/>
      <c r="M99" s="106"/>
      <c r="N99" s="106"/>
      <c r="O99" s="557"/>
      <c r="P99" s="106"/>
      <c r="Q99" s="106"/>
      <c r="R99" s="87" t="s">
        <v>420</v>
      </c>
      <c r="S99" s="736"/>
      <c r="T99" s="737"/>
      <c r="U99" s="737"/>
      <c r="V99" s="589"/>
      <c r="W99" s="737"/>
      <c r="X99" s="737"/>
      <c r="Y99" s="550">
        <f t="shared" si="10"/>
        <v>0</v>
      </c>
      <c r="Z99" s="551" t="s">
        <v>185</v>
      </c>
      <c r="AA99" s="551"/>
      <c r="AB99" s="106"/>
      <c r="AD99" s="580"/>
      <c r="AE99" s="580">
        <v>1</v>
      </c>
      <c r="AF99" s="580">
        <v>0.25</v>
      </c>
      <c r="AG99" s="106">
        <v>8</v>
      </c>
      <c r="AH99" s="104">
        <f t="shared" si="12"/>
        <v>24</v>
      </c>
      <c r="AI99" s="580"/>
      <c r="AJ99" s="580">
        <v>1</v>
      </c>
      <c r="AK99" s="580">
        <v>0.25</v>
      </c>
      <c r="AL99" s="106">
        <v>8</v>
      </c>
      <c r="AM99" s="104">
        <f t="shared" si="13"/>
        <v>24</v>
      </c>
      <c r="AN99" s="580"/>
      <c r="AO99" s="580">
        <v>1</v>
      </c>
      <c r="AP99" s="580">
        <v>0.25</v>
      </c>
      <c r="AQ99" s="106">
        <v>8</v>
      </c>
      <c r="AR99" s="104">
        <f t="shared" si="14"/>
        <v>24</v>
      </c>
      <c r="AS99" s="580"/>
      <c r="AT99" s="580">
        <v>1</v>
      </c>
      <c r="AU99" s="580">
        <v>0.25</v>
      </c>
      <c r="AV99" s="106">
        <v>8</v>
      </c>
      <c r="AW99" s="104">
        <f t="shared" si="15"/>
        <v>24</v>
      </c>
    </row>
    <row r="100" spans="1:49" ht="23" hidden="1">
      <c r="A100" s="522">
        <v>96</v>
      </c>
      <c r="B100" s="524" t="s">
        <v>172</v>
      </c>
      <c r="C100" s="544" t="s">
        <v>188</v>
      </c>
      <c r="D100" s="513" t="s">
        <v>2642</v>
      </c>
      <c r="E100" s="562" t="s">
        <v>2644</v>
      </c>
      <c r="F100" s="513" t="s">
        <v>2684</v>
      </c>
      <c r="G100" s="514" t="s">
        <v>461</v>
      </c>
      <c r="H100" s="556" t="s">
        <v>461</v>
      </c>
      <c r="I100" s="545" t="s">
        <v>462</v>
      </c>
      <c r="J100" s="106" t="s">
        <v>415</v>
      </c>
      <c r="K100" s="106" t="s">
        <v>389</v>
      </c>
      <c r="L100" s="106" t="s">
        <v>463</v>
      </c>
      <c r="M100" s="87" t="s">
        <v>464</v>
      </c>
      <c r="N100" s="87" t="s">
        <v>375</v>
      </c>
      <c r="O100" s="557" t="s">
        <v>2619</v>
      </c>
      <c r="P100" s="106"/>
      <c r="Q100" s="106"/>
      <c r="R100" s="87" t="s">
        <v>420</v>
      </c>
      <c r="S100" s="548">
        <v>1</v>
      </c>
      <c r="T100" s="549">
        <v>0.3</v>
      </c>
      <c r="U100" s="549">
        <v>12</v>
      </c>
      <c r="V100" s="554">
        <f t="shared" si="11"/>
        <v>43.199999999999996</v>
      </c>
      <c r="W100" s="549">
        <v>0.3</v>
      </c>
      <c r="X100" s="549">
        <v>60</v>
      </c>
      <c r="Y100" s="550">
        <f t="shared" si="10"/>
        <v>216</v>
      </c>
      <c r="Z100" s="560" t="s">
        <v>185</v>
      </c>
      <c r="AA100" s="560"/>
      <c r="AB100" s="106"/>
      <c r="AD100" s="580"/>
      <c r="AE100" s="580">
        <v>1</v>
      </c>
      <c r="AF100" s="580">
        <v>0.25</v>
      </c>
      <c r="AG100" s="106">
        <v>8</v>
      </c>
      <c r="AH100" s="104">
        <f t="shared" si="12"/>
        <v>24</v>
      </c>
      <c r="AI100" s="580"/>
      <c r="AJ100" s="580">
        <v>1</v>
      </c>
      <c r="AK100" s="580">
        <v>0.25</v>
      </c>
      <c r="AL100" s="106">
        <v>8</v>
      </c>
      <c r="AM100" s="104">
        <f t="shared" si="13"/>
        <v>24</v>
      </c>
      <c r="AN100" s="580"/>
      <c r="AO100" s="580">
        <v>1</v>
      </c>
      <c r="AP100" s="580">
        <v>0.25</v>
      </c>
      <c r="AQ100" s="106">
        <v>8</v>
      </c>
      <c r="AR100" s="104">
        <f t="shared" si="14"/>
        <v>24</v>
      </c>
      <c r="AS100" s="580"/>
      <c r="AT100" s="580">
        <v>1</v>
      </c>
      <c r="AU100" s="580">
        <v>0.25</v>
      </c>
      <c r="AV100" s="106">
        <v>8</v>
      </c>
      <c r="AW100" s="104">
        <f t="shared" si="15"/>
        <v>24</v>
      </c>
    </row>
    <row r="101" spans="1:49" ht="23" hidden="1">
      <c r="A101" s="522">
        <v>97</v>
      </c>
      <c r="B101" s="524" t="s">
        <v>172</v>
      </c>
      <c r="C101" s="544" t="s">
        <v>188</v>
      </c>
      <c r="D101" s="513" t="s">
        <v>2642</v>
      </c>
      <c r="E101" s="562" t="s">
        <v>2644</v>
      </c>
      <c r="F101" s="513" t="s">
        <v>2968</v>
      </c>
      <c r="G101" s="514" t="s">
        <v>465</v>
      </c>
      <c r="H101" s="556" t="s">
        <v>465</v>
      </c>
      <c r="I101" s="545" t="s">
        <v>466</v>
      </c>
      <c r="J101" s="106" t="s">
        <v>415</v>
      </c>
      <c r="K101" s="106" t="s">
        <v>467</v>
      </c>
      <c r="L101" s="106" t="s">
        <v>468</v>
      </c>
      <c r="M101" s="87" t="s">
        <v>469</v>
      </c>
      <c r="N101" s="87" t="s">
        <v>375</v>
      </c>
      <c r="O101" s="557" t="s">
        <v>2620</v>
      </c>
      <c r="P101" s="106"/>
      <c r="Q101" s="106"/>
      <c r="R101" s="87" t="s">
        <v>420</v>
      </c>
      <c r="S101" s="548">
        <v>1</v>
      </c>
      <c r="T101" s="549">
        <v>0.3</v>
      </c>
      <c r="U101" s="549">
        <v>12</v>
      </c>
      <c r="V101" s="554">
        <f t="shared" si="11"/>
        <v>43.199999999999996</v>
      </c>
      <c r="W101" s="549">
        <v>0.3</v>
      </c>
      <c r="X101" s="549">
        <v>60</v>
      </c>
      <c r="Y101" s="550">
        <f t="shared" si="10"/>
        <v>216</v>
      </c>
      <c r="Z101" s="560" t="s">
        <v>185</v>
      </c>
      <c r="AA101" s="560"/>
      <c r="AB101" s="106"/>
      <c r="AD101" s="580"/>
      <c r="AE101" s="580">
        <v>1</v>
      </c>
      <c r="AF101" s="580">
        <v>0.25</v>
      </c>
      <c r="AG101" s="106">
        <v>8</v>
      </c>
      <c r="AH101" s="104">
        <f t="shared" si="12"/>
        <v>24</v>
      </c>
      <c r="AI101" s="580"/>
      <c r="AJ101" s="580">
        <v>1</v>
      </c>
      <c r="AK101" s="580">
        <v>0.25</v>
      </c>
      <c r="AL101" s="106">
        <v>8</v>
      </c>
      <c r="AM101" s="104">
        <f t="shared" si="13"/>
        <v>24</v>
      </c>
      <c r="AN101" s="580"/>
      <c r="AO101" s="580">
        <v>1</v>
      </c>
      <c r="AP101" s="580">
        <v>0.25</v>
      </c>
      <c r="AQ101" s="106">
        <v>8</v>
      </c>
      <c r="AR101" s="104">
        <f t="shared" si="14"/>
        <v>24</v>
      </c>
      <c r="AS101" s="580"/>
      <c r="AT101" s="580">
        <v>1</v>
      </c>
      <c r="AU101" s="580">
        <v>0.25</v>
      </c>
      <c r="AV101" s="106">
        <v>8</v>
      </c>
      <c r="AW101" s="104">
        <f t="shared" si="15"/>
        <v>24</v>
      </c>
    </row>
    <row r="102" spans="1:49" hidden="1">
      <c r="A102" s="522">
        <v>98</v>
      </c>
      <c r="B102" s="524" t="s">
        <v>172</v>
      </c>
      <c r="C102" s="544" t="s">
        <v>188</v>
      </c>
      <c r="D102" s="513" t="s">
        <v>2642</v>
      </c>
      <c r="E102" s="562" t="s">
        <v>2644</v>
      </c>
      <c r="F102" s="513" t="s">
        <v>2968</v>
      </c>
      <c r="G102" s="561" t="s">
        <v>465</v>
      </c>
      <c r="H102" s="556" t="s">
        <v>193</v>
      </c>
      <c r="I102" s="545" t="s">
        <v>470</v>
      </c>
      <c r="J102" s="106"/>
      <c r="K102" s="106"/>
      <c r="L102" s="106"/>
      <c r="M102" s="106"/>
      <c r="N102" s="106"/>
      <c r="O102" s="557"/>
      <c r="P102" s="106"/>
      <c r="Q102" s="106"/>
      <c r="R102" s="87" t="s">
        <v>420</v>
      </c>
      <c r="S102" s="548">
        <v>1</v>
      </c>
      <c r="T102" s="549">
        <v>0.3</v>
      </c>
      <c r="U102" s="549">
        <v>12</v>
      </c>
      <c r="V102" s="554">
        <f t="shared" si="11"/>
        <v>43.199999999999996</v>
      </c>
      <c r="W102" s="549">
        <v>0.05</v>
      </c>
      <c r="X102" s="549">
        <v>60</v>
      </c>
      <c r="Y102" s="550">
        <f t="shared" si="10"/>
        <v>216</v>
      </c>
      <c r="Z102" s="560" t="s">
        <v>185</v>
      </c>
      <c r="AA102" s="560"/>
      <c r="AB102" s="106"/>
      <c r="AD102" s="580"/>
      <c r="AE102" s="580">
        <v>0</v>
      </c>
      <c r="AF102" s="580">
        <v>16</v>
      </c>
      <c r="AG102" s="106">
        <v>8</v>
      </c>
      <c r="AH102" s="104">
        <f t="shared" si="12"/>
        <v>0</v>
      </c>
      <c r="AI102" s="580"/>
      <c r="AJ102" s="580">
        <v>0</v>
      </c>
      <c r="AK102" s="580">
        <v>16</v>
      </c>
      <c r="AL102" s="106">
        <v>8</v>
      </c>
      <c r="AM102" s="104">
        <f t="shared" si="13"/>
        <v>0</v>
      </c>
      <c r="AN102" s="580"/>
      <c r="AO102" s="580">
        <v>0</v>
      </c>
      <c r="AP102" s="580">
        <v>16</v>
      </c>
      <c r="AQ102" s="106">
        <v>8</v>
      </c>
      <c r="AR102" s="104">
        <f t="shared" si="14"/>
        <v>0</v>
      </c>
      <c r="AS102" s="580"/>
      <c r="AT102" s="580">
        <v>0</v>
      </c>
      <c r="AU102" s="580">
        <v>16</v>
      </c>
      <c r="AV102" s="106">
        <v>8</v>
      </c>
      <c r="AW102" s="104">
        <f t="shared" si="15"/>
        <v>0</v>
      </c>
    </row>
    <row r="103" spans="1:49" ht="23" hidden="1">
      <c r="A103" s="522">
        <v>99</v>
      </c>
      <c r="B103" s="524" t="s">
        <v>172</v>
      </c>
      <c r="C103" s="544" t="s">
        <v>188</v>
      </c>
      <c r="D103" s="513" t="s">
        <v>2640</v>
      </c>
      <c r="E103" s="562" t="s">
        <v>448</v>
      </c>
      <c r="F103" s="563" t="s">
        <v>471</v>
      </c>
      <c r="G103" s="544" t="s">
        <v>472</v>
      </c>
      <c r="H103" s="545" t="s">
        <v>472</v>
      </c>
      <c r="I103" s="545" t="s">
        <v>473</v>
      </c>
      <c r="J103" s="106" t="s">
        <v>474</v>
      </c>
      <c r="K103" s="106" t="s">
        <v>475</v>
      </c>
      <c r="L103" s="106" t="s">
        <v>476</v>
      </c>
      <c r="M103" s="106" t="s">
        <v>477</v>
      </c>
      <c r="N103" s="106"/>
      <c r="O103" s="557"/>
      <c r="P103" s="106"/>
      <c r="Q103" s="106"/>
      <c r="R103" s="87" t="s">
        <v>420</v>
      </c>
      <c r="S103" s="548">
        <v>1</v>
      </c>
      <c r="T103" s="549">
        <v>1</v>
      </c>
      <c r="U103" s="549">
        <v>12</v>
      </c>
      <c r="V103" s="554">
        <f t="shared" si="11"/>
        <v>144</v>
      </c>
      <c r="W103" s="549">
        <v>1</v>
      </c>
      <c r="X103" s="549">
        <v>60</v>
      </c>
      <c r="Y103" s="550">
        <f t="shared" si="10"/>
        <v>720</v>
      </c>
      <c r="Z103" s="560" t="s">
        <v>185</v>
      </c>
      <c r="AA103" s="560"/>
      <c r="AB103" s="106"/>
      <c r="AD103" s="106"/>
      <c r="AE103" s="106">
        <v>1</v>
      </c>
      <c r="AF103" s="106">
        <v>5</v>
      </c>
      <c r="AG103" s="106">
        <v>20</v>
      </c>
      <c r="AH103" s="104">
        <f t="shared" si="12"/>
        <v>1200</v>
      </c>
      <c r="AI103" s="106"/>
      <c r="AJ103" s="106">
        <v>1</v>
      </c>
      <c r="AK103" s="106">
        <v>5</v>
      </c>
      <c r="AL103" s="106">
        <v>20</v>
      </c>
      <c r="AM103" s="104">
        <f t="shared" si="13"/>
        <v>1200</v>
      </c>
      <c r="AN103" s="106"/>
      <c r="AO103" s="106">
        <v>1</v>
      </c>
      <c r="AP103" s="106">
        <v>5</v>
      </c>
      <c r="AQ103" s="106">
        <v>20</v>
      </c>
      <c r="AR103" s="104">
        <f t="shared" si="14"/>
        <v>1200</v>
      </c>
      <c r="AS103" s="106"/>
      <c r="AT103" s="106">
        <v>1</v>
      </c>
      <c r="AU103" s="106">
        <v>5</v>
      </c>
      <c r="AV103" s="106">
        <v>20</v>
      </c>
      <c r="AW103" s="104">
        <f t="shared" si="15"/>
        <v>1200</v>
      </c>
    </row>
    <row r="104" spans="1:49" hidden="1">
      <c r="A104" s="522">
        <v>100</v>
      </c>
      <c r="B104" s="524" t="s">
        <v>172</v>
      </c>
      <c r="C104" s="544" t="s">
        <v>188</v>
      </c>
      <c r="D104" s="513" t="s">
        <v>2640</v>
      </c>
      <c r="E104" s="562" t="s">
        <v>448</v>
      </c>
      <c r="F104" s="563" t="s">
        <v>471</v>
      </c>
      <c r="G104" s="552" t="s">
        <v>472</v>
      </c>
      <c r="H104" s="556" t="s">
        <v>193</v>
      </c>
      <c r="I104" s="545" t="s">
        <v>470</v>
      </c>
      <c r="J104" s="106"/>
      <c r="K104" s="106"/>
      <c r="L104" s="106"/>
      <c r="M104" s="106"/>
      <c r="N104" s="106"/>
      <c r="O104" s="557" t="s">
        <v>2621</v>
      </c>
      <c r="P104" s="106"/>
      <c r="Q104" s="106"/>
      <c r="R104" s="87" t="s">
        <v>420</v>
      </c>
      <c r="S104" s="548">
        <v>1</v>
      </c>
      <c r="T104" s="549">
        <v>0.3</v>
      </c>
      <c r="U104" s="549">
        <v>12</v>
      </c>
      <c r="V104" s="554">
        <f t="shared" si="11"/>
        <v>43.199999999999996</v>
      </c>
      <c r="W104" s="549">
        <v>0.05</v>
      </c>
      <c r="X104" s="549">
        <v>60</v>
      </c>
      <c r="Y104" s="550">
        <f t="shared" si="10"/>
        <v>216</v>
      </c>
      <c r="Z104" s="560" t="s">
        <v>185</v>
      </c>
      <c r="AA104" s="560"/>
      <c r="AB104" s="106"/>
      <c r="AD104" s="106"/>
      <c r="AE104" s="106">
        <v>1</v>
      </c>
      <c r="AF104" s="106">
        <v>2.5</v>
      </c>
      <c r="AG104" s="106">
        <v>5</v>
      </c>
      <c r="AH104" s="104">
        <f t="shared" si="12"/>
        <v>150</v>
      </c>
      <c r="AI104" s="106"/>
      <c r="AJ104" s="106">
        <v>1</v>
      </c>
      <c r="AK104" s="106">
        <v>2.5</v>
      </c>
      <c r="AL104" s="106">
        <v>5</v>
      </c>
      <c r="AM104" s="104">
        <f t="shared" si="13"/>
        <v>150</v>
      </c>
      <c r="AN104" s="106"/>
      <c r="AO104" s="106">
        <v>1</v>
      </c>
      <c r="AP104" s="106">
        <v>2.5</v>
      </c>
      <c r="AQ104" s="106">
        <v>5</v>
      </c>
      <c r="AR104" s="104">
        <f t="shared" si="14"/>
        <v>150</v>
      </c>
      <c r="AS104" s="106"/>
      <c r="AT104" s="106">
        <v>1</v>
      </c>
      <c r="AU104" s="106">
        <v>2.5</v>
      </c>
      <c r="AV104" s="106">
        <v>5</v>
      </c>
      <c r="AW104" s="104">
        <f t="shared" si="15"/>
        <v>150</v>
      </c>
    </row>
    <row r="105" spans="1:49" ht="23" hidden="1">
      <c r="A105" s="522">
        <v>101</v>
      </c>
      <c r="B105" s="524" t="s">
        <v>172</v>
      </c>
      <c r="C105" s="544" t="s">
        <v>478</v>
      </c>
      <c r="D105" s="513" t="s">
        <v>2640</v>
      </c>
      <c r="E105" s="562" t="s">
        <v>174</v>
      </c>
      <c r="F105" s="563" t="s">
        <v>175</v>
      </c>
      <c r="G105" s="544" t="s">
        <v>176</v>
      </c>
      <c r="H105" s="545" t="s">
        <v>177</v>
      </c>
      <c r="I105" s="545" t="s">
        <v>178</v>
      </c>
      <c r="J105" s="106" t="s">
        <v>179</v>
      </c>
      <c r="K105" s="106" t="s">
        <v>180</v>
      </c>
      <c r="L105" s="106" t="s">
        <v>479</v>
      </c>
      <c r="M105" s="106"/>
      <c r="N105" s="106"/>
      <c r="O105" s="546"/>
      <c r="P105" s="106"/>
      <c r="Q105" s="106"/>
      <c r="R105" s="547" t="s">
        <v>184</v>
      </c>
      <c r="S105" s="736">
        <v>1</v>
      </c>
      <c r="T105" s="737">
        <v>0.15</v>
      </c>
      <c r="U105" s="737">
        <v>80</v>
      </c>
      <c r="V105" s="589">
        <f t="shared" si="11"/>
        <v>144</v>
      </c>
      <c r="W105" s="737">
        <v>0.105</v>
      </c>
      <c r="X105" s="737">
        <v>320</v>
      </c>
      <c r="Y105" s="550">
        <f t="shared" si="10"/>
        <v>576</v>
      </c>
      <c r="Z105" s="732" t="s">
        <v>185</v>
      </c>
      <c r="AA105" s="732"/>
      <c r="AB105" s="106"/>
      <c r="AD105" s="106"/>
      <c r="AE105" s="729" t="s">
        <v>303</v>
      </c>
      <c r="AF105" s="729"/>
      <c r="AG105" s="729"/>
      <c r="AH105" s="104" t="e">
        <f t="shared" si="12"/>
        <v>#VALUE!</v>
      </c>
      <c r="AI105" s="106"/>
      <c r="AJ105" s="729" t="s">
        <v>303</v>
      </c>
      <c r="AK105" s="729"/>
      <c r="AL105" s="729"/>
      <c r="AM105" s="104" t="e">
        <f t="shared" si="13"/>
        <v>#VALUE!</v>
      </c>
      <c r="AN105" s="106"/>
      <c r="AO105" s="729" t="s">
        <v>303</v>
      </c>
      <c r="AP105" s="729"/>
      <c r="AQ105" s="729"/>
      <c r="AR105" s="104" t="e">
        <f t="shared" si="14"/>
        <v>#VALUE!</v>
      </c>
      <c r="AS105" s="106"/>
      <c r="AT105" s="729" t="s">
        <v>303</v>
      </c>
      <c r="AU105" s="729"/>
      <c r="AV105" s="729"/>
      <c r="AW105" s="104" t="e">
        <f t="shared" si="15"/>
        <v>#VALUE!</v>
      </c>
    </row>
    <row r="106" spans="1:49" ht="34.5" hidden="1">
      <c r="A106" s="522">
        <v>102</v>
      </c>
      <c r="B106" s="524" t="s">
        <v>172</v>
      </c>
      <c r="C106" s="544" t="s">
        <v>478</v>
      </c>
      <c r="D106" s="513" t="s">
        <v>2640</v>
      </c>
      <c r="E106" s="562" t="s">
        <v>174</v>
      </c>
      <c r="F106" s="563" t="s">
        <v>175</v>
      </c>
      <c r="G106" s="552" t="s">
        <v>176</v>
      </c>
      <c r="H106" s="545" t="s">
        <v>186</v>
      </c>
      <c r="I106" s="545" t="s">
        <v>187</v>
      </c>
      <c r="J106" s="106"/>
      <c r="K106" s="106"/>
      <c r="L106" s="106"/>
      <c r="M106" s="106"/>
      <c r="N106" s="106"/>
      <c r="O106" s="546"/>
      <c r="P106" s="106"/>
      <c r="Q106" s="106"/>
      <c r="R106" s="547" t="s">
        <v>184</v>
      </c>
      <c r="S106" s="736"/>
      <c r="T106" s="737"/>
      <c r="U106" s="737"/>
      <c r="V106" s="589"/>
      <c r="W106" s="737"/>
      <c r="X106" s="737"/>
      <c r="Y106" s="550">
        <f t="shared" si="10"/>
        <v>0</v>
      </c>
      <c r="Z106" s="732"/>
      <c r="AA106" s="732"/>
      <c r="AB106" s="106"/>
      <c r="AD106" s="106"/>
      <c r="AE106" s="106">
        <v>1</v>
      </c>
      <c r="AF106" s="106">
        <v>0.3</v>
      </c>
      <c r="AG106" s="106">
        <v>12</v>
      </c>
      <c r="AH106" s="104">
        <f t="shared" si="12"/>
        <v>43.199999999999996</v>
      </c>
      <c r="AI106" s="106"/>
      <c r="AJ106" s="106">
        <v>1</v>
      </c>
      <c r="AK106" s="106">
        <v>0.3</v>
      </c>
      <c r="AL106" s="106">
        <v>12</v>
      </c>
      <c r="AM106" s="104">
        <f t="shared" si="13"/>
        <v>43.199999999999996</v>
      </c>
      <c r="AN106" s="106"/>
      <c r="AO106" s="106">
        <v>1</v>
      </c>
      <c r="AP106" s="106">
        <v>0.3</v>
      </c>
      <c r="AQ106" s="106">
        <v>12</v>
      </c>
      <c r="AR106" s="104">
        <f t="shared" si="14"/>
        <v>43.199999999999996</v>
      </c>
      <c r="AS106" s="106"/>
      <c r="AT106" s="106">
        <v>1</v>
      </c>
      <c r="AU106" s="106">
        <v>0.3</v>
      </c>
      <c r="AV106" s="106">
        <v>12</v>
      </c>
      <c r="AW106" s="104">
        <f t="shared" si="15"/>
        <v>43.199999999999996</v>
      </c>
    </row>
    <row r="107" spans="1:49" hidden="1">
      <c r="A107" s="522">
        <v>103</v>
      </c>
      <c r="B107" s="524" t="s">
        <v>172</v>
      </c>
      <c r="C107" s="544" t="s">
        <v>480</v>
      </c>
      <c r="D107" s="513" t="s">
        <v>2640</v>
      </c>
      <c r="E107" s="562" t="s">
        <v>174</v>
      </c>
      <c r="F107" s="563" t="s">
        <v>175</v>
      </c>
      <c r="G107" s="552" t="s">
        <v>176</v>
      </c>
      <c r="H107" s="545" t="s">
        <v>189</v>
      </c>
      <c r="I107" s="545" t="s">
        <v>190</v>
      </c>
      <c r="J107" s="106"/>
      <c r="K107" s="106"/>
      <c r="L107" s="106"/>
      <c r="M107" s="106"/>
      <c r="N107" s="106"/>
      <c r="O107" s="546"/>
      <c r="P107" s="106"/>
      <c r="Q107" s="106"/>
      <c r="R107" s="547" t="s">
        <v>184</v>
      </c>
      <c r="S107" s="736"/>
      <c r="T107" s="737"/>
      <c r="U107" s="737"/>
      <c r="V107" s="589"/>
      <c r="W107" s="737"/>
      <c r="X107" s="737"/>
      <c r="Y107" s="550">
        <f t="shared" si="10"/>
        <v>0</v>
      </c>
      <c r="Z107" s="732"/>
      <c r="AA107" s="732"/>
      <c r="AB107" s="106"/>
      <c r="AD107" s="106"/>
      <c r="AE107" s="729">
        <v>1</v>
      </c>
      <c r="AF107" s="729">
        <v>0.5</v>
      </c>
      <c r="AG107" s="729">
        <v>4</v>
      </c>
      <c r="AH107" s="104">
        <f t="shared" si="12"/>
        <v>24</v>
      </c>
      <c r="AI107" s="106"/>
      <c r="AJ107" s="729">
        <v>1</v>
      </c>
      <c r="AK107" s="729">
        <v>0.5</v>
      </c>
      <c r="AL107" s="729">
        <v>4</v>
      </c>
      <c r="AM107" s="104">
        <f t="shared" si="13"/>
        <v>24</v>
      </c>
      <c r="AN107" s="106"/>
      <c r="AO107" s="729">
        <v>1</v>
      </c>
      <c r="AP107" s="729">
        <v>0.5</v>
      </c>
      <c r="AQ107" s="729">
        <v>4</v>
      </c>
      <c r="AR107" s="104">
        <f t="shared" si="14"/>
        <v>24</v>
      </c>
      <c r="AS107" s="106"/>
      <c r="AT107" s="729">
        <v>1</v>
      </c>
      <c r="AU107" s="729">
        <v>0.5</v>
      </c>
      <c r="AV107" s="729">
        <v>4</v>
      </c>
      <c r="AW107" s="104">
        <f t="shared" si="15"/>
        <v>24</v>
      </c>
    </row>
    <row r="108" spans="1:49" hidden="1">
      <c r="A108" s="522">
        <v>104</v>
      </c>
      <c r="B108" s="524" t="s">
        <v>172</v>
      </c>
      <c r="C108" s="544" t="s">
        <v>480</v>
      </c>
      <c r="D108" s="513" t="s">
        <v>2640</v>
      </c>
      <c r="E108" s="562" t="s">
        <v>174</v>
      </c>
      <c r="F108" s="563" t="s">
        <v>175</v>
      </c>
      <c r="G108" s="552" t="s">
        <v>176</v>
      </c>
      <c r="H108" s="553" t="s">
        <v>191</v>
      </c>
      <c r="I108" s="545" t="s">
        <v>192</v>
      </c>
      <c r="J108" s="106"/>
      <c r="K108" s="106"/>
      <c r="L108" s="106"/>
      <c r="M108" s="106"/>
      <c r="N108" s="106"/>
      <c r="O108" s="546"/>
      <c r="P108" s="106"/>
      <c r="Q108" s="106"/>
      <c r="R108" s="547" t="s">
        <v>184</v>
      </c>
      <c r="S108" s="736"/>
      <c r="T108" s="737"/>
      <c r="U108" s="737"/>
      <c r="V108" s="589"/>
      <c r="W108" s="737"/>
      <c r="X108" s="737"/>
      <c r="Y108" s="550">
        <f t="shared" si="10"/>
        <v>0</v>
      </c>
      <c r="Z108" s="732"/>
      <c r="AA108" s="732"/>
      <c r="AB108" s="106"/>
      <c r="AD108" s="106"/>
      <c r="AE108" s="729"/>
      <c r="AF108" s="729"/>
      <c r="AG108" s="729"/>
      <c r="AH108" s="104">
        <f t="shared" si="12"/>
        <v>0</v>
      </c>
      <c r="AI108" s="106"/>
      <c r="AJ108" s="729"/>
      <c r="AK108" s="729"/>
      <c r="AL108" s="729"/>
      <c r="AM108" s="104">
        <f t="shared" si="13"/>
        <v>0</v>
      </c>
      <c r="AN108" s="106"/>
      <c r="AO108" s="729"/>
      <c r="AP108" s="729"/>
      <c r="AQ108" s="729"/>
      <c r="AR108" s="104">
        <f t="shared" si="14"/>
        <v>0</v>
      </c>
      <c r="AS108" s="106"/>
      <c r="AT108" s="729"/>
      <c r="AU108" s="729"/>
      <c r="AV108" s="729"/>
      <c r="AW108" s="104">
        <f t="shared" si="15"/>
        <v>0</v>
      </c>
    </row>
    <row r="109" spans="1:49" ht="69" hidden="1">
      <c r="A109" s="522">
        <v>105</v>
      </c>
      <c r="B109" s="524" t="s">
        <v>172</v>
      </c>
      <c r="C109" s="544" t="s">
        <v>480</v>
      </c>
      <c r="D109" s="513" t="s">
        <v>2640</v>
      </c>
      <c r="E109" s="562" t="s">
        <v>174</v>
      </c>
      <c r="F109" s="563" t="s">
        <v>175</v>
      </c>
      <c r="G109" s="552" t="s">
        <v>176</v>
      </c>
      <c r="H109" s="545" t="s">
        <v>193</v>
      </c>
      <c r="I109" s="545" t="s">
        <v>194</v>
      </c>
      <c r="J109" s="106"/>
      <c r="K109" s="106"/>
      <c r="L109" s="106"/>
      <c r="M109" s="106"/>
      <c r="N109" s="106"/>
      <c r="O109" s="546" t="s">
        <v>2528</v>
      </c>
      <c r="P109" s="106"/>
      <c r="Q109" s="106"/>
      <c r="R109" s="547" t="s">
        <v>184</v>
      </c>
      <c r="S109" s="548">
        <v>1</v>
      </c>
      <c r="T109" s="549">
        <v>0.3</v>
      </c>
      <c r="U109" s="549">
        <v>50</v>
      </c>
      <c r="V109" s="554">
        <f t="shared" si="11"/>
        <v>180</v>
      </c>
      <c r="W109" s="549">
        <v>0.21</v>
      </c>
      <c r="X109" s="549">
        <v>200</v>
      </c>
      <c r="Y109" s="550">
        <f t="shared" si="10"/>
        <v>720</v>
      </c>
      <c r="Z109" s="551" t="s">
        <v>212</v>
      </c>
      <c r="AA109" s="551"/>
      <c r="AB109" s="106" t="s">
        <v>196</v>
      </c>
      <c r="AD109" s="106"/>
      <c r="AE109" s="106">
        <v>1</v>
      </c>
      <c r="AF109" s="106">
        <v>0.5</v>
      </c>
      <c r="AG109" s="106">
        <v>12</v>
      </c>
      <c r="AH109" s="104">
        <f t="shared" si="12"/>
        <v>72</v>
      </c>
      <c r="AI109" s="106"/>
      <c r="AJ109" s="106">
        <v>1</v>
      </c>
      <c r="AK109" s="106">
        <v>0.5</v>
      </c>
      <c r="AL109" s="106">
        <v>12</v>
      </c>
      <c r="AM109" s="104">
        <f t="shared" si="13"/>
        <v>72</v>
      </c>
      <c r="AN109" s="106"/>
      <c r="AO109" s="106">
        <v>1</v>
      </c>
      <c r="AP109" s="106">
        <v>0.5</v>
      </c>
      <c r="AQ109" s="106">
        <v>12</v>
      </c>
      <c r="AR109" s="104">
        <f t="shared" si="14"/>
        <v>72</v>
      </c>
      <c r="AS109" s="106"/>
      <c r="AT109" s="106">
        <v>1</v>
      </c>
      <c r="AU109" s="106">
        <v>0.5</v>
      </c>
      <c r="AV109" s="106">
        <v>12</v>
      </c>
      <c r="AW109" s="104">
        <f t="shared" si="15"/>
        <v>72</v>
      </c>
    </row>
    <row r="110" spans="1:49" hidden="1">
      <c r="A110" s="522">
        <v>106</v>
      </c>
      <c r="B110" s="524" t="s">
        <v>172</v>
      </c>
      <c r="C110" s="544" t="s">
        <v>480</v>
      </c>
      <c r="D110" s="513" t="s">
        <v>2640</v>
      </c>
      <c r="E110" s="562" t="s">
        <v>174</v>
      </c>
      <c r="F110" s="544" t="s">
        <v>197</v>
      </c>
      <c r="G110" s="544" t="s">
        <v>481</v>
      </c>
      <c r="H110" s="555" t="s">
        <v>198</v>
      </c>
      <c r="I110" s="556" t="s">
        <v>198</v>
      </c>
      <c r="J110" s="106"/>
      <c r="K110" s="106"/>
      <c r="L110" s="106"/>
      <c r="M110" s="106"/>
      <c r="N110" s="106"/>
      <c r="O110" s="557" t="s">
        <v>2610</v>
      </c>
      <c r="P110" s="106"/>
      <c r="Q110" s="106"/>
      <c r="R110" s="547" t="s">
        <v>184</v>
      </c>
      <c r="S110" s="558">
        <v>0</v>
      </c>
      <c r="T110" s="559">
        <v>0</v>
      </c>
      <c r="U110" s="559">
        <v>0</v>
      </c>
      <c r="V110" s="554">
        <f t="shared" si="11"/>
        <v>0</v>
      </c>
      <c r="W110" s="559">
        <v>0</v>
      </c>
      <c r="X110" s="559">
        <v>0</v>
      </c>
      <c r="Y110" s="550">
        <f t="shared" si="10"/>
        <v>0</v>
      </c>
      <c r="Z110" s="551"/>
      <c r="AA110" s="551"/>
      <c r="AB110" s="106" t="s">
        <v>200</v>
      </c>
      <c r="AD110" s="106"/>
      <c r="AE110" s="729">
        <v>1</v>
      </c>
      <c r="AF110" s="729">
        <v>0.5</v>
      </c>
      <c r="AG110" s="729">
        <v>4</v>
      </c>
      <c r="AH110" s="104">
        <f t="shared" si="12"/>
        <v>24</v>
      </c>
      <c r="AI110" s="106"/>
      <c r="AJ110" s="729">
        <v>1</v>
      </c>
      <c r="AK110" s="729">
        <v>0.5</v>
      </c>
      <c r="AL110" s="729">
        <v>4</v>
      </c>
      <c r="AM110" s="104">
        <f t="shared" si="13"/>
        <v>24</v>
      </c>
      <c r="AN110" s="106"/>
      <c r="AO110" s="729">
        <v>1</v>
      </c>
      <c r="AP110" s="729">
        <v>0.5</v>
      </c>
      <c r="AQ110" s="729">
        <v>4</v>
      </c>
      <c r="AR110" s="104">
        <f t="shared" si="14"/>
        <v>24</v>
      </c>
      <c r="AS110" s="106"/>
      <c r="AT110" s="729">
        <v>1</v>
      </c>
      <c r="AU110" s="729">
        <v>0.5</v>
      </c>
      <c r="AV110" s="729">
        <v>4</v>
      </c>
      <c r="AW110" s="104">
        <f t="shared" si="15"/>
        <v>24</v>
      </c>
    </row>
    <row r="111" spans="1:49" hidden="1">
      <c r="A111" s="522">
        <v>107</v>
      </c>
      <c r="B111" s="524" t="s">
        <v>172</v>
      </c>
      <c r="C111" s="544" t="s">
        <v>480</v>
      </c>
      <c r="D111" s="513" t="s">
        <v>2640</v>
      </c>
      <c r="E111" s="562" t="s">
        <v>174</v>
      </c>
      <c r="F111" s="544" t="s">
        <v>201</v>
      </c>
      <c r="G111" s="544" t="s">
        <v>202</v>
      </c>
      <c r="H111" s="555" t="s">
        <v>198</v>
      </c>
      <c r="I111" s="556" t="s">
        <v>198</v>
      </c>
      <c r="J111" s="106"/>
      <c r="K111" s="106"/>
      <c r="L111" s="106"/>
      <c r="M111" s="106"/>
      <c r="N111" s="106"/>
      <c r="O111" s="557"/>
      <c r="P111" s="106"/>
      <c r="Q111" s="106"/>
      <c r="R111" s="547" t="s">
        <v>184</v>
      </c>
      <c r="S111" s="558">
        <v>0</v>
      </c>
      <c r="T111" s="559">
        <v>0</v>
      </c>
      <c r="U111" s="559">
        <v>0</v>
      </c>
      <c r="V111" s="554">
        <f t="shared" si="11"/>
        <v>0</v>
      </c>
      <c r="W111" s="559">
        <v>0</v>
      </c>
      <c r="X111" s="559">
        <v>0</v>
      </c>
      <c r="Y111" s="550">
        <f t="shared" si="10"/>
        <v>0</v>
      </c>
      <c r="Z111" s="551"/>
      <c r="AA111" s="551"/>
      <c r="AB111" s="106" t="s">
        <v>200</v>
      </c>
      <c r="AD111" s="106"/>
      <c r="AE111" s="729"/>
      <c r="AF111" s="729"/>
      <c r="AG111" s="729"/>
      <c r="AH111" s="104">
        <f t="shared" si="12"/>
        <v>0</v>
      </c>
      <c r="AI111" s="106"/>
      <c r="AJ111" s="729"/>
      <c r="AK111" s="729"/>
      <c r="AL111" s="729"/>
      <c r="AM111" s="104">
        <f t="shared" si="13"/>
        <v>0</v>
      </c>
      <c r="AN111" s="106"/>
      <c r="AO111" s="729"/>
      <c r="AP111" s="729"/>
      <c r="AQ111" s="729"/>
      <c r="AR111" s="104">
        <f t="shared" si="14"/>
        <v>0</v>
      </c>
      <c r="AS111" s="106"/>
      <c r="AT111" s="729"/>
      <c r="AU111" s="729"/>
      <c r="AV111" s="729"/>
      <c r="AW111" s="104">
        <f t="shared" si="15"/>
        <v>0</v>
      </c>
    </row>
    <row r="112" spans="1:49" ht="34.5" hidden="1">
      <c r="A112" s="522">
        <v>108</v>
      </c>
      <c r="B112" s="524" t="s">
        <v>172</v>
      </c>
      <c r="C112" s="544" t="s">
        <v>480</v>
      </c>
      <c r="D112" s="513" t="s">
        <v>2640</v>
      </c>
      <c r="E112" s="562" t="s">
        <v>174</v>
      </c>
      <c r="F112" s="544" t="s">
        <v>203</v>
      </c>
      <c r="G112" s="514" t="s">
        <v>204</v>
      </c>
      <c r="H112" s="545" t="s">
        <v>205</v>
      </c>
      <c r="I112" s="545" t="s">
        <v>206</v>
      </c>
      <c r="J112" s="87" t="s">
        <v>207</v>
      </c>
      <c r="K112" s="106" t="s">
        <v>208</v>
      </c>
      <c r="L112" s="106" t="s">
        <v>482</v>
      </c>
      <c r="M112" s="106"/>
      <c r="N112" s="106"/>
      <c r="O112" s="557"/>
      <c r="P112" s="106"/>
      <c r="Q112" s="106"/>
      <c r="R112" s="547" t="s">
        <v>184</v>
      </c>
      <c r="S112" s="736">
        <v>1</v>
      </c>
      <c r="T112" s="737">
        <v>0.25</v>
      </c>
      <c r="U112" s="737">
        <v>50</v>
      </c>
      <c r="V112" s="589">
        <f t="shared" si="11"/>
        <v>150</v>
      </c>
      <c r="W112" s="737">
        <v>0.17499999999999999</v>
      </c>
      <c r="X112" s="737">
        <v>200</v>
      </c>
      <c r="Y112" s="550">
        <f t="shared" si="10"/>
        <v>600</v>
      </c>
      <c r="Z112" s="732" t="s">
        <v>212</v>
      </c>
      <c r="AA112" s="732"/>
      <c r="AB112" s="106"/>
      <c r="AD112" s="106"/>
      <c r="AE112" s="106">
        <v>1</v>
      </c>
      <c r="AF112" s="106">
        <v>0.3</v>
      </c>
      <c r="AG112" s="106">
        <v>12</v>
      </c>
      <c r="AH112" s="104">
        <f t="shared" si="12"/>
        <v>43.199999999999996</v>
      </c>
      <c r="AI112" s="106"/>
      <c r="AJ112" s="106">
        <v>1</v>
      </c>
      <c r="AK112" s="106">
        <v>0.3</v>
      </c>
      <c r="AL112" s="106">
        <v>12</v>
      </c>
      <c r="AM112" s="104">
        <f t="shared" si="13"/>
        <v>43.199999999999996</v>
      </c>
      <c r="AN112" s="106"/>
      <c r="AO112" s="106">
        <v>1</v>
      </c>
      <c r="AP112" s="106">
        <v>0.3</v>
      </c>
      <c r="AQ112" s="106">
        <v>12</v>
      </c>
      <c r="AR112" s="104">
        <f t="shared" si="14"/>
        <v>43.199999999999996</v>
      </c>
      <c r="AS112" s="106"/>
      <c r="AT112" s="106">
        <v>1</v>
      </c>
      <c r="AU112" s="106">
        <v>0.3</v>
      </c>
      <c r="AV112" s="106">
        <v>12</v>
      </c>
      <c r="AW112" s="104">
        <f t="shared" si="15"/>
        <v>43.199999999999996</v>
      </c>
    </row>
    <row r="113" spans="1:49" ht="23" hidden="1">
      <c r="A113" s="522">
        <v>109</v>
      </c>
      <c r="B113" s="524" t="s">
        <v>172</v>
      </c>
      <c r="C113" s="544" t="s">
        <v>480</v>
      </c>
      <c r="D113" s="513" t="s">
        <v>2640</v>
      </c>
      <c r="E113" s="562" t="s">
        <v>174</v>
      </c>
      <c r="F113" s="544" t="s">
        <v>203</v>
      </c>
      <c r="G113" s="561" t="s">
        <v>204</v>
      </c>
      <c r="H113" s="545" t="s">
        <v>213</v>
      </c>
      <c r="I113" s="545" t="s">
        <v>214</v>
      </c>
      <c r="J113" s="87"/>
      <c r="K113" s="102"/>
      <c r="L113" s="590"/>
      <c r="M113" s="106"/>
      <c r="N113" s="106"/>
      <c r="O113" s="557"/>
      <c r="P113" s="106"/>
      <c r="Q113" s="106"/>
      <c r="R113" s="547" t="s">
        <v>184</v>
      </c>
      <c r="S113" s="736"/>
      <c r="T113" s="737"/>
      <c r="U113" s="737"/>
      <c r="V113" s="589"/>
      <c r="W113" s="737"/>
      <c r="X113" s="737"/>
      <c r="Y113" s="550">
        <f t="shared" si="10"/>
        <v>0</v>
      </c>
      <c r="Z113" s="732"/>
      <c r="AA113" s="732"/>
      <c r="AB113" s="106"/>
      <c r="AD113" s="106"/>
      <c r="AE113" s="106">
        <v>1</v>
      </c>
      <c r="AF113" s="106">
        <v>0.5</v>
      </c>
      <c r="AG113" s="106">
        <v>12</v>
      </c>
      <c r="AH113" s="104">
        <f t="shared" si="12"/>
        <v>72</v>
      </c>
      <c r="AI113" s="106"/>
      <c r="AJ113" s="106">
        <v>1</v>
      </c>
      <c r="AK113" s="106">
        <v>0.5</v>
      </c>
      <c r="AL113" s="106">
        <v>12</v>
      </c>
      <c r="AM113" s="104">
        <f t="shared" si="13"/>
        <v>72</v>
      </c>
      <c r="AN113" s="106"/>
      <c r="AO113" s="106">
        <v>1</v>
      </c>
      <c r="AP113" s="106">
        <v>0.5</v>
      </c>
      <c r="AQ113" s="106">
        <v>12</v>
      </c>
      <c r="AR113" s="104">
        <f t="shared" si="14"/>
        <v>72</v>
      </c>
      <c r="AS113" s="106"/>
      <c r="AT113" s="106">
        <v>1</v>
      </c>
      <c r="AU113" s="106">
        <v>0.5</v>
      </c>
      <c r="AV113" s="106">
        <v>12</v>
      </c>
      <c r="AW113" s="104">
        <f t="shared" si="15"/>
        <v>72</v>
      </c>
    </row>
    <row r="114" spans="1:49" ht="23" hidden="1">
      <c r="A114" s="522">
        <v>110</v>
      </c>
      <c r="B114" s="524" t="s">
        <v>172</v>
      </c>
      <c r="C114" s="544" t="s">
        <v>480</v>
      </c>
      <c r="D114" s="513" t="s">
        <v>2640</v>
      </c>
      <c r="E114" s="562" t="s">
        <v>174</v>
      </c>
      <c r="F114" s="544" t="s">
        <v>203</v>
      </c>
      <c r="G114" s="561" t="s">
        <v>204</v>
      </c>
      <c r="H114" s="545" t="s">
        <v>177</v>
      </c>
      <c r="I114" s="545" t="s">
        <v>215</v>
      </c>
      <c r="J114" s="87"/>
      <c r="K114" s="106"/>
      <c r="L114" s="106"/>
      <c r="M114" s="106"/>
      <c r="N114" s="106"/>
      <c r="O114" s="557"/>
      <c r="P114" s="106"/>
      <c r="Q114" s="106"/>
      <c r="R114" s="547" t="s">
        <v>184</v>
      </c>
      <c r="S114" s="736"/>
      <c r="T114" s="737"/>
      <c r="U114" s="737"/>
      <c r="V114" s="589"/>
      <c r="W114" s="737"/>
      <c r="X114" s="737"/>
      <c r="Y114" s="550">
        <f t="shared" si="10"/>
        <v>0</v>
      </c>
      <c r="Z114" s="732"/>
      <c r="AA114" s="732"/>
      <c r="AB114" s="106"/>
      <c r="AD114" s="106"/>
      <c r="AE114" s="106">
        <v>1</v>
      </c>
      <c r="AF114" s="106">
        <v>0.3</v>
      </c>
      <c r="AG114" s="106">
        <v>12</v>
      </c>
      <c r="AH114" s="104">
        <f t="shared" si="12"/>
        <v>43.199999999999996</v>
      </c>
      <c r="AI114" s="106"/>
      <c r="AJ114" s="106">
        <v>1</v>
      </c>
      <c r="AK114" s="106">
        <v>0.3</v>
      </c>
      <c r="AL114" s="106">
        <v>12</v>
      </c>
      <c r="AM114" s="104">
        <f t="shared" si="13"/>
        <v>43.199999999999996</v>
      </c>
      <c r="AN114" s="106"/>
      <c r="AO114" s="106">
        <v>1</v>
      </c>
      <c r="AP114" s="106">
        <v>0.3</v>
      </c>
      <c r="AQ114" s="106">
        <v>12</v>
      </c>
      <c r="AR114" s="104">
        <f t="shared" si="14"/>
        <v>43.199999999999996</v>
      </c>
      <c r="AS114" s="106"/>
      <c r="AT114" s="106">
        <v>1</v>
      </c>
      <c r="AU114" s="106">
        <v>0.3</v>
      </c>
      <c r="AV114" s="106">
        <v>12</v>
      </c>
      <c r="AW114" s="104">
        <f t="shared" si="15"/>
        <v>43.199999999999996</v>
      </c>
    </row>
    <row r="115" spans="1:49" ht="23" hidden="1">
      <c r="A115" s="522">
        <v>111</v>
      </c>
      <c r="B115" s="524" t="s">
        <v>172</v>
      </c>
      <c r="C115" s="544" t="s">
        <v>480</v>
      </c>
      <c r="D115" s="513" t="s">
        <v>2640</v>
      </c>
      <c r="E115" s="562" t="s">
        <v>174</v>
      </c>
      <c r="F115" s="544" t="s">
        <v>203</v>
      </c>
      <c r="G115" s="561" t="s">
        <v>204</v>
      </c>
      <c r="H115" s="545" t="s">
        <v>216</v>
      </c>
      <c r="I115" s="545" t="s">
        <v>217</v>
      </c>
      <c r="J115" s="87"/>
      <c r="K115" s="106"/>
      <c r="L115" s="106"/>
      <c r="M115" s="106"/>
      <c r="N115" s="106"/>
      <c r="O115" s="557"/>
      <c r="P115" s="106"/>
      <c r="Q115" s="106"/>
      <c r="R115" s="547" t="s">
        <v>184</v>
      </c>
      <c r="S115" s="736"/>
      <c r="T115" s="737"/>
      <c r="U115" s="737"/>
      <c r="V115" s="589"/>
      <c r="W115" s="737"/>
      <c r="X115" s="737"/>
      <c r="Y115" s="550">
        <f t="shared" si="10"/>
        <v>0</v>
      </c>
      <c r="Z115" s="732"/>
      <c r="AA115" s="732"/>
      <c r="AB115" s="106"/>
      <c r="AD115" s="106"/>
      <c r="AE115" s="106">
        <v>1</v>
      </c>
      <c r="AF115" s="106">
        <v>0.5</v>
      </c>
      <c r="AG115" s="106">
        <v>4</v>
      </c>
      <c r="AH115" s="104">
        <f t="shared" si="12"/>
        <v>24</v>
      </c>
      <c r="AI115" s="106"/>
      <c r="AJ115" s="106">
        <v>1</v>
      </c>
      <c r="AK115" s="106">
        <v>0.5</v>
      </c>
      <c r="AL115" s="106">
        <v>4</v>
      </c>
      <c r="AM115" s="104">
        <f t="shared" si="13"/>
        <v>24</v>
      </c>
      <c r="AN115" s="106"/>
      <c r="AO115" s="106">
        <v>1</v>
      </c>
      <c r="AP115" s="106">
        <v>0.5</v>
      </c>
      <c r="AQ115" s="106">
        <v>4</v>
      </c>
      <c r="AR115" s="104">
        <f t="shared" si="14"/>
        <v>24</v>
      </c>
      <c r="AS115" s="106"/>
      <c r="AT115" s="106">
        <v>1</v>
      </c>
      <c r="AU115" s="106">
        <v>0.5</v>
      </c>
      <c r="AV115" s="106">
        <v>4</v>
      </c>
      <c r="AW115" s="104">
        <f t="shared" si="15"/>
        <v>24</v>
      </c>
    </row>
    <row r="116" spans="1:49" ht="23" hidden="1">
      <c r="A116" s="522">
        <v>112</v>
      </c>
      <c r="B116" s="524" t="s">
        <v>172</v>
      </c>
      <c r="C116" s="544" t="s">
        <v>480</v>
      </c>
      <c r="D116" s="513" t="s">
        <v>2640</v>
      </c>
      <c r="E116" s="562" t="s">
        <v>174</v>
      </c>
      <c r="F116" s="544" t="s">
        <v>203</v>
      </c>
      <c r="G116" s="561" t="s">
        <v>204</v>
      </c>
      <c r="H116" s="545" t="s">
        <v>218</v>
      </c>
      <c r="I116" s="545" t="s">
        <v>219</v>
      </c>
      <c r="J116" s="87"/>
      <c r="K116" s="106"/>
      <c r="L116" s="106"/>
      <c r="M116" s="106"/>
      <c r="N116" s="106"/>
      <c r="O116" s="557"/>
      <c r="P116" s="106"/>
      <c r="Q116" s="106"/>
      <c r="R116" s="547" t="s">
        <v>184</v>
      </c>
      <c r="S116" s="736"/>
      <c r="T116" s="737"/>
      <c r="U116" s="737"/>
      <c r="V116" s="589"/>
      <c r="W116" s="737"/>
      <c r="X116" s="737"/>
      <c r="Y116" s="550">
        <f t="shared" si="10"/>
        <v>0</v>
      </c>
      <c r="Z116" s="732"/>
      <c r="AA116" s="732"/>
      <c r="AB116" s="106"/>
      <c r="AD116" s="106"/>
      <c r="AE116" s="729">
        <v>1</v>
      </c>
      <c r="AF116" s="729">
        <v>1</v>
      </c>
      <c r="AG116" s="729">
        <v>12</v>
      </c>
      <c r="AH116" s="104">
        <f t="shared" si="12"/>
        <v>144</v>
      </c>
      <c r="AI116" s="106"/>
      <c r="AJ116" s="729">
        <v>1</v>
      </c>
      <c r="AK116" s="729">
        <v>1</v>
      </c>
      <c r="AL116" s="729">
        <v>12</v>
      </c>
      <c r="AM116" s="104">
        <f t="shared" si="13"/>
        <v>144</v>
      </c>
      <c r="AN116" s="106"/>
      <c r="AO116" s="729">
        <v>1</v>
      </c>
      <c r="AP116" s="729">
        <v>1</v>
      </c>
      <c r="AQ116" s="729">
        <v>12</v>
      </c>
      <c r="AR116" s="104">
        <f t="shared" si="14"/>
        <v>144</v>
      </c>
      <c r="AS116" s="106"/>
      <c r="AT116" s="729">
        <v>1</v>
      </c>
      <c r="AU116" s="729">
        <v>1</v>
      </c>
      <c r="AV116" s="729">
        <v>12</v>
      </c>
      <c r="AW116" s="104">
        <f t="shared" si="15"/>
        <v>144</v>
      </c>
    </row>
    <row r="117" spans="1:49" ht="23" hidden="1">
      <c r="A117" s="522">
        <v>113</v>
      </c>
      <c r="B117" s="524" t="s">
        <v>172</v>
      </c>
      <c r="C117" s="544" t="s">
        <v>480</v>
      </c>
      <c r="D117" s="513" t="s">
        <v>2640</v>
      </c>
      <c r="E117" s="562" t="s">
        <v>174</v>
      </c>
      <c r="F117" s="544" t="s">
        <v>203</v>
      </c>
      <c r="G117" s="561" t="s">
        <v>204</v>
      </c>
      <c r="H117" s="545" t="s">
        <v>220</v>
      </c>
      <c r="I117" s="545" t="s">
        <v>221</v>
      </c>
      <c r="J117" s="87"/>
      <c r="K117" s="106"/>
      <c r="L117" s="106"/>
      <c r="M117" s="106"/>
      <c r="N117" s="106"/>
      <c r="O117" s="557"/>
      <c r="P117" s="106"/>
      <c r="Q117" s="106"/>
      <c r="R117" s="547" t="s">
        <v>184</v>
      </c>
      <c r="S117" s="736"/>
      <c r="T117" s="737"/>
      <c r="U117" s="737"/>
      <c r="V117" s="589"/>
      <c r="W117" s="737"/>
      <c r="X117" s="737"/>
      <c r="Y117" s="550">
        <f t="shared" si="10"/>
        <v>0</v>
      </c>
      <c r="Z117" s="732"/>
      <c r="AA117" s="732"/>
      <c r="AB117" s="106"/>
      <c r="AD117" s="106"/>
      <c r="AE117" s="729"/>
      <c r="AF117" s="729"/>
      <c r="AG117" s="729"/>
      <c r="AH117" s="104">
        <f t="shared" si="12"/>
        <v>0</v>
      </c>
      <c r="AI117" s="106"/>
      <c r="AJ117" s="729"/>
      <c r="AK117" s="729"/>
      <c r="AL117" s="729"/>
      <c r="AM117" s="104">
        <f t="shared" si="13"/>
        <v>0</v>
      </c>
      <c r="AN117" s="106"/>
      <c r="AO117" s="729"/>
      <c r="AP117" s="729"/>
      <c r="AQ117" s="729"/>
      <c r="AR117" s="104">
        <f t="shared" si="14"/>
        <v>0</v>
      </c>
      <c r="AS117" s="106"/>
      <c r="AT117" s="729"/>
      <c r="AU117" s="729"/>
      <c r="AV117" s="729"/>
      <c r="AW117" s="104">
        <f t="shared" si="15"/>
        <v>0</v>
      </c>
    </row>
    <row r="118" spans="1:49" ht="23" hidden="1">
      <c r="A118" s="522">
        <v>114</v>
      </c>
      <c r="B118" s="524" t="s">
        <v>172</v>
      </c>
      <c r="C118" s="544" t="s">
        <v>480</v>
      </c>
      <c r="D118" s="513" t="s">
        <v>2640</v>
      </c>
      <c r="E118" s="562" t="s">
        <v>174</v>
      </c>
      <c r="F118" s="544" t="s">
        <v>203</v>
      </c>
      <c r="G118" s="561" t="s">
        <v>204</v>
      </c>
      <c r="H118" s="545" t="s">
        <v>222</v>
      </c>
      <c r="I118" s="545" t="s">
        <v>223</v>
      </c>
      <c r="J118" s="87"/>
      <c r="K118" s="106"/>
      <c r="L118" s="106"/>
      <c r="M118" s="106"/>
      <c r="N118" s="106"/>
      <c r="O118" s="557"/>
      <c r="P118" s="106"/>
      <c r="Q118" s="106"/>
      <c r="R118" s="547" t="s">
        <v>184</v>
      </c>
      <c r="S118" s="736"/>
      <c r="T118" s="737"/>
      <c r="U118" s="737"/>
      <c r="V118" s="589"/>
      <c r="W118" s="737"/>
      <c r="X118" s="737"/>
      <c r="Y118" s="550">
        <f t="shared" si="10"/>
        <v>0</v>
      </c>
      <c r="Z118" s="732"/>
      <c r="AA118" s="732"/>
      <c r="AB118" s="106"/>
      <c r="AD118" s="106"/>
      <c r="AE118" s="106">
        <v>1</v>
      </c>
      <c r="AF118" s="106">
        <v>0.3</v>
      </c>
      <c r="AG118" s="106">
        <v>12</v>
      </c>
      <c r="AH118" s="104">
        <f t="shared" si="12"/>
        <v>43.199999999999996</v>
      </c>
      <c r="AI118" s="106"/>
      <c r="AJ118" s="106">
        <v>1</v>
      </c>
      <c r="AK118" s="106">
        <v>0.3</v>
      </c>
      <c r="AL118" s="106">
        <v>12</v>
      </c>
      <c r="AM118" s="104">
        <f t="shared" si="13"/>
        <v>43.199999999999996</v>
      </c>
      <c r="AN118" s="106"/>
      <c r="AO118" s="106">
        <v>1</v>
      </c>
      <c r="AP118" s="106">
        <v>0.3</v>
      </c>
      <c r="AQ118" s="106">
        <v>12</v>
      </c>
      <c r="AR118" s="104">
        <f t="shared" si="14"/>
        <v>43.199999999999996</v>
      </c>
      <c r="AS118" s="106"/>
      <c r="AT118" s="106">
        <v>1</v>
      </c>
      <c r="AU118" s="106">
        <v>0.3</v>
      </c>
      <c r="AV118" s="106">
        <v>12</v>
      </c>
      <c r="AW118" s="104">
        <f t="shared" si="15"/>
        <v>43.199999999999996</v>
      </c>
    </row>
    <row r="119" spans="1:49" hidden="1">
      <c r="A119" s="522">
        <v>115</v>
      </c>
      <c r="B119" s="524" t="s">
        <v>172</v>
      </c>
      <c r="C119" s="544" t="s">
        <v>480</v>
      </c>
      <c r="D119" s="513" t="s">
        <v>2640</v>
      </c>
      <c r="E119" s="562" t="s">
        <v>174</v>
      </c>
      <c r="F119" s="544" t="s">
        <v>203</v>
      </c>
      <c r="G119" s="561" t="s">
        <v>204</v>
      </c>
      <c r="H119" s="545" t="s">
        <v>193</v>
      </c>
      <c r="I119" s="545" t="s">
        <v>224</v>
      </c>
      <c r="J119" s="87"/>
      <c r="K119" s="106"/>
      <c r="L119" s="106"/>
      <c r="M119" s="106"/>
      <c r="N119" s="106"/>
      <c r="O119" s="557" t="s">
        <v>2611</v>
      </c>
      <c r="P119" s="106"/>
      <c r="Q119" s="106"/>
      <c r="R119" s="547" t="s">
        <v>184</v>
      </c>
      <c r="S119" s="736"/>
      <c r="T119" s="737"/>
      <c r="U119" s="737"/>
      <c r="V119" s="589"/>
      <c r="W119" s="737"/>
      <c r="X119" s="737"/>
      <c r="Y119" s="550">
        <f t="shared" si="10"/>
        <v>0</v>
      </c>
      <c r="Z119" s="732"/>
      <c r="AA119" s="732"/>
      <c r="AB119" s="106"/>
      <c r="AD119" s="106"/>
      <c r="AE119" s="106">
        <v>1</v>
      </c>
      <c r="AF119" s="106">
        <v>1</v>
      </c>
      <c r="AG119" s="106">
        <v>12</v>
      </c>
      <c r="AH119" s="104">
        <f t="shared" si="12"/>
        <v>144</v>
      </c>
      <c r="AI119" s="106"/>
      <c r="AJ119" s="106">
        <v>1</v>
      </c>
      <c r="AK119" s="106">
        <v>1</v>
      </c>
      <c r="AL119" s="106">
        <v>12</v>
      </c>
      <c r="AM119" s="104">
        <f t="shared" si="13"/>
        <v>144</v>
      </c>
      <c r="AN119" s="106"/>
      <c r="AO119" s="106">
        <v>1</v>
      </c>
      <c r="AP119" s="106">
        <v>1</v>
      </c>
      <c r="AQ119" s="106">
        <v>12</v>
      </c>
      <c r="AR119" s="104">
        <f t="shared" si="14"/>
        <v>144</v>
      </c>
      <c r="AS119" s="106"/>
      <c r="AT119" s="106">
        <v>1</v>
      </c>
      <c r="AU119" s="106">
        <v>1</v>
      </c>
      <c r="AV119" s="106">
        <v>12</v>
      </c>
      <c r="AW119" s="104">
        <f t="shared" si="15"/>
        <v>144</v>
      </c>
    </row>
    <row r="120" spans="1:49" hidden="1">
      <c r="A120" s="522">
        <v>116</v>
      </c>
      <c r="B120" s="524" t="s">
        <v>172</v>
      </c>
      <c r="C120" s="544" t="s">
        <v>480</v>
      </c>
      <c r="D120" s="513" t="s">
        <v>2640</v>
      </c>
      <c r="E120" s="562" t="s">
        <v>174</v>
      </c>
      <c r="F120" s="514" t="s">
        <v>225</v>
      </c>
      <c r="G120" s="544" t="s">
        <v>226</v>
      </c>
      <c r="H120" s="545" t="s">
        <v>227</v>
      </c>
      <c r="I120" s="545"/>
      <c r="J120" s="106"/>
      <c r="K120" s="106" t="s">
        <v>483</v>
      </c>
      <c r="L120" s="106" t="s">
        <v>484</v>
      </c>
      <c r="M120" s="106"/>
      <c r="N120" s="106"/>
      <c r="O120" s="557" t="s">
        <v>2527</v>
      </c>
      <c r="P120" s="106"/>
      <c r="Q120" s="106"/>
      <c r="R120" s="106" t="s">
        <v>199</v>
      </c>
      <c r="S120" s="548">
        <v>0</v>
      </c>
      <c r="T120" s="549">
        <v>0</v>
      </c>
      <c r="U120" s="549">
        <v>0</v>
      </c>
      <c r="V120" s="554">
        <f t="shared" si="11"/>
        <v>0</v>
      </c>
      <c r="W120" s="549">
        <v>0</v>
      </c>
      <c r="X120" s="549">
        <v>0</v>
      </c>
      <c r="Y120" s="550">
        <f t="shared" si="10"/>
        <v>0</v>
      </c>
      <c r="Z120" s="560"/>
      <c r="AA120" s="560"/>
      <c r="AB120" s="106"/>
      <c r="AD120" s="106"/>
      <c r="AE120" s="106">
        <v>1</v>
      </c>
      <c r="AF120" s="106">
        <v>0.5</v>
      </c>
      <c r="AG120" s="106">
        <v>12</v>
      </c>
      <c r="AH120" s="104">
        <f t="shared" si="12"/>
        <v>72</v>
      </c>
      <c r="AI120" s="106"/>
      <c r="AJ120" s="106">
        <v>1</v>
      </c>
      <c r="AK120" s="106">
        <v>0.5</v>
      </c>
      <c r="AL120" s="106">
        <v>12</v>
      </c>
      <c r="AM120" s="104">
        <f t="shared" si="13"/>
        <v>72</v>
      </c>
      <c r="AN120" s="106"/>
      <c r="AO120" s="106">
        <v>1</v>
      </c>
      <c r="AP120" s="106">
        <v>0.5</v>
      </c>
      <c r="AQ120" s="106">
        <v>12</v>
      </c>
      <c r="AR120" s="104">
        <f t="shared" si="14"/>
        <v>72</v>
      </c>
      <c r="AS120" s="106"/>
      <c r="AT120" s="106">
        <v>1</v>
      </c>
      <c r="AU120" s="106">
        <v>0.5</v>
      </c>
      <c r="AV120" s="106">
        <v>12</v>
      </c>
      <c r="AW120" s="104">
        <f t="shared" si="15"/>
        <v>72</v>
      </c>
    </row>
    <row r="121" spans="1:49" ht="46" hidden="1">
      <c r="A121" s="522">
        <v>117</v>
      </c>
      <c r="B121" s="524" t="s">
        <v>172</v>
      </c>
      <c r="C121" s="544" t="s">
        <v>480</v>
      </c>
      <c r="D121" s="513" t="s">
        <v>2640</v>
      </c>
      <c r="E121" s="562" t="s">
        <v>174</v>
      </c>
      <c r="F121" s="563" t="s">
        <v>229</v>
      </c>
      <c r="G121" s="564" t="s">
        <v>230</v>
      </c>
      <c r="H121" s="565" t="s">
        <v>177</v>
      </c>
      <c r="I121" s="566" t="s">
        <v>231</v>
      </c>
      <c r="J121" s="106" t="s">
        <v>232</v>
      </c>
      <c r="K121" s="567"/>
      <c r="L121" s="568"/>
      <c r="M121" s="567"/>
      <c r="N121" s="567"/>
      <c r="O121" s="572"/>
      <c r="P121" s="567"/>
      <c r="Q121" s="567"/>
      <c r="R121" s="547" t="s">
        <v>184</v>
      </c>
      <c r="S121" s="733">
        <v>1</v>
      </c>
      <c r="T121" s="738">
        <v>0.15</v>
      </c>
      <c r="U121" s="738">
        <v>80</v>
      </c>
      <c r="V121" s="589">
        <f t="shared" si="11"/>
        <v>144</v>
      </c>
      <c r="W121" s="738">
        <v>0.17499999999999999</v>
      </c>
      <c r="X121" s="738">
        <v>200</v>
      </c>
      <c r="Y121" s="550">
        <f t="shared" si="10"/>
        <v>360</v>
      </c>
      <c r="Z121" s="732" t="s">
        <v>212</v>
      </c>
      <c r="AA121" s="732"/>
      <c r="AB121" s="106"/>
      <c r="AD121" s="106"/>
      <c r="AE121" s="729">
        <v>1</v>
      </c>
      <c r="AF121" s="729">
        <v>0.5</v>
      </c>
      <c r="AG121" s="729">
        <v>12</v>
      </c>
      <c r="AH121" s="104">
        <f t="shared" si="12"/>
        <v>72</v>
      </c>
      <c r="AI121" s="106"/>
      <c r="AJ121" s="729">
        <v>1</v>
      </c>
      <c r="AK121" s="729">
        <v>0.5</v>
      </c>
      <c r="AL121" s="729">
        <v>12</v>
      </c>
      <c r="AM121" s="104">
        <f t="shared" si="13"/>
        <v>72</v>
      </c>
      <c r="AN121" s="106"/>
      <c r="AO121" s="729">
        <v>1</v>
      </c>
      <c r="AP121" s="729">
        <v>0.5</v>
      </c>
      <c r="AQ121" s="729">
        <v>12</v>
      </c>
      <c r="AR121" s="104">
        <f t="shared" si="14"/>
        <v>72</v>
      </c>
      <c r="AS121" s="106"/>
      <c r="AT121" s="729">
        <v>1</v>
      </c>
      <c r="AU121" s="729">
        <v>0.5</v>
      </c>
      <c r="AV121" s="729">
        <v>12</v>
      </c>
      <c r="AW121" s="104">
        <f t="shared" si="15"/>
        <v>72</v>
      </c>
    </row>
    <row r="122" spans="1:49" hidden="1">
      <c r="A122" s="522">
        <v>118</v>
      </c>
      <c r="B122" s="524" t="s">
        <v>172</v>
      </c>
      <c r="C122" s="544" t="s">
        <v>480</v>
      </c>
      <c r="D122" s="513" t="s">
        <v>2640</v>
      </c>
      <c r="E122" s="562" t="s">
        <v>174</v>
      </c>
      <c r="F122" s="563" t="s">
        <v>229</v>
      </c>
      <c r="G122" s="571" t="s">
        <v>230</v>
      </c>
      <c r="H122" s="565" t="s">
        <v>236</v>
      </c>
      <c r="I122" s="566" t="s">
        <v>236</v>
      </c>
      <c r="J122" s="106" t="s">
        <v>237</v>
      </c>
      <c r="K122" s="106" t="s">
        <v>485</v>
      </c>
      <c r="L122" s="106" t="s">
        <v>486</v>
      </c>
      <c r="M122" s="567"/>
      <c r="N122" s="567"/>
      <c r="O122" s="557"/>
      <c r="P122" s="567"/>
      <c r="Q122" s="567"/>
      <c r="R122" s="547" t="s">
        <v>184</v>
      </c>
      <c r="S122" s="733"/>
      <c r="T122" s="738"/>
      <c r="U122" s="738"/>
      <c r="V122" s="589"/>
      <c r="W122" s="738"/>
      <c r="X122" s="738"/>
      <c r="Y122" s="550">
        <f t="shared" si="10"/>
        <v>0</v>
      </c>
      <c r="Z122" s="732"/>
      <c r="AA122" s="732"/>
      <c r="AB122" s="106"/>
      <c r="AD122" s="106"/>
      <c r="AE122" s="729"/>
      <c r="AF122" s="729"/>
      <c r="AG122" s="729"/>
      <c r="AH122" s="104">
        <f t="shared" si="12"/>
        <v>0</v>
      </c>
      <c r="AI122" s="106"/>
      <c r="AJ122" s="729"/>
      <c r="AK122" s="729"/>
      <c r="AL122" s="729"/>
      <c r="AM122" s="104">
        <f t="shared" si="13"/>
        <v>0</v>
      </c>
      <c r="AN122" s="106"/>
      <c r="AO122" s="729"/>
      <c r="AP122" s="729"/>
      <c r="AQ122" s="729"/>
      <c r="AR122" s="104">
        <f t="shared" si="14"/>
        <v>0</v>
      </c>
      <c r="AS122" s="106"/>
      <c r="AT122" s="729"/>
      <c r="AU122" s="729"/>
      <c r="AV122" s="729"/>
      <c r="AW122" s="104">
        <f t="shared" si="15"/>
        <v>0</v>
      </c>
    </row>
    <row r="123" spans="1:49" ht="23" hidden="1">
      <c r="A123" s="522">
        <v>119</v>
      </c>
      <c r="B123" s="524" t="s">
        <v>172</v>
      </c>
      <c r="C123" s="544" t="s">
        <v>480</v>
      </c>
      <c r="D123" s="513" t="s">
        <v>2640</v>
      </c>
      <c r="E123" s="562" t="s">
        <v>174</v>
      </c>
      <c r="F123" s="563" t="s">
        <v>229</v>
      </c>
      <c r="G123" s="571" t="s">
        <v>230</v>
      </c>
      <c r="H123" s="565" t="s">
        <v>238</v>
      </c>
      <c r="I123" s="566" t="s">
        <v>239</v>
      </c>
      <c r="J123" s="106"/>
      <c r="K123" s="567"/>
      <c r="L123" s="568"/>
      <c r="M123" s="567"/>
      <c r="N123" s="567" t="s">
        <v>487</v>
      </c>
      <c r="O123" s="572"/>
      <c r="P123" s="567"/>
      <c r="Q123" s="567"/>
      <c r="R123" s="547" t="s">
        <v>184</v>
      </c>
      <c r="S123" s="548">
        <v>1</v>
      </c>
      <c r="T123" s="549">
        <v>0.1</v>
      </c>
      <c r="U123" s="549">
        <v>80</v>
      </c>
      <c r="V123" s="554">
        <f t="shared" si="11"/>
        <v>96</v>
      </c>
      <c r="W123" s="549">
        <v>7.0000000000000007E-2</v>
      </c>
      <c r="X123" s="549">
        <v>320</v>
      </c>
      <c r="Y123" s="550">
        <f t="shared" si="10"/>
        <v>384</v>
      </c>
      <c r="Z123" s="732"/>
      <c r="AA123" s="732"/>
      <c r="AB123" s="106"/>
      <c r="AD123" s="106"/>
      <c r="AE123" s="106">
        <v>1</v>
      </c>
      <c r="AF123" s="106">
        <v>1</v>
      </c>
      <c r="AG123" s="106">
        <v>12</v>
      </c>
      <c r="AH123" s="104">
        <f t="shared" si="12"/>
        <v>144</v>
      </c>
      <c r="AI123" s="106"/>
      <c r="AJ123" s="106">
        <v>1</v>
      </c>
      <c r="AK123" s="106">
        <v>1</v>
      </c>
      <c r="AL123" s="106">
        <v>12</v>
      </c>
      <c r="AM123" s="104">
        <f t="shared" si="13"/>
        <v>144</v>
      </c>
      <c r="AN123" s="106"/>
      <c r="AO123" s="106">
        <v>1</v>
      </c>
      <c r="AP123" s="106">
        <v>1</v>
      </c>
      <c r="AQ123" s="106">
        <v>12</v>
      </c>
      <c r="AR123" s="104">
        <f t="shared" si="14"/>
        <v>144</v>
      </c>
      <c r="AS123" s="106"/>
      <c r="AT123" s="106">
        <v>1</v>
      </c>
      <c r="AU123" s="106">
        <v>1</v>
      </c>
      <c r="AV123" s="106">
        <v>12</v>
      </c>
      <c r="AW123" s="104">
        <f t="shared" si="15"/>
        <v>144</v>
      </c>
    </row>
    <row r="124" spans="1:49" hidden="1">
      <c r="A124" s="522">
        <v>120</v>
      </c>
      <c r="B124" s="524" t="s">
        <v>172</v>
      </c>
      <c r="C124" s="544" t="s">
        <v>480</v>
      </c>
      <c r="D124" s="513" t="s">
        <v>2640</v>
      </c>
      <c r="E124" s="562" t="s">
        <v>174</v>
      </c>
      <c r="F124" s="563" t="s">
        <v>229</v>
      </c>
      <c r="G124" s="571" t="s">
        <v>230</v>
      </c>
      <c r="H124" s="565" t="s">
        <v>240</v>
      </c>
      <c r="I124" s="566" t="s">
        <v>241</v>
      </c>
      <c r="J124" s="106"/>
      <c r="K124" s="567"/>
      <c r="L124" s="568"/>
      <c r="M124" s="567"/>
      <c r="N124" s="567"/>
      <c r="O124" s="557"/>
      <c r="P124" s="567"/>
      <c r="Q124" s="567"/>
      <c r="R124" s="547" t="s">
        <v>184</v>
      </c>
      <c r="S124" s="548">
        <v>1</v>
      </c>
      <c r="T124" s="549">
        <v>0.1</v>
      </c>
      <c r="U124" s="549">
        <v>80</v>
      </c>
      <c r="V124" s="554">
        <f t="shared" si="11"/>
        <v>96</v>
      </c>
      <c r="W124" s="549">
        <v>0.1</v>
      </c>
      <c r="X124" s="549">
        <v>320</v>
      </c>
      <c r="Y124" s="550">
        <f t="shared" si="10"/>
        <v>384</v>
      </c>
      <c r="Z124" s="732"/>
      <c r="AA124" s="732"/>
      <c r="AB124" s="106"/>
      <c r="AD124" s="106"/>
      <c r="AE124" s="106">
        <v>1</v>
      </c>
      <c r="AF124" s="106">
        <v>0.3</v>
      </c>
      <c r="AG124" s="106">
        <v>12</v>
      </c>
      <c r="AH124" s="104">
        <f t="shared" si="12"/>
        <v>43.199999999999996</v>
      </c>
      <c r="AI124" s="106"/>
      <c r="AJ124" s="106">
        <v>1</v>
      </c>
      <c r="AK124" s="106">
        <v>0.3</v>
      </c>
      <c r="AL124" s="106">
        <v>12</v>
      </c>
      <c r="AM124" s="104">
        <f t="shared" si="13"/>
        <v>43.199999999999996</v>
      </c>
      <c r="AN124" s="106"/>
      <c r="AO124" s="106">
        <v>1</v>
      </c>
      <c r="AP124" s="106">
        <v>0.3</v>
      </c>
      <c r="AQ124" s="106">
        <v>12</v>
      </c>
      <c r="AR124" s="104">
        <f t="shared" si="14"/>
        <v>43.199999999999996</v>
      </c>
      <c r="AS124" s="106"/>
      <c r="AT124" s="106">
        <v>1</v>
      </c>
      <c r="AU124" s="106">
        <v>0.3</v>
      </c>
      <c r="AV124" s="106">
        <v>12</v>
      </c>
      <c r="AW124" s="104">
        <f t="shared" si="15"/>
        <v>43.199999999999996</v>
      </c>
    </row>
    <row r="125" spans="1:49" ht="46" hidden="1">
      <c r="A125" s="522">
        <v>121</v>
      </c>
      <c r="B125" s="524" t="s">
        <v>172</v>
      </c>
      <c r="C125" s="544" t="s">
        <v>480</v>
      </c>
      <c r="D125" s="513" t="s">
        <v>2640</v>
      </c>
      <c r="E125" s="562" t="s">
        <v>174</v>
      </c>
      <c r="F125" s="563" t="s">
        <v>229</v>
      </c>
      <c r="G125" s="571" t="s">
        <v>230</v>
      </c>
      <c r="H125" s="565" t="s">
        <v>242</v>
      </c>
      <c r="I125" s="566" t="s">
        <v>243</v>
      </c>
      <c r="J125" s="106"/>
      <c r="K125" s="106" t="s">
        <v>488</v>
      </c>
      <c r="L125" s="106" t="s">
        <v>489</v>
      </c>
      <c r="M125" s="567"/>
      <c r="N125" s="567" t="s">
        <v>490</v>
      </c>
      <c r="O125" s="569" t="s">
        <v>2612</v>
      </c>
      <c r="P125" s="567"/>
      <c r="Q125" s="567"/>
      <c r="R125" s="547" t="s">
        <v>184</v>
      </c>
      <c r="S125" s="548">
        <v>1</v>
      </c>
      <c r="T125" s="549">
        <v>0.1</v>
      </c>
      <c r="U125" s="549">
        <v>50</v>
      </c>
      <c r="V125" s="554">
        <f t="shared" si="11"/>
        <v>60</v>
      </c>
      <c r="W125" s="549">
        <v>0.05</v>
      </c>
      <c r="X125" s="549">
        <v>200</v>
      </c>
      <c r="Y125" s="550">
        <f t="shared" si="10"/>
        <v>240</v>
      </c>
      <c r="Z125" s="732"/>
      <c r="AA125" s="732"/>
      <c r="AB125" s="106"/>
      <c r="AD125" s="106"/>
      <c r="AE125" s="106">
        <v>1</v>
      </c>
      <c r="AF125" s="106">
        <v>0.3</v>
      </c>
      <c r="AG125" s="106">
        <v>12</v>
      </c>
      <c r="AH125" s="104">
        <f t="shared" si="12"/>
        <v>43.199999999999996</v>
      </c>
      <c r="AI125" s="106"/>
      <c r="AJ125" s="106">
        <v>1</v>
      </c>
      <c r="AK125" s="106">
        <v>0.3</v>
      </c>
      <c r="AL125" s="106">
        <v>12</v>
      </c>
      <c r="AM125" s="104">
        <f t="shared" si="13"/>
        <v>43.199999999999996</v>
      </c>
      <c r="AN125" s="106"/>
      <c r="AO125" s="106">
        <v>1</v>
      </c>
      <c r="AP125" s="106">
        <v>0.3</v>
      </c>
      <c r="AQ125" s="106">
        <v>12</v>
      </c>
      <c r="AR125" s="104">
        <f t="shared" si="14"/>
        <v>43.199999999999996</v>
      </c>
      <c r="AS125" s="106"/>
      <c r="AT125" s="106">
        <v>1</v>
      </c>
      <c r="AU125" s="106">
        <v>0.3</v>
      </c>
      <c r="AV125" s="106">
        <v>12</v>
      </c>
      <c r="AW125" s="104">
        <f t="shared" si="15"/>
        <v>43.199999999999996</v>
      </c>
    </row>
    <row r="126" spans="1:49" hidden="1">
      <c r="A126" s="522">
        <v>122</v>
      </c>
      <c r="B126" s="524" t="s">
        <v>172</v>
      </c>
      <c r="C126" s="544" t="s">
        <v>480</v>
      </c>
      <c r="D126" s="513" t="s">
        <v>2640</v>
      </c>
      <c r="E126" s="562" t="s">
        <v>174</v>
      </c>
      <c r="F126" s="562" t="s">
        <v>244</v>
      </c>
      <c r="G126" s="544" t="s">
        <v>492</v>
      </c>
      <c r="H126" s="545" t="s">
        <v>177</v>
      </c>
      <c r="I126" s="566" t="s">
        <v>246</v>
      </c>
      <c r="J126" s="106" t="s">
        <v>247</v>
      </c>
      <c r="K126" s="567"/>
      <c r="L126" s="568"/>
      <c r="M126" s="567"/>
      <c r="N126" s="567"/>
      <c r="O126" s="557"/>
      <c r="P126" s="567"/>
      <c r="Q126" s="567"/>
      <c r="R126" s="547" t="s">
        <v>184</v>
      </c>
      <c r="S126" s="548">
        <v>1</v>
      </c>
      <c r="T126" s="549">
        <v>0.1</v>
      </c>
      <c r="U126" s="549">
        <v>50</v>
      </c>
      <c r="V126" s="554">
        <f t="shared" si="11"/>
        <v>60</v>
      </c>
      <c r="W126" s="549">
        <v>0.05</v>
      </c>
      <c r="X126" s="549">
        <v>200</v>
      </c>
      <c r="Y126" s="550">
        <f t="shared" si="10"/>
        <v>240</v>
      </c>
      <c r="Z126" s="732" t="s">
        <v>195</v>
      </c>
      <c r="AA126" s="732"/>
      <c r="AB126" s="106"/>
      <c r="AD126" s="106"/>
      <c r="AE126" s="106">
        <v>1</v>
      </c>
      <c r="AF126" s="106">
        <v>1</v>
      </c>
      <c r="AG126" s="106">
        <v>12</v>
      </c>
      <c r="AH126" s="104">
        <f t="shared" si="12"/>
        <v>144</v>
      </c>
      <c r="AI126" s="106"/>
      <c r="AJ126" s="106">
        <v>1</v>
      </c>
      <c r="AK126" s="106">
        <v>1</v>
      </c>
      <c r="AL126" s="106">
        <v>12</v>
      </c>
      <c r="AM126" s="104">
        <f t="shared" si="13"/>
        <v>144</v>
      </c>
      <c r="AN126" s="106"/>
      <c r="AO126" s="106">
        <v>1</v>
      </c>
      <c r="AP126" s="106">
        <v>1</v>
      </c>
      <c r="AQ126" s="106">
        <v>12</v>
      </c>
      <c r="AR126" s="104">
        <f t="shared" si="14"/>
        <v>144</v>
      </c>
      <c r="AS126" s="106"/>
      <c r="AT126" s="106">
        <v>1</v>
      </c>
      <c r="AU126" s="106">
        <v>1</v>
      </c>
      <c r="AV126" s="106">
        <v>12</v>
      </c>
      <c r="AW126" s="104">
        <f t="shared" si="15"/>
        <v>144</v>
      </c>
    </row>
    <row r="127" spans="1:49" hidden="1">
      <c r="A127" s="522">
        <v>123</v>
      </c>
      <c r="B127" s="524" t="s">
        <v>172</v>
      </c>
      <c r="C127" s="544" t="s">
        <v>480</v>
      </c>
      <c r="D127" s="513" t="s">
        <v>2640</v>
      </c>
      <c r="E127" s="562" t="s">
        <v>174</v>
      </c>
      <c r="F127" s="562" t="s">
        <v>244</v>
      </c>
      <c r="G127" s="552" t="s">
        <v>492</v>
      </c>
      <c r="H127" s="545" t="s">
        <v>249</v>
      </c>
      <c r="I127" s="566" t="s">
        <v>250</v>
      </c>
      <c r="J127" s="106"/>
      <c r="K127" s="567"/>
      <c r="L127" s="568"/>
      <c r="M127" s="567"/>
      <c r="N127" s="567"/>
      <c r="O127" s="557"/>
      <c r="P127" s="567"/>
      <c r="Q127" s="567"/>
      <c r="R127" s="547" t="s">
        <v>184</v>
      </c>
      <c r="S127" s="548">
        <v>1</v>
      </c>
      <c r="T127" s="549">
        <v>0.1</v>
      </c>
      <c r="U127" s="549">
        <v>80</v>
      </c>
      <c r="V127" s="554">
        <f t="shared" si="11"/>
        <v>96</v>
      </c>
      <c r="W127" s="549">
        <v>0.05</v>
      </c>
      <c r="X127" s="549">
        <v>320</v>
      </c>
      <c r="Y127" s="550">
        <f t="shared" si="10"/>
        <v>384</v>
      </c>
      <c r="Z127" s="732"/>
      <c r="AA127" s="732"/>
      <c r="AB127" s="106"/>
      <c r="AD127" s="106"/>
      <c r="AE127" s="106">
        <v>1</v>
      </c>
      <c r="AF127" s="106">
        <v>0.3</v>
      </c>
      <c r="AG127" s="106">
        <v>12</v>
      </c>
      <c r="AH127" s="104">
        <f t="shared" si="12"/>
        <v>43.199999999999996</v>
      </c>
      <c r="AI127" s="106"/>
      <c r="AJ127" s="106">
        <v>1</v>
      </c>
      <c r="AK127" s="106">
        <v>0.3</v>
      </c>
      <c r="AL127" s="106">
        <v>12</v>
      </c>
      <c r="AM127" s="104">
        <f t="shared" si="13"/>
        <v>43.199999999999996</v>
      </c>
      <c r="AN127" s="106"/>
      <c r="AO127" s="106">
        <v>1</v>
      </c>
      <c r="AP127" s="106">
        <v>0.3</v>
      </c>
      <c r="AQ127" s="106">
        <v>12</v>
      </c>
      <c r="AR127" s="104">
        <f t="shared" si="14"/>
        <v>43.199999999999996</v>
      </c>
      <c r="AS127" s="106"/>
      <c r="AT127" s="106">
        <v>1</v>
      </c>
      <c r="AU127" s="106">
        <v>0.3</v>
      </c>
      <c r="AV127" s="106">
        <v>12</v>
      </c>
      <c r="AW127" s="104">
        <f t="shared" si="15"/>
        <v>43.199999999999996</v>
      </c>
    </row>
    <row r="128" spans="1:49" ht="23" hidden="1">
      <c r="A128" s="522">
        <v>124</v>
      </c>
      <c r="B128" s="524" t="s">
        <v>172</v>
      </c>
      <c r="C128" s="544" t="s">
        <v>480</v>
      </c>
      <c r="D128" s="513" t="s">
        <v>2640</v>
      </c>
      <c r="E128" s="562" t="s">
        <v>174</v>
      </c>
      <c r="F128" s="562" t="s">
        <v>244</v>
      </c>
      <c r="G128" s="552" t="s">
        <v>492</v>
      </c>
      <c r="H128" s="545" t="s">
        <v>251</v>
      </c>
      <c r="I128" s="566" t="s">
        <v>252</v>
      </c>
      <c r="J128" s="106" t="s">
        <v>253</v>
      </c>
      <c r="K128" s="106" t="s">
        <v>493</v>
      </c>
      <c r="L128" s="106" t="s">
        <v>494</v>
      </c>
      <c r="M128" s="567"/>
      <c r="N128" s="567"/>
      <c r="O128" s="557" t="s">
        <v>2613</v>
      </c>
      <c r="P128" s="567"/>
      <c r="Q128" s="567"/>
      <c r="R128" s="547" t="s">
        <v>184</v>
      </c>
      <c r="S128" s="548">
        <v>1</v>
      </c>
      <c r="T128" s="549">
        <v>2</v>
      </c>
      <c r="U128" s="549">
        <v>80</v>
      </c>
      <c r="V128" s="554">
        <f t="shared" si="11"/>
        <v>1920</v>
      </c>
      <c r="W128" s="549">
        <v>2</v>
      </c>
      <c r="X128" s="549">
        <v>320</v>
      </c>
      <c r="Y128" s="550">
        <f t="shared" si="10"/>
        <v>7680</v>
      </c>
      <c r="Z128" s="732"/>
      <c r="AA128" s="732"/>
      <c r="AB128" s="106"/>
      <c r="AD128" s="106"/>
      <c r="AE128" s="106">
        <v>1</v>
      </c>
      <c r="AF128" s="106">
        <v>0.15</v>
      </c>
      <c r="AG128" s="106">
        <v>60</v>
      </c>
      <c r="AH128" s="104">
        <f t="shared" si="12"/>
        <v>108</v>
      </c>
      <c r="AI128" s="106"/>
      <c r="AJ128" s="106">
        <v>1</v>
      </c>
      <c r="AK128" s="106">
        <v>0.15</v>
      </c>
      <c r="AL128" s="106">
        <v>60</v>
      </c>
      <c r="AM128" s="104">
        <f t="shared" si="13"/>
        <v>108</v>
      </c>
      <c r="AN128" s="106"/>
      <c r="AO128" s="106">
        <v>1</v>
      </c>
      <c r="AP128" s="106">
        <v>0.15</v>
      </c>
      <c r="AQ128" s="106">
        <v>60</v>
      </c>
      <c r="AR128" s="104">
        <f t="shared" si="14"/>
        <v>108</v>
      </c>
      <c r="AS128" s="106"/>
      <c r="AT128" s="106">
        <v>1</v>
      </c>
      <c r="AU128" s="106">
        <v>0.15</v>
      </c>
      <c r="AV128" s="106">
        <v>60</v>
      </c>
      <c r="AW128" s="104">
        <f t="shared" si="15"/>
        <v>108</v>
      </c>
    </row>
    <row r="129" spans="1:49" hidden="1">
      <c r="A129" s="522">
        <v>125</v>
      </c>
      <c r="B129" s="524" t="s">
        <v>172</v>
      </c>
      <c r="C129" s="544" t="s">
        <v>480</v>
      </c>
      <c r="D129" s="513" t="s">
        <v>2640</v>
      </c>
      <c r="E129" s="562" t="s">
        <v>174</v>
      </c>
      <c r="F129" s="562" t="s">
        <v>244</v>
      </c>
      <c r="G129" s="552" t="s">
        <v>492</v>
      </c>
      <c r="H129" s="545" t="s">
        <v>254</v>
      </c>
      <c r="I129" s="566" t="s">
        <v>255</v>
      </c>
      <c r="J129" s="106" t="s">
        <v>253</v>
      </c>
      <c r="K129" s="567"/>
      <c r="L129" s="106" t="s">
        <v>495</v>
      </c>
      <c r="M129" s="567"/>
      <c r="N129" s="567"/>
      <c r="O129" s="557" t="s">
        <v>257</v>
      </c>
      <c r="P129" s="567"/>
      <c r="Q129" s="567"/>
      <c r="R129" s="547" t="s">
        <v>184</v>
      </c>
      <c r="S129" s="548">
        <v>1</v>
      </c>
      <c r="T129" s="549">
        <v>0.3</v>
      </c>
      <c r="U129" s="549">
        <v>40</v>
      </c>
      <c r="V129" s="554">
        <f t="shared" si="11"/>
        <v>144</v>
      </c>
      <c r="W129" s="549">
        <v>0</v>
      </c>
      <c r="X129" s="549">
        <v>160</v>
      </c>
      <c r="Y129" s="550">
        <f t="shared" si="10"/>
        <v>576</v>
      </c>
      <c r="Z129" s="732"/>
      <c r="AA129" s="732"/>
      <c r="AB129" s="573" t="s">
        <v>2614</v>
      </c>
      <c r="AD129" s="106"/>
      <c r="AE129" s="106"/>
      <c r="AF129" s="106"/>
      <c r="AG129" s="106"/>
      <c r="AH129" s="104"/>
      <c r="AI129" s="106"/>
      <c r="AJ129" s="106"/>
      <c r="AK129" s="106"/>
      <c r="AL129" s="106"/>
      <c r="AM129" s="104"/>
      <c r="AN129" s="106"/>
      <c r="AO129" s="106"/>
      <c r="AP129" s="106"/>
      <c r="AQ129" s="106"/>
      <c r="AR129" s="104"/>
      <c r="AS129" s="106"/>
      <c r="AT129" s="106"/>
      <c r="AU129" s="106"/>
      <c r="AV129" s="106"/>
      <c r="AW129" s="104"/>
    </row>
    <row r="130" spans="1:49" hidden="1">
      <c r="A130" s="522">
        <v>126</v>
      </c>
      <c r="B130" s="524" t="s">
        <v>172</v>
      </c>
      <c r="C130" s="544" t="s">
        <v>480</v>
      </c>
      <c r="D130" s="513" t="s">
        <v>2640</v>
      </c>
      <c r="E130" s="562" t="s">
        <v>174</v>
      </c>
      <c r="F130" s="562" t="s">
        <v>244</v>
      </c>
      <c r="G130" s="552" t="s">
        <v>492</v>
      </c>
      <c r="H130" s="545" t="s">
        <v>258</v>
      </c>
      <c r="I130" s="566" t="s">
        <v>259</v>
      </c>
      <c r="J130" s="106"/>
      <c r="K130" s="567"/>
      <c r="L130" s="568"/>
      <c r="M130" s="567"/>
      <c r="N130" s="567"/>
      <c r="O130" s="557"/>
      <c r="P130" s="567"/>
      <c r="Q130" s="567"/>
      <c r="R130" s="547" t="s">
        <v>184</v>
      </c>
      <c r="S130" s="548">
        <v>1</v>
      </c>
      <c r="T130" s="549">
        <v>0.1</v>
      </c>
      <c r="U130" s="549">
        <v>80</v>
      </c>
      <c r="V130" s="554">
        <f t="shared" si="11"/>
        <v>96</v>
      </c>
      <c r="W130" s="549">
        <v>7.0000000000000007E-2</v>
      </c>
      <c r="X130" s="549">
        <v>320</v>
      </c>
      <c r="Y130" s="550">
        <f t="shared" si="10"/>
        <v>384</v>
      </c>
      <c r="Z130" s="732"/>
      <c r="AA130" s="732"/>
      <c r="AB130" s="106"/>
      <c r="AD130" s="106"/>
      <c r="AE130" s="106"/>
      <c r="AF130" s="106"/>
      <c r="AG130" s="106"/>
      <c r="AH130" s="104"/>
      <c r="AI130" s="106"/>
      <c r="AJ130" s="106"/>
      <c r="AK130" s="106"/>
      <c r="AL130" s="106"/>
      <c r="AM130" s="104"/>
      <c r="AN130" s="106"/>
      <c r="AO130" s="106"/>
      <c r="AP130" s="106"/>
      <c r="AQ130" s="106"/>
      <c r="AR130" s="104"/>
      <c r="AS130" s="106"/>
      <c r="AT130" s="106"/>
      <c r="AU130" s="106"/>
      <c r="AV130" s="106"/>
      <c r="AW130" s="104"/>
    </row>
    <row r="131" spans="1:49" ht="16.5" hidden="1" customHeight="1">
      <c r="A131" s="522">
        <v>127</v>
      </c>
      <c r="B131" s="524" t="s">
        <v>172</v>
      </c>
      <c r="C131" s="544" t="s">
        <v>480</v>
      </c>
      <c r="D131" s="513" t="s">
        <v>2640</v>
      </c>
      <c r="E131" s="562" t="s">
        <v>174</v>
      </c>
      <c r="F131" s="562" t="s">
        <v>244</v>
      </c>
      <c r="G131" s="552" t="s">
        <v>492</v>
      </c>
      <c r="H131" s="545" t="s">
        <v>260</v>
      </c>
      <c r="I131" s="566" t="s">
        <v>261</v>
      </c>
      <c r="J131" s="106"/>
      <c r="K131" s="567"/>
      <c r="L131" s="568"/>
      <c r="M131" s="567"/>
      <c r="N131" s="567"/>
      <c r="O131" s="557"/>
      <c r="P131" s="567"/>
      <c r="Q131" s="567"/>
      <c r="R131" s="547" t="s">
        <v>184</v>
      </c>
      <c r="S131" s="548">
        <v>1</v>
      </c>
      <c r="T131" s="549">
        <v>0.1</v>
      </c>
      <c r="U131" s="549">
        <v>50</v>
      </c>
      <c r="V131" s="554">
        <f t="shared" si="11"/>
        <v>60</v>
      </c>
      <c r="W131" s="549">
        <v>7.0000000000000007E-2</v>
      </c>
      <c r="X131" s="549">
        <v>200</v>
      </c>
      <c r="Y131" s="550">
        <f t="shared" si="10"/>
        <v>240</v>
      </c>
      <c r="Z131" s="732"/>
      <c r="AA131" s="732"/>
      <c r="AB131" s="106"/>
      <c r="AD131" s="106"/>
      <c r="AE131" s="106"/>
      <c r="AF131" s="106"/>
      <c r="AG131" s="106"/>
      <c r="AH131" s="104"/>
      <c r="AI131" s="106"/>
      <c r="AJ131" s="106"/>
      <c r="AK131" s="106"/>
      <c r="AL131" s="106"/>
      <c r="AM131" s="104"/>
      <c r="AN131" s="106"/>
      <c r="AO131" s="106"/>
      <c r="AP131" s="106"/>
      <c r="AQ131" s="106"/>
      <c r="AR131" s="104"/>
      <c r="AS131" s="106"/>
      <c r="AT131" s="106"/>
      <c r="AU131" s="106"/>
      <c r="AV131" s="106"/>
      <c r="AW131" s="104"/>
    </row>
    <row r="132" spans="1:49" hidden="1">
      <c r="A132" s="522">
        <v>128</v>
      </c>
      <c r="B132" s="524" t="s">
        <v>172</v>
      </c>
      <c r="C132" s="544" t="s">
        <v>480</v>
      </c>
      <c r="D132" s="513" t="s">
        <v>2640</v>
      </c>
      <c r="E132" s="562" t="s">
        <v>174</v>
      </c>
      <c r="F132" s="562" t="s">
        <v>244</v>
      </c>
      <c r="G132" s="552" t="s">
        <v>492</v>
      </c>
      <c r="H132" s="545" t="s">
        <v>262</v>
      </c>
      <c r="I132" s="566" t="s">
        <v>263</v>
      </c>
      <c r="J132" s="106"/>
      <c r="K132" s="567"/>
      <c r="L132" s="568"/>
      <c r="M132" s="567"/>
      <c r="N132" s="567"/>
      <c r="O132" s="557"/>
      <c r="P132" s="567"/>
      <c r="Q132" s="567"/>
      <c r="R132" s="547" t="s">
        <v>184</v>
      </c>
      <c r="S132" s="548">
        <v>1</v>
      </c>
      <c r="T132" s="549">
        <v>0.05</v>
      </c>
      <c r="U132" s="549">
        <v>10</v>
      </c>
      <c r="V132" s="554">
        <f t="shared" si="11"/>
        <v>6</v>
      </c>
      <c r="W132" s="549">
        <v>3.5000000000000003E-2</v>
      </c>
      <c r="X132" s="549">
        <v>40</v>
      </c>
      <c r="Y132" s="550">
        <f t="shared" si="10"/>
        <v>24</v>
      </c>
      <c r="Z132" s="732"/>
      <c r="AA132" s="732"/>
      <c r="AB132" s="106"/>
      <c r="AD132" s="106"/>
      <c r="AE132" s="106">
        <v>1</v>
      </c>
      <c r="AF132" s="106">
        <v>0.3</v>
      </c>
      <c r="AG132" s="106">
        <v>4</v>
      </c>
      <c r="AH132" s="104">
        <f t="shared" si="12"/>
        <v>14.399999999999999</v>
      </c>
      <c r="AI132" s="106"/>
      <c r="AJ132" s="106">
        <v>1</v>
      </c>
      <c r="AK132" s="106">
        <v>0.3</v>
      </c>
      <c r="AL132" s="106">
        <v>4</v>
      </c>
      <c r="AM132" s="104">
        <f t="shared" si="13"/>
        <v>14.399999999999999</v>
      </c>
      <c r="AN132" s="106"/>
      <c r="AO132" s="106">
        <v>1</v>
      </c>
      <c r="AP132" s="106">
        <v>0.3</v>
      </c>
      <c r="AQ132" s="106">
        <v>4</v>
      </c>
      <c r="AR132" s="104">
        <f t="shared" si="14"/>
        <v>14.399999999999999</v>
      </c>
      <c r="AS132" s="106"/>
      <c r="AT132" s="106">
        <v>1</v>
      </c>
      <c r="AU132" s="106">
        <v>0.3</v>
      </c>
      <c r="AV132" s="106">
        <v>4</v>
      </c>
      <c r="AW132" s="104">
        <f t="shared" si="15"/>
        <v>14.399999999999999</v>
      </c>
    </row>
    <row r="133" spans="1:49" ht="23" hidden="1">
      <c r="A133" s="522">
        <v>129</v>
      </c>
      <c r="B133" s="524" t="s">
        <v>172</v>
      </c>
      <c r="C133" s="544" t="s">
        <v>480</v>
      </c>
      <c r="D133" s="513" t="s">
        <v>2641</v>
      </c>
      <c r="E133" s="103" t="s">
        <v>611</v>
      </c>
      <c r="F133" s="563" t="s">
        <v>272</v>
      </c>
      <c r="G133" s="544" t="s">
        <v>273</v>
      </c>
      <c r="H133" s="545" t="s">
        <v>213</v>
      </c>
      <c r="I133" s="565" t="s">
        <v>274</v>
      </c>
      <c r="J133" s="87" t="s">
        <v>275</v>
      </c>
      <c r="K133" s="87" t="s">
        <v>496</v>
      </c>
      <c r="L133" s="87" t="s">
        <v>497</v>
      </c>
      <c r="M133" s="87"/>
      <c r="N133" s="87"/>
      <c r="O133" s="557"/>
      <c r="P133" s="87"/>
      <c r="Q133" s="87"/>
      <c r="R133" s="547" t="s">
        <v>184</v>
      </c>
      <c r="S133" s="734">
        <v>2</v>
      </c>
      <c r="T133" s="735">
        <v>0.33</v>
      </c>
      <c r="U133" s="735">
        <v>80</v>
      </c>
      <c r="V133" s="589">
        <f t="shared" si="11"/>
        <v>633.6</v>
      </c>
      <c r="W133" s="735">
        <v>0.23100000000000001</v>
      </c>
      <c r="X133" s="735">
        <v>320</v>
      </c>
      <c r="Y133" s="550">
        <f t="shared" si="10"/>
        <v>2534.4</v>
      </c>
      <c r="Z133" s="732" t="s">
        <v>195</v>
      </c>
      <c r="AA133" s="732"/>
      <c r="AB133" s="106" t="s">
        <v>276</v>
      </c>
      <c r="AD133" s="106"/>
      <c r="AE133" s="106"/>
      <c r="AF133" s="106"/>
      <c r="AG133" s="106"/>
      <c r="AH133" s="104">
        <f t="shared" si="12"/>
        <v>0</v>
      </c>
      <c r="AI133" s="106"/>
      <c r="AJ133" s="106"/>
      <c r="AK133" s="106"/>
      <c r="AL133" s="106"/>
      <c r="AM133" s="104">
        <f t="shared" si="13"/>
        <v>0</v>
      </c>
      <c r="AN133" s="106"/>
      <c r="AO133" s="106"/>
      <c r="AP133" s="106"/>
      <c r="AQ133" s="106"/>
      <c r="AR133" s="104">
        <f t="shared" si="14"/>
        <v>0</v>
      </c>
      <c r="AS133" s="106"/>
      <c r="AT133" s="106"/>
      <c r="AU133" s="106"/>
      <c r="AV133" s="106"/>
      <c r="AW133" s="104">
        <f t="shared" si="15"/>
        <v>0</v>
      </c>
    </row>
    <row r="134" spans="1:49" ht="23" hidden="1">
      <c r="A134" s="522">
        <v>130</v>
      </c>
      <c r="B134" s="524" t="s">
        <v>172</v>
      </c>
      <c r="C134" s="544" t="s">
        <v>480</v>
      </c>
      <c r="D134" s="513" t="s">
        <v>2641</v>
      </c>
      <c r="E134" s="103" t="s">
        <v>611</v>
      </c>
      <c r="F134" s="563" t="s">
        <v>272</v>
      </c>
      <c r="G134" s="552" t="s">
        <v>273</v>
      </c>
      <c r="H134" s="545" t="s">
        <v>213</v>
      </c>
      <c r="I134" s="565" t="s">
        <v>277</v>
      </c>
      <c r="J134" s="87" t="s">
        <v>275</v>
      </c>
      <c r="K134" s="87"/>
      <c r="L134" s="87"/>
      <c r="M134" s="87"/>
      <c r="N134" s="87"/>
      <c r="O134" s="546"/>
      <c r="P134" s="87"/>
      <c r="Q134" s="87"/>
      <c r="R134" s="547" t="s">
        <v>184</v>
      </c>
      <c r="S134" s="734"/>
      <c r="T134" s="735"/>
      <c r="U134" s="735"/>
      <c r="V134" s="589"/>
      <c r="W134" s="735"/>
      <c r="X134" s="735"/>
      <c r="Y134" s="550">
        <f t="shared" ref="Y134:Y197" si="16">S134*T134*X134*12</f>
        <v>0</v>
      </c>
      <c r="Z134" s="732"/>
      <c r="AA134" s="732"/>
      <c r="AB134" s="106"/>
      <c r="AD134" s="106"/>
      <c r="AE134" s="106"/>
      <c r="AF134" s="106"/>
      <c r="AG134" s="106"/>
      <c r="AH134" s="104">
        <f t="shared" si="12"/>
        <v>0</v>
      </c>
      <c r="AI134" s="106"/>
      <c r="AJ134" s="106"/>
      <c r="AK134" s="106"/>
      <c r="AL134" s="106"/>
      <c r="AM134" s="104">
        <f t="shared" si="13"/>
        <v>0</v>
      </c>
      <c r="AN134" s="106"/>
      <c r="AO134" s="106"/>
      <c r="AP134" s="106"/>
      <c r="AQ134" s="106"/>
      <c r="AR134" s="104">
        <f t="shared" si="14"/>
        <v>0</v>
      </c>
      <c r="AS134" s="106"/>
      <c r="AT134" s="106"/>
      <c r="AU134" s="106"/>
      <c r="AV134" s="106"/>
      <c r="AW134" s="104">
        <f t="shared" si="15"/>
        <v>0</v>
      </c>
    </row>
    <row r="135" spans="1:49" ht="24" hidden="1" customHeight="1">
      <c r="A135" s="522">
        <v>131</v>
      </c>
      <c r="B135" s="524" t="s">
        <v>172</v>
      </c>
      <c r="C135" s="544" t="s">
        <v>480</v>
      </c>
      <c r="D135" s="513" t="s">
        <v>2641</v>
      </c>
      <c r="E135" s="103" t="s">
        <v>611</v>
      </c>
      <c r="F135" s="563" t="s">
        <v>272</v>
      </c>
      <c r="G135" s="552" t="s">
        <v>273</v>
      </c>
      <c r="H135" s="565" t="s">
        <v>278</v>
      </c>
      <c r="I135" s="565" t="s">
        <v>279</v>
      </c>
      <c r="J135" s="87" t="s">
        <v>275</v>
      </c>
      <c r="K135" s="87"/>
      <c r="L135" s="87"/>
      <c r="M135" s="87"/>
      <c r="N135" s="87"/>
      <c r="O135" s="546"/>
      <c r="P135" s="87"/>
      <c r="Q135" s="87"/>
      <c r="R135" s="547" t="s">
        <v>184</v>
      </c>
      <c r="S135" s="734"/>
      <c r="T135" s="735"/>
      <c r="U135" s="735"/>
      <c r="V135" s="589"/>
      <c r="W135" s="735"/>
      <c r="X135" s="735"/>
      <c r="Y135" s="550">
        <f t="shared" si="16"/>
        <v>0</v>
      </c>
      <c r="Z135" s="732"/>
      <c r="AA135" s="732"/>
      <c r="AB135" s="106"/>
      <c r="AD135" s="106"/>
      <c r="AE135" s="106"/>
      <c r="AF135" s="106"/>
      <c r="AG135" s="106"/>
      <c r="AH135" s="104">
        <f t="shared" si="12"/>
        <v>0</v>
      </c>
      <c r="AI135" s="106"/>
      <c r="AJ135" s="106"/>
      <c r="AK135" s="106"/>
      <c r="AL135" s="106"/>
      <c r="AM135" s="104">
        <f t="shared" si="13"/>
        <v>0</v>
      </c>
      <c r="AN135" s="106"/>
      <c r="AO135" s="106"/>
      <c r="AP135" s="106"/>
      <c r="AQ135" s="106"/>
      <c r="AR135" s="104">
        <f t="shared" si="14"/>
        <v>0</v>
      </c>
      <c r="AS135" s="106"/>
      <c r="AT135" s="106"/>
      <c r="AU135" s="106"/>
      <c r="AV135" s="106"/>
      <c r="AW135" s="104">
        <f t="shared" si="15"/>
        <v>0</v>
      </c>
    </row>
    <row r="136" spans="1:49" ht="24" hidden="1" customHeight="1">
      <c r="A136" s="522">
        <v>132</v>
      </c>
      <c r="B136" s="524" t="s">
        <v>172</v>
      </c>
      <c r="C136" s="544" t="s">
        <v>480</v>
      </c>
      <c r="D136" s="513" t="s">
        <v>2641</v>
      </c>
      <c r="E136" s="103" t="s">
        <v>611</v>
      </c>
      <c r="F136" s="563" t="s">
        <v>272</v>
      </c>
      <c r="G136" s="552" t="s">
        <v>273</v>
      </c>
      <c r="H136" s="565" t="s">
        <v>280</v>
      </c>
      <c r="I136" s="565" t="s">
        <v>281</v>
      </c>
      <c r="J136" s="87" t="s">
        <v>282</v>
      </c>
      <c r="K136" s="87"/>
      <c r="L136" s="87"/>
      <c r="M136" s="87"/>
      <c r="N136" s="87"/>
      <c r="O136" s="546"/>
      <c r="P136" s="87"/>
      <c r="Q136" s="87"/>
      <c r="R136" s="547" t="s">
        <v>184</v>
      </c>
      <c r="S136" s="734"/>
      <c r="T136" s="735"/>
      <c r="U136" s="735"/>
      <c r="V136" s="589"/>
      <c r="W136" s="735"/>
      <c r="X136" s="735"/>
      <c r="Y136" s="550">
        <f t="shared" si="16"/>
        <v>0</v>
      </c>
      <c r="Z136" s="732"/>
      <c r="AA136" s="732"/>
      <c r="AB136" s="106"/>
      <c r="AD136" s="106"/>
      <c r="AE136" s="106">
        <v>1</v>
      </c>
      <c r="AF136" s="106">
        <v>0.25</v>
      </c>
      <c r="AG136" s="106">
        <v>60</v>
      </c>
      <c r="AH136" s="104">
        <f t="shared" si="12"/>
        <v>180</v>
      </c>
      <c r="AI136" s="106"/>
      <c r="AJ136" s="106">
        <v>1</v>
      </c>
      <c r="AK136" s="106">
        <v>0.25</v>
      </c>
      <c r="AL136" s="106">
        <v>60</v>
      </c>
      <c r="AM136" s="104">
        <f t="shared" si="13"/>
        <v>180</v>
      </c>
      <c r="AN136" s="106"/>
      <c r="AO136" s="106">
        <v>1</v>
      </c>
      <c r="AP136" s="106">
        <v>0.25</v>
      </c>
      <c r="AQ136" s="106">
        <v>60</v>
      </c>
      <c r="AR136" s="104">
        <f t="shared" si="14"/>
        <v>180</v>
      </c>
      <c r="AS136" s="106"/>
      <c r="AT136" s="106">
        <v>1</v>
      </c>
      <c r="AU136" s="106">
        <v>0.25</v>
      </c>
      <c r="AV136" s="106">
        <v>60</v>
      </c>
      <c r="AW136" s="104">
        <f t="shared" si="15"/>
        <v>180</v>
      </c>
    </row>
    <row r="137" spans="1:49" ht="24" hidden="1" customHeight="1">
      <c r="A137" s="522">
        <v>133</v>
      </c>
      <c r="B137" s="524" t="s">
        <v>172</v>
      </c>
      <c r="C137" s="544" t="s">
        <v>480</v>
      </c>
      <c r="D137" s="513" t="s">
        <v>2641</v>
      </c>
      <c r="E137" s="103" t="s">
        <v>611</v>
      </c>
      <c r="F137" s="563" t="s">
        <v>272</v>
      </c>
      <c r="G137" s="552" t="s">
        <v>273</v>
      </c>
      <c r="H137" s="565" t="s">
        <v>284</v>
      </c>
      <c r="I137" s="565" t="s">
        <v>285</v>
      </c>
      <c r="J137" s="87" t="s">
        <v>286</v>
      </c>
      <c r="K137" s="87"/>
      <c r="L137" s="87"/>
      <c r="M137" s="87"/>
      <c r="N137" s="87"/>
      <c r="O137" s="546"/>
      <c r="P137" s="87"/>
      <c r="Q137" s="87"/>
      <c r="R137" s="547" t="s">
        <v>184</v>
      </c>
      <c r="S137" s="734"/>
      <c r="T137" s="735"/>
      <c r="U137" s="735"/>
      <c r="V137" s="589"/>
      <c r="W137" s="735"/>
      <c r="X137" s="735"/>
      <c r="Y137" s="550">
        <f t="shared" si="16"/>
        <v>0</v>
      </c>
      <c r="Z137" s="732"/>
      <c r="AA137" s="732"/>
      <c r="AB137" s="106"/>
      <c r="AD137" s="106"/>
      <c r="AE137" s="106"/>
      <c r="AF137" s="106"/>
      <c r="AG137" s="106"/>
      <c r="AH137" s="104"/>
      <c r="AI137" s="106"/>
      <c r="AJ137" s="106"/>
      <c r="AK137" s="106"/>
      <c r="AL137" s="106"/>
      <c r="AM137" s="104"/>
      <c r="AN137" s="106"/>
      <c r="AO137" s="106"/>
      <c r="AP137" s="106"/>
      <c r="AQ137" s="106"/>
      <c r="AR137" s="104"/>
      <c r="AS137" s="106"/>
      <c r="AT137" s="106"/>
      <c r="AU137" s="106"/>
      <c r="AV137" s="106"/>
      <c r="AW137" s="104"/>
    </row>
    <row r="138" spans="1:49" ht="24" hidden="1" customHeight="1">
      <c r="A138" s="522">
        <v>134</v>
      </c>
      <c r="B138" s="524" t="s">
        <v>172</v>
      </c>
      <c r="C138" s="544" t="s">
        <v>480</v>
      </c>
      <c r="D138" s="513" t="s">
        <v>2641</v>
      </c>
      <c r="E138" s="103" t="s">
        <v>611</v>
      </c>
      <c r="F138" s="563" t="s">
        <v>272</v>
      </c>
      <c r="G138" s="552" t="s">
        <v>273</v>
      </c>
      <c r="H138" s="565" t="s">
        <v>287</v>
      </c>
      <c r="I138" s="565" t="s">
        <v>288</v>
      </c>
      <c r="J138" s="87" t="s">
        <v>282</v>
      </c>
      <c r="K138" s="87"/>
      <c r="L138" s="87"/>
      <c r="M138" s="87"/>
      <c r="N138" s="87"/>
      <c r="O138" s="546"/>
      <c r="P138" s="87"/>
      <c r="Q138" s="87"/>
      <c r="R138" s="547" t="s">
        <v>184</v>
      </c>
      <c r="S138" s="734"/>
      <c r="T138" s="735"/>
      <c r="U138" s="735"/>
      <c r="V138" s="589"/>
      <c r="W138" s="735"/>
      <c r="X138" s="735"/>
      <c r="Y138" s="550">
        <f t="shared" si="16"/>
        <v>0</v>
      </c>
      <c r="Z138" s="732"/>
      <c r="AA138" s="732"/>
      <c r="AB138" s="106"/>
      <c r="AD138" s="106"/>
      <c r="AE138" s="106"/>
      <c r="AF138" s="106"/>
      <c r="AG138" s="106"/>
      <c r="AH138" s="104"/>
      <c r="AI138" s="106"/>
      <c r="AJ138" s="106"/>
      <c r="AK138" s="106"/>
      <c r="AL138" s="106"/>
      <c r="AM138" s="104"/>
      <c r="AN138" s="106"/>
      <c r="AO138" s="106"/>
      <c r="AP138" s="106"/>
      <c r="AQ138" s="106"/>
      <c r="AR138" s="104"/>
      <c r="AS138" s="106"/>
      <c r="AT138" s="106"/>
      <c r="AU138" s="106"/>
      <c r="AV138" s="106"/>
      <c r="AW138" s="104"/>
    </row>
    <row r="139" spans="1:49" ht="23" hidden="1">
      <c r="A139" s="522">
        <v>135</v>
      </c>
      <c r="B139" s="524" t="s">
        <v>172</v>
      </c>
      <c r="C139" s="544" t="s">
        <v>480</v>
      </c>
      <c r="D139" s="513" t="s">
        <v>2641</v>
      </c>
      <c r="E139" s="103" t="s">
        <v>611</v>
      </c>
      <c r="F139" s="563" t="s">
        <v>272</v>
      </c>
      <c r="G139" s="552" t="s">
        <v>273</v>
      </c>
      <c r="H139" s="565" t="s">
        <v>289</v>
      </c>
      <c r="I139" s="565" t="s">
        <v>290</v>
      </c>
      <c r="J139" s="87"/>
      <c r="K139" s="87"/>
      <c r="L139" s="87"/>
      <c r="M139" s="87"/>
      <c r="N139" s="87"/>
      <c r="O139" s="546"/>
      <c r="P139" s="87"/>
      <c r="Q139" s="87"/>
      <c r="R139" s="547" t="s">
        <v>184</v>
      </c>
      <c r="S139" s="734"/>
      <c r="T139" s="735"/>
      <c r="U139" s="735"/>
      <c r="V139" s="589"/>
      <c r="W139" s="735"/>
      <c r="X139" s="735"/>
      <c r="Y139" s="550">
        <f t="shared" si="16"/>
        <v>0</v>
      </c>
      <c r="Z139" s="732"/>
      <c r="AA139" s="732"/>
      <c r="AB139" s="106"/>
      <c r="AD139" s="106"/>
      <c r="AE139" s="106"/>
      <c r="AF139" s="106"/>
      <c r="AG139" s="106"/>
      <c r="AH139" s="104"/>
      <c r="AI139" s="106"/>
      <c r="AJ139" s="106"/>
      <c r="AK139" s="106"/>
      <c r="AL139" s="106"/>
      <c r="AM139" s="104"/>
      <c r="AN139" s="106"/>
      <c r="AO139" s="106"/>
      <c r="AP139" s="106"/>
      <c r="AQ139" s="106"/>
      <c r="AR139" s="104"/>
      <c r="AS139" s="106"/>
      <c r="AT139" s="106"/>
      <c r="AU139" s="106"/>
      <c r="AV139" s="106"/>
      <c r="AW139" s="104"/>
    </row>
    <row r="140" spans="1:49" hidden="1">
      <c r="A140" s="522">
        <v>136</v>
      </c>
      <c r="B140" s="524" t="s">
        <v>172</v>
      </c>
      <c r="C140" s="544" t="s">
        <v>480</v>
      </c>
      <c r="D140" s="513" t="s">
        <v>2641</v>
      </c>
      <c r="E140" s="562" t="s">
        <v>2005</v>
      </c>
      <c r="F140" s="563" t="s">
        <v>2966</v>
      </c>
      <c r="G140" s="544" t="s">
        <v>292</v>
      </c>
      <c r="H140" s="565" t="s">
        <v>293</v>
      </c>
      <c r="I140" s="565" t="s">
        <v>294</v>
      </c>
      <c r="J140" s="87" t="s">
        <v>295</v>
      </c>
      <c r="K140" s="87"/>
      <c r="L140" s="87"/>
      <c r="M140" s="87"/>
      <c r="N140" s="87"/>
      <c r="O140" s="546"/>
      <c r="P140" s="87"/>
      <c r="Q140" s="87"/>
      <c r="R140" s="547" t="s">
        <v>184</v>
      </c>
      <c r="S140" s="734">
        <v>2</v>
      </c>
      <c r="T140" s="735">
        <v>0.1</v>
      </c>
      <c r="U140" s="735">
        <v>80</v>
      </c>
      <c r="V140" s="589">
        <f t="shared" ref="V140:V192" si="17">S140*T140*U140*12</f>
        <v>192</v>
      </c>
      <c r="W140" s="735">
        <v>0.23100000000000001</v>
      </c>
      <c r="X140" s="735">
        <v>320</v>
      </c>
      <c r="Y140" s="550">
        <f t="shared" si="16"/>
        <v>768</v>
      </c>
      <c r="Z140" s="560" t="s">
        <v>195</v>
      </c>
      <c r="AA140" s="560"/>
      <c r="AB140" s="106"/>
      <c r="AD140" s="106"/>
      <c r="AE140" s="106"/>
      <c r="AF140" s="106"/>
      <c r="AG140" s="106"/>
      <c r="AH140" s="104"/>
      <c r="AI140" s="106"/>
      <c r="AJ140" s="106"/>
      <c r="AK140" s="106"/>
      <c r="AL140" s="106"/>
      <c r="AM140" s="104"/>
      <c r="AN140" s="106"/>
      <c r="AO140" s="106"/>
      <c r="AP140" s="106"/>
      <c r="AQ140" s="106"/>
      <c r="AR140" s="104"/>
      <c r="AS140" s="106"/>
      <c r="AT140" s="106"/>
      <c r="AU140" s="106"/>
      <c r="AV140" s="106"/>
      <c r="AW140" s="104"/>
    </row>
    <row r="141" spans="1:49" ht="23" hidden="1">
      <c r="A141" s="522">
        <v>137</v>
      </c>
      <c r="B141" s="524" t="s">
        <v>172</v>
      </c>
      <c r="C141" s="544" t="s">
        <v>480</v>
      </c>
      <c r="D141" s="513" t="s">
        <v>2641</v>
      </c>
      <c r="E141" s="562" t="s">
        <v>2005</v>
      </c>
      <c r="F141" s="563" t="s">
        <v>2966</v>
      </c>
      <c r="G141" s="552" t="s">
        <v>292</v>
      </c>
      <c r="H141" s="565" t="s">
        <v>296</v>
      </c>
      <c r="I141" s="565" t="s">
        <v>297</v>
      </c>
      <c r="J141" s="87"/>
      <c r="K141" s="87"/>
      <c r="L141" s="87"/>
      <c r="M141" s="87"/>
      <c r="N141" s="87"/>
      <c r="O141" s="546"/>
      <c r="P141" s="87"/>
      <c r="Q141" s="87"/>
      <c r="R141" s="547" t="s">
        <v>184</v>
      </c>
      <c r="S141" s="734"/>
      <c r="T141" s="735"/>
      <c r="U141" s="735"/>
      <c r="V141" s="589"/>
      <c r="W141" s="735"/>
      <c r="X141" s="735"/>
      <c r="Y141" s="550">
        <f t="shared" si="16"/>
        <v>0</v>
      </c>
      <c r="Z141" s="560" t="s">
        <v>212</v>
      </c>
      <c r="AA141" s="560"/>
      <c r="AB141" s="106"/>
      <c r="AD141" s="106"/>
      <c r="AE141" s="106"/>
      <c r="AF141" s="106"/>
      <c r="AG141" s="106"/>
      <c r="AH141" s="104"/>
      <c r="AI141" s="106"/>
      <c r="AJ141" s="106"/>
      <c r="AK141" s="106"/>
      <c r="AL141" s="106"/>
      <c r="AM141" s="104"/>
      <c r="AN141" s="106"/>
      <c r="AO141" s="106"/>
      <c r="AP141" s="106"/>
      <c r="AQ141" s="106"/>
      <c r="AR141" s="104"/>
      <c r="AS141" s="106"/>
      <c r="AT141" s="106"/>
      <c r="AU141" s="106"/>
      <c r="AV141" s="106"/>
      <c r="AW141" s="104"/>
    </row>
    <row r="142" spans="1:49" ht="23" hidden="1">
      <c r="A142" s="522">
        <v>138</v>
      </c>
      <c r="B142" s="524" t="s">
        <v>172</v>
      </c>
      <c r="C142" s="544" t="s">
        <v>480</v>
      </c>
      <c r="D142" s="513" t="s">
        <v>2641</v>
      </c>
      <c r="E142" s="562" t="s">
        <v>2005</v>
      </c>
      <c r="F142" s="563" t="s">
        <v>2966</v>
      </c>
      <c r="G142" s="552" t="s">
        <v>2947</v>
      </c>
      <c r="H142" s="565" t="s">
        <v>299</v>
      </c>
      <c r="I142" s="565" t="s">
        <v>300</v>
      </c>
      <c r="J142" s="87"/>
      <c r="K142" s="87"/>
      <c r="L142" s="87"/>
      <c r="M142" s="87"/>
      <c r="N142" s="87"/>
      <c r="O142" s="546"/>
      <c r="P142" s="87"/>
      <c r="Q142" s="87"/>
      <c r="R142" s="547" t="s">
        <v>184</v>
      </c>
      <c r="S142" s="736">
        <v>1</v>
      </c>
      <c r="T142" s="737">
        <v>0.33</v>
      </c>
      <c r="U142" s="737">
        <v>80</v>
      </c>
      <c r="V142" s="589">
        <f t="shared" si="17"/>
        <v>316.8</v>
      </c>
      <c r="W142" s="735">
        <v>0.23100000000000001</v>
      </c>
      <c r="X142" s="735">
        <v>320</v>
      </c>
      <c r="Y142" s="550">
        <f t="shared" si="16"/>
        <v>1267.2</v>
      </c>
      <c r="Z142" s="560" t="s">
        <v>212</v>
      </c>
      <c r="AA142" s="560"/>
      <c r="AB142" s="106"/>
      <c r="AD142" s="106"/>
      <c r="AE142" s="106"/>
      <c r="AF142" s="106"/>
      <c r="AG142" s="106"/>
      <c r="AH142" s="104"/>
      <c r="AI142" s="106"/>
      <c r="AJ142" s="106"/>
      <c r="AK142" s="106"/>
      <c r="AL142" s="106"/>
      <c r="AM142" s="104"/>
      <c r="AN142" s="106"/>
      <c r="AO142" s="106"/>
      <c r="AP142" s="106"/>
      <c r="AQ142" s="106"/>
      <c r="AR142" s="104"/>
      <c r="AS142" s="106"/>
      <c r="AT142" s="106"/>
      <c r="AU142" s="106"/>
      <c r="AV142" s="106"/>
      <c r="AW142" s="104"/>
    </row>
    <row r="143" spans="1:49" hidden="1">
      <c r="A143" s="522">
        <v>139</v>
      </c>
      <c r="B143" s="524" t="s">
        <v>172</v>
      </c>
      <c r="C143" s="544" t="s">
        <v>480</v>
      </c>
      <c r="D143" s="513" t="s">
        <v>2641</v>
      </c>
      <c r="E143" s="562" t="s">
        <v>2005</v>
      </c>
      <c r="F143" s="563" t="s">
        <v>2966</v>
      </c>
      <c r="G143" s="552" t="s">
        <v>292</v>
      </c>
      <c r="H143" s="565" t="s">
        <v>289</v>
      </c>
      <c r="I143" s="565" t="s">
        <v>301</v>
      </c>
      <c r="J143" s="106" t="s">
        <v>302</v>
      </c>
      <c r="K143" s="106"/>
      <c r="L143" s="106"/>
      <c r="M143" s="106"/>
      <c r="N143" s="106"/>
      <c r="O143" s="546"/>
      <c r="P143" s="106"/>
      <c r="Q143" s="106"/>
      <c r="R143" s="547" t="s">
        <v>184</v>
      </c>
      <c r="S143" s="736"/>
      <c r="T143" s="737"/>
      <c r="U143" s="737"/>
      <c r="V143" s="589"/>
      <c r="W143" s="735"/>
      <c r="X143" s="735"/>
      <c r="Y143" s="550">
        <f t="shared" si="16"/>
        <v>0</v>
      </c>
      <c r="Z143" s="560" t="s">
        <v>212</v>
      </c>
      <c r="AA143" s="560"/>
      <c r="AB143" s="106"/>
      <c r="AD143" s="106"/>
      <c r="AE143" s="106"/>
      <c r="AF143" s="106"/>
      <c r="AG143" s="106"/>
      <c r="AH143" s="104"/>
      <c r="AI143" s="106"/>
      <c r="AJ143" s="106"/>
      <c r="AK143" s="106"/>
      <c r="AL143" s="106"/>
      <c r="AM143" s="104"/>
      <c r="AN143" s="106"/>
      <c r="AO143" s="106"/>
      <c r="AP143" s="106"/>
      <c r="AQ143" s="106"/>
      <c r="AR143" s="104"/>
      <c r="AS143" s="106"/>
      <c r="AT143" s="106"/>
      <c r="AU143" s="106"/>
      <c r="AV143" s="106"/>
      <c r="AW143" s="104"/>
    </row>
    <row r="144" spans="1:49" ht="23" hidden="1">
      <c r="A144" s="522">
        <v>140</v>
      </c>
      <c r="B144" s="524" t="s">
        <v>172</v>
      </c>
      <c r="C144" s="544" t="s">
        <v>480</v>
      </c>
      <c r="D144" s="513" t="s">
        <v>2641</v>
      </c>
      <c r="E144" s="562" t="s">
        <v>2005</v>
      </c>
      <c r="F144" s="563" t="s">
        <v>2966</v>
      </c>
      <c r="G144" s="544" t="s">
        <v>305</v>
      </c>
      <c r="H144" s="565" t="s">
        <v>306</v>
      </c>
      <c r="I144" s="565" t="s">
        <v>307</v>
      </c>
      <c r="J144" s="106" t="s">
        <v>308</v>
      </c>
      <c r="K144" s="106"/>
      <c r="L144" s="106"/>
      <c r="M144" s="106"/>
      <c r="N144" s="106"/>
      <c r="O144" s="557"/>
      <c r="P144" s="106"/>
      <c r="Q144" s="106"/>
      <c r="R144" s="547" t="s">
        <v>184</v>
      </c>
      <c r="S144" s="736">
        <v>2</v>
      </c>
      <c r="T144" s="737">
        <v>0.33</v>
      </c>
      <c r="U144" s="737">
        <v>200</v>
      </c>
      <c r="V144" s="589">
        <f t="shared" si="17"/>
        <v>1584</v>
      </c>
      <c r="W144" s="737">
        <v>0.23100000000000001</v>
      </c>
      <c r="X144" s="737">
        <v>800</v>
      </c>
      <c r="Y144" s="550">
        <f t="shared" si="16"/>
        <v>6336</v>
      </c>
      <c r="Z144" s="560" t="s">
        <v>212</v>
      </c>
      <c r="AA144" s="560"/>
      <c r="AB144" s="106"/>
      <c r="AD144" s="106"/>
      <c r="AE144" s="106"/>
      <c r="AF144" s="106"/>
      <c r="AG144" s="106"/>
      <c r="AH144" s="104">
        <f t="shared" si="12"/>
        <v>0</v>
      </c>
      <c r="AI144" s="106"/>
      <c r="AJ144" s="106"/>
      <c r="AK144" s="106"/>
      <c r="AL144" s="106"/>
      <c r="AM144" s="104">
        <f t="shared" si="13"/>
        <v>0</v>
      </c>
      <c r="AN144" s="106"/>
      <c r="AO144" s="106"/>
      <c r="AP144" s="106"/>
      <c r="AQ144" s="106"/>
      <c r="AR144" s="104">
        <f t="shared" si="14"/>
        <v>0</v>
      </c>
      <c r="AS144" s="106"/>
      <c r="AT144" s="106"/>
      <c r="AU144" s="106"/>
      <c r="AV144" s="106"/>
      <c r="AW144" s="104">
        <f t="shared" si="15"/>
        <v>0</v>
      </c>
    </row>
    <row r="145" spans="1:49" hidden="1">
      <c r="A145" s="522">
        <v>141</v>
      </c>
      <c r="B145" s="524" t="s">
        <v>172</v>
      </c>
      <c r="C145" s="544" t="s">
        <v>480</v>
      </c>
      <c r="D145" s="513" t="s">
        <v>2641</v>
      </c>
      <c r="E145" s="562" t="s">
        <v>2005</v>
      </c>
      <c r="F145" s="563" t="s">
        <v>2966</v>
      </c>
      <c r="G145" s="552" t="s">
        <v>305</v>
      </c>
      <c r="H145" s="565" t="s">
        <v>289</v>
      </c>
      <c r="I145" s="545" t="s">
        <v>309</v>
      </c>
      <c r="J145" s="106"/>
      <c r="K145" s="106"/>
      <c r="L145" s="106"/>
      <c r="M145" s="106"/>
      <c r="N145" s="106"/>
      <c r="O145" s="557"/>
      <c r="P145" s="106"/>
      <c r="Q145" s="106"/>
      <c r="R145" s="547" t="s">
        <v>184</v>
      </c>
      <c r="S145" s="736"/>
      <c r="T145" s="737"/>
      <c r="U145" s="737"/>
      <c r="V145" s="589"/>
      <c r="W145" s="737"/>
      <c r="X145" s="737"/>
      <c r="Y145" s="550">
        <f t="shared" si="16"/>
        <v>0</v>
      </c>
      <c r="Z145" s="560" t="s">
        <v>212</v>
      </c>
      <c r="AA145" s="560"/>
      <c r="AB145" s="106"/>
      <c r="AD145" s="106"/>
      <c r="AE145" s="106">
        <v>1</v>
      </c>
      <c r="AF145" s="106">
        <v>0.15</v>
      </c>
      <c r="AG145" s="106">
        <v>60</v>
      </c>
      <c r="AH145" s="104">
        <f t="shared" si="12"/>
        <v>108</v>
      </c>
      <c r="AI145" s="106"/>
      <c r="AJ145" s="106">
        <v>1</v>
      </c>
      <c r="AK145" s="106">
        <v>0.15</v>
      </c>
      <c r="AL145" s="106">
        <v>60</v>
      </c>
      <c r="AM145" s="104">
        <f t="shared" si="13"/>
        <v>108</v>
      </c>
      <c r="AN145" s="106"/>
      <c r="AO145" s="106">
        <v>1</v>
      </c>
      <c r="AP145" s="106">
        <v>0.15</v>
      </c>
      <c r="AQ145" s="106">
        <v>60</v>
      </c>
      <c r="AR145" s="104">
        <f t="shared" si="14"/>
        <v>108</v>
      </c>
      <c r="AS145" s="106"/>
      <c r="AT145" s="106">
        <v>1</v>
      </c>
      <c r="AU145" s="106">
        <v>0.15</v>
      </c>
      <c r="AV145" s="106">
        <v>60</v>
      </c>
      <c r="AW145" s="104">
        <f t="shared" si="15"/>
        <v>108</v>
      </c>
    </row>
    <row r="146" spans="1:49" hidden="1">
      <c r="A146" s="522">
        <v>142</v>
      </c>
      <c r="B146" s="524" t="s">
        <v>172</v>
      </c>
      <c r="C146" s="544" t="s">
        <v>480</v>
      </c>
      <c r="D146" s="513" t="s">
        <v>2641</v>
      </c>
      <c r="E146" s="576" t="s">
        <v>2938</v>
      </c>
      <c r="F146" s="562" t="s">
        <v>319</v>
      </c>
      <c r="G146" s="544" t="s">
        <v>311</v>
      </c>
      <c r="H146" s="545" t="s">
        <v>312</v>
      </c>
      <c r="I146" s="545" t="s">
        <v>313</v>
      </c>
      <c r="J146" s="106" t="s">
        <v>314</v>
      </c>
      <c r="K146" s="106"/>
      <c r="L146" s="106"/>
      <c r="M146" s="106"/>
      <c r="N146" s="106"/>
      <c r="O146" s="557"/>
      <c r="P146" s="106"/>
      <c r="Q146" s="106"/>
      <c r="R146" s="547" t="s">
        <v>184</v>
      </c>
      <c r="S146" s="736"/>
      <c r="T146" s="737"/>
      <c r="U146" s="737"/>
      <c r="V146" s="589"/>
      <c r="W146" s="737"/>
      <c r="X146" s="737"/>
      <c r="Y146" s="550">
        <f t="shared" si="16"/>
        <v>0</v>
      </c>
      <c r="Z146" s="560" t="s">
        <v>185</v>
      </c>
      <c r="AA146" s="560"/>
      <c r="AB146" s="106"/>
      <c r="AD146" s="106"/>
      <c r="AE146" s="106"/>
      <c r="AF146" s="106"/>
      <c r="AG146" s="106"/>
      <c r="AH146" s="104"/>
      <c r="AI146" s="106"/>
      <c r="AJ146" s="106"/>
      <c r="AK146" s="106"/>
      <c r="AL146" s="106"/>
      <c r="AM146" s="104"/>
      <c r="AN146" s="106"/>
      <c r="AO146" s="106"/>
      <c r="AP146" s="106"/>
      <c r="AQ146" s="106"/>
      <c r="AR146" s="104"/>
      <c r="AS146" s="106"/>
      <c r="AT146" s="106"/>
      <c r="AU146" s="106"/>
      <c r="AV146" s="106"/>
      <c r="AW146" s="104"/>
    </row>
    <row r="147" spans="1:49" ht="23" hidden="1">
      <c r="A147" s="522">
        <v>143</v>
      </c>
      <c r="B147" s="524" t="s">
        <v>172</v>
      </c>
      <c r="C147" s="544" t="s">
        <v>480</v>
      </c>
      <c r="D147" s="513" t="s">
        <v>2641</v>
      </c>
      <c r="E147" s="576" t="s">
        <v>2938</v>
      </c>
      <c r="F147" s="562" t="s">
        <v>319</v>
      </c>
      <c r="G147" s="552" t="s">
        <v>311</v>
      </c>
      <c r="H147" s="545" t="s">
        <v>316</v>
      </c>
      <c r="I147" s="545" t="s">
        <v>317</v>
      </c>
      <c r="J147" s="106" t="s">
        <v>318</v>
      </c>
      <c r="K147" s="106" t="s">
        <v>498</v>
      </c>
      <c r="L147" s="106" t="s">
        <v>499</v>
      </c>
      <c r="M147" s="106"/>
      <c r="N147" s="106"/>
      <c r="O147" s="557"/>
      <c r="P147" s="106"/>
      <c r="Q147" s="106"/>
      <c r="R147" s="547" t="s">
        <v>184</v>
      </c>
      <c r="S147" s="736"/>
      <c r="T147" s="737"/>
      <c r="U147" s="737"/>
      <c r="V147" s="589"/>
      <c r="W147" s="737"/>
      <c r="X147" s="737"/>
      <c r="Y147" s="550">
        <f t="shared" si="16"/>
        <v>0</v>
      </c>
      <c r="Z147" s="560" t="s">
        <v>185</v>
      </c>
      <c r="AA147" s="560"/>
      <c r="AB147" s="106"/>
      <c r="AD147" s="106"/>
      <c r="AE147" s="106">
        <v>1</v>
      </c>
      <c r="AF147" s="106">
        <v>0.1</v>
      </c>
      <c r="AG147" s="106">
        <v>60</v>
      </c>
      <c r="AH147" s="104">
        <f t="shared" si="12"/>
        <v>72</v>
      </c>
      <c r="AI147" s="106"/>
      <c r="AJ147" s="106">
        <v>1</v>
      </c>
      <c r="AK147" s="106">
        <v>0.1</v>
      </c>
      <c r="AL147" s="106">
        <v>60</v>
      </c>
      <c r="AM147" s="104">
        <f t="shared" si="13"/>
        <v>72</v>
      </c>
      <c r="AN147" s="106"/>
      <c r="AO147" s="106">
        <v>1</v>
      </c>
      <c r="AP147" s="106">
        <v>0.1</v>
      </c>
      <c r="AQ147" s="106">
        <v>60</v>
      </c>
      <c r="AR147" s="104">
        <f t="shared" si="14"/>
        <v>72</v>
      </c>
      <c r="AS147" s="106"/>
      <c r="AT147" s="106">
        <v>1</v>
      </c>
      <c r="AU147" s="106">
        <v>0.1</v>
      </c>
      <c r="AV147" s="106">
        <v>60</v>
      </c>
      <c r="AW147" s="104">
        <f t="shared" si="15"/>
        <v>72</v>
      </c>
    </row>
    <row r="148" spans="1:49" hidden="1">
      <c r="A148" s="522">
        <v>144</v>
      </c>
      <c r="B148" s="524" t="s">
        <v>172</v>
      </c>
      <c r="C148" s="544" t="s">
        <v>480</v>
      </c>
      <c r="D148" s="513" t="s">
        <v>2641</v>
      </c>
      <c r="E148" s="576" t="s">
        <v>2938</v>
      </c>
      <c r="F148" s="562" t="s">
        <v>319</v>
      </c>
      <c r="G148" s="552" t="s">
        <v>1155</v>
      </c>
      <c r="H148" s="545" t="s">
        <v>321</v>
      </c>
      <c r="I148" s="545" t="s">
        <v>322</v>
      </c>
      <c r="J148" s="106" t="s">
        <v>323</v>
      </c>
      <c r="K148" s="106"/>
      <c r="L148" s="106"/>
      <c r="M148" s="106"/>
      <c r="N148" s="106"/>
      <c r="O148" s="557"/>
      <c r="P148" s="106"/>
      <c r="Q148" s="106"/>
      <c r="R148" s="547" t="s">
        <v>184</v>
      </c>
      <c r="S148" s="548">
        <v>1</v>
      </c>
      <c r="T148" s="549">
        <v>0.33</v>
      </c>
      <c r="U148" s="549">
        <v>10</v>
      </c>
      <c r="V148" s="554">
        <f t="shared" si="17"/>
        <v>39.6</v>
      </c>
      <c r="W148" s="549">
        <v>0.23100000000000001</v>
      </c>
      <c r="X148" s="549">
        <v>40</v>
      </c>
      <c r="Y148" s="550">
        <f t="shared" si="16"/>
        <v>158.4</v>
      </c>
      <c r="Z148" s="551" t="s">
        <v>185</v>
      </c>
      <c r="AA148" s="551"/>
      <c r="AB148" s="106"/>
      <c r="AD148" s="106"/>
      <c r="AE148" s="106">
        <v>1</v>
      </c>
      <c r="AF148" s="106">
        <v>0.1</v>
      </c>
      <c r="AG148" s="106">
        <v>60</v>
      </c>
      <c r="AH148" s="104">
        <f t="shared" si="12"/>
        <v>72</v>
      </c>
      <c r="AI148" s="106"/>
      <c r="AJ148" s="106">
        <v>1</v>
      </c>
      <c r="AK148" s="106">
        <v>0.1</v>
      </c>
      <c r="AL148" s="106">
        <v>60</v>
      </c>
      <c r="AM148" s="104">
        <f t="shared" si="13"/>
        <v>72</v>
      </c>
      <c r="AN148" s="106"/>
      <c r="AO148" s="106">
        <v>1</v>
      </c>
      <c r="AP148" s="106">
        <v>0.1</v>
      </c>
      <c r="AQ148" s="106">
        <v>60</v>
      </c>
      <c r="AR148" s="104">
        <f t="shared" si="14"/>
        <v>72</v>
      </c>
      <c r="AS148" s="106"/>
      <c r="AT148" s="106">
        <v>1</v>
      </c>
      <c r="AU148" s="106">
        <v>0.1</v>
      </c>
      <c r="AV148" s="106">
        <v>60</v>
      </c>
      <c r="AW148" s="104">
        <f t="shared" si="15"/>
        <v>72</v>
      </c>
    </row>
    <row r="149" spans="1:49" hidden="1">
      <c r="A149" s="522">
        <v>145</v>
      </c>
      <c r="B149" s="524" t="s">
        <v>172</v>
      </c>
      <c r="C149" s="544" t="s">
        <v>480</v>
      </c>
      <c r="D149" s="513" t="s">
        <v>2641</v>
      </c>
      <c r="E149" s="576" t="s">
        <v>2938</v>
      </c>
      <c r="F149" s="562" t="s">
        <v>319</v>
      </c>
      <c r="G149" s="552" t="s">
        <v>1155</v>
      </c>
      <c r="H149" s="545" t="s">
        <v>324</v>
      </c>
      <c r="I149" s="545" t="s">
        <v>325</v>
      </c>
      <c r="J149" s="106"/>
      <c r="K149" s="106"/>
      <c r="L149" s="106"/>
      <c r="M149" s="106"/>
      <c r="N149" s="106"/>
      <c r="O149" s="557"/>
      <c r="P149" s="106"/>
      <c r="Q149" s="106"/>
      <c r="R149" s="87" t="s">
        <v>184</v>
      </c>
      <c r="S149" s="548">
        <v>1</v>
      </c>
      <c r="T149" s="549">
        <v>0.1</v>
      </c>
      <c r="U149" s="549">
        <v>10</v>
      </c>
      <c r="V149" s="554">
        <f t="shared" si="17"/>
        <v>12</v>
      </c>
      <c r="W149" s="549">
        <v>7.0000000000000007E-2</v>
      </c>
      <c r="X149" s="549">
        <v>40</v>
      </c>
      <c r="Y149" s="550">
        <f t="shared" si="16"/>
        <v>48</v>
      </c>
      <c r="Z149" s="551" t="s">
        <v>185</v>
      </c>
      <c r="AA149" s="551"/>
      <c r="AB149" s="106"/>
      <c r="AD149" s="106"/>
      <c r="AE149" s="106"/>
      <c r="AF149" s="106"/>
      <c r="AG149" s="106"/>
      <c r="AH149" s="104"/>
      <c r="AI149" s="106"/>
      <c r="AJ149" s="106"/>
      <c r="AK149" s="106"/>
      <c r="AL149" s="106"/>
      <c r="AM149" s="104"/>
      <c r="AN149" s="106"/>
      <c r="AO149" s="106"/>
      <c r="AP149" s="106"/>
      <c r="AQ149" s="106"/>
      <c r="AR149" s="104"/>
      <c r="AS149" s="106"/>
      <c r="AT149" s="106"/>
      <c r="AU149" s="106"/>
      <c r="AV149" s="106"/>
      <c r="AW149" s="104"/>
    </row>
    <row r="150" spans="1:49" ht="23" hidden="1">
      <c r="A150" s="522">
        <v>146</v>
      </c>
      <c r="B150" s="524" t="s">
        <v>172</v>
      </c>
      <c r="C150" s="544" t="s">
        <v>480</v>
      </c>
      <c r="D150" s="513" t="s">
        <v>2641</v>
      </c>
      <c r="E150" s="576" t="s">
        <v>2938</v>
      </c>
      <c r="F150" s="562" t="s">
        <v>319</v>
      </c>
      <c r="G150" s="552" t="s">
        <v>1155</v>
      </c>
      <c r="H150" s="545" t="s">
        <v>326</v>
      </c>
      <c r="I150" s="545" t="s">
        <v>327</v>
      </c>
      <c r="J150" s="106" t="s">
        <v>328</v>
      </c>
      <c r="K150" s="106"/>
      <c r="L150" s="106"/>
      <c r="M150" s="106"/>
      <c r="N150" s="106"/>
      <c r="O150" s="557"/>
      <c r="P150" s="106"/>
      <c r="Q150" s="106"/>
      <c r="R150" s="87" t="s">
        <v>184</v>
      </c>
      <c r="S150" s="548">
        <v>1</v>
      </c>
      <c r="T150" s="549">
        <v>0.2</v>
      </c>
      <c r="U150" s="549">
        <v>12</v>
      </c>
      <c r="V150" s="554">
        <f t="shared" si="17"/>
        <v>28.800000000000004</v>
      </c>
      <c r="W150" s="549">
        <v>0.14000000000000001</v>
      </c>
      <c r="X150" s="549">
        <v>48</v>
      </c>
      <c r="Y150" s="550">
        <f t="shared" si="16"/>
        <v>115.20000000000002</v>
      </c>
      <c r="Z150" s="551" t="s">
        <v>185</v>
      </c>
      <c r="AA150" s="551"/>
      <c r="AB150" s="106"/>
      <c r="AD150" s="106"/>
      <c r="AE150" s="106">
        <v>1</v>
      </c>
      <c r="AF150" s="106">
        <v>0.1</v>
      </c>
      <c r="AG150" s="106">
        <v>4</v>
      </c>
      <c r="AH150" s="104">
        <f t="shared" si="12"/>
        <v>4.8000000000000007</v>
      </c>
      <c r="AI150" s="106"/>
      <c r="AJ150" s="106">
        <v>1</v>
      </c>
      <c r="AK150" s="106">
        <v>0.1</v>
      </c>
      <c r="AL150" s="106">
        <v>4</v>
      </c>
      <c r="AM150" s="104">
        <f t="shared" si="13"/>
        <v>4.8000000000000007</v>
      </c>
      <c r="AN150" s="106"/>
      <c r="AO150" s="106">
        <v>1</v>
      </c>
      <c r="AP150" s="106">
        <v>0.1</v>
      </c>
      <c r="AQ150" s="106">
        <v>4</v>
      </c>
      <c r="AR150" s="104">
        <f t="shared" si="14"/>
        <v>4.8000000000000007</v>
      </c>
      <c r="AS150" s="106"/>
      <c r="AT150" s="106">
        <v>1</v>
      </c>
      <c r="AU150" s="106">
        <v>0.1</v>
      </c>
      <c r="AV150" s="106">
        <v>4</v>
      </c>
      <c r="AW150" s="104">
        <f t="shared" si="15"/>
        <v>4.8000000000000007</v>
      </c>
    </row>
    <row r="151" spans="1:49" ht="23" hidden="1">
      <c r="A151" s="522">
        <v>147</v>
      </c>
      <c r="B151" s="524" t="s">
        <v>172</v>
      </c>
      <c r="C151" s="544" t="s">
        <v>480</v>
      </c>
      <c r="D151" s="513" t="s">
        <v>2641</v>
      </c>
      <c r="E151" s="576" t="s">
        <v>2938</v>
      </c>
      <c r="F151" s="562" t="s">
        <v>319</v>
      </c>
      <c r="G151" s="552" t="s">
        <v>320</v>
      </c>
      <c r="H151" s="545" t="s">
        <v>329</v>
      </c>
      <c r="I151" s="545" t="s">
        <v>330</v>
      </c>
      <c r="J151" s="106" t="s">
        <v>331</v>
      </c>
      <c r="K151" s="106"/>
      <c r="L151" s="106"/>
      <c r="M151" s="106"/>
      <c r="N151" s="106"/>
      <c r="O151" s="557"/>
      <c r="P151" s="106"/>
      <c r="Q151" s="106"/>
      <c r="R151" s="87" t="s">
        <v>184</v>
      </c>
      <c r="S151" s="736">
        <v>2</v>
      </c>
      <c r="T151" s="737">
        <v>2</v>
      </c>
      <c r="U151" s="737">
        <v>12</v>
      </c>
      <c r="V151" s="589">
        <f t="shared" si="17"/>
        <v>576</v>
      </c>
      <c r="W151" s="737">
        <v>1.4</v>
      </c>
      <c r="X151" s="737">
        <v>48</v>
      </c>
      <c r="Y151" s="550">
        <f t="shared" si="16"/>
        <v>2304</v>
      </c>
      <c r="Z151" s="551" t="s">
        <v>185</v>
      </c>
      <c r="AA151" s="551"/>
      <c r="AB151" s="426"/>
      <c r="AD151" s="106"/>
      <c r="AE151" s="106"/>
      <c r="AF151" s="106"/>
      <c r="AG151" s="106"/>
      <c r="AH151" s="104"/>
      <c r="AI151" s="106"/>
      <c r="AJ151" s="106"/>
      <c r="AK151" s="106"/>
      <c r="AL151" s="106"/>
      <c r="AM151" s="104"/>
      <c r="AN151" s="106"/>
      <c r="AO151" s="106"/>
      <c r="AP151" s="106"/>
      <c r="AQ151" s="106"/>
      <c r="AR151" s="104"/>
      <c r="AS151" s="106"/>
      <c r="AT151" s="106"/>
      <c r="AU151" s="106"/>
      <c r="AV151" s="106"/>
      <c r="AW151" s="104"/>
    </row>
    <row r="152" spans="1:49" hidden="1">
      <c r="A152" s="522">
        <v>148</v>
      </c>
      <c r="B152" s="524" t="s">
        <v>172</v>
      </c>
      <c r="C152" s="544" t="s">
        <v>480</v>
      </c>
      <c r="D152" s="513" t="s">
        <v>2641</v>
      </c>
      <c r="E152" s="576" t="s">
        <v>2938</v>
      </c>
      <c r="F152" s="562" t="s">
        <v>319</v>
      </c>
      <c r="G152" s="552" t="s">
        <v>320</v>
      </c>
      <c r="H152" s="545" t="s">
        <v>332</v>
      </c>
      <c r="I152" s="545" t="s">
        <v>333</v>
      </c>
      <c r="J152" s="106"/>
      <c r="K152" s="106"/>
      <c r="L152" s="106"/>
      <c r="M152" s="106"/>
      <c r="N152" s="106"/>
      <c r="O152" s="557"/>
      <c r="P152" s="106"/>
      <c r="Q152" s="106"/>
      <c r="R152" s="87" t="s">
        <v>184</v>
      </c>
      <c r="S152" s="736"/>
      <c r="T152" s="737"/>
      <c r="U152" s="737"/>
      <c r="V152" s="589"/>
      <c r="W152" s="737"/>
      <c r="X152" s="737"/>
      <c r="Y152" s="550">
        <f t="shared" si="16"/>
        <v>0</v>
      </c>
      <c r="Z152" s="551" t="s">
        <v>185</v>
      </c>
      <c r="AA152" s="551"/>
      <c r="AB152" s="426"/>
      <c r="AD152" s="106"/>
      <c r="AE152" s="106">
        <v>1</v>
      </c>
      <c r="AF152" s="106">
        <v>2</v>
      </c>
      <c r="AG152" s="106">
        <v>4</v>
      </c>
      <c r="AH152" s="104">
        <f t="shared" si="12"/>
        <v>96</v>
      </c>
      <c r="AI152" s="106"/>
      <c r="AJ152" s="106">
        <v>1</v>
      </c>
      <c r="AK152" s="106">
        <v>2</v>
      </c>
      <c r="AL152" s="106">
        <v>4</v>
      </c>
      <c r="AM152" s="104">
        <f t="shared" si="13"/>
        <v>96</v>
      </c>
      <c r="AN152" s="106"/>
      <c r="AO152" s="106">
        <v>1</v>
      </c>
      <c r="AP152" s="106">
        <v>2</v>
      </c>
      <c r="AQ152" s="106">
        <v>4</v>
      </c>
      <c r="AR152" s="104">
        <f t="shared" si="14"/>
        <v>96</v>
      </c>
      <c r="AS152" s="106"/>
      <c r="AT152" s="106">
        <v>1</v>
      </c>
      <c r="AU152" s="106">
        <v>2</v>
      </c>
      <c r="AV152" s="106">
        <v>4</v>
      </c>
      <c r="AW152" s="104">
        <f t="shared" si="15"/>
        <v>96</v>
      </c>
    </row>
    <row r="153" spans="1:49" hidden="1">
      <c r="A153" s="522">
        <v>149</v>
      </c>
      <c r="B153" s="524" t="s">
        <v>172</v>
      </c>
      <c r="C153" s="544" t="s">
        <v>480</v>
      </c>
      <c r="D153" s="513" t="s">
        <v>2641</v>
      </c>
      <c r="E153" s="576" t="s">
        <v>2938</v>
      </c>
      <c r="F153" s="562" t="s">
        <v>334</v>
      </c>
      <c r="G153" s="552" t="s">
        <v>310</v>
      </c>
      <c r="H153" s="577" t="s">
        <v>335</v>
      </c>
      <c r="I153" s="578" t="s">
        <v>336</v>
      </c>
      <c r="J153" s="579" t="s">
        <v>337</v>
      </c>
      <c r="K153" s="580"/>
      <c r="L153" s="580"/>
      <c r="M153" s="580"/>
      <c r="N153" s="580"/>
      <c r="O153" s="557"/>
      <c r="P153" s="580"/>
      <c r="Q153" s="580"/>
      <c r="R153" s="87" t="s">
        <v>199</v>
      </c>
      <c r="S153" s="746" t="s">
        <v>500</v>
      </c>
      <c r="T153" s="747"/>
      <c r="U153" s="747"/>
      <c r="V153" s="554"/>
      <c r="W153" s="746" t="s">
        <v>500</v>
      </c>
      <c r="X153" s="746"/>
      <c r="Y153" s="550"/>
      <c r="Z153" s="551" t="s">
        <v>185</v>
      </c>
      <c r="AA153" s="551"/>
      <c r="AB153" s="744" t="s">
        <v>501</v>
      </c>
      <c r="AD153" s="106"/>
      <c r="AE153" s="106">
        <v>1</v>
      </c>
      <c r="AF153" s="106">
        <v>0.3</v>
      </c>
      <c r="AG153" s="106">
        <v>4</v>
      </c>
      <c r="AH153" s="104">
        <f t="shared" si="12"/>
        <v>14.399999999999999</v>
      </c>
      <c r="AI153" s="106"/>
      <c r="AJ153" s="106">
        <v>1</v>
      </c>
      <c r="AK153" s="106">
        <v>0.3</v>
      </c>
      <c r="AL153" s="106">
        <v>4</v>
      </c>
      <c r="AM153" s="104">
        <f t="shared" si="13"/>
        <v>14.399999999999999</v>
      </c>
      <c r="AN153" s="106"/>
      <c r="AO153" s="106">
        <v>1</v>
      </c>
      <c r="AP153" s="106">
        <v>0.3</v>
      </c>
      <c r="AQ153" s="106">
        <v>4</v>
      </c>
      <c r="AR153" s="104">
        <f t="shared" si="14"/>
        <v>14.399999999999999</v>
      </c>
      <c r="AS153" s="106"/>
      <c r="AT153" s="106">
        <v>1</v>
      </c>
      <c r="AU153" s="106">
        <v>0.3</v>
      </c>
      <c r="AV153" s="106">
        <v>4</v>
      </c>
      <c r="AW153" s="104">
        <f t="shared" si="15"/>
        <v>14.399999999999999</v>
      </c>
    </row>
    <row r="154" spans="1:49" hidden="1">
      <c r="A154" s="522">
        <v>150</v>
      </c>
      <c r="B154" s="524" t="s">
        <v>172</v>
      </c>
      <c r="C154" s="544" t="s">
        <v>480</v>
      </c>
      <c r="D154" s="513" t="s">
        <v>2641</v>
      </c>
      <c r="E154" s="576" t="s">
        <v>2938</v>
      </c>
      <c r="F154" s="562" t="s">
        <v>334</v>
      </c>
      <c r="G154" s="552" t="s">
        <v>2674</v>
      </c>
      <c r="H154" s="577" t="s">
        <v>338</v>
      </c>
      <c r="I154" s="578" t="s">
        <v>339</v>
      </c>
      <c r="J154" s="579"/>
      <c r="K154" s="580"/>
      <c r="L154" s="580"/>
      <c r="M154" s="580"/>
      <c r="N154" s="580"/>
      <c r="O154" s="581"/>
      <c r="P154" s="580"/>
      <c r="Q154" s="580"/>
      <c r="R154" s="87" t="s">
        <v>199</v>
      </c>
      <c r="S154" s="747"/>
      <c r="T154" s="747"/>
      <c r="U154" s="747"/>
      <c r="V154" s="554">
        <f t="shared" si="17"/>
        <v>0</v>
      </c>
      <c r="W154" s="746"/>
      <c r="X154" s="746"/>
      <c r="Y154" s="550">
        <f t="shared" si="16"/>
        <v>0</v>
      </c>
      <c r="Z154" s="551" t="s">
        <v>185</v>
      </c>
      <c r="AA154" s="551"/>
      <c r="AB154" s="745"/>
      <c r="AD154" s="106"/>
      <c r="AE154" s="106">
        <v>1</v>
      </c>
      <c r="AF154" s="106">
        <v>0.1</v>
      </c>
      <c r="AG154" s="106">
        <v>4</v>
      </c>
      <c r="AH154" s="104">
        <f t="shared" si="12"/>
        <v>4.8000000000000007</v>
      </c>
      <c r="AI154" s="106"/>
      <c r="AJ154" s="106">
        <v>1</v>
      </c>
      <c r="AK154" s="106">
        <v>0.1</v>
      </c>
      <c r="AL154" s="106">
        <v>4</v>
      </c>
      <c r="AM154" s="104">
        <f t="shared" si="13"/>
        <v>4.8000000000000007</v>
      </c>
      <c r="AN154" s="106"/>
      <c r="AO154" s="106">
        <v>1</v>
      </c>
      <c r="AP154" s="106">
        <v>0.1</v>
      </c>
      <c r="AQ154" s="106">
        <v>4</v>
      </c>
      <c r="AR154" s="104">
        <f t="shared" si="14"/>
        <v>4.8000000000000007</v>
      </c>
      <c r="AS154" s="106"/>
      <c r="AT154" s="106">
        <v>1</v>
      </c>
      <c r="AU154" s="106">
        <v>0.1</v>
      </c>
      <c r="AV154" s="106">
        <v>4</v>
      </c>
      <c r="AW154" s="104">
        <f t="shared" si="15"/>
        <v>4.8000000000000007</v>
      </c>
    </row>
    <row r="155" spans="1:49" hidden="1">
      <c r="A155" s="522">
        <v>151</v>
      </c>
      <c r="B155" s="524" t="s">
        <v>172</v>
      </c>
      <c r="C155" s="544" t="s">
        <v>480</v>
      </c>
      <c r="D155" s="513" t="s">
        <v>2641</v>
      </c>
      <c r="E155" s="576" t="s">
        <v>2938</v>
      </c>
      <c r="F155" s="562" t="s">
        <v>334</v>
      </c>
      <c r="G155" s="552" t="s">
        <v>2931</v>
      </c>
      <c r="H155" s="545" t="s">
        <v>213</v>
      </c>
      <c r="I155" s="545" t="s">
        <v>340</v>
      </c>
      <c r="J155" s="579" t="s">
        <v>341</v>
      </c>
      <c r="K155" s="580"/>
      <c r="L155" s="580"/>
      <c r="M155" s="580"/>
      <c r="N155" s="580"/>
      <c r="O155" s="581"/>
      <c r="P155" s="580"/>
      <c r="Q155" s="580"/>
      <c r="R155" s="87" t="s">
        <v>199</v>
      </c>
      <c r="S155" s="747"/>
      <c r="T155" s="747"/>
      <c r="U155" s="747"/>
      <c r="V155" s="554">
        <f t="shared" si="17"/>
        <v>0</v>
      </c>
      <c r="W155" s="746"/>
      <c r="X155" s="746"/>
      <c r="Y155" s="550">
        <f t="shared" si="16"/>
        <v>0</v>
      </c>
      <c r="Z155" s="551" t="s">
        <v>185</v>
      </c>
      <c r="AA155" s="551"/>
      <c r="AB155" s="745"/>
      <c r="AD155" s="106"/>
      <c r="AE155" s="106">
        <v>1</v>
      </c>
      <c r="AF155" s="106">
        <v>0.1</v>
      </c>
      <c r="AG155" s="106">
        <v>4</v>
      </c>
      <c r="AH155" s="104">
        <f t="shared" si="12"/>
        <v>4.8000000000000007</v>
      </c>
      <c r="AI155" s="106"/>
      <c r="AJ155" s="106">
        <v>1</v>
      </c>
      <c r="AK155" s="106">
        <v>0.1</v>
      </c>
      <c r="AL155" s="106">
        <v>4</v>
      </c>
      <c r="AM155" s="104">
        <f t="shared" si="13"/>
        <v>4.8000000000000007</v>
      </c>
      <c r="AN155" s="106"/>
      <c r="AO155" s="106">
        <v>1</v>
      </c>
      <c r="AP155" s="106">
        <v>0.1</v>
      </c>
      <c r="AQ155" s="106">
        <v>4</v>
      </c>
      <c r="AR155" s="104">
        <f t="shared" si="14"/>
        <v>4.8000000000000007</v>
      </c>
      <c r="AS155" s="106"/>
      <c r="AT155" s="106">
        <v>1</v>
      </c>
      <c r="AU155" s="106">
        <v>0.1</v>
      </c>
      <c r="AV155" s="106">
        <v>4</v>
      </c>
      <c r="AW155" s="104">
        <f t="shared" si="15"/>
        <v>4.8000000000000007</v>
      </c>
    </row>
    <row r="156" spans="1:49" ht="23" hidden="1">
      <c r="A156" s="522">
        <v>152</v>
      </c>
      <c r="B156" s="524" t="s">
        <v>172</v>
      </c>
      <c r="C156" s="544" t="s">
        <v>480</v>
      </c>
      <c r="D156" s="513" t="s">
        <v>2641</v>
      </c>
      <c r="E156" s="576" t="s">
        <v>2938</v>
      </c>
      <c r="F156" s="562" t="s">
        <v>334</v>
      </c>
      <c r="G156" s="552" t="s">
        <v>304</v>
      </c>
      <c r="H156" s="545" t="s">
        <v>306</v>
      </c>
      <c r="I156" s="545" t="s">
        <v>343</v>
      </c>
      <c r="J156" s="579"/>
      <c r="K156" s="580"/>
      <c r="L156" s="580"/>
      <c r="M156" s="580"/>
      <c r="N156" s="580"/>
      <c r="O156" s="581"/>
      <c r="P156" s="580"/>
      <c r="Q156" s="580"/>
      <c r="R156" s="87" t="s">
        <v>199</v>
      </c>
      <c r="S156" s="747"/>
      <c r="T156" s="747"/>
      <c r="U156" s="747"/>
      <c r="V156" s="554">
        <f t="shared" si="17"/>
        <v>0</v>
      </c>
      <c r="W156" s="746"/>
      <c r="X156" s="746"/>
      <c r="Y156" s="550">
        <f t="shared" si="16"/>
        <v>0</v>
      </c>
      <c r="Z156" s="551" t="s">
        <v>185</v>
      </c>
      <c r="AA156" s="551"/>
      <c r="AB156" s="745"/>
      <c r="AD156" s="106"/>
      <c r="AE156" s="106">
        <v>1</v>
      </c>
      <c r="AF156" s="106">
        <v>0.05</v>
      </c>
      <c r="AG156" s="106">
        <v>4</v>
      </c>
      <c r="AH156" s="104">
        <f t="shared" si="12"/>
        <v>2.4000000000000004</v>
      </c>
      <c r="AI156" s="106"/>
      <c r="AJ156" s="106">
        <v>1</v>
      </c>
      <c r="AK156" s="106">
        <v>0.05</v>
      </c>
      <c r="AL156" s="106">
        <v>4</v>
      </c>
      <c r="AM156" s="104">
        <f t="shared" si="13"/>
        <v>2.4000000000000004</v>
      </c>
      <c r="AN156" s="106"/>
      <c r="AO156" s="106">
        <v>1</v>
      </c>
      <c r="AP156" s="106">
        <v>0.05</v>
      </c>
      <c r="AQ156" s="106">
        <v>4</v>
      </c>
      <c r="AR156" s="104">
        <f t="shared" si="14"/>
        <v>2.4000000000000004</v>
      </c>
      <c r="AS156" s="106"/>
      <c r="AT156" s="106">
        <v>1</v>
      </c>
      <c r="AU156" s="106">
        <v>0.05</v>
      </c>
      <c r="AV156" s="106">
        <v>4</v>
      </c>
      <c r="AW156" s="104">
        <f t="shared" si="15"/>
        <v>2.4000000000000004</v>
      </c>
    </row>
    <row r="157" spans="1:49" hidden="1">
      <c r="A157" s="522">
        <v>153</v>
      </c>
      <c r="B157" s="524" t="s">
        <v>172</v>
      </c>
      <c r="C157" s="544" t="s">
        <v>480</v>
      </c>
      <c r="D157" s="513" t="s">
        <v>2641</v>
      </c>
      <c r="E157" s="576" t="s">
        <v>2938</v>
      </c>
      <c r="F157" s="562" t="s">
        <v>334</v>
      </c>
      <c r="G157" s="552" t="s">
        <v>304</v>
      </c>
      <c r="H157" s="545" t="s">
        <v>306</v>
      </c>
      <c r="I157" s="545" t="s">
        <v>344</v>
      </c>
      <c r="J157" s="579"/>
      <c r="K157" s="580"/>
      <c r="L157" s="580"/>
      <c r="M157" s="580"/>
      <c r="N157" s="580"/>
      <c r="O157" s="581"/>
      <c r="P157" s="580"/>
      <c r="Q157" s="580"/>
      <c r="R157" s="87" t="s">
        <v>199</v>
      </c>
      <c r="S157" s="747"/>
      <c r="T157" s="747"/>
      <c r="U157" s="747"/>
      <c r="V157" s="554">
        <f t="shared" si="17"/>
        <v>0</v>
      </c>
      <c r="W157" s="746"/>
      <c r="X157" s="746"/>
      <c r="Y157" s="550">
        <f t="shared" si="16"/>
        <v>0</v>
      </c>
      <c r="Z157" s="551" t="s">
        <v>185</v>
      </c>
      <c r="AA157" s="551"/>
      <c r="AB157" s="745"/>
      <c r="AD157" s="106"/>
      <c r="AE157" s="106"/>
      <c r="AF157" s="106"/>
      <c r="AG157" s="106"/>
      <c r="AH157" s="104">
        <f t="shared" si="12"/>
        <v>0</v>
      </c>
      <c r="AI157" s="106"/>
      <c r="AJ157" s="106"/>
      <c r="AK157" s="106"/>
      <c r="AL157" s="106"/>
      <c r="AM157" s="104">
        <f t="shared" si="13"/>
        <v>0</v>
      </c>
      <c r="AN157" s="106"/>
      <c r="AO157" s="106"/>
      <c r="AP157" s="106"/>
      <c r="AQ157" s="106"/>
      <c r="AR157" s="104">
        <f t="shared" si="14"/>
        <v>0</v>
      </c>
      <c r="AS157" s="106"/>
      <c r="AT157" s="106"/>
      <c r="AU157" s="106"/>
      <c r="AV157" s="106"/>
      <c r="AW157" s="104">
        <f t="shared" si="15"/>
        <v>0</v>
      </c>
    </row>
    <row r="158" spans="1:49" ht="23" hidden="1">
      <c r="A158" s="522">
        <v>154</v>
      </c>
      <c r="B158" s="524" t="s">
        <v>172</v>
      </c>
      <c r="C158" s="544" t="s">
        <v>480</v>
      </c>
      <c r="D158" s="513" t="s">
        <v>2641</v>
      </c>
      <c r="E158" s="576" t="s">
        <v>2938</v>
      </c>
      <c r="F158" s="562" t="s">
        <v>334</v>
      </c>
      <c r="G158" s="552" t="s">
        <v>304</v>
      </c>
      <c r="H158" s="545" t="s">
        <v>306</v>
      </c>
      <c r="I158" s="545" t="s">
        <v>317</v>
      </c>
      <c r="J158" s="106" t="s">
        <v>345</v>
      </c>
      <c r="K158" s="106"/>
      <c r="L158" s="106"/>
      <c r="M158" s="106"/>
      <c r="N158" s="106"/>
      <c r="O158" s="581"/>
      <c r="P158" s="106"/>
      <c r="Q158" s="106"/>
      <c r="R158" s="87" t="s">
        <v>199</v>
      </c>
      <c r="S158" s="747"/>
      <c r="T158" s="747"/>
      <c r="U158" s="747"/>
      <c r="V158" s="554">
        <f t="shared" si="17"/>
        <v>0</v>
      </c>
      <c r="W158" s="746"/>
      <c r="X158" s="746"/>
      <c r="Y158" s="550">
        <f t="shared" si="16"/>
        <v>0</v>
      </c>
      <c r="Z158" s="551" t="s">
        <v>185</v>
      </c>
      <c r="AA158" s="551"/>
      <c r="AB158" s="745"/>
      <c r="AD158" s="87"/>
      <c r="AE158" s="87">
        <v>2</v>
      </c>
      <c r="AF158" s="87">
        <v>0.33</v>
      </c>
      <c r="AG158" s="87">
        <v>150</v>
      </c>
      <c r="AH158" s="104">
        <f t="shared" si="12"/>
        <v>1188</v>
      </c>
      <c r="AI158" s="87"/>
      <c r="AJ158" s="87">
        <v>2</v>
      </c>
      <c r="AK158" s="87">
        <v>0.33</v>
      </c>
      <c r="AL158" s="87">
        <v>150</v>
      </c>
      <c r="AM158" s="104">
        <f t="shared" si="13"/>
        <v>1188</v>
      </c>
      <c r="AN158" s="87"/>
      <c r="AO158" s="87">
        <v>2</v>
      </c>
      <c r="AP158" s="87">
        <v>0.33</v>
      </c>
      <c r="AQ158" s="87">
        <v>150</v>
      </c>
      <c r="AR158" s="104">
        <f t="shared" si="14"/>
        <v>1188</v>
      </c>
      <c r="AS158" s="87"/>
      <c r="AT158" s="87">
        <v>2</v>
      </c>
      <c r="AU158" s="87">
        <v>0.33</v>
      </c>
      <c r="AV158" s="87">
        <v>150</v>
      </c>
      <c r="AW158" s="104">
        <f t="shared" si="15"/>
        <v>1188</v>
      </c>
    </row>
    <row r="159" spans="1:49" hidden="1">
      <c r="A159" s="522">
        <v>155</v>
      </c>
      <c r="B159" s="524" t="s">
        <v>172</v>
      </c>
      <c r="C159" s="544" t="s">
        <v>480</v>
      </c>
      <c r="D159" s="513" t="s">
        <v>2641</v>
      </c>
      <c r="E159" s="576" t="s">
        <v>2938</v>
      </c>
      <c r="F159" s="562" t="s">
        <v>334</v>
      </c>
      <c r="G159" s="552" t="s">
        <v>298</v>
      </c>
      <c r="H159" s="545" t="s">
        <v>299</v>
      </c>
      <c r="I159" s="578" t="s">
        <v>347</v>
      </c>
      <c r="J159" s="579" t="s">
        <v>348</v>
      </c>
      <c r="K159" s="580"/>
      <c r="L159" s="580"/>
      <c r="M159" s="580"/>
      <c r="N159" s="580"/>
      <c r="O159" s="557"/>
      <c r="P159" s="580"/>
      <c r="Q159" s="580"/>
      <c r="R159" s="87" t="s">
        <v>199</v>
      </c>
      <c r="S159" s="747"/>
      <c r="T159" s="747"/>
      <c r="U159" s="747"/>
      <c r="V159" s="554">
        <f t="shared" si="17"/>
        <v>0</v>
      </c>
      <c r="W159" s="746"/>
      <c r="X159" s="746"/>
      <c r="Y159" s="550">
        <f t="shared" si="16"/>
        <v>0</v>
      </c>
      <c r="Z159" s="551" t="s">
        <v>185</v>
      </c>
      <c r="AA159" s="551"/>
      <c r="AB159" s="745"/>
      <c r="AD159" s="87"/>
      <c r="AE159" s="87"/>
      <c r="AF159" s="87"/>
      <c r="AG159" s="87"/>
      <c r="AH159" s="104"/>
      <c r="AI159" s="87"/>
      <c r="AJ159" s="87"/>
      <c r="AK159" s="87"/>
      <c r="AL159" s="87"/>
      <c r="AM159" s="104"/>
      <c r="AN159" s="87"/>
      <c r="AO159" s="87"/>
      <c r="AP159" s="87"/>
      <c r="AQ159" s="87"/>
      <c r="AR159" s="104"/>
      <c r="AS159" s="87"/>
      <c r="AT159" s="87"/>
      <c r="AU159" s="87"/>
      <c r="AV159" s="87"/>
      <c r="AW159" s="104"/>
    </row>
    <row r="160" spans="1:49" hidden="1">
      <c r="A160" s="522">
        <v>156</v>
      </c>
      <c r="B160" s="524" t="s">
        <v>172</v>
      </c>
      <c r="C160" s="544" t="s">
        <v>480</v>
      </c>
      <c r="D160" s="513" t="s">
        <v>2641</v>
      </c>
      <c r="E160" s="576" t="s">
        <v>2938</v>
      </c>
      <c r="F160" s="562" t="s">
        <v>334</v>
      </c>
      <c r="G160" s="552" t="s">
        <v>2932</v>
      </c>
      <c r="H160" s="545" t="s">
        <v>349</v>
      </c>
      <c r="I160" s="578" t="s">
        <v>350</v>
      </c>
      <c r="J160" s="579"/>
      <c r="K160" s="580"/>
      <c r="L160" s="580"/>
      <c r="M160" s="580"/>
      <c r="N160" s="580"/>
      <c r="O160" s="581"/>
      <c r="P160" s="580"/>
      <c r="Q160" s="580"/>
      <c r="R160" s="87" t="s">
        <v>199</v>
      </c>
      <c r="S160" s="747"/>
      <c r="T160" s="747"/>
      <c r="U160" s="747"/>
      <c r="V160" s="554">
        <f t="shared" si="17"/>
        <v>0</v>
      </c>
      <c r="W160" s="746"/>
      <c r="X160" s="746"/>
      <c r="Y160" s="550">
        <f t="shared" si="16"/>
        <v>0</v>
      </c>
      <c r="Z160" s="551" t="s">
        <v>185</v>
      </c>
      <c r="AA160" s="551"/>
      <c r="AB160" s="745"/>
      <c r="AD160" s="87"/>
      <c r="AE160" s="87"/>
      <c r="AF160" s="87"/>
      <c r="AG160" s="87"/>
      <c r="AH160" s="104"/>
      <c r="AI160" s="87"/>
      <c r="AJ160" s="87"/>
      <c r="AK160" s="87"/>
      <c r="AL160" s="87"/>
      <c r="AM160" s="104"/>
      <c r="AN160" s="87"/>
      <c r="AO160" s="87"/>
      <c r="AP160" s="87"/>
      <c r="AQ160" s="87"/>
      <c r="AR160" s="104"/>
      <c r="AS160" s="87"/>
      <c r="AT160" s="87"/>
      <c r="AU160" s="87"/>
      <c r="AV160" s="87"/>
      <c r="AW160" s="104"/>
    </row>
    <row r="161" spans="1:50" hidden="1">
      <c r="A161" s="522">
        <v>157</v>
      </c>
      <c r="B161" s="524" t="s">
        <v>172</v>
      </c>
      <c r="C161" s="544" t="s">
        <v>480</v>
      </c>
      <c r="D161" s="513" t="s">
        <v>2641</v>
      </c>
      <c r="E161" s="576" t="s">
        <v>2938</v>
      </c>
      <c r="F161" s="562" t="s">
        <v>334</v>
      </c>
      <c r="G161" s="552" t="s">
        <v>334</v>
      </c>
      <c r="H161" s="577" t="s">
        <v>353</v>
      </c>
      <c r="I161" s="578" t="s">
        <v>354</v>
      </c>
      <c r="J161" s="579"/>
      <c r="K161" s="580"/>
      <c r="L161" s="580"/>
      <c r="M161" s="580"/>
      <c r="N161" s="580"/>
      <c r="O161" s="581"/>
      <c r="P161" s="580"/>
      <c r="Q161" s="580"/>
      <c r="R161" s="87" t="s">
        <v>199</v>
      </c>
      <c r="S161" s="747"/>
      <c r="T161" s="747"/>
      <c r="U161" s="747"/>
      <c r="V161" s="554">
        <f t="shared" si="17"/>
        <v>0</v>
      </c>
      <c r="W161" s="746"/>
      <c r="X161" s="746"/>
      <c r="Y161" s="550">
        <f t="shared" si="16"/>
        <v>0</v>
      </c>
      <c r="Z161" s="551" t="s">
        <v>185</v>
      </c>
      <c r="AA161" s="551"/>
      <c r="AB161" s="745"/>
      <c r="AD161" s="87"/>
      <c r="AE161" s="87"/>
      <c r="AF161" s="87"/>
      <c r="AG161" s="87"/>
      <c r="AH161" s="104"/>
      <c r="AI161" s="87"/>
      <c r="AJ161" s="87"/>
      <c r="AK161" s="87"/>
      <c r="AL161" s="87"/>
      <c r="AM161" s="104"/>
      <c r="AN161" s="87"/>
      <c r="AO161" s="87"/>
      <c r="AP161" s="87"/>
      <c r="AQ161" s="87"/>
      <c r="AR161" s="104"/>
      <c r="AS161" s="87"/>
      <c r="AT161" s="87"/>
      <c r="AU161" s="87"/>
      <c r="AV161" s="87"/>
      <c r="AW161" s="104"/>
    </row>
    <row r="162" spans="1:50" hidden="1">
      <c r="A162" s="522">
        <v>158</v>
      </c>
      <c r="B162" s="524" t="s">
        <v>172</v>
      </c>
      <c r="C162" s="544" t="s">
        <v>480</v>
      </c>
      <c r="D162" s="513" t="s">
        <v>2641</v>
      </c>
      <c r="E162" s="576" t="s">
        <v>2938</v>
      </c>
      <c r="F162" s="562" t="s">
        <v>334</v>
      </c>
      <c r="G162" s="552" t="s">
        <v>355</v>
      </c>
      <c r="H162" s="545" t="s">
        <v>355</v>
      </c>
      <c r="I162" s="578" t="s">
        <v>356</v>
      </c>
      <c r="J162" s="579"/>
      <c r="K162" s="580"/>
      <c r="L162" s="580"/>
      <c r="M162" s="580"/>
      <c r="N162" s="580"/>
      <c r="O162" s="581"/>
      <c r="P162" s="580"/>
      <c r="Q162" s="580"/>
      <c r="R162" s="87" t="s">
        <v>199</v>
      </c>
      <c r="S162" s="747"/>
      <c r="T162" s="747"/>
      <c r="U162" s="747"/>
      <c r="V162" s="554">
        <f t="shared" si="17"/>
        <v>0</v>
      </c>
      <c r="W162" s="746"/>
      <c r="X162" s="746"/>
      <c r="Y162" s="550">
        <f t="shared" si="16"/>
        <v>0</v>
      </c>
      <c r="Z162" s="551" t="s">
        <v>185</v>
      </c>
      <c r="AA162" s="551"/>
      <c r="AB162" s="745"/>
      <c r="AD162" s="87"/>
      <c r="AE162" s="87"/>
      <c r="AF162" s="87"/>
      <c r="AG162" s="87"/>
      <c r="AH162" s="104"/>
      <c r="AI162" s="87"/>
      <c r="AJ162" s="87"/>
      <c r="AK162" s="87"/>
      <c r="AL162" s="87"/>
      <c r="AM162" s="104"/>
      <c r="AN162" s="87"/>
      <c r="AO162" s="87"/>
      <c r="AP162" s="87"/>
      <c r="AQ162" s="87"/>
      <c r="AR162" s="104"/>
      <c r="AS162" s="87"/>
      <c r="AT162" s="87"/>
      <c r="AU162" s="87"/>
      <c r="AV162" s="87"/>
      <c r="AW162" s="104"/>
    </row>
    <row r="163" spans="1:50" ht="16.5" hidden="1" customHeight="1">
      <c r="A163" s="522">
        <v>159</v>
      </c>
      <c r="B163" s="524" t="s">
        <v>172</v>
      </c>
      <c r="C163" s="544" t="s">
        <v>480</v>
      </c>
      <c r="D163" s="513" t="s">
        <v>2640</v>
      </c>
      <c r="E163" s="563" t="s">
        <v>807</v>
      </c>
      <c r="F163" s="562" t="s">
        <v>358</v>
      </c>
      <c r="G163" s="514" t="s">
        <v>359</v>
      </c>
      <c r="H163" s="545" t="s">
        <v>177</v>
      </c>
      <c r="I163" s="545" t="s">
        <v>360</v>
      </c>
      <c r="J163" s="106" t="s">
        <v>361</v>
      </c>
      <c r="K163" s="106"/>
      <c r="L163" s="106"/>
      <c r="M163" s="106"/>
      <c r="N163" s="106"/>
      <c r="O163" s="581"/>
      <c r="P163" s="106"/>
      <c r="Q163" s="106"/>
      <c r="R163" s="87" t="s">
        <v>184</v>
      </c>
      <c r="S163" s="736">
        <v>1</v>
      </c>
      <c r="T163" s="737">
        <v>2</v>
      </c>
      <c r="U163" s="737">
        <v>10</v>
      </c>
      <c r="V163" s="550">
        <f t="shared" si="17"/>
        <v>240</v>
      </c>
      <c r="W163" s="737">
        <v>3.5</v>
      </c>
      <c r="X163" s="737">
        <v>40</v>
      </c>
      <c r="Y163" s="550">
        <f t="shared" si="16"/>
        <v>960</v>
      </c>
      <c r="Z163" s="732" t="s">
        <v>212</v>
      </c>
      <c r="AA163" s="732"/>
      <c r="AB163" s="591"/>
      <c r="AD163" s="87"/>
      <c r="AE163" s="87"/>
      <c r="AF163" s="87"/>
      <c r="AG163" s="87"/>
      <c r="AH163" s="104"/>
      <c r="AI163" s="87"/>
      <c r="AJ163" s="87"/>
      <c r="AK163" s="87"/>
      <c r="AL163" s="87"/>
      <c r="AM163" s="104"/>
      <c r="AN163" s="87"/>
      <c r="AO163" s="87"/>
      <c r="AP163" s="87"/>
      <c r="AQ163" s="87"/>
      <c r="AR163" s="104"/>
      <c r="AS163" s="87"/>
      <c r="AT163" s="87"/>
      <c r="AU163" s="87"/>
      <c r="AV163" s="87"/>
      <c r="AW163" s="104"/>
    </row>
    <row r="164" spans="1:50" hidden="1">
      <c r="A164" s="522">
        <v>160</v>
      </c>
      <c r="B164" s="524" t="s">
        <v>172</v>
      </c>
      <c r="C164" s="544" t="s">
        <v>480</v>
      </c>
      <c r="D164" s="513" t="s">
        <v>2640</v>
      </c>
      <c r="E164" s="563" t="s">
        <v>807</v>
      </c>
      <c r="F164" s="562" t="s">
        <v>358</v>
      </c>
      <c r="G164" s="561" t="s">
        <v>359</v>
      </c>
      <c r="H164" s="545" t="s">
        <v>177</v>
      </c>
      <c r="I164" s="545" t="s">
        <v>362</v>
      </c>
      <c r="J164" s="106"/>
      <c r="K164" s="106"/>
      <c r="L164" s="106"/>
      <c r="M164" s="106"/>
      <c r="N164" s="106"/>
      <c r="O164" s="557"/>
      <c r="P164" s="106"/>
      <c r="Q164" s="106"/>
      <c r="R164" s="87" t="s">
        <v>184</v>
      </c>
      <c r="S164" s="736"/>
      <c r="T164" s="737"/>
      <c r="U164" s="737"/>
      <c r="V164" s="550"/>
      <c r="W164" s="737"/>
      <c r="X164" s="737"/>
      <c r="Y164" s="550">
        <f t="shared" si="16"/>
        <v>0</v>
      </c>
      <c r="Z164" s="732"/>
      <c r="AA164" s="732"/>
      <c r="AB164" s="591"/>
      <c r="AD164" s="87"/>
      <c r="AE164" s="87"/>
      <c r="AF164" s="87"/>
      <c r="AG164" s="87"/>
      <c r="AH164" s="104"/>
      <c r="AI164" s="87"/>
      <c r="AJ164" s="87"/>
      <c r="AK164" s="87"/>
      <c r="AL164" s="87"/>
      <c r="AM164" s="104"/>
      <c r="AN164" s="87"/>
      <c r="AO164" s="87"/>
      <c r="AP164" s="87"/>
      <c r="AQ164" s="87"/>
      <c r="AR164" s="104"/>
      <c r="AS164" s="87"/>
      <c r="AT164" s="87"/>
      <c r="AU164" s="87"/>
      <c r="AV164" s="87"/>
      <c r="AW164" s="104"/>
    </row>
    <row r="165" spans="1:50" s="99" customFormat="1" hidden="1">
      <c r="A165" s="522">
        <v>161</v>
      </c>
      <c r="B165" s="524" t="s">
        <v>172</v>
      </c>
      <c r="C165" s="544" t="s">
        <v>480</v>
      </c>
      <c r="D165" s="513" t="s">
        <v>2640</v>
      </c>
      <c r="E165" s="563" t="s">
        <v>807</v>
      </c>
      <c r="F165" s="562" t="s">
        <v>358</v>
      </c>
      <c r="G165" s="561" t="s">
        <v>359</v>
      </c>
      <c r="H165" s="545" t="s">
        <v>249</v>
      </c>
      <c r="I165" s="545" t="s">
        <v>363</v>
      </c>
      <c r="J165" s="106"/>
      <c r="K165" s="106"/>
      <c r="L165" s="106"/>
      <c r="M165" s="106"/>
      <c r="N165" s="106"/>
      <c r="O165" s="557"/>
      <c r="P165" s="106"/>
      <c r="Q165" s="106"/>
      <c r="R165" s="87" t="s">
        <v>184</v>
      </c>
      <c r="S165" s="736"/>
      <c r="T165" s="737"/>
      <c r="U165" s="737"/>
      <c r="V165" s="550"/>
      <c r="W165" s="737"/>
      <c r="X165" s="737"/>
      <c r="Y165" s="550">
        <f t="shared" si="16"/>
        <v>0</v>
      </c>
      <c r="Z165" s="732"/>
      <c r="AA165" s="732"/>
      <c r="AB165" s="591"/>
      <c r="AC165" s="7"/>
      <c r="AD165" s="87"/>
      <c r="AE165" s="87"/>
      <c r="AF165" s="87"/>
      <c r="AG165" s="87"/>
      <c r="AH165" s="104"/>
      <c r="AI165" s="87"/>
      <c r="AJ165" s="87"/>
      <c r="AK165" s="87"/>
      <c r="AL165" s="87"/>
      <c r="AM165" s="104"/>
      <c r="AN165" s="87"/>
      <c r="AO165" s="87"/>
      <c r="AP165" s="87"/>
      <c r="AQ165" s="87"/>
      <c r="AR165" s="104"/>
      <c r="AS165" s="87"/>
      <c r="AT165" s="87"/>
      <c r="AU165" s="87"/>
      <c r="AV165" s="87"/>
      <c r="AW165" s="104"/>
      <c r="AX165" s="453"/>
    </row>
    <row r="166" spans="1:50" ht="42.75" hidden="1" customHeight="1">
      <c r="A166" s="522">
        <v>162</v>
      </c>
      <c r="B166" s="524" t="s">
        <v>172</v>
      </c>
      <c r="C166" s="544" t="s">
        <v>480</v>
      </c>
      <c r="D166" s="513" t="s">
        <v>2640</v>
      </c>
      <c r="E166" s="563" t="s">
        <v>807</v>
      </c>
      <c r="F166" s="562" t="s">
        <v>358</v>
      </c>
      <c r="G166" s="561" t="s">
        <v>359</v>
      </c>
      <c r="H166" s="545" t="s">
        <v>358</v>
      </c>
      <c r="I166" s="545" t="s">
        <v>365</v>
      </c>
      <c r="J166" s="106"/>
      <c r="K166" s="106"/>
      <c r="L166" s="106"/>
      <c r="M166" s="106"/>
      <c r="N166" s="106"/>
      <c r="O166" s="557"/>
      <c r="P166" s="106"/>
      <c r="Q166" s="106"/>
      <c r="R166" s="87" t="s">
        <v>184</v>
      </c>
      <c r="S166" s="736"/>
      <c r="T166" s="737"/>
      <c r="U166" s="737"/>
      <c r="V166" s="550"/>
      <c r="W166" s="737"/>
      <c r="X166" s="737"/>
      <c r="Y166" s="550">
        <f t="shared" si="16"/>
        <v>0</v>
      </c>
      <c r="Z166" s="732"/>
      <c r="AA166" s="732"/>
      <c r="AB166" s="109" t="s">
        <v>502</v>
      </c>
      <c r="AD166" s="87"/>
      <c r="AE166" s="87"/>
      <c r="AF166" s="87"/>
      <c r="AG166" s="87"/>
      <c r="AH166" s="104"/>
      <c r="AI166" s="87"/>
      <c r="AJ166" s="87"/>
      <c r="AK166" s="87"/>
      <c r="AL166" s="87"/>
      <c r="AM166" s="104"/>
      <c r="AN166" s="87"/>
      <c r="AO166" s="87"/>
      <c r="AP166" s="87"/>
      <c r="AQ166" s="87"/>
      <c r="AR166" s="104"/>
      <c r="AS166" s="87"/>
      <c r="AT166" s="87"/>
      <c r="AU166" s="87"/>
      <c r="AV166" s="87"/>
      <c r="AW166" s="104"/>
    </row>
    <row r="167" spans="1:50" ht="23" hidden="1">
      <c r="A167" s="522">
        <v>163</v>
      </c>
      <c r="B167" s="524" t="s">
        <v>172</v>
      </c>
      <c r="C167" s="544" t="s">
        <v>480</v>
      </c>
      <c r="D167" s="513" t="s">
        <v>2642</v>
      </c>
      <c r="E167" s="562" t="s">
        <v>2643</v>
      </c>
      <c r="F167" s="563" t="s">
        <v>368</v>
      </c>
      <c r="G167" s="544" t="s">
        <v>369</v>
      </c>
      <c r="H167" s="545" t="s">
        <v>370</v>
      </c>
      <c r="I167" s="545" t="s">
        <v>371</v>
      </c>
      <c r="J167" s="106"/>
      <c r="K167" s="106" t="s">
        <v>503</v>
      </c>
      <c r="L167" s="106" t="s">
        <v>504</v>
      </c>
      <c r="M167" s="106"/>
      <c r="N167" s="106"/>
      <c r="O167" s="557"/>
      <c r="P167" s="106"/>
      <c r="Q167" s="106"/>
      <c r="R167" s="547" t="s">
        <v>184</v>
      </c>
      <c r="S167" s="548">
        <v>1</v>
      </c>
      <c r="T167" s="549">
        <v>0.3</v>
      </c>
      <c r="U167" s="549">
        <v>12</v>
      </c>
      <c r="V167" s="554">
        <f t="shared" si="17"/>
        <v>43.199999999999996</v>
      </c>
      <c r="W167" s="549">
        <v>0.21</v>
      </c>
      <c r="X167" s="549">
        <v>48</v>
      </c>
      <c r="Y167" s="550">
        <f t="shared" si="16"/>
        <v>172.79999999999998</v>
      </c>
      <c r="Z167" s="551" t="s">
        <v>185</v>
      </c>
      <c r="AA167" s="551"/>
      <c r="AB167" s="106"/>
      <c r="AD167" s="106"/>
      <c r="AE167" s="106">
        <v>0</v>
      </c>
      <c r="AF167" s="106">
        <v>0.33</v>
      </c>
      <c r="AG167" s="106">
        <v>150</v>
      </c>
      <c r="AH167" s="104">
        <f t="shared" ref="AH167:AH176" si="18">AE167*AF167*AG167*12</f>
        <v>0</v>
      </c>
      <c r="AI167" s="106"/>
      <c r="AJ167" s="106">
        <v>0</v>
      </c>
      <c r="AK167" s="106">
        <v>0.33</v>
      </c>
      <c r="AL167" s="106">
        <v>150</v>
      </c>
      <c r="AM167" s="104">
        <f t="shared" ref="AM167:AM176" si="19">AJ167*AK167*AL167*12</f>
        <v>0</v>
      </c>
      <c r="AN167" s="106"/>
      <c r="AO167" s="106">
        <v>0</v>
      </c>
      <c r="AP167" s="106">
        <v>0.33</v>
      </c>
      <c r="AQ167" s="106">
        <v>150</v>
      </c>
      <c r="AR167" s="104">
        <f t="shared" ref="AR167:AR176" si="20">AO167*AP167*AQ167*12</f>
        <v>0</v>
      </c>
      <c r="AS167" s="106"/>
      <c r="AT167" s="106">
        <v>0</v>
      </c>
      <c r="AU167" s="106">
        <v>0.33</v>
      </c>
      <c r="AV167" s="106">
        <v>150</v>
      </c>
      <c r="AW167" s="104">
        <f t="shared" ref="AW167:AW176" si="21">AT167*AU167*AV167*12</f>
        <v>0</v>
      </c>
    </row>
    <row r="168" spans="1:50" ht="23" hidden="1">
      <c r="A168" s="522">
        <v>164</v>
      </c>
      <c r="B168" s="524" t="s">
        <v>172</v>
      </c>
      <c r="C168" s="544" t="s">
        <v>480</v>
      </c>
      <c r="D168" s="513" t="s">
        <v>2642</v>
      </c>
      <c r="E168" s="562" t="s">
        <v>2643</v>
      </c>
      <c r="F168" s="563" t="s">
        <v>368</v>
      </c>
      <c r="G168" s="552" t="s">
        <v>369</v>
      </c>
      <c r="H168" s="545" t="s">
        <v>193</v>
      </c>
      <c r="I168" s="545" t="s">
        <v>376</v>
      </c>
      <c r="J168" s="106"/>
      <c r="K168" s="106"/>
      <c r="L168" s="106"/>
      <c r="M168" s="106"/>
      <c r="N168" s="106"/>
      <c r="O168" s="557"/>
      <c r="P168" s="106"/>
      <c r="Q168" s="106"/>
      <c r="R168" s="547" t="s">
        <v>184</v>
      </c>
      <c r="S168" s="548">
        <v>1</v>
      </c>
      <c r="T168" s="549">
        <v>0.5</v>
      </c>
      <c r="U168" s="549">
        <v>12</v>
      </c>
      <c r="V168" s="554">
        <f t="shared" si="17"/>
        <v>72</v>
      </c>
      <c r="W168" s="549">
        <v>0.35</v>
      </c>
      <c r="X168" s="549">
        <v>48</v>
      </c>
      <c r="Y168" s="550">
        <f t="shared" si="16"/>
        <v>288</v>
      </c>
      <c r="Z168" s="551" t="s">
        <v>185</v>
      </c>
      <c r="AA168" s="551"/>
      <c r="AB168" s="106"/>
      <c r="AD168" s="106"/>
      <c r="AE168" s="736">
        <v>2</v>
      </c>
      <c r="AF168" s="736">
        <v>0.33</v>
      </c>
      <c r="AG168" s="736">
        <v>150</v>
      </c>
      <c r="AH168" s="104">
        <f t="shared" si="18"/>
        <v>1188</v>
      </c>
      <c r="AI168" s="106"/>
      <c r="AJ168" s="736">
        <v>2</v>
      </c>
      <c r="AK168" s="736">
        <v>0.33</v>
      </c>
      <c r="AL168" s="736">
        <v>150</v>
      </c>
      <c r="AM168" s="104">
        <f t="shared" si="19"/>
        <v>1188</v>
      </c>
      <c r="AN168" s="106"/>
      <c r="AO168" s="736">
        <v>2</v>
      </c>
      <c r="AP168" s="736">
        <v>0.33</v>
      </c>
      <c r="AQ168" s="736">
        <v>150</v>
      </c>
      <c r="AR168" s="104">
        <f t="shared" si="20"/>
        <v>1188</v>
      </c>
      <c r="AS168" s="106"/>
      <c r="AT168" s="736">
        <v>2</v>
      </c>
      <c r="AU168" s="736">
        <v>0.33</v>
      </c>
      <c r="AV168" s="736">
        <v>150</v>
      </c>
      <c r="AW168" s="104">
        <f t="shared" si="21"/>
        <v>1188</v>
      </c>
    </row>
    <row r="169" spans="1:50" ht="23" hidden="1">
      <c r="A169" s="522">
        <v>165</v>
      </c>
      <c r="B169" s="524" t="s">
        <v>172</v>
      </c>
      <c r="C169" s="544" t="s">
        <v>480</v>
      </c>
      <c r="D169" s="513" t="s">
        <v>2642</v>
      </c>
      <c r="E169" s="562" t="s">
        <v>2643</v>
      </c>
      <c r="F169" s="563" t="s">
        <v>368</v>
      </c>
      <c r="G169" s="514" t="s">
        <v>377</v>
      </c>
      <c r="H169" s="545" t="s">
        <v>378</v>
      </c>
      <c r="I169" s="545" t="s">
        <v>379</v>
      </c>
      <c r="J169" s="106" t="s">
        <v>380</v>
      </c>
      <c r="K169" s="106" t="s">
        <v>503</v>
      </c>
      <c r="L169" s="106" t="s">
        <v>505</v>
      </c>
      <c r="M169" s="106"/>
      <c r="N169" s="106"/>
      <c r="O169" s="557"/>
      <c r="P169" s="106"/>
      <c r="Q169" s="106"/>
      <c r="R169" s="547" t="s">
        <v>184</v>
      </c>
      <c r="S169" s="548">
        <v>1</v>
      </c>
      <c r="T169" s="549">
        <v>0.5</v>
      </c>
      <c r="U169" s="549">
        <v>12</v>
      </c>
      <c r="V169" s="554">
        <f t="shared" si="17"/>
        <v>72</v>
      </c>
      <c r="W169" s="549">
        <v>0.35</v>
      </c>
      <c r="X169" s="549">
        <v>48</v>
      </c>
      <c r="Y169" s="550">
        <f t="shared" si="16"/>
        <v>288</v>
      </c>
      <c r="Z169" s="551" t="s">
        <v>185</v>
      </c>
      <c r="AA169" s="551"/>
      <c r="AB169" s="106"/>
      <c r="AD169" s="106"/>
      <c r="AE169" s="736"/>
      <c r="AF169" s="736"/>
      <c r="AG169" s="736"/>
      <c r="AH169" s="104">
        <f t="shared" si="18"/>
        <v>0</v>
      </c>
      <c r="AI169" s="106"/>
      <c r="AJ169" s="736"/>
      <c r="AK169" s="736"/>
      <c r="AL169" s="736"/>
      <c r="AM169" s="104">
        <f t="shared" si="19"/>
        <v>0</v>
      </c>
      <c r="AN169" s="106"/>
      <c r="AO169" s="736"/>
      <c r="AP169" s="736"/>
      <c r="AQ169" s="736"/>
      <c r="AR169" s="104">
        <f t="shared" si="20"/>
        <v>0</v>
      </c>
      <c r="AS169" s="106"/>
      <c r="AT169" s="736"/>
      <c r="AU169" s="736"/>
      <c r="AV169" s="736"/>
      <c r="AW169" s="104">
        <f t="shared" si="21"/>
        <v>0</v>
      </c>
    </row>
    <row r="170" spans="1:50" ht="23" hidden="1">
      <c r="A170" s="522">
        <v>166</v>
      </c>
      <c r="B170" s="524" t="s">
        <v>172</v>
      </c>
      <c r="C170" s="544" t="s">
        <v>480</v>
      </c>
      <c r="D170" s="513" t="s">
        <v>2642</v>
      </c>
      <c r="E170" s="562" t="s">
        <v>2643</v>
      </c>
      <c r="F170" s="563" t="s">
        <v>368</v>
      </c>
      <c r="G170" s="561" t="s">
        <v>377</v>
      </c>
      <c r="H170" s="545" t="s">
        <v>193</v>
      </c>
      <c r="I170" s="545" t="s">
        <v>384</v>
      </c>
      <c r="J170" s="106"/>
      <c r="K170" s="106"/>
      <c r="L170" s="106"/>
      <c r="M170" s="106"/>
      <c r="N170" s="106"/>
      <c r="O170" s="546" t="s">
        <v>2615</v>
      </c>
      <c r="P170" s="106"/>
      <c r="Q170" s="106"/>
      <c r="R170" s="547" t="s">
        <v>184</v>
      </c>
      <c r="S170" s="548">
        <v>1</v>
      </c>
      <c r="T170" s="549">
        <v>0.5</v>
      </c>
      <c r="U170" s="549">
        <v>12</v>
      </c>
      <c r="V170" s="554">
        <f t="shared" si="17"/>
        <v>72</v>
      </c>
      <c r="W170" s="549">
        <v>0.35</v>
      </c>
      <c r="X170" s="549">
        <v>48</v>
      </c>
      <c r="Y170" s="550">
        <f t="shared" si="16"/>
        <v>288</v>
      </c>
      <c r="Z170" s="551" t="s">
        <v>185</v>
      </c>
      <c r="AA170" s="551"/>
      <c r="AB170" s="106"/>
      <c r="AD170" s="106"/>
      <c r="AE170" s="736"/>
      <c r="AF170" s="736"/>
      <c r="AG170" s="736"/>
      <c r="AH170" s="104">
        <f t="shared" si="18"/>
        <v>0</v>
      </c>
      <c r="AI170" s="106"/>
      <c r="AJ170" s="736"/>
      <c r="AK170" s="736"/>
      <c r="AL170" s="736"/>
      <c r="AM170" s="104">
        <f t="shared" si="19"/>
        <v>0</v>
      </c>
      <c r="AN170" s="106"/>
      <c r="AO170" s="736"/>
      <c r="AP170" s="736"/>
      <c r="AQ170" s="736"/>
      <c r="AR170" s="104">
        <f t="shared" si="20"/>
        <v>0</v>
      </c>
      <c r="AS170" s="106"/>
      <c r="AT170" s="736"/>
      <c r="AU170" s="736"/>
      <c r="AV170" s="736"/>
      <c r="AW170" s="104">
        <f t="shared" si="21"/>
        <v>0</v>
      </c>
    </row>
    <row r="171" spans="1:50" hidden="1">
      <c r="A171" s="522">
        <v>167</v>
      </c>
      <c r="B171" s="524" t="s">
        <v>172</v>
      </c>
      <c r="C171" s="544" t="s">
        <v>480</v>
      </c>
      <c r="D171" s="513" t="s">
        <v>2642</v>
      </c>
      <c r="E171" s="562" t="s">
        <v>2643</v>
      </c>
      <c r="F171" s="563" t="s">
        <v>368</v>
      </c>
      <c r="G171" s="514" t="s">
        <v>385</v>
      </c>
      <c r="H171" s="556" t="s">
        <v>386</v>
      </c>
      <c r="I171" s="545" t="s">
        <v>506</v>
      </c>
      <c r="J171" s="106" t="s">
        <v>388</v>
      </c>
      <c r="K171" s="106" t="s">
        <v>503</v>
      </c>
      <c r="L171" s="106" t="s">
        <v>507</v>
      </c>
      <c r="M171" s="106"/>
      <c r="N171" s="106"/>
      <c r="O171" s="546"/>
      <c r="P171" s="106"/>
      <c r="Q171" s="106"/>
      <c r="R171" s="547" t="s">
        <v>184</v>
      </c>
      <c r="S171" s="548">
        <v>1</v>
      </c>
      <c r="T171" s="549">
        <v>0.3</v>
      </c>
      <c r="U171" s="549">
        <v>12</v>
      </c>
      <c r="V171" s="554">
        <f t="shared" si="17"/>
        <v>43.199999999999996</v>
      </c>
      <c r="W171" s="549">
        <v>0.21</v>
      </c>
      <c r="X171" s="549">
        <v>48</v>
      </c>
      <c r="Y171" s="550">
        <f t="shared" si="16"/>
        <v>172.79999999999998</v>
      </c>
      <c r="Z171" s="551" t="s">
        <v>185</v>
      </c>
      <c r="AA171" s="551"/>
      <c r="AB171" s="106"/>
      <c r="AD171" s="106"/>
      <c r="AE171" s="106">
        <v>1</v>
      </c>
      <c r="AF171" s="106">
        <v>0.33</v>
      </c>
      <c r="AG171" s="106">
        <v>4</v>
      </c>
      <c r="AH171" s="104">
        <f t="shared" si="18"/>
        <v>15.84</v>
      </c>
      <c r="AI171" s="106"/>
      <c r="AJ171" s="106">
        <v>1</v>
      </c>
      <c r="AK171" s="106">
        <v>0.33</v>
      </c>
      <c r="AL171" s="106">
        <v>4</v>
      </c>
      <c r="AM171" s="104">
        <f t="shared" si="19"/>
        <v>15.84</v>
      </c>
      <c r="AN171" s="106"/>
      <c r="AO171" s="106">
        <v>1</v>
      </c>
      <c r="AP171" s="106">
        <v>0.33</v>
      </c>
      <c r="AQ171" s="106">
        <v>4</v>
      </c>
      <c r="AR171" s="104">
        <f t="shared" si="20"/>
        <v>15.84</v>
      </c>
      <c r="AS171" s="106"/>
      <c r="AT171" s="106">
        <v>1</v>
      </c>
      <c r="AU171" s="106">
        <v>0.33</v>
      </c>
      <c r="AV171" s="106">
        <v>4</v>
      </c>
      <c r="AW171" s="104">
        <f t="shared" si="21"/>
        <v>15.84</v>
      </c>
    </row>
    <row r="172" spans="1:50" hidden="1">
      <c r="A172" s="522">
        <v>168</v>
      </c>
      <c r="B172" s="524" t="s">
        <v>172</v>
      </c>
      <c r="C172" s="544" t="s">
        <v>480</v>
      </c>
      <c r="D172" s="513" t="s">
        <v>2642</v>
      </c>
      <c r="E172" s="562" t="s">
        <v>2643</v>
      </c>
      <c r="F172" s="563" t="s">
        <v>368</v>
      </c>
      <c r="G172" s="561" t="s">
        <v>385</v>
      </c>
      <c r="H172" s="545" t="s">
        <v>193</v>
      </c>
      <c r="I172" s="545" t="s">
        <v>391</v>
      </c>
      <c r="J172" s="106"/>
      <c r="K172" s="106"/>
      <c r="L172" s="106"/>
      <c r="M172" s="106"/>
      <c r="N172" s="106"/>
      <c r="O172" s="557" t="s">
        <v>2616</v>
      </c>
      <c r="P172" s="106"/>
      <c r="Q172" s="106"/>
      <c r="R172" s="547" t="s">
        <v>184</v>
      </c>
      <c r="S172" s="548">
        <v>1</v>
      </c>
      <c r="T172" s="549">
        <v>0.5</v>
      </c>
      <c r="U172" s="549">
        <v>12</v>
      </c>
      <c r="V172" s="554">
        <f t="shared" si="17"/>
        <v>72</v>
      </c>
      <c r="W172" s="549">
        <v>0.35</v>
      </c>
      <c r="X172" s="549">
        <v>48</v>
      </c>
      <c r="Y172" s="550">
        <f t="shared" si="16"/>
        <v>288</v>
      </c>
      <c r="Z172" s="551" t="s">
        <v>185</v>
      </c>
      <c r="AA172" s="551"/>
      <c r="AB172" s="106"/>
      <c r="AD172" s="106"/>
      <c r="AE172" s="106">
        <v>1</v>
      </c>
      <c r="AF172" s="106">
        <v>0.1</v>
      </c>
      <c r="AG172" s="106">
        <v>4</v>
      </c>
      <c r="AH172" s="104">
        <f t="shared" si="18"/>
        <v>4.8000000000000007</v>
      </c>
      <c r="AI172" s="106"/>
      <c r="AJ172" s="106">
        <v>1</v>
      </c>
      <c r="AK172" s="106">
        <v>0.1</v>
      </c>
      <c r="AL172" s="106">
        <v>4</v>
      </c>
      <c r="AM172" s="104">
        <f t="shared" si="19"/>
        <v>4.8000000000000007</v>
      </c>
      <c r="AN172" s="106"/>
      <c r="AO172" s="106">
        <v>1</v>
      </c>
      <c r="AP172" s="106">
        <v>0.1</v>
      </c>
      <c r="AQ172" s="106">
        <v>4</v>
      </c>
      <c r="AR172" s="104">
        <f t="shared" si="20"/>
        <v>4.8000000000000007</v>
      </c>
      <c r="AS172" s="106"/>
      <c r="AT172" s="106">
        <v>1</v>
      </c>
      <c r="AU172" s="106">
        <v>0.1</v>
      </c>
      <c r="AV172" s="106">
        <v>4</v>
      </c>
      <c r="AW172" s="104">
        <f t="shared" si="21"/>
        <v>4.8000000000000007</v>
      </c>
    </row>
    <row r="173" spans="1:50" hidden="1">
      <c r="A173" s="522">
        <v>169</v>
      </c>
      <c r="B173" s="524" t="s">
        <v>172</v>
      </c>
      <c r="C173" s="544" t="s">
        <v>480</v>
      </c>
      <c r="D173" s="513" t="s">
        <v>2642</v>
      </c>
      <c r="E173" s="562" t="s">
        <v>2643</v>
      </c>
      <c r="F173" s="563" t="s">
        <v>368</v>
      </c>
      <c r="G173" s="514" t="s">
        <v>392</v>
      </c>
      <c r="H173" s="556" t="s">
        <v>393</v>
      </c>
      <c r="I173" s="545" t="s">
        <v>394</v>
      </c>
      <c r="J173" s="106" t="s">
        <v>395</v>
      </c>
      <c r="K173" s="106"/>
      <c r="L173" s="106"/>
      <c r="M173" s="106"/>
      <c r="N173" s="106"/>
      <c r="O173" s="557"/>
      <c r="P173" s="106"/>
      <c r="Q173" s="106"/>
      <c r="R173" s="547" t="s">
        <v>184</v>
      </c>
      <c r="S173" s="736">
        <v>1</v>
      </c>
      <c r="T173" s="737">
        <v>0.3</v>
      </c>
      <c r="U173" s="737">
        <v>12</v>
      </c>
      <c r="V173" s="589">
        <f t="shared" si="17"/>
        <v>43.199999999999996</v>
      </c>
      <c r="W173" s="737">
        <v>0.21</v>
      </c>
      <c r="X173" s="737">
        <v>48</v>
      </c>
      <c r="Y173" s="550">
        <f t="shared" si="16"/>
        <v>172.79999999999998</v>
      </c>
      <c r="Z173" s="560" t="s">
        <v>185</v>
      </c>
      <c r="AA173" s="560"/>
      <c r="AB173" s="106"/>
      <c r="AD173" s="106"/>
      <c r="AE173" s="106">
        <v>1</v>
      </c>
      <c r="AF173" s="106">
        <v>0.2</v>
      </c>
      <c r="AG173" s="106">
        <v>150</v>
      </c>
      <c r="AH173" s="104">
        <f t="shared" si="18"/>
        <v>360</v>
      </c>
      <c r="AI173" s="106"/>
      <c r="AJ173" s="106">
        <v>1</v>
      </c>
      <c r="AK173" s="106">
        <v>0.2</v>
      </c>
      <c r="AL173" s="106">
        <v>150</v>
      </c>
      <c r="AM173" s="104">
        <f t="shared" si="19"/>
        <v>360</v>
      </c>
      <c r="AN173" s="106"/>
      <c r="AO173" s="106">
        <v>1</v>
      </c>
      <c r="AP173" s="106">
        <v>0.2</v>
      </c>
      <c r="AQ173" s="106">
        <v>150</v>
      </c>
      <c r="AR173" s="104">
        <f t="shared" si="20"/>
        <v>360</v>
      </c>
      <c r="AS173" s="106"/>
      <c r="AT173" s="106">
        <v>1</v>
      </c>
      <c r="AU173" s="106">
        <v>0.2</v>
      </c>
      <c r="AV173" s="106">
        <v>150</v>
      </c>
      <c r="AW173" s="104">
        <f t="shared" si="21"/>
        <v>360</v>
      </c>
    </row>
    <row r="174" spans="1:50" hidden="1">
      <c r="A174" s="522">
        <v>170</v>
      </c>
      <c r="B174" s="524" t="s">
        <v>172</v>
      </c>
      <c r="C174" s="544" t="s">
        <v>480</v>
      </c>
      <c r="D174" s="513" t="s">
        <v>2642</v>
      </c>
      <c r="E174" s="562" t="s">
        <v>2643</v>
      </c>
      <c r="F174" s="563" t="s">
        <v>368</v>
      </c>
      <c r="G174" s="561" t="s">
        <v>392</v>
      </c>
      <c r="H174" s="556" t="s">
        <v>396</v>
      </c>
      <c r="I174" s="545" t="s">
        <v>397</v>
      </c>
      <c r="J174" s="106"/>
      <c r="K174" s="106"/>
      <c r="L174" s="106"/>
      <c r="M174" s="106"/>
      <c r="N174" s="106"/>
      <c r="O174" s="557"/>
      <c r="P174" s="106"/>
      <c r="Q174" s="106"/>
      <c r="R174" s="547" t="s">
        <v>184</v>
      </c>
      <c r="S174" s="736"/>
      <c r="T174" s="737"/>
      <c r="U174" s="737"/>
      <c r="V174" s="589"/>
      <c r="W174" s="737"/>
      <c r="X174" s="737"/>
      <c r="Y174" s="550">
        <f t="shared" si="16"/>
        <v>0</v>
      </c>
      <c r="Z174" s="560" t="s">
        <v>185</v>
      </c>
      <c r="AA174" s="560"/>
      <c r="AB174" s="106"/>
      <c r="AD174" s="106"/>
      <c r="AE174" s="736">
        <v>2</v>
      </c>
      <c r="AF174" s="736">
        <v>2</v>
      </c>
      <c r="AG174" s="736">
        <v>12</v>
      </c>
      <c r="AH174" s="104">
        <f t="shared" si="18"/>
        <v>576</v>
      </c>
      <c r="AI174" s="106"/>
      <c r="AJ174" s="736">
        <v>2</v>
      </c>
      <c r="AK174" s="736">
        <v>2</v>
      </c>
      <c r="AL174" s="736">
        <v>12</v>
      </c>
      <c r="AM174" s="104">
        <f t="shared" si="19"/>
        <v>576</v>
      </c>
      <c r="AN174" s="106"/>
      <c r="AO174" s="736">
        <v>2</v>
      </c>
      <c r="AP174" s="736">
        <v>2</v>
      </c>
      <c r="AQ174" s="736">
        <v>12</v>
      </c>
      <c r="AR174" s="104">
        <f t="shared" si="20"/>
        <v>576</v>
      </c>
      <c r="AS174" s="106"/>
      <c r="AT174" s="736">
        <v>2</v>
      </c>
      <c r="AU174" s="736">
        <v>2</v>
      </c>
      <c r="AV174" s="736">
        <v>12</v>
      </c>
      <c r="AW174" s="104">
        <f t="shared" si="21"/>
        <v>576</v>
      </c>
    </row>
    <row r="175" spans="1:50" s="99" customFormat="1" hidden="1">
      <c r="A175" s="522">
        <v>171</v>
      </c>
      <c r="B175" s="524" t="s">
        <v>172</v>
      </c>
      <c r="C175" s="544" t="s">
        <v>480</v>
      </c>
      <c r="D175" s="513" t="s">
        <v>2642</v>
      </c>
      <c r="E175" s="562" t="s">
        <v>2643</v>
      </c>
      <c r="F175" s="563" t="s">
        <v>368</v>
      </c>
      <c r="G175" s="561" t="s">
        <v>392</v>
      </c>
      <c r="H175" s="556" t="s">
        <v>392</v>
      </c>
      <c r="I175" s="545" t="s">
        <v>398</v>
      </c>
      <c r="J175" s="106"/>
      <c r="K175" s="106" t="s">
        <v>503</v>
      </c>
      <c r="L175" s="106" t="s">
        <v>508</v>
      </c>
      <c r="M175" s="106"/>
      <c r="N175" s="106"/>
      <c r="O175" s="557"/>
      <c r="P175" s="106"/>
      <c r="Q175" s="106"/>
      <c r="R175" s="547" t="s">
        <v>184</v>
      </c>
      <c r="S175" s="736"/>
      <c r="T175" s="737"/>
      <c r="U175" s="737"/>
      <c r="V175" s="589"/>
      <c r="W175" s="737"/>
      <c r="X175" s="737"/>
      <c r="Y175" s="550">
        <f t="shared" si="16"/>
        <v>0</v>
      </c>
      <c r="Z175" s="560" t="s">
        <v>185</v>
      </c>
      <c r="AA175" s="560"/>
      <c r="AB175" s="106"/>
      <c r="AC175" s="7"/>
      <c r="AD175" s="106"/>
      <c r="AE175" s="736"/>
      <c r="AF175" s="736"/>
      <c r="AG175" s="736"/>
      <c r="AH175" s="104">
        <f t="shared" si="18"/>
        <v>0</v>
      </c>
      <c r="AI175" s="106"/>
      <c r="AJ175" s="736"/>
      <c r="AK175" s="736"/>
      <c r="AL175" s="736"/>
      <c r="AM175" s="104">
        <f t="shared" si="19"/>
        <v>0</v>
      </c>
      <c r="AN175" s="106"/>
      <c r="AO175" s="736"/>
      <c r="AP175" s="736"/>
      <c r="AQ175" s="736"/>
      <c r="AR175" s="104">
        <f t="shared" si="20"/>
        <v>0</v>
      </c>
      <c r="AS175" s="106"/>
      <c r="AT175" s="736"/>
      <c r="AU175" s="736"/>
      <c r="AV175" s="736"/>
      <c r="AW175" s="104">
        <f t="shared" si="21"/>
        <v>0</v>
      </c>
      <c r="AX175" s="453"/>
    </row>
    <row r="176" spans="1:50" s="99" customFormat="1" ht="34.5" hidden="1">
      <c r="A176" s="522">
        <v>172</v>
      </c>
      <c r="B176" s="524" t="s">
        <v>172</v>
      </c>
      <c r="C176" s="544" t="s">
        <v>480</v>
      </c>
      <c r="D176" s="513" t="s">
        <v>2642</v>
      </c>
      <c r="E176" s="562" t="s">
        <v>2643</v>
      </c>
      <c r="F176" s="563" t="s">
        <v>368</v>
      </c>
      <c r="G176" s="561" t="s">
        <v>392</v>
      </c>
      <c r="H176" s="556" t="s">
        <v>193</v>
      </c>
      <c r="I176" s="545" t="s">
        <v>399</v>
      </c>
      <c r="J176" s="106"/>
      <c r="K176" s="106"/>
      <c r="L176" s="106"/>
      <c r="M176" s="106"/>
      <c r="N176" s="106"/>
      <c r="O176" s="546" t="s">
        <v>2617</v>
      </c>
      <c r="P176" s="106"/>
      <c r="Q176" s="106"/>
      <c r="R176" s="547" t="s">
        <v>184</v>
      </c>
      <c r="S176" s="548">
        <v>1</v>
      </c>
      <c r="T176" s="549">
        <v>0.5</v>
      </c>
      <c r="U176" s="549">
        <v>12</v>
      </c>
      <c r="V176" s="554">
        <f t="shared" si="17"/>
        <v>72</v>
      </c>
      <c r="W176" s="549">
        <v>0.35</v>
      </c>
      <c r="X176" s="549">
        <v>48</v>
      </c>
      <c r="Y176" s="550">
        <f t="shared" si="16"/>
        <v>288</v>
      </c>
      <c r="Z176" s="551" t="s">
        <v>185</v>
      </c>
      <c r="AA176" s="551"/>
      <c r="AB176" s="106"/>
      <c r="AC176" s="7"/>
      <c r="AD176" s="580"/>
      <c r="AE176" s="580">
        <v>2</v>
      </c>
      <c r="AF176" s="580">
        <v>0.5</v>
      </c>
      <c r="AG176" s="106">
        <v>8</v>
      </c>
      <c r="AH176" s="104">
        <f t="shared" si="18"/>
        <v>96</v>
      </c>
      <c r="AI176" s="580"/>
      <c r="AJ176" s="580">
        <v>2</v>
      </c>
      <c r="AK176" s="580">
        <v>0.5</v>
      </c>
      <c r="AL176" s="106">
        <v>8</v>
      </c>
      <c r="AM176" s="104">
        <f t="shared" si="19"/>
        <v>96</v>
      </c>
      <c r="AN176" s="580"/>
      <c r="AO176" s="580">
        <v>2</v>
      </c>
      <c r="AP176" s="580">
        <v>0.5</v>
      </c>
      <c r="AQ176" s="106">
        <v>8</v>
      </c>
      <c r="AR176" s="104">
        <f t="shared" si="20"/>
        <v>96</v>
      </c>
      <c r="AS176" s="580"/>
      <c r="AT176" s="580">
        <v>2</v>
      </c>
      <c r="AU176" s="580">
        <v>0.5</v>
      </c>
      <c r="AV176" s="106">
        <v>8</v>
      </c>
      <c r="AW176" s="104">
        <f t="shared" si="21"/>
        <v>96</v>
      </c>
      <c r="AX176" s="453"/>
    </row>
    <row r="177" spans="1:50" s="99" customFormat="1" hidden="1">
      <c r="A177" s="522">
        <v>173</v>
      </c>
      <c r="B177" s="524" t="s">
        <v>172</v>
      </c>
      <c r="C177" s="544" t="s">
        <v>480</v>
      </c>
      <c r="D177" s="513" t="s">
        <v>2641</v>
      </c>
      <c r="E177" s="576" t="s">
        <v>2938</v>
      </c>
      <c r="F177" s="562" t="s">
        <v>334</v>
      </c>
      <c r="G177" s="562" t="s">
        <v>400</v>
      </c>
      <c r="H177" s="545" t="s">
        <v>401</v>
      </c>
      <c r="I177" s="566" t="s">
        <v>402</v>
      </c>
      <c r="J177" s="106" t="s">
        <v>403</v>
      </c>
      <c r="K177" s="106"/>
      <c r="L177" s="106"/>
      <c r="M177" s="106"/>
      <c r="N177" s="106"/>
      <c r="O177" s="557"/>
      <c r="P177" s="106"/>
      <c r="Q177" s="106"/>
      <c r="R177" s="547" t="s">
        <v>184</v>
      </c>
      <c r="S177" s="736">
        <v>2</v>
      </c>
      <c r="T177" s="737">
        <v>1</v>
      </c>
      <c r="U177" s="737">
        <v>5</v>
      </c>
      <c r="V177" s="589">
        <f t="shared" si="17"/>
        <v>120</v>
      </c>
      <c r="W177" s="737">
        <v>0.7</v>
      </c>
      <c r="X177" s="737">
        <v>20</v>
      </c>
      <c r="Y177" s="550">
        <f t="shared" si="16"/>
        <v>480</v>
      </c>
      <c r="Z177" s="551" t="s">
        <v>185</v>
      </c>
      <c r="AA177" s="551"/>
      <c r="AB177" s="106"/>
      <c r="AC177" s="7"/>
      <c r="AD177" s="580"/>
      <c r="AE177" s="580">
        <v>2</v>
      </c>
      <c r="AF177" s="580">
        <v>1</v>
      </c>
      <c r="AG177" s="106">
        <v>8</v>
      </c>
      <c r="AH177" s="104">
        <f>AE177*AF177*AG177*12</f>
        <v>192</v>
      </c>
      <c r="AI177" s="580"/>
      <c r="AJ177" s="580">
        <v>2</v>
      </c>
      <c r="AK177" s="580">
        <v>1</v>
      </c>
      <c r="AL177" s="106">
        <v>8</v>
      </c>
      <c r="AM177" s="104">
        <f>AJ177*AK177*AL177*12</f>
        <v>192</v>
      </c>
      <c r="AN177" s="580"/>
      <c r="AO177" s="580">
        <v>2</v>
      </c>
      <c r="AP177" s="580">
        <v>1</v>
      </c>
      <c r="AQ177" s="106">
        <v>8</v>
      </c>
      <c r="AR177" s="104">
        <f>AO177*AP177*AQ177*12</f>
        <v>192</v>
      </c>
      <c r="AS177" s="580"/>
      <c r="AT177" s="580">
        <v>2</v>
      </c>
      <c r="AU177" s="580">
        <v>1</v>
      </c>
      <c r="AV177" s="106">
        <v>8</v>
      </c>
      <c r="AW177" s="104">
        <f>AT177*AU177*AV177*12</f>
        <v>192</v>
      </c>
      <c r="AX177" s="453"/>
    </row>
    <row r="178" spans="1:50" s="99" customFormat="1" hidden="1">
      <c r="A178" s="522">
        <v>174</v>
      </c>
      <c r="B178" s="524" t="s">
        <v>172</v>
      </c>
      <c r="C178" s="544" t="s">
        <v>480</v>
      </c>
      <c r="D178" s="513" t="s">
        <v>2641</v>
      </c>
      <c r="E178" s="576" t="s">
        <v>2938</v>
      </c>
      <c r="F178" s="562" t="s">
        <v>334</v>
      </c>
      <c r="G178" s="562" t="s">
        <v>400</v>
      </c>
      <c r="H178" s="545" t="s">
        <v>404</v>
      </c>
      <c r="I178" s="566" t="s">
        <v>405</v>
      </c>
      <c r="J178" s="106"/>
      <c r="K178" s="106"/>
      <c r="L178" s="106"/>
      <c r="M178" s="106"/>
      <c r="N178" s="106"/>
      <c r="O178" s="557"/>
      <c r="P178" s="106"/>
      <c r="Q178" s="106"/>
      <c r="R178" s="547" t="s">
        <v>184</v>
      </c>
      <c r="S178" s="736"/>
      <c r="T178" s="737"/>
      <c r="U178" s="737"/>
      <c r="V178" s="589"/>
      <c r="W178" s="737"/>
      <c r="X178" s="737"/>
      <c r="Y178" s="550">
        <f t="shared" si="16"/>
        <v>0</v>
      </c>
      <c r="Z178" s="551" t="s">
        <v>185</v>
      </c>
      <c r="AA178" s="551"/>
      <c r="AB178" s="106"/>
      <c r="AC178" s="7"/>
      <c r="AD178" s="580"/>
      <c r="AE178" s="742">
        <v>2</v>
      </c>
      <c r="AF178" s="742">
        <v>1.5</v>
      </c>
      <c r="AG178" s="736">
        <v>8</v>
      </c>
      <c r="AH178" s="104">
        <f t="shared" ref="AH178:AH219" si="22">AE178*AF178*AG178*12</f>
        <v>288</v>
      </c>
      <c r="AI178" s="580"/>
      <c r="AJ178" s="742">
        <v>2</v>
      </c>
      <c r="AK178" s="742">
        <v>1.5</v>
      </c>
      <c r="AL178" s="736">
        <v>8</v>
      </c>
      <c r="AM178" s="104">
        <f t="shared" ref="AM178:AM219" si="23">AJ178*AK178*AL178*12</f>
        <v>288</v>
      </c>
      <c r="AN178" s="580"/>
      <c r="AO178" s="742">
        <v>2</v>
      </c>
      <c r="AP178" s="742">
        <v>1.5</v>
      </c>
      <c r="AQ178" s="736">
        <v>8</v>
      </c>
      <c r="AR178" s="104">
        <f t="shared" ref="AR178:AR219" si="24">AO178*AP178*AQ178*12</f>
        <v>288</v>
      </c>
      <c r="AS178" s="580"/>
      <c r="AT178" s="742">
        <v>2</v>
      </c>
      <c r="AU178" s="742">
        <v>1.5</v>
      </c>
      <c r="AV178" s="736">
        <v>8</v>
      </c>
      <c r="AW178" s="104">
        <f t="shared" ref="AW178:AW219" si="25">AT178*AU178*AV178*12</f>
        <v>288</v>
      </c>
      <c r="AX178" s="453"/>
    </row>
    <row r="179" spans="1:50" s="99" customFormat="1" hidden="1">
      <c r="A179" s="522">
        <v>175</v>
      </c>
      <c r="B179" s="524" t="s">
        <v>172</v>
      </c>
      <c r="C179" s="544" t="s">
        <v>480</v>
      </c>
      <c r="D179" s="513" t="s">
        <v>2641</v>
      </c>
      <c r="E179" s="576" t="s">
        <v>2938</v>
      </c>
      <c r="F179" s="562" t="s">
        <v>334</v>
      </c>
      <c r="G179" s="562" t="s">
        <v>400</v>
      </c>
      <c r="H179" s="545" t="s">
        <v>406</v>
      </c>
      <c r="I179" s="566" t="s">
        <v>407</v>
      </c>
      <c r="J179" s="106" t="s">
        <v>408</v>
      </c>
      <c r="K179" s="106"/>
      <c r="L179" s="106"/>
      <c r="M179" s="106"/>
      <c r="N179" s="106"/>
      <c r="O179" s="557"/>
      <c r="P179" s="106"/>
      <c r="Q179" s="106"/>
      <c r="R179" s="547" t="s">
        <v>184</v>
      </c>
      <c r="S179" s="736"/>
      <c r="T179" s="737"/>
      <c r="U179" s="737"/>
      <c r="V179" s="589"/>
      <c r="W179" s="737"/>
      <c r="X179" s="737"/>
      <c r="Y179" s="550">
        <f t="shared" si="16"/>
        <v>0</v>
      </c>
      <c r="Z179" s="551" t="s">
        <v>185</v>
      </c>
      <c r="AA179" s="551"/>
      <c r="AB179" s="106"/>
      <c r="AC179" s="7"/>
      <c r="AD179" s="580"/>
      <c r="AE179" s="742"/>
      <c r="AF179" s="742"/>
      <c r="AG179" s="736"/>
      <c r="AH179" s="104"/>
      <c r="AI179" s="580"/>
      <c r="AJ179" s="742"/>
      <c r="AK179" s="742"/>
      <c r="AL179" s="736"/>
      <c r="AM179" s="104"/>
      <c r="AN179" s="580"/>
      <c r="AO179" s="742"/>
      <c r="AP179" s="742"/>
      <c r="AQ179" s="736"/>
      <c r="AR179" s="104"/>
      <c r="AS179" s="580"/>
      <c r="AT179" s="742"/>
      <c r="AU179" s="742"/>
      <c r="AV179" s="736"/>
      <c r="AW179" s="104"/>
      <c r="AX179" s="453"/>
    </row>
    <row r="180" spans="1:50" s="99" customFormat="1" hidden="1">
      <c r="A180" s="522">
        <v>176</v>
      </c>
      <c r="B180" s="524" t="s">
        <v>172</v>
      </c>
      <c r="C180" s="544" t="s">
        <v>480</v>
      </c>
      <c r="D180" s="513" t="s">
        <v>2641</v>
      </c>
      <c r="E180" s="576" t="s">
        <v>2938</v>
      </c>
      <c r="F180" s="562" t="s">
        <v>334</v>
      </c>
      <c r="G180" s="563" t="s">
        <v>409</v>
      </c>
      <c r="H180" s="566" t="s">
        <v>410</v>
      </c>
      <c r="I180" s="545" t="s">
        <v>411</v>
      </c>
      <c r="J180" s="106"/>
      <c r="K180" s="106"/>
      <c r="L180" s="106"/>
      <c r="M180" s="106"/>
      <c r="N180" s="106"/>
      <c r="O180" s="557"/>
      <c r="P180" s="106"/>
      <c r="Q180" s="106"/>
      <c r="R180" s="547" t="s">
        <v>184</v>
      </c>
      <c r="S180" s="736"/>
      <c r="T180" s="737"/>
      <c r="U180" s="737"/>
      <c r="V180" s="589"/>
      <c r="W180" s="737"/>
      <c r="X180" s="737"/>
      <c r="Y180" s="550">
        <f t="shared" si="16"/>
        <v>0</v>
      </c>
      <c r="Z180" s="551" t="s">
        <v>185</v>
      </c>
      <c r="AA180" s="551"/>
      <c r="AB180" s="106"/>
      <c r="AC180" s="7"/>
      <c r="AD180" s="580"/>
      <c r="AE180" s="742"/>
      <c r="AF180" s="742"/>
      <c r="AG180" s="736"/>
      <c r="AH180" s="104"/>
      <c r="AI180" s="580"/>
      <c r="AJ180" s="742"/>
      <c r="AK180" s="742"/>
      <c r="AL180" s="736"/>
      <c r="AM180" s="104"/>
      <c r="AN180" s="580"/>
      <c r="AO180" s="742"/>
      <c r="AP180" s="742"/>
      <c r="AQ180" s="736"/>
      <c r="AR180" s="104"/>
      <c r="AS180" s="580"/>
      <c r="AT180" s="742"/>
      <c r="AU180" s="742"/>
      <c r="AV180" s="736"/>
      <c r="AW180" s="104"/>
      <c r="AX180" s="453"/>
    </row>
    <row r="181" spans="1:50" s="99" customFormat="1" hidden="1">
      <c r="A181" s="522">
        <v>177</v>
      </c>
      <c r="B181" s="524" t="s">
        <v>172</v>
      </c>
      <c r="C181" s="544" t="s">
        <v>480</v>
      </c>
      <c r="D181" s="513" t="s">
        <v>2641</v>
      </c>
      <c r="E181" s="576" t="s">
        <v>2938</v>
      </c>
      <c r="F181" s="562" t="s">
        <v>334</v>
      </c>
      <c r="G181" s="563" t="s">
        <v>412</v>
      </c>
      <c r="H181" s="545" t="s">
        <v>413</v>
      </c>
      <c r="I181" s="566" t="s">
        <v>414</v>
      </c>
      <c r="J181" s="106" t="s">
        <v>415</v>
      </c>
      <c r="K181" s="106"/>
      <c r="L181" s="106"/>
      <c r="M181" s="106"/>
      <c r="N181" s="106"/>
      <c r="O181" s="557"/>
      <c r="P181" s="106"/>
      <c r="Q181" s="106"/>
      <c r="R181" s="547" t="s">
        <v>184</v>
      </c>
      <c r="S181" s="548">
        <v>1</v>
      </c>
      <c r="T181" s="549">
        <v>0.3</v>
      </c>
      <c r="U181" s="549">
        <v>5</v>
      </c>
      <c r="V181" s="554">
        <f t="shared" si="17"/>
        <v>18</v>
      </c>
      <c r="W181" s="549">
        <v>0.21</v>
      </c>
      <c r="X181" s="549">
        <v>20</v>
      </c>
      <c r="Y181" s="550">
        <f t="shared" si="16"/>
        <v>72</v>
      </c>
      <c r="Z181" s="551" t="s">
        <v>185</v>
      </c>
      <c r="AA181" s="551"/>
      <c r="AB181" s="106" t="s">
        <v>416</v>
      </c>
      <c r="AC181" s="7"/>
      <c r="AD181" s="580"/>
      <c r="AE181" s="742"/>
      <c r="AF181" s="742"/>
      <c r="AG181" s="736"/>
      <c r="AH181" s="104"/>
      <c r="AI181" s="580"/>
      <c r="AJ181" s="742"/>
      <c r="AK181" s="742"/>
      <c r="AL181" s="736"/>
      <c r="AM181" s="104"/>
      <c r="AN181" s="580"/>
      <c r="AO181" s="742"/>
      <c r="AP181" s="742"/>
      <c r="AQ181" s="736"/>
      <c r="AR181" s="104"/>
      <c r="AS181" s="580"/>
      <c r="AT181" s="742"/>
      <c r="AU181" s="742"/>
      <c r="AV181" s="736"/>
      <c r="AW181" s="104"/>
      <c r="AX181" s="453"/>
    </row>
    <row r="182" spans="1:50" s="99" customFormat="1" hidden="1">
      <c r="A182" s="522">
        <v>178</v>
      </c>
      <c r="B182" s="524" t="s">
        <v>172</v>
      </c>
      <c r="C182" s="544" t="s">
        <v>480</v>
      </c>
      <c r="D182" s="513" t="s">
        <v>2641</v>
      </c>
      <c r="E182" s="576" t="s">
        <v>2938</v>
      </c>
      <c r="F182" s="562" t="s">
        <v>334</v>
      </c>
      <c r="G182" s="563" t="s">
        <v>417</v>
      </c>
      <c r="H182" s="545" t="s">
        <v>418</v>
      </c>
      <c r="I182" s="566" t="s">
        <v>419</v>
      </c>
      <c r="J182" s="106"/>
      <c r="K182" s="106"/>
      <c r="L182" s="103"/>
      <c r="M182" s="106"/>
      <c r="N182" s="106"/>
      <c r="O182" s="557"/>
      <c r="P182" s="106"/>
      <c r="Q182" s="106"/>
      <c r="R182" s="87" t="s">
        <v>420</v>
      </c>
      <c r="S182" s="736">
        <v>1</v>
      </c>
      <c r="T182" s="737">
        <v>1</v>
      </c>
      <c r="U182" s="737">
        <v>5</v>
      </c>
      <c r="V182" s="589">
        <f t="shared" si="17"/>
        <v>60</v>
      </c>
      <c r="W182" s="737">
        <v>0.7</v>
      </c>
      <c r="X182" s="737">
        <v>20</v>
      </c>
      <c r="Y182" s="550">
        <f t="shared" si="16"/>
        <v>240</v>
      </c>
      <c r="Z182" s="551" t="s">
        <v>185</v>
      </c>
      <c r="AA182" s="551"/>
      <c r="AB182" s="106"/>
      <c r="AC182" s="7"/>
      <c r="AD182" s="106"/>
      <c r="AE182" s="742"/>
      <c r="AF182" s="742"/>
      <c r="AG182" s="736"/>
      <c r="AH182" s="104">
        <f t="shared" si="22"/>
        <v>0</v>
      </c>
      <c r="AI182" s="106"/>
      <c r="AJ182" s="742"/>
      <c r="AK182" s="742"/>
      <c r="AL182" s="736"/>
      <c r="AM182" s="104">
        <f t="shared" si="23"/>
        <v>0</v>
      </c>
      <c r="AN182" s="106"/>
      <c r="AO182" s="742"/>
      <c r="AP182" s="742"/>
      <c r="AQ182" s="736"/>
      <c r="AR182" s="104">
        <f t="shared" si="24"/>
        <v>0</v>
      </c>
      <c r="AS182" s="106"/>
      <c r="AT182" s="742"/>
      <c r="AU182" s="742"/>
      <c r="AV182" s="736"/>
      <c r="AW182" s="104">
        <f t="shared" si="25"/>
        <v>0</v>
      </c>
      <c r="AX182" s="453"/>
    </row>
    <row r="183" spans="1:50" s="99" customFormat="1" hidden="1">
      <c r="A183" s="522">
        <v>179</v>
      </c>
      <c r="B183" s="524" t="s">
        <v>172</v>
      </c>
      <c r="C183" s="544" t="s">
        <v>480</v>
      </c>
      <c r="D183" s="513" t="s">
        <v>2641</v>
      </c>
      <c r="E183" s="576" t="s">
        <v>2938</v>
      </c>
      <c r="F183" s="562" t="s">
        <v>334</v>
      </c>
      <c r="G183" s="563" t="s">
        <v>417</v>
      </c>
      <c r="H183" s="545" t="s">
        <v>421</v>
      </c>
      <c r="I183" s="545" t="s">
        <v>422</v>
      </c>
      <c r="J183" s="106" t="s">
        <v>423</v>
      </c>
      <c r="K183" s="106"/>
      <c r="L183" s="103"/>
      <c r="M183" s="106"/>
      <c r="N183" s="106"/>
      <c r="O183" s="557"/>
      <c r="P183" s="102"/>
      <c r="Q183" s="106"/>
      <c r="R183" s="87" t="s">
        <v>420</v>
      </c>
      <c r="S183" s="736"/>
      <c r="T183" s="737"/>
      <c r="U183" s="737"/>
      <c r="V183" s="589"/>
      <c r="W183" s="737"/>
      <c r="X183" s="737"/>
      <c r="Y183" s="550">
        <f t="shared" si="16"/>
        <v>0</v>
      </c>
      <c r="Z183" s="551" t="s">
        <v>185</v>
      </c>
      <c r="AA183" s="551"/>
      <c r="AB183" s="106"/>
      <c r="AC183" s="7"/>
      <c r="AD183" s="580"/>
      <c r="AE183" s="580">
        <v>1</v>
      </c>
      <c r="AF183" s="580">
        <v>0.25</v>
      </c>
      <c r="AG183" s="106">
        <v>8</v>
      </c>
      <c r="AH183" s="104">
        <f t="shared" si="22"/>
        <v>24</v>
      </c>
      <c r="AI183" s="580"/>
      <c r="AJ183" s="580">
        <v>1</v>
      </c>
      <c r="AK183" s="580">
        <v>0.25</v>
      </c>
      <c r="AL183" s="106">
        <v>8</v>
      </c>
      <c r="AM183" s="104">
        <f t="shared" si="23"/>
        <v>24</v>
      </c>
      <c r="AN183" s="580"/>
      <c r="AO183" s="580">
        <v>1</v>
      </c>
      <c r="AP183" s="580">
        <v>0.25</v>
      </c>
      <c r="AQ183" s="106">
        <v>8</v>
      </c>
      <c r="AR183" s="104">
        <f t="shared" si="24"/>
        <v>24</v>
      </c>
      <c r="AS183" s="580"/>
      <c r="AT183" s="580">
        <v>1</v>
      </c>
      <c r="AU183" s="580">
        <v>0.25</v>
      </c>
      <c r="AV183" s="106">
        <v>8</v>
      </c>
      <c r="AW183" s="104">
        <f t="shared" si="25"/>
        <v>24</v>
      </c>
      <c r="AX183" s="453"/>
    </row>
    <row r="184" spans="1:50" s="99" customFormat="1" hidden="1">
      <c r="A184" s="522">
        <v>180</v>
      </c>
      <c r="B184" s="524" t="s">
        <v>172</v>
      </c>
      <c r="C184" s="544" t="s">
        <v>480</v>
      </c>
      <c r="D184" s="513" t="s">
        <v>2641</v>
      </c>
      <c r="E184" s="576" t="s">
        <v>2938</v>
      </c>
      <c r="F184" s="562" t="s">
        <v>334</v>
      </c>
      <c r="G184" s="563" t="s">
        <v>417</v>
      </c>
      <c r="H184" s="545" t="s">
        <v>424</v>
      </c>
      <c r="I184" s="566" t="s">
        <v>425</v>
      </c>
      <c r="J184" s="106" t="s">
        <v>426</v>
      </c>
      <c r="K184" s="106"/>
      <c r="L184" s="103"/>
      <c r="M184" s="106"/>
      <c r="N184" s="106"/>
      <c r="O184" s="557"/>
      <c r="P184" s="106"/>
      <c r="Q184" s="106"/>
      <c r="R184" s="87" t="s">
        <v>420</v>
      </c>
      <c r="S184" s="736"/>
      <c r="T184" s="737"/>
      <c r="U184" s="737"/>
      <c r="V184" s="589"/>
      <c r="W184" s="737"/>
      <c r="X184" s="737"/>
      <c r="Y184" s="550">
        <f t="shared" si="16"/>
        <v>0</v>
      </c>
      <c r="Z184" s="551" t="s">
        <v>185</v>
      </c>
      <c r="AA184" s="551"/>
      <c r="AB184" s="106"/>
      <c r="AC184" s="7"/>
      <c r="AD184" s="580"/>
      <c r="AE184" s="580">
        <v>1</v>
      </c>
      <c r="AF184" s="580">
        <v>0.25</v>
      </c>
      <c r="AG184" s="106">
        <v>8</v>
      </c>
      <c r="AH184" s="104">
        <f t="shared" si="22"/>
        <v>24</v>
      </c>
      <c r="AI184" s="580"/>
      <c r="AJ184" s="580">
        <v>1</v>
      </c>
      <c r="AK184" s="580">
        <v>0.25</v>
      </c>
      <c r="AL184" s="106">
        <v>8</v>
      </c>
      <c r="AM184" s="104">
        <f t="shared" si="23"/>
        <v>24</v>
      </c>
      <c r="AN184" s="580"/>
      <c r="AO184" s="580">
        <v>1</v>
      </c>
      <c r="AP184" s="580">
        <v>0.25</v>
      </c>
      <c r="AQ184" s="106">
        <v>8</v>
      </c>
      <c r="AR184" s="104">
        <f t="shared" si="24"/>
        <v>24</v>
      </c>
      <c r="AS184" s="580"/>
      <c r="AT184" s="580">
        <v>1</v>
      </c>
      <c r="AU184" s="580">
        <v>0.25</v>
      </c>
      <c r="AV184" s="106">
        <v>8</v>
      </c>
      <c r="AW184" s="104">
        <f t="shared" si="25"/>
        <v>24</v>
      </c>
      <c r="AX184" s="453"/>
    </row>
    <row r="185" spans="1:50" hidden="1">
      <c r="A185" s="522">
        <v>181</v>
      </c>
      <c r="B185" s="524" t="s">
        <v>172</v>
      </c>
      <c r="C185" s="544" t="s">
        <v>480</v>
      </c>
      <c r="D185" s="513" t="s">
        <v>2641</v>
      </c>
      <c r="E185" s="576" t="s">
        <v>2938</v>
      </c>
      <c r="F185" s="562" t="s">
        <v>334</v>
      </c>
      <c r="G185" s="563" t="s">
        <v>2681</v>
      </c>
      <c r="H185" s="545" t="s">
        <v>427</v>
      </c>
      <c r="I185" s="566" t="s">
        <v>428</v>
      </c>
      <c r="J185" s="106" t="s">
        <v>429</v>
      </c>
      <c r="K185" s="106"/>
      <c r="L185" s="103"/>
      <c r="M185" s="106"/>
      <c r="N185" s="106"/>
      <c r="O185" s="557"/>
      <c r="P185" s="106"/>
      <c r="Q185" s="106"/>
      <c r="R185" s="87" t="s">
        <v>420</v>
      </c>
      <c r="S185" s="736">
        <v>1</v>
      </c>
      <c r="T185" s="737">
        <v>0.5</v>
      </c>
      <c r="U185" s="737">
        <v>5</v>
      </c>
      <c r="V185" s="589">
        <f t="shared" si="17"/>
        <v>30</v>
      </c>
      <c r="W185" s="737">
        <v>0.35</v>
      </c>
      <c r="X185" s="737">
        <v>20</v>
      </c>
      <c r="Y185" s="550">
        <f t="shared" si="16"/>
        <v>120</v>
      </c>
      <c r="Z185" s="551" t="s">
        <v>185</v>
      </c>
      <c r="AA185" s="551"/>
      <c r="AB185" s="106"/>
      <c r="AD185" s="580"/>
      <c r="AE185" s="580">
        <v>1</v>
      </c>
      <c r="AF185" s="580">
        <v>0.25</v>
      </c>
      <c r="AG185" s="106">
        <v>8</v>
      </c>
      <c r="AH185" s="104">
        <f t="shared" si="22"/>
        <v>24</v>
      </c>
      <c r="AI185" s="580"/>
      <c r="AJ185" s="580">
        <v>1</v>
      </c>
      <c r="AK185" s="580">
        <v>0.25</v>
      </c>
      <c r="AL185" s="106">
        <v>8</v>
      </c>
      <c r="AM185" s="104">
        <f t="shared" si="23"/>
        <v>24</v>
      </c>
      <c r="AN185" s="580"/>
      <c r="AO185" s="580">
        <v>1</v>
      </c>
      <c r="AP185" s="580">
        <v>0.25</v>
      </c>
      <c r="AQ185" s="106">
        <v>8</v>
      </c>
      <c r="AR185" s="104">
        <f t="shared" si="24"/>
        <v>24</v>
      </c>
      <c r="AS185" s="580"/>
      <c r="AT185" s="580">
        <v>1</v>
      </c>
      <c r="AU185" s="580">
        <v>0.25</v>
      </c>
      <c r="AV185" s="106">
        <v>8</v>
      </c>
      <c r="AW185" s="104">
        <f t="shared" si="25"/>
        <v>24</v>
      </c>
    </row>
    <row r="186" spans="1:50" ht="23" hidden="1">
      <c r="A186" s="522">
        <v>182</v>
      </c>
      <c r="B186" s="524" t="s">
        <v>172</v>
      </c>
      <c r="C186" s="544" t="s">
        <v>480</v>
      </c>
      <c r="D186" s="513" t="s">
        <v>2642</v>
      </c>
      <c r="E186" s="562" t="s">
        <v>2954</v>
      </c>
      <c r="F186" s="563" t="s">
        <v>2957</v>
      </c>
      <c r="G186" s="552" t="s">
        <v>430</v>
      </c>
      <c r="H186" s="545" t="s">
        <v>431</v>
      </c>
      <c r="I186" s="566" t="s">
        <v>432</v>
      </c>
      <c r="J186" s="106" t="s">
        <v>433</v>
      </c>
      <c r="K186" s="106"/>
      <c r="L186" s="103"/>
      <c r="M186" s="106"/>
      <c r="N186" s="106"/>
      <c r="O186" s="557"/>
      <c r="P186" s="106"/>
      <c r="Q186" s="106"/>
      <c r="R186" s="87" t="s">
        <v>420</v>
      </c>
      <c r="S186" s="736"/>
      <c r="T186" s="737"/>
      <c r="U186" s="737"/>
      <c r="V186" s="589"/>
      <c r="W186" s="737"/>
      <c r="X186" s="737"/>
      <c r="Y186" s="550">
        <f t="shared" si="16"/>
        <v>0</v>
      </c>
      <c r="Z186" s="551" t="s">
        <v>185</v>
      </c>
      <c r="AA186" s="551"/>
      <c r="AB186" s="106"/>
      <c r="AD186" s="580"/>
      <c r="AE186" s="580">
        <v>0</v>
      </c>
      <c r="AF186" s="580">
        <v>16</v>
      </c>
      <c r="AG186" s="106">
        <v>8</v>
      </c>
      <c r="AH186" s="104">
        <f t="shared" si="22"/>
        <v>0</v>
      </c>
      <c r="AI186" s="580"/>
      <c r="AJ186" s="580">
        <v>0</v>
      </c>
      <c r="AK186" s="580">
        <v>16</v>
      </c>
      <c r="AL186" s="106">
        <v>8</v>
      </c>
      <c r="AM186" s="104">
        <f t="shared" si="23"/>
        <v>0</v>
      </c>
      <c r="AN186" s="580"/>
      <c r="AO186" s="580">
        <v>0</v>
      </c>
      <c r="AP186" s="580">
        <v>16</v>
      </c>
      <c r="AQ186" s="106">
        <v>8</v>
      </c>
      <c r="AR186" s="104">
        <f t="shared" si="24"/>
        <v>0</v>
      </c>
      <c r="AS186" s="580"/>
      <c r="AT186" s="580">
        <v>0</v>
      </c>
      <c r="AU186" s="580">
        <v>16</v>
      </c>
      <c r="AV186" s="106">
        <v>8</v>
      </c>
      <c r="AW186" s="104">
        <f t="shared" si="25"/>
        <v>0</v>
      </c>
    </row>
    <row r="187" spans="1:50" hidden="1">
      <c r="A187" s="522">
        <v>183</v>
      </c>
      <c r="B187" s="524" t="s">
        <v>172</v>
      </c>
      <c r="C187" s="544" t="s">
        <v>480</v>
      </c>
      <c r="D187" s="513" t="s">
        <v>2642</v>
      </c>
      <c r="E187" s="562" t="s">
        <v>2954</v>
      </c>
      <c r="F187" s="513" t="s">
        <v>2683</v>
      </c>
      <c r="G187" s="544" t="s">
        <v>430</v>
      </c>
      <c r="H187" s="545" t="s">
        <v>435</v>
      </c>
      <c r="I187" s="566" t="s">
        <v>436</v>
      </c>
      <c r="J187" s="106" t="s">
        <v>415</v>
      </c>
      <c r="K187" s="106" t="s">
        <v>503</v>
      </c>
      <c r="L187" s="106" t="s">
        <v>509</v>
      </c>
      <c r="M187" s="106"/>
      <c r="N187" s="106"/>
      <c r="O187" s="557"/>
      <c r="P187" s="106"/>
      <c r="Q187" s="106"/>
      <c r="R187" s="87" t="s">
        <v>420</v>
      </c>
      <c r="S187" s="558">
        <v>1</v>
      </c>
      <c r="T187" s="559">
        <v>0.5</v>
      </c>
      <c r="U187" s="559">
        <v>5</v>
      </c>
      <c r="V187" s="554">
        <f t="shared" si="17"/>
        <v>30</v>
      </c>
      <c r="W187" s="559">
        <v>0.2</v>
      </c>
      <c r="X187" s="559">
        <v>20</v>
      </c>
      <c r="Y187" s="550">
        <f t="shared" si="16"/>
        <v>120</v>
      </c>
      <c r="Z187" s="551" t="s">
        <v>185</v>
      </c>
      <c r="AA187" s="551"/>
      <c r="AB187" s="106"/>
      <c r="AD187" s="106"/>
      <c r="AE187" s="106">
        <v>1</v>
      </c>
      <c r="AF187" s="106">
        <v>5</v>
      </c>
      <c r="AG187" s="106">
        <v>20</v>
      </c>
      <c r="AH187" s="104">
        <f t="shared" si="22"/>
        <v>1200</v>
      </c>
      <c r="AI187" s="106"/>
      <c r="AJ187" s="106">
        <v>1</v>
      </c>
      <c r="AK187" s="106">
        <v>5</v>
      </c>
      <c r="AL187" s="106">
        <v>20</v>
      </c>
      <c r="AM187" s="104">
        <f t="shared" si="23"/>
        <v>1200</v>
      </c>
      <c r="AN187" s="106"/>
      <c r="AO187" s="106">
        <v>1</v>
      </c>
      <c r="AP187" s="106">
        <v>5</v>
      </c>
      <c r="AQ187" s="106">
        <v>20</v>
      </c>
      <c r="AR187" s="104">
        <f t="shared" si="24"/>
        <v>1200</v>
      </c>
      <c r="AS187" s="106"/>
      <c r="AT187" s="106">
        <v>1</v>
      </c>
      <c r="AU187" s="106">
        <v>5</v>
      </c>
      <c r="AV187" s="106">
        <v>20</v>
      </c>
      <c r="AW187" s="104">
        <f t="shared" si="25"/>
        <v>1200</v>
      </c>
    </row>
    <row r="188" spans="1:50" hidden="1">
      <c r="A188" s="522">
        <v>184</v>
      </c>
      <c r="B188" s="524" t="s">
        <v>172</v>
      </c>
      <c r="C188" s="544" t="s">
        <v>480</v>
      </c>
      <c r="D188" s="513" t="s">
        <v>2642</v>
      </c>
      <c r="E188" s="562" t="s">
        <v>2954</v>
      </c>
      <c r="F188" s="513" t="s">
        <v>2683</v>
      </c>
      <c r="G188" s="552" t="s">
        <v>430</v>
      </c>
      <c r="H188" s="545" t="s">
        <v>193</v>
      </c>
      <c r="I188" s="566" t="s">
        <v>439</v>
      </c>
      <c r="J188" s="106"/>
      <c r="K188" s="106"/>
      <c r="L188" s="103"/>
      <c r="M188" s="106"/>
      <c r="N188" s="106" t="s">
        <v>440</v>
      </c>
      <c r="O188" s="557" t="s">
        <v>2618</v>
      </c>
      <c r="P188" s="106"/>
      <c r="Q188" s="106"/>
      <c r="R188" s="87" t="s">
        <v>420</v>
      </c>
      <c r="S188" s="736">
        <v>1</v>
      </c>
      <c r="T188" s="737">
        <v>0.5</v>
      </c>
      <c r="U188" s="737">
        <v>5</v>
      </c>
      <c r="V188" s="589">
        <f t="shared" si="17"/>
        <v>30</v>
      </c>
      <c r="W188" s="737">
        <v>0.35</v>
      </c>
      <c r="X188" s="737">
        <v>20</v>
      </c>
      <c r="Y188" s="550">
        <f t="shared" si="16"/>
        <v>120</v>
      </c>
      <c r="Z188" s="551" t="s">
        <v>185</v>
      </c>
      <c r="AA188" s="551"/>
      <c r="AB188" s="102"/>
      <c r="AD188" s="106"/>
      <c r="AE188" s="106"/>
      <c r="AF188" s="106"/>
      <c r="AG188" s="106"/>
      <c r="AH188" s="104"/>
      <c r="AI188" s="106"/>
      <c r="AJ188" s="106"/>
      <c r="AK188" s="106"/>
      <c r="AL188" s="106"/>
      <c r="AM188" s="104"/>
      <c r="AN188" s="106"/>
      <c r="AO188" s="106"/>
      <c r="AP188" s="106"/>
      <c r="AQ188" s="106"/>
      <c r="AR188" s="104"/>
      <c r="AS188" s="106"/>
      <c r="AT188" s="106"/>
      <c r="AU188" s="106"/>
      <c r="AV188" s="106"/>
      <c r="AW188" s="104"/>
    </row>
    <row r="189" spans="1:50" hidden="1">
      <c r="A189" s="522">
        <v>185</v>
      </c>
      <c r="B189" s="524" t="s">
        <v>172</v>
      </c>
      <c r="C189" s="544" t="s">
        <v>480</v>
      </c>
      <c r="D189" s="513" t="s">
        <v>2642</v>
      </c>
      <c r="E189" s="562" t="s">
        <v>2954</v>
      </c>
      <c r="F189" s="513" t="s">
        <v>2683</v>
      </c>
      <c r="G189" s="552" t="s">
        <v>430</v>
      </c>
      <c r="H189" s="545" t="s">
        <v>442</v>
      </c>
      <c r="I189" s="566" t="s">
        <v>443</v>
      </c>
      <c r="J189" s="106"/>
      <c r="K189" s="106"/>
      <c r="L189" s="103"/>
      <c r="M189" s="106"/>
      <c r="N189" s="106"/>
      <c r="O189" s="557" t="s">
        <v>441</v>
      </c>
      <c r="P189" s="106"/>
      <c r="Q189" s="106"/>
      <c r="R189" s="87" t="s">
        <v>420</v>
      </c>
      <c r="S189" s="736"/>
      <c r="T189" s="737"/>
      <c r="U189" s="737"/>
      <c r="V189" s="589"/>
      <c r="W189" s="737"/>
      <c r="X189" s="737"/>
      <c r="Y189" s="550">
        <f t="shared" si="16"/>
        <v>0</v>
      </c>
      <c r="Z189" s="551" t="s">
        <v>185</v>
      </c>
      <c r="AA189" s="551"/>
      <c r="AB189" s="106"/>
      <c r="AD189" s="106"/>
      <c r="AE189" s="106"/>
      <c r="AF189" s="106"/>
      <c r="AG189" s="106"/>
      <c r="AH189" s="104"/>
      <c r="AI189" s="106"/>
      <c r="AJ189" s="106"/>
      <c r="AK189" s="106"/>
      <c r="AL189" s="106"/>
      <c r="AM189" s="104"/>
      <c r="AN189" s="106"/>
      <c r="AO189" s="106"/>
      <c r="AP189" s="106"/>
      <c r="AQ189" s="106"/>
      <c r="AR189" s="104"/>
      <c r="AS189" s="106"/>
      <c r="AT189" s="106"/>
      <c r="AU189" s="106"/>
      <c r="AV189" s="106"/>
      <c r="AW189" s="104"/>
    </row>
    <row r="190" spans="1:50" ht="23" hidden="1">
      <c r="A190" s="522">
        <v>186</v>
      </c>
      <c r="B190" s="524" t="s">
        <v>172</v>
      </c>
      <c r="C190" s="544" t="s">
        <v>480</v>
      </c>
      <c r="D190" s="513" t="s">
        <v>2642</v>
      </c>
      <c r="E190" s="562" t="s">
        <v>2954</v>
      </c>
      <c r="F190" s="513" t="s">
        <v>2683</v>
      </c>
      <c r="G190" s="552" t="s">
        <v>430</v>
      </c>
      <c r="H190" s="545" t="s">
        <v>444</v>
      </c>
      <c r="I190" s="566" t="s">
        <v>445</v>
      </c>
      <c r="J190" s="106" t="s">
        <v>446</v>
      </c>
      <c r="K190" s="106"/>
      <c r="L190" s="106"/>
      <c r="M190" s="106"/>
      <c r="N190" s="106"/>
      <c r="O190" s="557"/>
      <c r="P190" s="106"/>
      <c r="Q190" s="106"/>
      <c r="R190" s="87" t="s">
        <v>420</v>
      </c>
      <c r="S190" s="548">
        <v>1</v>
      </c>
      <c r="T190" s="549">
        <v>0.5</v>
      </c>
      <c r="U190" s="549">
        <v>5</v>
      </c>
      <c r="V190" s="554">
        <f t="shared" si="17"/>
        <v>30</v>
      </c>
      <c r="W190" s="549">
        <v>0.35</v>
      </c>
      <c r="X190" s="549">
        <v>20</v>
      </c>
      <c r="Y190" s="550">
        <f t="shared" si="16"/>
        <v>120</v>
      </c>
      <c r="Z190" s="551" t="s">
        <v>185</v>
      </c>
      <c r="AA190" s="551"/>
      <c r="AB190" s="106"/>
      <c r="AD190" s="106"/>
      <c r="AE190" s="106"/>
      <c r="AF190" s="106"/>
      <c r="AG190" s="106"/>
      <c r="AH190" s="104"/>
      <c r="AI190" s="106"/>
      <c r="AJ190" s="106"/>
      <c r="AK190" s="106"/>
      <c r="AL190" s="106"/>
      <c r="AM190" s="104"/>
      <c r="AN190" s="106"/>
      <c r="AO190" s="106"/>
      <c r="AP190" s="106"/>
      <c r="AQ190" s="106"/>
      <c r="AR190" s="104"/>
      <c r="AS190" s="106"/>
      <c r="AT190" s="106"/>
      <c r="AU190" s="106"/>
      <c r="AV190" s="106"/>
      <c r="AW190" s="104"/>
    </row>
    <row r="191" spans="1:50" s="99" customFormat="1" ht="23" hidden="1">
      <c r="A191" s="522">
        <v>187</v>
      </c>
      <c r="B191" s="524" t="s">
        <v>172</v>
      </c>
      <c r="C191" s="544" t="s">
        <v>480</v>
      </c>
      <c r="D191" s="513" t="s">
        <v>2642</v>
      </c>
      <c r="E191" s="562" t="s">
        <v>2954</v>
      </c>
      <c r="F191" s="513" t="s">
        <v>2683</v>
      </c>
      <c r="G191" s="552" t="s">
        <v>430</v>
      </c>
      <c r="H191" s="545" t="s">
        <v>444</v>
      </c>
      <c r="I191" s="566" t="s">
        <v>447</v>
      </c>
      <c r="J191" s="106"/>
      <c r="K191" s="106"/>
      <c r="L191" s="106"/>
      <c r="M191" s="106"/>
      <c r="N191" s="106"/>
      <c r="O191" s="557"/>
      <c r="P191" s="106"/>
      <c r="Q191" s="106"/>
      <c r="R191" s="87" t="s">
        <v>420</v>
      </c>
      <c r="S191" s="548">
        <v>1</v>
      </c>
      <c r="T191" s="549">
        <v>0.5</v>
      </c>
      <c r="U191" s="549">
        <v>5</v>
      </c>
      <c r="V191" s="554">
        <f t="shared" si="17"/>
        <v>30</v>
      </c>
      <c r="W191" s="549">
        <v>0.35</v>
      </c>
      <c r="X191" s="549">
        <v>20</v>
      </c>
      <c r="Y191" s="550">
        <f t="shared" si="16"/>
        <v>120</v>
      </c>
      <c r="Z191" s="551" t="s">
        <v>185</v>
      </c>
      <c r="AA191" s="551"/>
      <c r="AB191" s="106"/>
      <c r="AC191" s="7"/>
      <c r="AD191" s="106"/>
      <c r="AE191" s="106">
        <v>1</v>
      </c>
      <c r="AF191" s="106">
        <v>0.3</v>
      </c>
      <c r="AG191" s="106">
        <v>12</v>
      </c>
      <c r="AH191" s="104">
        <f t="shared" si="22"/>
        <v>43.199999999999996</v>
      </c>
      <c r="AI191" s="106"/>
      <c r="AJ191" s="106">
        <v>1</v>
      </c>
      <c r="AK191" s="106">
        <v>0.3</v>
      </c>
      <c r="AL191" s="106">
        <v>12</v>
      </c>
      <c r="AM191" s="104">
        <f t="shared" si="23"/>
        <v>43.199999999999996</v>
      </c>
      <c r="AN191" s="106"/>
      <c r="AO191" s="106">
        <v>1</v>
      </c>
      <c r="AP191" s="106">
        <v>0.3</v>
      </c>
      <c r="AQ191" s="106">
        <v>12</v>
      </c>
      <c r="AR191" s="104">
        <f t="shared" si="24"/>
        <v>43.199999999999996</v>
      </c>
      <c r="AS191" s="106"/>
      <c r="AT191" s="106">
        <v>1</v>
      </c>
      <c r="AU191" s="106">
        <v>0.3</v>
      </c>
      <c r="AV191" s="106">
        <v>12</v>
      </c>
      <c r="AW191" s="104">
        <f t="shared" si="25"/>
        <v>43.199999999999996</v>
      </c>
      <c r="AX191" s="453"/>
    </row>
    <row r="192" spans="1:50" s="99" customFormat="1" hidden="1">
      <c r="A192" s="522">
        <v>188</v>
      </c>
      <c r="B192" s="524" t="s">
        <v>172</v>
      </c>
      <c r="C192" s="544" t="s">
        <v>480</v>
      </c>
      <c r="D192" s="513" t="s">
        <v>2641</v>
      </c>
      <c r="E192" s="576" t="s">
        <v>2938</v>
      </c>
      <c r="F192" s="513" t="s">
        <v>2934</v>
      </c>
      <c r="G192" s="552" t="s">
        <v>449</v>
      </c>
      <c r="H192" s="545" t="s">
        <v>450</v>
      </c>
      <c r="I192" s="578" t="s">
        <v>451</v>
      </c>
      <c r="J192" s="106"/>
      <c r="K192" s="106"/>
      <c r="L192" s="106"/>
      <c r="M192" s="106"/>
      <c r="N192" s="106"/>
      <c r="O192" s="557"/>
      <c r="P192" s="106"/>
      <c r="Q192" s="106"/>
      <c r="R192" s="87" t="s">
        <v>420</v>
      </c>
      <c r="S192" s="736">
        <v>2</v>
      </c>
      <c r="T192" s="737">
        <v>1</v>
      </c>
      <c r="U192" s="737">
        <v>15</v>
      </c>
      <c r="V192" s="589">
        <f t="shared" si="17"/>
        <v>360</v>
      </c>
      <c r="W192" s="737">
        <v>0.7</v>
      </c>
      <c r="X192" s="737">
        <v>60</v>
      </c>
      <c r="Y192" s="550">
        <f t="shared" si="16"/>
        <v>1440</v>
      </c>
      <c r="Z192" s="551" t="s">
        <v>185</v>
      </c>
      <c r="AA192" s="551"/>
      <c r="AB192" s="106"/>
      <c r="AC192" s="7"/>
      <c r="AD192" s="106"/>
      <c r="AE192" s="103">
        <v>1</v>
      </c>
      <c r="AF192" s="103">
        <v>0.5</v>
      </c>
      <c r="AG192" s="103">
        <v>4</v>
      </c>
      <c r="AH192" s="104">
        <f t="shared" si="22"/>
        <v>24</v>
      </c>
      <c r="AI192" s="106"/>
      <c r="AJ192" s="103">
        <v>1</v>
      </c>
      <c r="AK192" s="103">
        <v>0.5</v>
      </c>
      <c r="AL192" s="103">
        <v>4</v>
      </c>
      <c r="AM192" s="104">
        <f t="shared" si="23"/>
        <v>24</v>
      </c>
      <c r="AN192" s="106"/>
      <c r="AO192" s="103">
        <v>1</v>
      </c>
      <c r="AP192" s="103">
        <v>0.5</v>
      </c>
      <c r="AQ192" s="103">
        <v>4</v>
      </c>
      <c r="AR192" s="104">
        <f t="shared" si="24"/>
        <v>24</v>
      </c>
      <c r="AS192" s="106"/>
      <c r="AT192" s="103">
        <v>1</v>
      </c>
      <c r="AU192" s="103">
        <v>0.5</v>
      </c>
      <c r="AV192" s="103">
        <v>4</v>
      </c>
      <c r="AW192" s="104">
        <f t="shared" si="25"/>
        <v>24</v>
      </c>
      <c r="AX192" s="453"/>
    </row>
    <row r="193" spans="1:50" s="99" customFormat="1" hidden="1">
      <c r="A193" s="522">
        <v>189</v>
      </c>
      <c r="B193" s="524" t="s">
        <v>172</v>
      </c>
      <c r="C193" s="544" t="s">
        <v>480</v>
      </c>
      <c r="D193" s="513" t="s">
        <v>2641</v>
      </c>
      <c r="E193" s="576" t="s">
        <v>2938</v>
      </c>
      <c r="F193" s="513" t="s">
        <v>2934</v>
      </c>
      <c r="G193" s="552" t="s">
        <v>449</v>
      </c>
      <c r="H193" s="545" t="s">
        <v>452</v>
      </c>
      <c r="I193" s="578" t="s">
        <v>453</v>
      </c>
      <c r="J193" s="106"/>
      <c r="K193" s="106"/>
      <c r="L193" s="106"/>
      <c r="M193" s="106"/>
      <c r="N193" s="106"/>
      <c r="O193" s="557"/>
      <c r="P193" s="106"/>
      <c r="Q193" s="106"/>
      <c r="R193" s="87" t="s">
        <v>420</v>
      </c>
      <c r="S193" s="736"/>
      <c r="T193" s="737"/>
      <c r="U193" s="737"/>
      <c r="V193" s="589"/>
      <c r="W193" s="737"/>
      <c r="X193" s="737"/>
      <c r="Y193" s="550">
        <f t="shared" si="16"/>
        <v>0</v>
      </c>
      <c r="Z193" s="551" t="s">
        <v>185</v>
      </c>
      <c r="AA193" s="551"/>
      <c r="AB193" s="106"/>
      <c r="AC193" s="7"/>
      <c r="AD193" s="106"/>
      <c r="AE193" s="106">
        <v>1</v>
      </c>
      <c r="AF193" s="106">
        <v>0.5</v>
      </c>
      <c r="AG193" s="106">
        <v>12</v>
      </c>
      <c r="AH193" s="104">
        <f t="shared" si="22"/>
        <v>72</v>
      </c>
      <c r="AI193" s="106"/>
      <c r="AJ193" s="106">
        <v>1</v>
      </c>
      <c r="AK193" s="106">
        <v>0.5</v>
      </c>
      <c r="AL193" s="106">
        <v>12</v>
      </c>
      <c r="AM193" s="104">
        <f t="shared" si="23"/>
        <v>72</v>
      </c>
      <c r="AN193" s="106"/>
      <c r="AO193" s="106">
        <v>1</v>
      </c>
      <c r="AP193" s="106">
        <v>0.5</v>
      </c>
      <c r="AQ193" s="106">
        <v>12</v>
      </c>
      <c r="AR193" s="104">
        <f t="shared" si="24"/>
        <v>72</v>
      </c>
      <c r="AS193" s="106"/>
      <c r="AT193" s="106">
        <v>1</v>
      </c>
      <c r="AU193" s="106">
        <v>0.5</v>
      </c>
      <c r="AV193" s="106">
        <v>12</v>
      </c>
      <c r="AW193" s="104">
        <f t="shared" si="25"/>
        <v>72</v>
      </c>
      <c r="AX193" s="453"/>
    </row>
    <row r="194" spans="1:50" s="99" customFormat="1" hidden="1">
      <c r="A194" s="522">
        <v>190</v>
      </c>
      <c r="B194" s="524" t="s">
        <v>172</v>
      </c>
      <c r="C194" s="544" t="s">
        <v>480</v>
      </c>
      <c r="D194" s="513" t="s">
        <v>2641</v>
      </c>
      <c r="E194" s="576" t="s">
        <v>2938</v>
      </c>
      <c r="F194" s="513" t="s">
        <v>2934</v>
      </c>
      <c r="G194" s="552" t="s">
        <v>449</v>
      </c>
      <c r="H194" s="545" t="s">
        <v>454</v>
      </c>
      <c r="I194" s="578" t="s">
        <v>455</v>
      </c>
      <c r="J194" s="106"/>
      <c r="K194" s="106"/>
      <c r="L194" s="106"/>
      <c r="M194" s="106"/>
      <c r="N194" s="106"/>
      <c r="O194" s="557"/>
      <c r="P194" s="106"/>
      <c r="Q194" s="106"/>
      <c r="R194" s="87" t="s">
        <v>420</v>
      </c>
      <c r="S194" s="736"/>
      <c r="T194" s="737"/>
      <c r="U194" s="737"/>
      <c r="V194" s="589"/>
      <c r="W194" s="737"/>
      <c r="X194" s="737"/>
      <c r="Y194" s="550">
        <f t="shared" si="16"/>
        <v>0</v>
      </c>
      <c r="Z194" s="551" t="s">
        <v>185</v>
      </c>
      <c r="AA194" s="551"/>
      <c r="AB194" s="106"/>
      <c r="AC194" s="7"/>
      <c r="AD194" s="106"/>
      <c r="AE194" s="103">
        <v>1</v>
      </c>
      <c r="AF194" s="103">
        <v>0.5</v>
      </c>
      <c r="AG194" s="103">
        <v>4</v>
      </c>
      <c r="AH194" s="104">
        <f t="shared" si="22"/>
        <v>24</v>
      </c>
      <c r="AI194" s="106"/>
      <c r="AJ194" s="103">
        <v>1</v>
      </c>
      <c r="AK194" s="103">
        <v>0.5</v>
      </c>
      <c r="AL194" s="103">
        <v>4</v>
      </c>
      <c r="AM194" s="104">
        <f t="shared" si="23"/>
        <v>24</v>
      </c>
      <c r="AN194" s="106"/>
      <c r="AO194" s="103">
        <v>1</v>
      </c>
      <c r="AP194" s="103">
        <v>0.5</v>
      </c>
      <c r="AQ194" s="103">
        <v>4</v>
      </c>
      <c r="AR194" s="104">
        <f t="shared" si="24"/>
        <v>24</v>
      </c>
      <c r="AS194" s="106"/>
      <c r="AT194" s="103">
        <v>1</v>
      </c>
      <c r="AU194" s="103">
        <v>0.5</v>
      </c>
      <c r="AV194" s="103">
        <v>4</v>
      </c>
      <c r="AW194" s="104">
        <f t="shared" si="25"/>
        <v>24</v>
      </c>
      <c r="AX194" s="453"/>
    </row>
    <row r="195" spans="1:50" s="99" customFormat="1" hidden="1">
      <c r="A195" s="522">
        <v>191</v>
      </c>
      <c r="B195" s="524" t="s">
        <v>172</v>
      </c>
      <c r="C195" s="544" t="s">
        <v>480</v>
      </c>
      <c r="D195" s="513" t="s">
        <v>2641</v>
      </c>
      <c r="E195" s="576" t="s">
        <v>2938</v>
      </c>
      <c r="F195" s="513" t="s">
        <v>2934</v>
      </c>
      <c r="G195" s="552" t="s">
        <v>449</v>
      </c>
      <c r="H195" s="545" t="s">
        <v>355</v>
      </c>
      <c r="I195" s="578" t="s">
        <v>456</v>
      </c>
      <c r="J195" s="106" t="s">
        <v>457</v>
      </c>
      <c r="K195" s="106"/>
      <c r="L195" s="106"/>
      <c r="M195" s="106"/>
      <c r="N195" s="106"/>
      <c r="O195" s="557"/>
      <c r="P195" s="106"/>
      <c r="Q195" s="106"/>
      <c r="R195" s="87" t="s">
        <v>420</v>
      </c>
      <c r="S195" s="736"/>
      <c r="T195" s="737"/>
      <c r="U195" s="737"/>
      <c r="V195" s="589"/>
      <c r="W195" s="737"/>
      <c r="X195" s="737"/>
      <c r="Y195" s="550">
        <f t="shared" si="16"/>
        <v>0</v>
      </c>
      <c r="Z195" s="551" t="s">
        <v>185</v>
      </c>
      <c r="AA195" s="551"/>
      <c r="AB195" s="106"/>
      <c r="AC195" s="7"/>
      <c r="AD195" s="106"/>
      <c r="AE195" s="106">
        <v>1</v>
      </c>
      <c r="AF195" s="106">
        <v>0.3</v>
      </c>
      <c r="AG195" s="106">
        <v>12</v>
      </c>
      <c r="AH195" s="104">
        <f t="shared" si="22"/>
        <v>43.199999999999996</v>
      </c>
      <c r="AI195" s="106"/>
      <c r="AJ195" s="106">
        <v>1</v>
      </c>
      <c r="AK195" s="106">
        <v>0.3</v>
      </c>
      <c r="AL195" s="106">
        <v>12</v>
      </c>
      <c r="AM195" s="104">
        <f t="shared" si="23"/>
        <v>43.199999999999996</v>
      </c>
      <c r="AN195" s="106"/>
      <c r="AO195" s="106">
        <v>1</v>
      </c>
      <c r="AP195" s="106">
        <v>0.3</v>
      </c>
      <c r="AQ195" s="106">
        <v>12</v>
      </c>
      <c r="AR195" s="104">
        <f t="shared" si="24"/>
        <v>43.199999999999996</v>
      </c>
      <c r="AS195" s="106"/>
      <c r="AT195" s="106">
        <v>1</v>
      </c>
      <c r="AU195" s="106">
        <v>0.3</v>
      </c>
      <c r="AV195" s="106">
        <v>12</v>
      </c>
      <c r="AW195" s="104">
        <f t="shared" si="25"/>
        <v>43.199999999999996</v>
      </c>
      <c r="AX195" s="453"/>
    </row>
    <row r="196" spans="1:50" s="99" customFormat="1" hidden="1">
      <c r="A196" s="522">
        <v>192</v>
      </c>
      <c r="B196" s="524" t="s">
        <v>172</v>
      </c>
      <c r="C196" s="544" t="s">
        <v>480</v>
      </c>
      <c r="D196" s="513" t="s">
        <v>2641</v>
      </c>
      <c r="E196" s="576" t="s">
        <v>2938</v>
      </c>
      <c r="F196" s="513" t="s">
        <v>2934</v>
      </c>
      <c r="G196" s="552" t="s">
        <v>449</v>
      </c>
      <c r="H196" s="545" t="s">
        <v>401</v>
      </c>
      <c r="I196" s="578" t="s">
        <v>458</v>
      </c>
      <c r="J196" s="106" t="s">
        <v>403</v>
      </c>
      <c r="K196" s="106"/>
      <c r="L196" s="106"/>
      <c r="M196" s="106"/>
      <c r="N196" s="106"/>
      <c r="O196" s="557"/>
      <c r="P196" s="106"/>
      <c r="Q196" s="106"/>
      <c r="R196" s="87" t="s">
        <v>420</v>
      </c>
      <c r="S196" s="736"/>
      <c r="T196" s="737"/>
      <c r="U196" s="737"/>
      <c r="V196" s="589"/>
      <c r="W196" s="737"/>
      <c r="X196" s="737"/>
      <c r="Y196" s="550">
        <f t="shared" si="16"/>
        <v>0</v>
      </c>
      <c r="Z196" s="551" t="s">
        <v>185</v>
      </c>
      <c r="AA196" s="551"/>
      <c r="AB196" s="106"/>
      <c r="AC196" s="7"/>
      <c r="AD196" s="106"/>
      <c r="AE196" s="106">
        <v>1</v>
      </c>
      <c r="AF196" s="106">
        <v>0.5</v>
      </c>
      <c r="AG196" s="106">
        <v>12</v>
      </c>
      <c r="AH196" s="104">
        <f t="shared" si="22"/>
        <v>72</v>
      </c>
      <c r="AI196" s="106"/>
      <c r="AJ196" s="106">
        <v>1</v>
      </c>
      <c r="AK196" s="106">
        <v>0.5</v>
      </c>
      <c r="AL196" s="106">
        <v>12</v>
      </c>
      <c r="AM196" s="104">
        <f t="shared" si="23"/>
        <v>72</v>
      </c>
      <c r="AN196" s="106"/>
      <c r="AO196" s="106">
        <v>1</v>
      </c>
      <c r="AP196" s="106">
        <v>0.5</v>
      </c>
      <c r="AQ196" s="106">
        <v>12</v>
      </c>
      <c r="AR196" s="104">
        <f t="shared" si="24"/>
        <v>72</v>
      </c>
      <c r="AS196" s="106"/>
      <c r="AT196" s="106">
        <v>1</v>
      </c>
      <c r="AU196" s="106">
        <v>0.5</v>
      </c>
      <c r="AV196" s="106">
        <v>12</v>
      </c>
      <c r="AW196" s="104">
        <f t="shared" si="25"/>
        <v>72</v>
      </c>
      <c r="AX196" s="453"/>
    </row>
    <row r="197" spans="1:50" hidden="1">
      <c r="A197" s="522">
        <v>193</v>
      </c>
      <c r="B197" s="524" t="s">
        <v>172</v>
      </c>
      <c r="C197" s="544" t="s">
        <v>480</v>
      </c>
      <c r="D197" s="513" t="s">
        <v>2641</v>
      </c>
      <c r="E197" s="576" t="s">
        <v>2938</v>
      </c>
      <c r="F197" s="513" t="s">
        <v>2934</v>
      </c>
      <c r="G197" s="552" t="s">
        <v>449</v>
      </c>
      <c r="H197" s="545" t="s">
        <v>406</v>
      </c>
      <c r="I197" s="578" t="s">
        <v>459</v>
      </c>
      <c r="J197" s="102"/>
      <c r="K197" s="106"/>
      <c r="L197" s="106"/>
      <c r="M197" s="106"/>
      <c r="N197" s="106"/>
      <c r="O197" s="557"/>
      <c r="P197" s="106"/>
      <c r="Q197" s="106"/>
      <c r="R197" s="87" t="s">
        <v>420</v>
      </c>
      <c r="S197" s="736"/>
      <c r="T197" s="737"/>
      <c r="U197" s="737"/>
      <c r="V197" s="589"/>
      <c r="W197" s="737"/>
      <c r="X197" s="737"/>
      <c r="Y197" s="550">
        <f t="shared" si="16"/>
        <v>0</v>
      </c>
      <c r="Z197" s="551" t="s">
        <v>185</v>
      </c>
      <c r="AA197" s="551"/>
      <c r="AB197" s="106"/>
      <c r="AD197" s="106"/>
      <c r="AE197" s="106">
        <v>1</v>
      </c>
      <c r="AF197" s="106">
        <v>0.3</v>
      </c>
      <c r="AG197" s="106">
        <v>12</v>
      </c>
      <c r="AH197" s="104">
        <f t="shared" si="22"/>
        <v>43.199999999999996</v>
      </c>
      <c r="AI197" s="106"/>
      <c r="AJ197" s="106">
        <v>1</v>
      </c>
      <c r="AK197" s="106">
        <v>0.3</v>
      </c>
      <c r="AL197" s="106">
        <v>12</v>
      </c>
      <c r="AM197" s="104">
        <f t="shared" si="23"/>
        <v>43.199999999999996</v>
      </c>
      <c r="AN197" s="106"/>
      <c r="AO197" s="106">
        <v>1</v>
      </c>
      <c r="AP197" s="106">
        <v>0.3</v>
      </c>
      <c r="AQ197" s="106">
        <v>12</v>
      </c>
      <c r="AR197" s="104">
        <f t="shared" si="24"/>
        <v>43.199999999999996</v>
      </c>
      <c r="AS197" s="106"/>
      <c r="AT197" s="106">
        <v>1</v>
      </c>
      <c r="AU197" s="106">
        <v>0.3</v>
      </c>
      <c r="AV197" s="106">
        <v>12</v>
      </c>
      <c r="AW197" s="104">
        <f t="shared" si="25"/>
        <v>43.199999999999996</v>
      </c>
    </row>
    <row r="198" spans="1:50" hidden="1">
      <c r="A198" s="522">
        <v>194</v>
      </c>
      <c r="B198" s="524" t="s">
        <v>172</v>
      </c>
      <c r="C198" s="544" t="s">
        <v>480</v>
      </c>
      <c r="D198" s="513" t="s">
        <v>2641</v>
      </c>
      <c r="E198" s="576" t="s">
        <v>2938</v>
      </c>
      <c r="F198" s="513" t="s">
        <v>2934</v>
      </c>
      <c r="G198" s="552" t="s">
        <v>449</v>
      </c>
      <c r="H198" s="545" t="s">
        <v>424</v>
      </c>
      <c r="I198" s="578" t="s">
        <v>460</v>
      </c>
      <c r="J198" s="106"/>
      <c r="K198" s="106"/>
      <c r="L198" s="106"/>
      <c r="M198" s="106"/>
      <c r="N198" s="106"/>
      <c r="O198" s="557"/>
      <c r="P198" s="106"/>
      <c r="Q198" s="106"/>
      <c r="R198" s="87" t="s">
        <v>420</v>
      </c>
      <c r="S198" s="736"/>
      <c r="T198" s="737"/>
      <c r="U198" s="737"/>
      <c r="V198" s="589"/>
      <c r="W198" s="737"/>
      <c r="X198" s="737"/>
      <c r="Y198" s="550">
        <f t="shared" ref="Y198:Y261" si="26">S198*T198*X198*12</f>
        <v>0</v>
      </c>
      <c r="Z198" s="551" t="s">
        <v>185</v>
      </c>
      <c r="AA198" s="551"/>
      <c r="AB198" s="106"/>
      <c r="AD198" s="106"/>
      <c r="AE198" s="106"/>
      <c r="AF198" s="106"/>
      <c r="AG198" s="106"/>
      <c r="AH198" s="104"/>
      <c r="AI198" s="106"/>
      <c r="AJ198" s="106"/>
      <c r="AK198" s="106"/>
      <c r="AL198" s="106"/>
      <c r="AM198" s="104"/>
      <c r="AN198" s="106"/>
      <c r="AO198" s="106"/>
      <c r="AP198" s="106"/>
      <c r="AQ198" s="106"/>
      <c r="AR198" s="104"/>
      <c r="AS198" s="106"/>
      <c r="AT198" s="106"/>
      <c r="AU198" s="106"/>
      <c r="AV198" s="106"/>
      <c r="AW198" s="104"/>
    </row>
    <row r="199" spans="1:50" hidden="1">
      <c r="A199" s="522">
        <v>195</v>
      </c>
      <c r="B199" s="524" t="s">
        <v>172</v>
      </c>
      <c r="C199" s="544" t="s">
        <v>480</v>
      </c>
      <c r="D199" s="513" t="s">
        <v>2642</v>
      </c>
      <c r="E199" s="562" t="s">
        <v>2954</v>
      </c>
      <c r="F199" s="513" t="s">
        <v>2684</v>
      </c>
      <c r="G199" s="561" t="s">
        <v>461</v>
      </c>
      <c r="H199" s="556" t="s">
        <v>461</v>
      </c>
      <c r="I199" s="545" t="s">
        <v>462</v>
      </c>
      <c r="J199" s="106" t="s">
        <v>415</v>
      </c>
      <c r="K199" s="106"/>
      <c r="L199" s="106"/>
      <c r="M199" s="106"/>
      <c r="N199" s="106"/>
      <c r="O199" s="557" t="s">
        <v>2619</v>
      </c>
      <c r="P199" s="106"/>
      <c r="Q199" s="106"/>
      <c r="R199" s="87" t="s">
        <v>420</v>
      </c>
      <c r="S199" s="548">
        <v>1</v>
      </c>
      <c r="T199" s="549">
        <v>0.3</v>
      </c>
      <c r="U199" s="549">
        <v>5</v>
      </c>
      <c r="V199" s="554">
        <f t="shared" ref="V199:V262" si="27">S199*T199*U199*12</f>
        <v>18</v>
      </c>
      <c r="W199" s="549">
        <v>0.21</v>
      </c>
      <c r="X199" s="549">
        <v>20</v>
      </c>
      <c r="Y199" s="550">
        <f t="shared" si="26"/>
        <v>72</v>
      </c>
      <c r="Z199" s="551" t="s">
        <v>185</v>
      </c>
      <c r="AA199" s="551"/>
      <c r="AB199" s="106"/>
      <c r="AD199" s="106"/>
      <c r="AE199" s="106"/>
      <c r="AF199" s="106"/>
      <c r="AG199" s="106"/>
      <c r="AH199" s="104"/>
      <c r="AI199" s="106"/>
      <c r="AJ199" s="106"/>
      <c r="AK199" s="106"/>
      <c r="AL199" s="106"/>
      <c r="AM199" s="104"/>
      <c r="AN199" s="106"/>
      <c r="AO199" s="106"/>
      <c r="AP199" s="106"/>
      <c r="AQ199" s="106"/>
      <c r="AR199" s="104"/>
      <c r="AS199" s="106"/>
      <c r="AT199" s="106"/>
      <c r="AU199" s="106"/>
      <c r="AV199" s="106"/>
      <c r="AW199" s="104"/>
    </row>
    <row r="200" spans="1:50" ht="23" hidden="1">
      <c r="A200" s="522">
        <v>196</v>
      </c>
      <c r="B200" s="524" t="s">
        <v>172</v>
      </c>
      <c r="C200" s="544" t="s">
        <v>480</v>
      </c>
      <c r="D200" s="513" t="s">
        <v>2642</v>
      </c>
      <c r="E200" s="562" t="s">
        <v>2954</v>
      </c>
      <c r="F200" s="513" t="s">
        <v>2968</v>
      </c>
      <c r="G200" s="561" t="s">
        <v>465</v>
      </c>
      <c r="H200" s="556" t="s">
        <v>465</v>
      </c>
      <c r="I200" s="545" t="s">
        <v>466</v>
      </c>
      <c r="J200" s="106" t="s">
        <v>415</v>
      </c>
      <c r="K200" s="106"/>
      <c r="L200" s="106"/>
      <c r="M200" s="106"/>
      <c r="N200" s="106"/>
      <c r="O200" s="557" t="s">
        <v>2620</v>
      </c>
      <c r="P200" s="106"/>
      <c r="Q200" s="106"/>
      <c r="R200" s="87" t="s">
        <v>420</v>
      </c>
      <c r="S200" s="548">
        <v>1</v>
      </c>
      <c r="T200" s="549">
        <v>0.3</v>
      </c>
      <c r="U200" s="549">
        <v>5</v>
      </c>
      <c r="V200" s="554">
        <f t="shared" si="27"/>
        <v>18</v>
      </c>
      <c r="W200" s="549">
        <v>0.21</v>
      </c>
      <c r="X200" s="549">
        <v>20</v>
      </c>
      <c r="Y200" s="550">
        <f t="shared" si="26"/>
        <v>72</v>
      </c>
      <c r="Z200" s="551" t="s">
        <v>185</v>
      </c>
      <c r="AA200" s="551"/>
      <c r="AB200" s="106"/>
      <c r="AD200" s="106"/>
      <c r="AE200" s="106">
        <v>1</v>
      </c>
      <c r="AF200" s="106">
        <v>0.5</v>
      </c>
      <c r="AG200" s="106">
        <v>4</v>
      </c>
      <c r="AH200" s="104">
        <f t="shared" si="22"/>
        <v>24</v>
      </c>
      <c r="AI200" s="106"/>
      <c r="AJ200" s="106">
        <v>1</v>
      </c>
      <c r="AK200" s="106">
        <v>0.5</v>
      </c>
      <c r="AL200" s="106">
        <v>4</v>
      </c>
      <c r="AM200" s="104">
        <f t="shared" si="23"/>
        <v>24</v>
      </c>
      <c r="AN200" s="106"/>
      <c r="AO200" s="106">
        <v>1</v>
      </c>
      <c r="AP200" s="106">
        <v>0.5</v>
      </c>
      <c r="AQ200" s="106">
        <v>4</v>
      </c>
      <c r="AR200" s="104">
        <f t="shared" si="24"/>
        <v>24</v>
      </c>
      <c r="AS200" s="106"/>
      <c r="AT200" s="106">
        <v>1</v>
      </c>
      <c r="AU200" s="106">
        <v>0.5</v>
      </c>
      <c r="AV200" s="106">
        <v>4</v>
      </c>
      <c r="AW200" s="104">
        <f t="shared" si="25"/>
        <v>24</v>
      </c>
    </row>
    <row r="201" spans="1:50" hidden="1">
      <c r="A201" s="522">
        <v>197</v>
      </c>
      <c r="B201" s="524" t="s">
        <v>172</v>
      </c>
      <c r="C201" s="544" t="s">
        <v>480</v>
      </c>
      <c r="D201" s="513" t="s">
        <v>2642</v>
      </c>
      <c r="E201" s="562" t="s">
        <v>2954</v>
      </c>
      <c r="F201" s="513" t="s">
        <v>2968</v>
      </c>
      <c r="G201" s="561" t="s">
        <v>465</v>
      </c>
      <c r="H201" s="556" t="s">
        <v>193</v>
      </c>
      <c r="I201" s="545" t="s">
        <v>470</v>
      </c>
      <c r="J201" s="106"/>
      <c r="K201" s="106"/>
      <c r="L201" s="106"/>
      <c r="M201" s="106"/>
      <c r="N201" s="106"/>
      <c r="O201" s="557"/>
      <c r="P201" s="106"/>
      <c r="Q201" s="106"/>
      <c r="R201" s="87" t="s">
        <v>420</v>
      </c>
      <c r="S201" s="548">
        <v>1</v>
      </c>
      <c r="T201" s="549">
        <v>0.3</v>
      </c>
      <c r="U201" s="549">
        <v>5</v>
      </c>
      <c r="V201" s="554">
        <f t="shared" si="27"/>
        <v>18</v>
      </c>
      <c r="W201" s="549">
        <v>0.21</v>
      </c>
      <c r="X201" s="549">
        <v>20</v>
      </c>
      <c r="Y201" s="550">
        <f t="shared" si="26"/>
        <v>72</v>
      </c>
      <c r="Z201" s="551" t="s">
        <v>185</v>
      </c>
      <c r="AA201" s="551"/>
      <c r="AB201" s="106"/>
      <c r="AD201" s="106"/>
      <c r="AE201" s="729">
        <v>1</v>
      </c>
      <c r="AF201" s="729">
        <v>1</v>
      </c>
      <c r="AG201" s="729">
        <v>12</v>
      </c>
      <c r="AH201" s="104">
        <f t="shared" si="22"/>
        <v>144</v>
      </c>
      <c r="AI201" s="106"/>
      <c r="AJ201" s="729">
        <v>1</v>
      </c>
      <c r="AK201" s="729">
        <v>1</v>
      </c>
      <c r="AL201" s="729">
        <v>12</v>
      </c>
      <c r="AM201" s="104">
        <f t="shared" si="23"/>
        <v>144</v>
      </c>
      <c r="AN201" s="106"/>
      <c r="AO201" s="729">
        <v>1</v>
      </c>
      <c r="AP201" s="729">
        <v>1</v>
      </c>
      <c r="AQ201" s="729">
        <v>12</v>
      </c>
      <c r="AR201" s="104">
        <f t="shared" si="24"/>
        <v>144</v>
      </c>
      <c r="AS201" s="106"/>
      <c r="AT201" s="729">
        <v>1</v>
      </c>
      <c r="AU201" s="729">
        <v>1</v>
      </c>
      <c r="AV201" s="729">
        <v>12</v>
      </c>
      <c r="AW201" s="104">
        <f t="shared" si="25"/>
        <v>144</v>
      </c>
    </row>
    <row r="202" spans="1:50" ht="23" hidden="1">
      <c r="A202" s="522">
        <v>198</v>
      </c>
      <c r="B202" s="524" t="s">
        <v>172</v>
      </c>
      <c r="C202" s="544" t="s">
        <v>480</v>
      </c>
      <c r="D202" s="513" t="s">
        <v>2640</v>
      </c>
      <c r="E202" s="562" t="s">
        <v>448</v>
      </c>
      <c r="F202" s="563" t="s">
        <v>471</v>
      </c>
      <c r="G202" s="552" t="s">
        <v>472</v>
      </c>
      <c r="H202" s="545" t="s">
        <v>472</v>
      </c>
      <c r="I202" s="545" t="s">
        <v>473</v>
      </c>
      <c r="J202" s="106" t="s">
        <v>474</v>
      </c>
      <c r="K202" s="106" t="s">
        <v>510</v>
      </c>
      <c r="L202" s="106" t="s">
        <v>511</v>
      </c>
      <c r="M202" s="106"/>
      <c r="N202" s="106"/>
      <c r="O202" s="557"/>
      <c r="P202" s="106"/>
      <c r="Q202" s="106"/>
      <c r="R202" s="87" t="s">
        <v>420</v>
      </c>
      <c r="S202" s="548">
        <v>1</v>
      </c>
      <c r="T202" s="549">
        <v>1</v>
      </c>
      <c r="U202" s="549">
        <v>24</v>
      </c>
      <c r="V202" s="554">
        <f t="shared" si="27"/>
        <v>288</v>
      </c>
      <c r="W202" s="549">
        <v>0.7</v>
      </c>
      <c r="X202" s="549">
        <v>96</v>
      </c>
      <c r="Y202" s="550">
        <f t="shared" si="26"/>
        <v>1152</v>
      </c>
      <c r="Z202" s="551" t="s">
        <v>185</v>
      </c>
      <c r="AA202" s="551"/>
      <c r="AB202" s="106"/>
      <c r="AD202" s="106"/>
      <c r="AE202" s="729"/>
      <c r="AF202" s="729"/>
      <c r="AG202" s="729"/>
      <c r="AH202" s="104"/>
      <c r="AI202" s="106"/>
      <c r="AJ202" s="729"/>
      <c r="AK202" s="729"/>
      <c r="AL202" s="729"/>
      <c r="AM202" s="104"/>
      <c r="AN202" s="106"/>
      <c r="AO202" s="729"/>
      <c r="AP202" s="729"/>
      <c r="AQ202" s="729"/>
      <c r="AR202" s="104"/>
      <c r="AS202" s="106"/>
      <c r="AT202" s="729"/>
      <c r="AU202" s="729"/>
      <c r="AV202" s="729"/>
      <c r="AW202" s="104"/>
    </row>
    <row r="203" spans="1:50" hidden="1">
      <c r="A203" s="522">
        <v>199</v>
      </c>
      <c r="B203" s="524" t="s">
        <v>172</v>
      </c>
      <c r="C203" s="544" t="s">
        <v>480</v>
      </c>
      <c r="D203" s="513" t="s">
        <v>2640</v>
      </c>
      <c r="E203" s="562" t="s">
        <v>448</v>
      </c>
      <c r="F203" s="563" t="s">
        <v>471</v>
      </c>
      <c r="G203" s="552" t="s">
        <v>472</v>
      </c>
      <c r="H203" s="556" t="s">
        <v>193</v>
      </c>
      <c r="I203" s="545" t="s">
        <v>470</v>
      </c>
      <c r="J203" s="106"/>
      <c r="K203" s="106"/>
      <c r="L203" s="106"/>
      <c r="M203" s="106"/>
      <c r="N203" s="106"/>
      <c r="O203" s="557" t="s">
        <v>2621</v>
      </c>
      <c r="P203" s="106"/>
      <c r="Q203" s="106"/>
      <c r="R203" s="87" t="s">
        <v>420</v>
      </c>
      <c r="S203" s="548">
        <v>1</v>
      </c>
      <c r="T203" s="549">
        <v>0.3</v>
      </c>
      <c r="U203" s="549">
        <v>24</v>
      </c>
      <c r="V203" s="554">
        <f t="shared" si="27"/>
        <v>86.399999999999991</v>
      </c>
      <c r="W203" s="549">
        <v>0.21</v>
      </c>
      <c r="X203" s="549">
        <v>24</v>
      </c>
      <c r="Y203" s="550">
        <f t="shared" si="26"/>
        <v>86.399999999999991</v>
      </c>
      <c r="Z203" s="551" t="s">
        <v>185</v>
      </c>
      <c r="AA203" s="551"/>
      <c r="AB203" s="106"/>
      <c r="AD203" s="106"/>
      <c r="AE203" s="729"/>
      <c r="AF203" s="729"/>
      <c r="AG203" s="729"/>
      <c r="AH203" s="104">
        <f t="shared" si="22"/>
        <v>0</v>
      </c>
      <c r="AI203" s="106"/>
      <c r="AJ203" s="729"/>
      <c r="AK203" s="729"/>
      <c r="AL203" s="729"/>
      <c r="AM203" s="104">
        <f t="shared" si="23"/>
        <v>0</v>
      </c>
      <c r="AN203" s="106"/>
      <c r="AO203" s="729"/>
      <c r="AP203" s="729"/>
      <c r="AQ203" s="729"/>
      <c r="AR203" s="104">
        <f t="shared" si="24"/>
        <v>0</v>
      </c>
      <c r="AS203" s="106"/>
      <c r="AT203" s="729"/>
      <c r="AU203" s="729"/>
      <c r="AV203" s="729"/>
      <c r="AW203" s="104">
        <f t="shared" si="25"/>
        <v>0</v>
      </c>
    </row>
    <row r="204" spans="1:50" ht="46" hidden="1">
      <c r="A204" s="522">
        <v>200</v>
      </c>
      <c r="B204" s="524" t="s">
        <v>172</v>
      </c>
      <c r="C204" s="544" t="s">
        <v>512</v>
      </c>
      <c r="D204" s="513" t="s">
        <v>2640</v>
      </c>
      <c r="E204" s="562" t="s">
        <v>174</v>
      </c>
      <c r="F204" s="563" t="s">
        <v>175</v>
      </c>
      <c r="G204" s="552" t="s">
        <v>176</v>
      </c>
      <c r="H204" s="545" t="s">
        <v>177</v>
      </c>
      <c r="I204" s="545" t="s">
        <v>178</v>
      </c>
      <c r="J204" s="106" t="s">
        <v>179</v>
      </c>
      <c r="K204" s="570" t="s">
        <v>180</v>
      </c>
      <c r="L204" s="570" t="s">
        <v>181</v>
      </c>
      <c r="M204" s="425" t="s">
        <v>182</v>
      </c>
      <c r="N204" s="106" t="s">
        <v>183</v>
      </c>
      <c r="O204" s="546"/>
      <c r="P204" s="106"/>
      <c r="Q204" s="106"/>
      <c r="R204" s="547" t="s">
        <v>184</v>
      </c>
      <c r="S204" s="736">
        <v>1</v>
      </c>
      <c r="T204" s="737">
        <v>0.15</v>
      </c>
      <c r="U204" s="737">
        <v>150</v>
      </c>
      <c r="V204" s="589">
        <f t="shared" si="27"/>
        <v>270</v>
      </c>
      <c r="W204" s="737">
        <v>0.1</v>
      </c>
      <c r="X204" s="737">
        <v>300</v>
      </c>
      <c r="Y204" s="550">
        <f t="shared" si="26"/>
        <v>540</v>
      </c>
      <c r="Z204" s="732" t="s">
        <v>513</v>
      </c>
      <c r="AA204" s="732"/>
      <c r="AB204" s="106"/>
      <c r="AD204" s="106"/>
      <c r="AE204" s="106">
        <v>1</v>
      </c>
      <c r="AF204" s="106">
        <v>0.3</v>
      </c>
      <c r="AG204" s="106">
        <v>12</v>
      </c>
      <c r="AH204" s="104">
        <f t="shared" si="22"/>
        <v>43.199999999999996</v>
      </c>
      <c r="AI204" s="106"/>
      <c r="AJ204" s="106">
        <v>1</v>
      </c>
      <c r="AK204" s="106">
        <v>0.3</v>
      </c>
      <c r="AL204" s="106">
        <v>12</v>
      </c>
      <c r="AM204" s="104">
        <f t="shared" si="23"/>
        <v>43.199999999999996</v>
      </c>
      <c r="AN204" s="106"/>
      <c r="AO204" s="106">
        <v>1</v>
      </c>
      <c r="AP204" s="106">
        <v>0.3</v>
      </c>
      <c r="AQ204" s="106">
        <v>12</v>
      </c>
      <c r="AR204" s="104">
        <f t="shared" si="24"/>
        <v>43.199999999999996</v>
      </c>
      <c r="AS204" s="106"/>
      <c r="AT204" s="106">
        <v>1</v>
      </c>
      <c r="AU204" s="106">
        <v>0.3</v>
      </c>
      <c r="AV204" s="106">
        <v>12</v>
      </c>
      <c r="AW204" s="104">
        <f t="shared" si="25"/>
        <v>43.199999999999996</v>
      </c>
    </row>
    <row r="205" spans="1:50" ht="34.5" hidden="1">
      <c r="A205" s="522">
        <v>201</v>
      </c>
      <c r="B205" s="524" t="s">
        <v>172</v>
      </c>
      <c r="C205" s="544" t="s">
        <v>512</v>
      </c>
      <c r="D205" s="513" t="s">
        <v>2640</v>
      </c>
      <c r="E205" s="562" t="s">
        <v>174</v>
      </c>
      <c r="F205" s="563" t="s">
        <v>175</v>
      </c>
      <c r="G205" s="552" t="s">
        <v>176</v>
      </c>
      <c r="H205" s="545" t="s">
        <v>186</v>
      </c>
      <c r="I205" s="545" t="s">
        <v>187</v>
      </c>
      <c r="J205" s="106"/>
      <c r="K205" s="106"/>
      <c r="L205" s="106"/>
      <c r="M205" s="106"/>
      <c r="N205" s="106"/>
      <c r="O205" s="546"/>
      <c r="P205" s="106"/>
      <c r="Q205" s="106"/>
      <c r="R205" s="547" t="s">
        <v>184</v>
      </c>
      <c r="S205" s="736"/>
      <c r="T205" s="737"/>
      <c r="U205" s="737"/>
      <c r="V205" s="589"/>
      <c r="W205" s="737"/>
      <c r="X205" s="737"/>
      <c r="Y205" s="550">
        <f t="shared" si="26"/>
        <v>0</v>
      </c>
      <c r="Z205" s="732"/>
      <c r="AA205" s="732"/>
      <c r="AB205" s="106"/>
      <c r="AD205" s="106"/>
      <c r="AE205" s="106">
        <v>1</v>
      </c>
      <c r="AF205" s="106">
        <v>1</v>
      </c>
      <c r="AG205" s="106">
        <v>12</v>
      </c>
      <c r="AH205" s="104">
        <f t="shared" si="22"/>
        <v>144</v>
      </c>
      <c r="AI205" s="106"/>
      <c r="AJ205" s="106">
        <v>1</v>
      </c>
      <c r="AK205" s="106">
        <v>1</v>
      </c>
      <c r="AL205" s="106">
        <v>12</v>
      </c>
      <c r="AM205" s="104">
        <f t="shared" si="23"/>
        <v>144</v>
      </c>
      <c r="AN205" s="106"/>
      <c r="AO205" s="106">
        <v>1</v>
      </c>
      <c r="AP205" s="106">
        <v>1</v>
      </c>
      <c r="AQ205" s="106">
        <v>12</v>
      </c>
      <c r="AR205" s="104">
        <f t="shared" si="24"/>
        <v>144</v>
      </c>
      <c r="AS205" s="106"/>
      <c r="AT205" s="106">
        <v>1</v>
      </c>
      <c r="AU205" s="106">
        <v>1</v>
      </c>
      <c r="AV205" s="106">
        <v>12</v>
      </c>
      <c r="AW205" s="104">
        <f t="shared" si="25"/>
        <v>144</v>
      </c>
    </row>
    <row r="206" spans="1:50" hidden="1">
      <c r="A206" s="522">
        <v>202</v>
      </c>
      <c r="B206" s="524" t="s">
        <v>172</v>
      </c>
      <c r="C206" s="544" t="s">
        <v>512</v>
      </c>
      <c r="D206" s="513" t="s">
        <v>2640</v>
      </c>
      <c r="E206" s="562" t="s">
        <v>174</v>
      </c>
      <c r="F206" s="563" t="s">
        <v>175</v>
      </c>
      <c r="G206" s="552" t="s">
        <v>176</v>
      </c>
      <c r="H206" s="545" t="s">
        <v>189</v>
      </c>
      <c r="I206" s="545" t="s">
        <v>190</v>
      </c>
      <c r="J206" s="106"/>
      <c r="K206" s="106"/>
      <c r="L206" s="106"/>
      <c r="M206" s="106"/>
      <c r="N206" s="106"/>
      <c r="O206" s="546"/>
      <c r="P206" s="106"/>
      <c r="Q206" s="106"/>
      <c r="R206" s="547" t="s">
        <v>184</v>
      </c>
      <c r="S206" s="736"/>
      <c r="T206" s="737"/>
      <c r="U206" s="737"/>
      <c r="V206" s="589"/>
      <c r="W206" s="737"/>
      <c r="X206" s="737"/>
      <c r="Y206" s="550">
        <f t="shared" si="26"/>
        <v>0</v>
      </c>
      <c r="Z206" s="732"/>
      <c r="AA206" s="732"/>
      <c r="AB206" s="106"/>
      <c r="AD206" s="106"/>
      <c r="AE206" s="106">
        <v>1</v>
      </c>
      <c r="AF206" s="106">
        <v>0.5</v>
      </c>
      <c r="AG206" s="106">
        <v>12</v>
      </c>
      <c r="AH206" s="104">
        <f t="shared" si="22"/>
        <v>72</v>
      </c>
      <c r="AI206" s="106"/>
      <c r="AJ206" s="106">
        <v>1</v>
      </c>
      <c r="AK206" s="106">
        <v>0.5</v>
      </c>
      <c r="AL206" s="106">
        <v>12</v>
      </c>
      <c r="AM206" s="104">
        <f t="shared" si="23"/>
        <v>72</v>
      </c>
      <c r="AN206" s="106"/>
      <c r="AO206" s="106">
        <v>1</v>
      </c>
      <c r="AP206" s="106">
        <v>0.5</v>
      </c>
      <c r="AQ206" s="106">
        <v>12</v>
      </c>
      <c r="AR206" s="104">
        <f t="shared" si="24"/>
        <v>72</v>
      </c>
      <c r="AS206" s="106"/>
      <c r="AT206" s="106">
        <v>1</v>
      </c>
      <c r="AU206" s="106">
        <v>0.5</v>
      </c>
      <c r="AV206" s="106">
        <v>12</v>
      </c>
      <c r="AW206" s="104">
        <f t="shared" si="25"/>
        <v>72</v>
      </c>
    </row>
    <row r="207" spans="1:50" hidden="1">
      <c r="A207" s="522">
        <v>203</v>
      </c>
      <c r="B207" s="524" t="s">
        <v>172</v>
      </c>
      <c r="C207" s="544" t="s">
        <v>512</v>
      </c>
      <c r="D207" s="513" t="s">
        <v>2640</v>
      </c>
      <c r="E207" s="562" t="s">
        <v>174</v>
      </c>
      <c r="F207" s="563" t="s">
        <v>175</v>
      </c>
      <c r="G207" s="552" t="s">
        <v>176</v>
      </c>
      <c r="H207" s="553" t="s">
        <v>191</v>
      </c>
      <c r="I207" s="545" t="s">
        <v>192</v>
      </c>
      <c r="J207" s="106"/>
      <c r="K207" s="106"/>
      <c r="L207" s="106"/>
      <c r="M207" s="106"/>
      <c r="N207" s="106"/>
      <c r="O207" s="546"/>
      <c r="P207" s="106"/>
      <c r="Q207" s="106"/>
      <c r="R207" s="87" t="s">
        <v>184</v>
      </c>
      <c r="S207" s="736"/>
      <c r="T207" s="737"/>
      <c r="U207" s="737"/>
      <c r="V207" s="589"/>
      <c r="W207" s="737"/>
      <c r="X207" s="737"/>
      <c r="Y207" s="550">
        <f t="shared" si="26"/>
        <v>0</v>
      </c>
      <c r="Z207" s="732"/>
      <c r="AA207" s="732"/>
      <c r="AB207" s="106"/>
      <c r="AD207" s="106"/>
      <c r="AE207" s="729">
        <v>1</v>
      </c>
      <c r="AF207" s="729">
        <v>0.5</v>
      </c>
      <c r="AG207" s="729">
        <v>12</v>
      </c>
      <c r="AH207" s="104">
        <f t="shared" si="22"/>
        <v>72</v>
      </c>
      <c r="AI207" s="106"/>
      <c r="AJ207" s="729">
        <v>1</v>
      </c>
      <c r="AK207" s="729">
        <v>0.5</v>
      </c>
      <c r="AL207" s="729">
        <v>12</v>
      </c>
      <c r="AM207" s="104">
        <f t="shared" si="23"/>
        <v>72</v>
      </c>
      <c r="AN207" s="106"/>
      <c r="AO207" s="729">
        <v>1</v>
      </c>
      <c r="AP207" s="729">
        <v>0.5</v>
      </c>
      <c r="AQ207" s="729">
        <v>12</v>
      </c>
      <c r="AR207" s="104">
        <f t="shared" si="24"/>
        <v>72</v>
      </c>
      <c r="AS207" s="106"/>
      <c r="AT207" s="729">
        <v>1</v>
      </c>
      <c r="AU207" s="729">
        <v>0.5</v>
      </c>
      <c r="AV207" s="729">
        <v>12</v>
      </c>
      <c r="AW207" s="104">
        <f t="shared" si="25"/>
        <v>72</v>
      </c>
    </row>
    <row r="208" spans="1:50" ht="69" hidden="1">
      <c r="A208" s="522">
        <v>204</v>
      </c>
      <c r="B208" s="524" t="s">
        <v>172</v>
      </c>
      <c r="C208" s="544" t="s">
        <v>512</v>
      </c>
      <c r="D208" s="513" t="s">
        <v>2640</v>
      </c>
      <c r="E208" s="562" t="s">
        <v>174</v>
      </c>
      <c r="F208" s="563" t="s">
        <v>175</v>
      </c>
      <c r="G208" s="552" t="s">
        <v>176</v>
      </c>
      <c r="H208" s="545" t="s">
        <v>193</v>
      </c>
      <c r="I208" s="545" t="s">
        <v>194</v>
      </c>
      <c r="J208" s="106"/>
      <c r="K208" s="106"/>
      <c r="L208" s="106"/>
      <c r="M208" s="106"/>
      <c r="N208" s="106"/>
      <c r="O208" s="546" t="s">
        <v>2528</v>
      </c>
      <c r="P208" s="106"/>
      <c r="Q208" s="106"/>
      <c r="R208" s="87" t="s">
        <v>184</v>
      </c>
      <c r="S208" s="548">
        <v>1</v>
      </c>
      <c r="T208" s="549">
        <v>0.3</v>
      </c>
      <c r="U208" s="549">
        <v>4</v>
      </c>
      <c r="V208" s="554">
        <f t="shared" si="27"/>
        <v>14.399999999999999</v>
      </c>
      <c r="W208" s="549">
        <v>0.05</v>
      </c>
      <c r="X208" s="549">
        <v>8</v>
      </c>
      <c r="Y208" s="550">
        <f t="shared" si="26"/>
        <v>28.799999999999997</v>
      </c>
      <c r="Z208" s="560" t="s">
        <v>212</v>
      </c>
      <c r="AA208" s="560"/>
      <c r="AB208" s="106" t="s">
        <v>514</v>
      </c>
      <c r="AD208" s="106"/>
      <c r="AE208" s="729"/>
      <c r="AF208" s="729"/>
      <c r="AG208" s="729"/>
      <c r="AH208" s="104">
        <f t="shared" si="22"/>
        <v>0</v>
      </c>
      <c r="AI208" s="106"/>
      <c r="AJ208" s="729"/>
      <c r="AK208" s="729"/>
      <c r="AL208" s="729"/>
      <c r="AM208" s="104">
        <f t="shared" si="23"/>
        <v>0</v>
      </c>
      <c r="AN208" s="106"/>
      <c r="AO208" s="729"/>
      <c r="AP208" s="729"/>
      <c r="AQ208" s="729"/>
      <c r="AR208" s="104">
        <f t="shared" si="24"/>
        <v>0</v>
      </c>
      <c r="AS208" s="106"/>
      <c r="AT208" s="729"/>
      <c r="AU208" s="729"/>
      <c r="AV208" s="729"/>
      <c r="AW208" s="104">
        <f t="shared" si="25"/>
        <v>0</v>
      </c>
    </row>
    <row r="209" spans="1:50" hidden="1">
      <c r="A209" s="522">
        <v>205</v>
      </c>
      <c r="B209" s="524" t="s">
        <v>172</v>
      </c>
      <c r="C209" s="544" t="s">
        <v>512</v>
      </c>
      <c r="D209" s="513" t="s">
        <v>2640</v>
      </c>
      <c r="E209" s="562" t="s">
        <v>174</v>
      </c>
      <c r="F209" s="544" t="s">
        <v>197</v>
      </c>
      <c r="G209" s="552" t="s">
        <v>481</v>
      </c>
      <c r="H209" s="555" t="s">
        <v>198</v>
      </c>
      <c r="I209" s="556" t="s">
        <v>198</v>
      </c>
      <c r="J209" s="106"/>
      <c r="K209" s="106"/>
      <c r="L209" s="106"/>
      <c r="M209" s="106"/>
      <c r="N209" s="106"/>
      <c r="O209" s="557" t="s">
        <v>2610</v>
      </c>
      <c r="P209" s="106"/>
      <c r="Q209" s="106"/>
      <c r="R209" s="106" t="s">
        <v>199</v>
      </c>
      <c r="S209" s="558">
        <v>0</v>
      </c>
      <c r="T209" s="559">
        <v>0</v>
      </c>
      <c r="U209" s="559">
        <v>0</v>
      </c>
      <c r="V209" s="554">
        <f t="shared" si="27"/>
        <v>0</v>
      </c>
      <c r="W209" s="559">
        <v>0</v>
      </c>
      <c r="X209" s="559">
        <v>0</v>
      </c>
      <c r="Y209" s="550">
        <f t="shared" si="26"/>
        <v>0</v>
      </c>
      <c r="Z209" s="560"/>
      <c r="AA209" s="560"/>
      <c r="AB209" s="106" t="s">
        <v>200</v>
      </c>
      <c r="AD209" s="106"/>
      <c r="AE209" s="106">
        <v>1</v>
      </c>
      <c r="AF209" s="106">
        <v>1</v>
      </c>
      <c r="AG209" s="106">
        <v>12</v>
      </c>
      <c r="AH209" s="104">
        <f t="shared" si="22"/>
        <v>144</v>
      </c>
      <c r="AI209" s="106"/>
      <c r="AJ209" s="106">
        <v>1</v>
      </c>
      <c r="AK209" s="106">
        <v>1</v>
      </c>
      <c r="AL209" s="106">
        <v>12</v>
      </c>
      <c r="AM209" s="104">
        <f t="shared" si="23"/>
        <v>144</v>
      </c>
      <c r="AN209" s="106"/>
      <c r="AO209" s="106">
        <v>1</v>
      </c>
      <c r="AP209" s="106">
        <v>1</v>
      </c>
      <c r="AQ209" s="106">
        <v>12</v>
      </c>
      <c r="AR209" s="104">
        <f t="shared" si="24"/>
        <v>144</v>
      </c>
      <c r="AS209" s="106"/>
      <c r="AT209" s="106">
        <v>1</v>
      </c>
      <c r="AU209" s="106">
        <v>1</v>
      </c>
      <c r="AV209" s="106">
        <v>12</v>
      </c>
      <c r="AW209" s="104">
        <f t="shared" si="25"/>
        <v>144</v>
      </c>
    </row>
    <row r="210" spans="1:50" s="99" customFormat="1" hidden="1">
      <c r="A210" s="522">
        <v>206</v>
      </c>
      <c r="B210" s="524" t="s">
        <v>172</v>
      </c>
      <c r="C210" s="544" t="s">
        <v>512</v>
      </c>
      <c r="D210" s="513" t="s">
        <v>2640</v>
      </c>
      <c r="E210" s="562" t="s">
        <v>174</v>
      </c>
      <c r="F210" s="544" t="s">
        <v>201</v>
      </c>
      <c r="G210" s="552" t="s">
        <v>202</v>
      </c>
      <c r="H210" s="555" t="s">
        <v>198</v>
      </c>
      <c r="I210" s="556" t="s">
        <v>198</v>
      </c>
      <c r="J210" s="106"/>
      <c r="K210" s="106"/>
      <c r="L210" s="106"/>
      <c r="M210" s="106"/>
      <c r="N210" s="106"/>
      <c r="O210" s="557"/>
      <c r="P210" s="106"/>
      <c r="Q210" s="106"/>
      <c r="R210" s="106" t="s">
        <v>199</v>
      </c>
      <c r="S210" s="558">
        <v>0</v>
      </c>
      <c r="T210" s="559">
        <v>0</v>
      </c>
      <c r="U210" s="559">
        <v>0</v>
      </c>
      <c r="V210" s="554">
        <f t="shared" si="27"/>
        <v>0</v>
      </c>
      <c r="W210" s="559">
        <v>0</v>
      </c>
      <c r="X210" s="559">
        <v>0</v>
      </c>
      <c r="Y210" s="550">
        <f t="shared" si="26"/>
        <v>0</v>
      </c>
      <c r="Z210" s="560"/>
      <c r="AA210" s="560"/>
      <c r="AB210" s="106" t="s">
        <v>200</v>
      </c>
      <c r="AC210" s="7"/>
      <c r="AD210" s="106"/>
      <c r="AE210" s="106"/>
      <c r="AF210" s="106"/>
      <c r="AG210" s="106"/>
      <c r="AH210" s="104"/>
      <c r="AI210" s="106"/>
      <c r="AJ210" s="106"/>
      <c r="AK210" s="106"/>
      <c r="AL210" s="106"/>
      <c r="AM210" s="104"/>
      <c r="AN210" s="106"/>
      <c r="AO210" s="106"/>
      <c r="AP210" s="106"/>
      <c r="AQ210" s="106"/>
      <c r="AR210" s="104"/>
      <c r="AS210" s="106"/>
      <c r="AT210" s="106"/>
      <c r="AU210" s="106"/>
      <c r="AV210" s="106"/>
      <c r="AW210" s="104"/>
      <c r="AX210" s="453"/>
    </row>
    <row r="211" spans="1:50" s="99" customFormat="1" ht="46" hidden="1">
      <c r="A211" s="522">
        <v>207</v>
      </c>
      <c r="B211" s="524" t="s">
        <v>172</v>
      </c>
      <c r="C211" s="544" t="s">
        <v>512</v>
      </c>
      <c r="D211" s="513" t="s">
        <v>2640</v>
      </c>
      <c r="E211" s="562" t="s">
        <v>174</v>
      </c>
      <c r="F211" s="544" t="s">
        <v>203</v>
      </c>
      <c r="G211" s="561" t="s">
        <v>204</v>
      </c>
      <c r="H211" s="545" t="s">
        <v>205</v>
      </c>
      <c r="I211" s="545" t="s">
        <v>206</v>
      </c>
      <c r="J211" s="87" t="s">
        <v>207</v>
      </c>
      <c r="K211" s="106" t="s">
        <v>208</v>
      </c>
      <c r="L211" s="106" t="s">
        <v>209</v>
      </c>
      <c r="M211" s="425" t="s">
        <v>515</v>
      </c>
      <c r="N211" s="106" t="s">
        <v>211</v>
      </c>
      <c r="O211" s="557" t="s">
        <v>2611</v>
      </c>
      <c r="P211" s="106"/>
      <c r="Q211" s="106"/>
      <c r="R211" s="87" t="s">
        <v>184</v>
      </c>
      <c r="S211" s="736">
        <v>1</v>
      </c>
      <c r="T211" s="737">
        <v>0.25</v>
      </c>
      <c r="U211" s="737">
        <v>150</v>
      </c>
      <c r="V211" s="589">
        <f t="shared" si="27"/>
        <v>450</v>
      </c>
      <c r="W211" s="737">
        <v>0.2</v>
      </c>
      <c r="X211" s="737">
        <v>300</v>
      </c>
      <c r="Y211" s="550">
        <f t="shared" si="26"/>
        <v>900</v>
      </c>
      <c r="Z211" s="732" t="s">
        <v>212</v>
      </c>
      <c r="AA211" s="732"/>
      <c r="AB211" s="106"/>
      <c r="AC211" s="7"/>
      <c r="AD211" s="106"/>
      <c r="AE211" s="106"/>
      <c r="AF211" s="106"/>
      <c r="AG211" s="106"/>
      <c r="AH211" s="104"/>
      <c r="AI211" s="106"/>
      <c r="AJ211" s="106"/>
      <c r="AK211" s="106"/>
      <c r="AL211" s="106"/>
      <c r="AM211" s="104"/>
      <c r="AN211" s="106"/>
      <c r="AO211" s="106"/>
      <c r="AP211" s="106"/>
      <c r="AQ211" s="106"/>
      <c r="AR211" s="104"/>
      <c r="AS211" s="106"/>
      <c r="AT211" s="106"/>
      <c r="AU211" s="106"/>
      <c r="AV211" s="106"/>
      <c r="AW211" s="104"/>
      <c r="AX211" s="453"/>
    </row>
    <row r="212" spans="1:50" s="99" customFormat="1" ht="23" hidden="1">
      <c r="A212" s="522">
        <v>208</v>
      </c>
      <c r="B212" s="524" t="s">
        <v>172</v>
      </c>
      <c r="C212" s="544" t="s">
        <v>512</v>
      </c>
      <c r="D212" s="513" t="s">
        <v>2640</v>
      </c>
      <c r="E212" s="562" t="s">
        <v>174</v>
      </c>
      <c r="F212" s="544" t="s">
        <v>203</v>
      </c>
      <c r="G212" s="561" t="s">
        <v>204</v>
      </c>
      <c r="H212" s="545" t="s">
        <v>213</v>
      </c>
      <c r="I212" s="545" t="s">
        <v>214</v>
      </c>
      <c r="J212" s="87"/>
      <c r="K212" s="106"/>
      <c r="L212" s="106"/>
      <c r="M212" s="106"/>
      <c r="N212" s="106"/>
      <c r="O212" s="557"/>
      <c r="P212" s="106"/>
      <c r="Q212" s="106"/>
      <c r="R212" s="87" t="s">
        <v>184</v>
      </c>
      <c r="S212" s="736"/>
      <c r="T212" s="737"/>
      <c r="U212" s="737"/>
      <c r="V212" s="589"/>
      <c r="W212" s="737"/>
      <c r="X212" s="737"/>
      <c r="Y212" s="550">
        <f t="shared" si="26"/>
        <v>0</v>
      </c>
      <c r="Z212" s="732"/>
      <c r="AA212" s="732"/>
      <c r="AB212" s="106"/>
      <c r="AC212" s="7"/>
      <c r="AD212" s="106"/>
      <c r="AE212" s="106"/>
      <c r="AF212" s="106"/>
      <c r="AG212" s="106"/>
      <c r="AH212" s="104"/>
      <c r="AI212" s="106"/>
      <c r="AJ212" s="106"/>
      <c r="AK212" s="106"/>
      <c r="AL212" s="106"/>
      <c r="AM212" s="104"/>
      <c r="AN212" s="106"/>
      <c r="AO212" s="106"/>
      <c r="AP212" s="106"/>
      <c r="AQ212" s="106"/>
      <c r="AR212" s="104"/>
      <c r="AS212" s="106"/>
      <c r="AT212" s="106"/>
      <c r="AU212" s="106"/>
      <c r="AV212" s="106"/>
      <c r="AW212" s="104"/>
      <c r="AX212" s="453"/>
    </row>
    <row r="213" spans="1:50" s="99" customFormat="1" ht="23" hidden="1">
      <c r="A213" s="522">
        <v>209</v>
      </c>
      <c r="B213" s="524" t="s">
        <v>172</v>
      </c>
      <c r="C213" s="544" t="s">
        <v>512</v>
      </c>
      <c r="D213" s="513" t="s">
        <v>2640</v>
      </c>
      <c r="E213" s="562" t="s">
        <v>174</v>
      </c>
      <c r="F213" s="544" t="s">
        <v>203</v>
      </c>
      <c r="G213" s="561" t="s">
        <v>204</v>
      </c>
      <c r="H213" s="545" t="s">
        <v>177</v>
      </c>
      <c r="I213" s="545" t="s">
        <v>215</v>
      </c>
      <c r="J213" s="87"/>
      <c r="K213" s="106"/>
      <c r="L213" s="106"/>
      <c r="M213" s="106"/>
      <c r="N213" s="106"/>
      <c r="O213" s="557"/>
      <c r="P213" s="106"/>
      <c r="Q213" s="106"/>
      <c r="R213" s="547" t="s">
        <v>184</v>
      </c>
      <c r="S213" s="736"/>
      <c r="T213" s="737"/>
      <c r="U213" s="737"/>
      <c r="V213" s="589"/>
      <c r="W213" s="737"/>
      <c r="X213" s="737"/>
      <c r="Y213" s="550">
        <f t="shared" si="26"/>
        <v>0</v>
      </c>
      <c r="Z213" s="732"/>
      <c r="AA213" s="732"/>
      <c r="AB213" s="106"/>
      <c r="AC213" s="7"/>
      <c r="AD213" s="106"/>
      <c r="AE213" s="106"/>
      <c r="AF213" s="106"/>
      <c r="AG213" s="106"/>
      <c r="AH213" s="104"/>
      <c r="AI213" s="106"/>
      <c r="AJ213" s="106"/>
      <c r="AK213" s="106"/>
      <c r="AL213" s="106"/>
      <c r="AM213" s="104"/>
      <c r="AN213" s="106"/>
      <c r="AO213" s="106"/>
      <c r="AP213" s="106"/>
      <c r="AQ213" s="106"/>
      <c r="AR213" s="104"/>
      <c r="AS213" s="106"/>
      <c r="AT213" s="106"/>
      <c r="AU213" s="106"/>
      <c r="AV213" s="106"/>
      <c r="AW213" s="104"/>
      <c r="AX213" s="453"/>
    </row>
    <row r="214" spans="1:50" s="99" customFormat="1" ht="23" hidden="1">
      <c r="A214" s="522">
        <v>210</v>
      </c>
      <c r="B214" s="524" t="s">
        <v>172</v>
      </c>
      <c r="C214" s="544" t="s">
        <v>512</v>
      </c>
      <c r="D214" s="513" t="s">
        <v>2640</v>
      </c>
      <c r="E214" s="562" t="s">
        <v>174</v>
      </c>
      <c r="F214" s="544" t="s">
        <v>203</v>
      </c>
      <c r="G214" s="561" t="s">
        <v>204</v>
      </c>
      <c r="H214" s="545" t="s">
        <v>216</v>
      </c>
      <c r="I214" s="545" t="s">
        <v>217</v>
      </c>
      <c r="J214" s="87"/>
      <c r="K214" s="106"/>
      <c r="L214" s="106"/>
      <c r="M214" s="106"/>
      <c r="N214" s="106"/>
      <c r="O214" s="557"/>
      <c r="P214" s="106"/>
      <c r="Q214" s="106"/>
      <c r="R214" s="547" t="s">
        <v>184</v>
      </c>
      <c r="S214" s="736"/>
      <c r="T214" s="737"/>
      <c r="U214" s="737"/>
      <c r="V214" s="589"/>
      <c r="W214" s="737"/>
      <c r="X214" s="737"/>
      <c r="Y214" s="550">
        <f t="shared" si="26"/>
        <v>0</v>
      </c>
      <c r="Z214" s="732"/>
      <c r="AA214" s="732"/>
      <c r="AB214" s="106"/>
      <c r="AC214" s="7"/>
      <c r="AD214" s="106"/>
      <c r="AE214" s="106"/>
      <c r="AF214" s="106"/>
      <c r="AG214" s="106"/>
      <c r="AH214" s="104"/>
      <c r="AI214" s="106"/>
      <c r="AJ214" s="106"/>
      <c r="AK214" s="106"/>
      <c r="AL214" s="106"/>
      <c r="AM214" s="104"/>
      <c r="AN214" s="106"/>
      <c r="AO214" s="106"/>
      <c r="AP214" s="106"/>
      <c r="AQ214" s="106"/>
      <c r="AR214" s="104"/>
      <c r="AS214" s="106"/>
      <c r="AT214" s="106"/>
      <c r="AU214" s="106"/>
      <c r="AV214" s="106"/>
      <c r="AW214" s="104"/>
      <c r="AX214" s="453"/>
    </row>
    <row r="215" spans="1:50" s="99" customFormat="1" ht="23" hidden="1">
      <c r="A215" s="522">
        <v>211</v>
      </c>
      <c r="B215" s="524" t="s">
        <v>172</v>
      </c>
      <c r="C215" s="544" t="s">
        <v>512</v>
      </c>
      <c r="D215" s="513" t="s">
        <v>2640</v>
      </c>
      <c r="E215" s="562" t="s">
        <v>174</v>
      </c>
      <c r="F215" s="544" t="s">
        <v>203</v>
      </c>
      <c r="G215" s="561" t="s">
        <v>204</v>
      </c>
      <c r="H215" s="545" t="s">
        <v>218</v>
      </c>
      <c r="I215" s="545" t="s">
        <v>219</v>
      </c>
      <c r="J215" s="87"/>
      <c r="K215" s="106"/>
      <c r="L215" s="106"/>
      <c r="M215" s="106"/>
      <c r="N215" s="106"/>
      <c r="O215" s="557"/>
      <c r="P215" s="106"/>
      <c r="Q215" s="106"/>
      <c r="R215" s="547" t="s">
        <v>184</v>
      </c>
      <c r="S215" s="736"/>
      <c r="T215" s="737"/>
      <c r="U215" s="737"/>
      <c r="V215" s="589"/>
      <c r="W215" s="737"/>
      <c r="X215" s="737"/>
      <c r="Y215" s="550">
        <f t="shared" si="26"/>
        <v>0</v>
      </c>
      <c r="Z215" s="732"/>
      <c r="AA215" s="732"/>
      <c r="AB215" s="106"/>
      <c r="AC215" s="7"/>
      <c r="AD215" s="106"/>
      <c r="AE215" s="106"/>
      <c r="AF215" s="106"/>
      <c r="AG215" s="106"/>
      <c r="AH215" s="104"/>
      <c r="AI215" s="106"/>
      <c r="AJ215" s="106"/>
      <c r="AK215" s="106"/>
      <c r="AL215" s="106"/>
      <c r="AM215" s="104"/>
      <c r="AN215" s="106"/>
      <c r="AO215" s="106"/>
      <c r="AP215" s="106"/>
      <c r="AQ215" s="106"/>
      <c r="AR215" s="104"/>
      <c r="AS215" s="106"/>
      <c r="AT215" s="106"/>
      <c r="AU215" s="106"/>
      <c r="AV215" s="106"/>
      <c r="AW215" s="104"/>
      <c r="AX215" s="453"/>
    </row>
    <row r="216" spans="1:50" ht="23" hidden="1">
      <c r="A216" s="522">
        <v>212</v>
      </c>
      <c r="B216" s="524" t="s">
        <v>172</v>
      </c>
      <c r="C216" s="544" t="s">
        <v>512</v>
      </c>
      <c r="D216" s="513" t="s">
        <v>2640</v>
      </c>
      <c r="E216" s="562" t="s">
        <v>174</v>
      </c>
      <c r="F216" s="544" t="s">
        <v>203</v>
      </c>
      <c r="G216" s="561" t="s">
        <v>204</v>
      </c>
      <c r="H216" s="545" t="s">
        <v>220</v>
      </c>
      <c r="I216" s="545" t="s">
        <v>221</v>
      </c>
      <c r="J216" s="87"/>
      <c r="K216" s="106"/>
      <c r="L216" s="106"/>
      <c r="M216" s="106"/>
      <c r="N216" s="106"/>
      <c r="O216" s="557"/>
      <c r="P216" s="106"/>
      <c r="Q216" s="106"/>
      <c r="R216" s="87" t="s">
        <v>184</v>
      </c>
      <c r="S216" s="736"/>
      <c r="T216" s="737"/>
      <c r="U216" s="737"/>
      <c r="V216" s="589"/>
      <c r="W216" s="737"/>
      <c r="X216" s="737"/>
      <c r="Y216" s="550">
        <f t="shared" si="26"/>
        <v>0</v>
      </c>
      <c r="Z216" s="732"/>
      <c r="AA216" s="732"/>
      <c r="AB216" s="106"/>
      <c r="AD216" s="106"/>
      <c r="AE216" s="106">
        <v>1</v>
      </c>
      <c r="AF216" s="106">
        <v>0.3</v>
      </c>
      <c r="AG216" s="106">
        <v>12</v>
      </c>
      <c r="AH216" s="104">
        <f t="shared" si="22"/>
        <v>43.199999999999996</v>
      </c>
      <c r="AI216" s="106"/>
      <c r="AJ216" s="106">
        <v>1</v>
      </c>
      <c r="AK216" s="106">
        <v>0.3</v>
      </c>
      <c r="AL216" s="106">
        <v>12</v>
      </c>
      <c r="AM216" s="104">
        <f t="shared" si="23"/>
        <v>43.199999999999996</v>
      </c>
      <c r="AN216" s="106"/>
      <c r="AO216" s="106">
        <v>1</v>
      </c>
      <c r="AP216" s="106">
        <v>0.3</v>
      </c>
      <c r="AQ216" s="106">
        <v>12</v>
      </c>
      <c r="AR216" s="104">
        <f t="shared" si="24"/>
        <v>43.199999999999996</v>
      </c>
      <c r="AS216" s="106"/>
      <c r="AT216" s="106">
        <v>1</v>
      </c>
      <c r="AU216" s="106">
        <v>0.3</v>
      </c>
      <c r="AV216" s="106">
        <v>12</v>
      </c>
      <c r="AW216" s="104">
        <f t="shared" si="25"/>
        <v>43.199999999999996</v>
      </c>
    </row>
    <row r="217" spans="1:50" ht="23" hidden="1">
      <c r="A217" s="522">
        <v>213</v>
      </c>
      <c r="B217" s="524" t="s">
        <v>172</v>
      </c>
      <c r="C217" s="544" t="s">
        <v>512</v>
      </c>
      <c r="D217" s="513" t="s">
        <v>2640</v>
      </c>
      <c r="E217" s="562" t="s">
        <v>174</v>
      </c>
      <c r="F217" s="544" t="s">
        <v>203</v>
      </c>
      <c r="G217" s="561" t="s">
        <v>204</v>
      </c>
      <c r="H217" s="545" t="s">
        <v>222</v>
      </c>
      <c r="I217" s="545" t="s">
        <v>223</v>
      </c>
      <c r="J217" s="87"/>
      <c r="K217" s="106"/>
      <c r="L217" s="106"/>
      <c r="M217" s="106"/>
      <c r="N217" s="106"/>
      <c r="O217" s="557"/>
      <c r="P217" s="106"/>
      <c r="Q217" s="106"/>
      <c r="R217" s="87" t="s">
        <v>184</v>
      </c>
      <c r="S217" s="736"/>
      <c r="T217" s="737"/>
      <c r="U217" s="737"/>
      <c r="V217" s="589"/>
      <c r="W217" s="737"/>
      <c r="X217" s="737"/>
      <c r="Y217" s="550">
        <f t="shared" si="26"/>
        <v>0</v>
      </c>
      <c r="Z217" s="732"/>
      <c r="AA217" s="732"/>
      <c r="AB217" s="106"/>
      <c r="AD217" s="106"/>
      <c r="AE217" s="106">
        <v>1</v>
      </c>
      <c r="AF217" s="106">
        <v>0.3</v>
      </c>
      <c r="AG217" s="106">
        <v>12</v>
      </c>
      <c r="AH217" s="104">
        <f t="shared" si="22"/>
        <v>43.199999999999996</v>
      </c>
      <c r="AI217" s="106"/>
      <c r="AJ217" s="106">
        <v>1</v>
      </c>
      <c r="AK217" s="106">
        <v>0.3</v>
      </c>
      <c r="AL217" s="106">
        <v>12</v>
      </c>
      <c r="AM217" s="104">
        <f t="shared" si="23"/>
        <v>43.199999999999996</v>
      </c>
      <c r="AN217" s="106"/>
      <c r="AO217" s="106">
        <v>1</v>
      </c>
      <c r="AP217" s="106">
        <v>0.3</v>
      </c>
      <c r="AQ217" s="106">
        <v>12</v>
      </c>
      <c r="AR217" s="104">
        <f t="shared" si="24"/>
        <v>43.199999999999996</v>
      </c>
      <c r="AS217" s="106"/>
      <c r="AT217" s="106">
        <v>1</v>
      </c>
      <c r="AU217" s="106">
        <v>0.3</v>
      </c>
      <c r="AV217" s="106">
        <v>12</v>
      </c>
      <c r="AW217" s="104">
        <f t="shared" si="25"/>
        <v>43.199999999999996</v>
      </c>
    </row>
    <row r="218" spans="1:50" hidden="1">
      <c r="A218" s="522">
        <v>214</v>
      </c>
      <c r="B218" s="524" t="s">
        <v>172</v>
      </c>
      <c r="C218" s="544" t="s">
        <v>512</v>
      </c>
      <c r="D218" s="513" t="s">
        <v>2640</v>
      </c>
      <c r="E218" s="562" t="s">
        <v>174</v>
      </c>
      <c r="F218" s="544" t="s">
        <v>203</v>
      </c>
      <c r="G218" s="561" t="s">
        <v>204</v>
      </c>
      <c r="H218" s="545" t="s">
        <v>193</v>
      </c>
      <c r="I218" s="545" t="s">
        <v>224</v>
      </c>
      <c r="J218" s="87"/>
      <c r="K218" s="106"/>
      <c r="L218" s="106"/>
      <c r="M218" s="106"/>
      <c r="N218" s="106"/>
      <c r="O218" s="557"/>
      <c r="P218" s="106"/>
      <c r="Q218" s="106"/>
      <c r="R218" s="87" t="s">
        <v>184</v>
      </c>
      <c r="S218" s="548">
        <v>1</v>
      </c>
      <c r="T218" s="549">
        <v>0.2</v>
      </c>
      <c r="U218" s="549">
        <v>4</v>
      </c>
      <c r="V218" s="554">
        <f t="shared" si="27"/>
        <v>9.6000000000000014</v>
      </c>
      <c r="W218" s="549">
        <v>0.05</v>
      </c>
      <c r="X218" s="549">
        <v>8</v>
      </c>
      <c r="Y218" s="550">
        <f t="shared" si="26"/>
        <v>19.200000000000003</v>
      </c>
      <c r="Z218" s="560" t="s">
        <v>212</v>
      </c>
      <c r="AA218" s="560"/>
      <c r="AB218" s="106"/>
      <c r="AD218" s="106"/>
      <c r="AE218" s="106">
        <v>1</v>
      </c>
      <c r="AF218" s="106">
        <v>1</v>
      </c>
      <c r="AG218" s="106">
        <v>12</v>
      </c>
      <c r="AH218" s="104">
        <f t="shared" si="22"/>
        <v>144</v>
      </c>
      <c r="AI218" s="106"/>
      <c r="AJ218" s="106">
        <v>1</v>
      </c>
      <c r="AK218" s="106">
        <v>1</v>
      </c>
      <c r="AL218" s="106">
        <v>12</v>
      </c>
      <c r="AM218" s="104">
        <f t="shared" si="23"/>
        <v>144</v>
      </c>
      <c r="AN218" s="106"/>
      <c r="AO218" s="106">
        <v>1</v>
      </c>
      <c r="AP218" s="106">
        <v>1</v>
      </c>
      <c r="AQ218" s="106">
        <v>12</v>
      </c>
      <c r="AR218" s="104">
        <f t="shared" si="24"/>
        <v>144</v>
      </c>
      <c r="AS218" s="106"/>
      <c r="AT218" s="106">
        <v>1</v>
      </c>
      <c r="AU218" s="106">
        <v>1</v>
      </c>
      <c r="AV218" s="106">
        <v>12</v>
      </c>
      <c r="AW218" s="104">
        <f t="shared" si="25"/>
        <v>144</v>
      </c>
    </row>
    <row r="219" spans="1:50" hidden="1">
      <c r="A219" s="522">
        <v>215</v>
      </c>
      <c r="B219" s="524" t="s">
        <v>172</v>
      </c>
      <c r="C219" s="544" t="s">
        <v>512</v>
      </c>
      <c r="D219" s="513" t="s">
        <v>2640</v>
      </c>
      <c r="E219" s="562" t="s">
        <v>174</v>
      </c>
      <c r="F219" s="514" t="s">
        <v>225</v>
      </c>
      <c r="G219" s="552" t="s">
        <v>226</v>
      </c>
      <c r="H219" s="545" t="s">
        <v>227</v>
      </c>
      <c r="I219" s="545"/>
      <c r="J219" s="106"/>
      <c r="K219" s="106"/>
      <c r="L219" s="106"/>
      <c r="M219" s="106"/>
      <c r="N219" s="106"/>
      <c r="O219" s="557" t="s">
        <v>2527</v>
      </c>
      <c r="P219" s="106"/>
      <c r="Q219" s="106"/>
      <c r="R219" s="106" t="s">
        <v>199</v>
      </c>
      <c r="S219" s="558">
        <v>0</v>
      </c>
      <c r="T219" s="559">
        <v>0</v>
      </c>
      <c r="U219" s="559">
        <v>0</v>
      </c>
      <c r="V219" s="554">
        <f t="shared" si="27"/>
        <v>0</v>
      </c>
      <c r="W219" s="559">
        <v>0</v>
      </c>
      <c r="X219" s="559">
        <v>0</v>
      </c>
      <c r="Y219" s="550">
        <f t="shared" si="26"/>
        <v>0</v>
      </c>
      <c r="Z219" s="560"/>
      <c r="AA219" s="560"/>
      <c r="AB219" s="106" t="s">
        <v>228</v>
      </c>
      <c r="AD219" s="106"/>
      <c r="AE219" s="106">
        <v>1</v>
      </c>
      <c r="AF219" s="106">
        <v>0.3</v>
      </c>
      <c r="AG219" s="106">
        <v>12</v>
      </c>
      <c r="AH219" s="104">
        <f t="shared" si="22"/>
        <v>43.199999999999996</v>
      </c>
      <c r="AI219" s="106"/>
      <c r="AJ219" s="106">
        <v>1</v>
      </c>
      <c r="AK219" s="106">
        <v>0.3</v>
      </c>
      <c r="AL219" s="106">
        <v>12</v>
      </c>
      <c r="AM219" s="104">
        <f t="shared" si="23"/>
        <v>43.199999999999996</v>
      </c>
      <c r="AN219" s="106"/>
      <c r="AO219" s="106">
        <v>1</v>
      </c>
      <c r="AP219" s="106">
        <v>0.3</v>
      </c>
      <c r="AQ219" s="106">
        <v>12</v>
      </c>
      <c r="AR219" s="104">
        <f t="shared" si="24"/>
        <v>43.199999999999996</v>
      </c>
      <c r="AS219" s="106"/>
      <c r="AT219" s="106">
        <v>1</v>
      </c>
      <c r="AU219" s="106">
        <v>0.3</v>
      </c>
      <c r="AV219" s="106">
        <v>12</v>
      </c>
      <c r="AW219" s="104">
        <f t="shared" si="25"/>
        <v>43.199999999999996</v>
      </c>
    </row>
    <row r="220" spans="1:50" ht="46" hidden="1">
      <c r="A220" s="522">
        <v>216</v>
      </c>
      <c r="B220" s="524" t="s">
        <v>172</v>
      </c>
      <c r="C220" s="544" t="s">
        <v>512</v>
      </c>
      <c r="D220" s="513" t="s">
        <v>2640</v>
      </c>
      <c r="E220" s="562" t="s">
        <v>174</v>
      </c>
      <c r="F220" s="563" t="s">
        <v>229</v>
      </c>
      <c r="G220" s="571" t="s">
        <v>230</v>
      </c>
      <c r="H220" s="565" t="s">
        <v>177</v>
      </c>
      <c r="I220" s="566" t="s">
        <v>231</v>
      </c>
      <c r="J220" s="106" t="s">
        <v>232</v>
      </c>
      <c r="K220" s="567" t="s">
        <v>233</v>
      </c>
      <c r="L220" s="568" t="s">
        <v>234</v>
      </c>
      <c r="M220" s="567"/>
      <c r="N220" s="592" t="s">
        <v>235</v>
      </c>
      <c r="O220" s="569" t="s">
        <v>2612</v>
      </c>
      <c r="P220" s="567"/>
      <c r="Q220" s="567"/>
      <c r="R220" s="87" t="s">
        <v>184</v>
      </c>
      <c r="S220" s="733">
        <v>1</v>
      </c>
      <c r="T220" s="738">
        <v>0.15</v>
      </c>
      <c r="U220" s="738">
        <v>150</v>
      </c>
      <c r="V220" s="589">
        <f t="shared" si="27"/>
        <v>270</v>
      </c>
      <c r="W220" s="738">
        <v>0.1</v>
      </c>
      <c r="X220" s="738">
        <v>300</v>
      </c>
      <c r="Y220" s="550">
        <f t="shared" si="26"/>
        <v>540</v>
      </c>
      <c r="Z220" s="732" t="s">
        <v>516</v>
      </c>
      <c r="AA220" s="732"/>
      <c r="AB220" s="733" t="s">
        <v>517</v>
      </c>
      <c r="AD220" s="106"/>
      <c r="AE220" s="106"/>
      <c r="AF220" s="106"/>
      <c r="AG220" s="106"/>
      <c r="AH220" s="104"/>
      <c r="AI220" s="106"/>
      <c r="AJ220" s="106"/>
      <c r="AK220" s="106"/>
      <c r="AL220" s="106"/>
      <c r="AM220" s="104"/>
      <c r="AN220" s="106"/>
      <c r="AO220" s="106"/>
      <c r="AP220" s="106"/>
      <c r="AQ220" s="106"/>
      <c r="AR220" s="104"/>
      <c r="AS220" s="106"/>
      <c r="AT220" s="106"/>
      <c r="AU220" s="106"/>
      <c r="AV220" s="106"/>
      <c r="AW220" s="104"/>
    </row>
    <row r="221" spans="1:50" hidden="1">
      <c r="A221" s="522">
        <v>217</v>
      </c>
      <c r="B221" s="524" t="s">
        <v>172</v>
      </c>
      <c r="C221" s="544" t="s">
        <v>512</v>
      </c>
      <c r="D221" s="513" t="s">
        <v>2640</v>
      </c>
      <c r="E221" s="562" t="s">
        <v>174</v>
      </c>
      <c r="F221" s="563" t="s">
        <v>229</v>
      </c>
      <c r="G221" s="571" t="s">
        <v>230</v>
      </c>
      <c r="H221" s="565" t="s">
        <v>236</v>
      </c>
      <c r="I221" s="566" t="s">
        <v>236</v>
      </c>
      <c r="J221" s="106" t="s">
        <v>237</v>
      </c>
      <c r="K221" s="567"/>
      <c r="L221" s="568"/>
      <c r="M221" s="567"/>
      <c r="N221" s="567"/>
      <c r="O221" s="557"/>
      <c r="P221" s="567"/>
      <c r="Q221" s="567"/>
      <c r="R221" s="87" t="s">
        <v>184</v>
      </c>
      <c r="S221" s="733"/>
      <c r="T221" s="738"/>
      <c r="U221" s="738"/>
      <c r="V221" s="589"/>
      <c r="W221" s="738"/>
      <c r="X221" s="738"/>
      <c r="Y221" s="550">
        <f t="shared" si="26"/>
        <v>0</v>
      </c>
      <c r="Z221" s="732"/>
      <c r="AA221" s="732"/>
      <c r="AB221" s="733"/>
      <c r="AD221" s="106"/>
      <c r="AE221" s="106"/>
      <c r="AF221" s="106"/>
      <c r="AG221" s="106"/>
      <c r="AH221" s="104"/>
      <c r="AI221" s="106"/>
      <c r="AJ221" s="106"/>
      <c r="AK221" s="106"/>
      <c r="AL221" s="106"/>
      <c r="AM221" s="104"/>
      <c r="AN221" s="106"/>
      <c r="AO221" s="106"/>
      <c r="AP221" s="106"/>
      <c r="AQ221" s="106"/>
      <c r="AR221" s="104"/>
      <c r="AS221" s="106"/>
      <c r="AT221" s="106"/>
      <c r="AU221" s="106"/>
      <c r="AV221" s="106"/>
      <c r="AW221" s="104"/>
    </row>
    <row r="222" spans="1:50" ht="23" hidden="1">
      <c r="A222" s="522">
        <v>218</v>
      </c>
      <c r="B222" s="524" t="s">
        <v>172</v>
      </c>
      <c r="C222" s="544" t="s">
        <v>512</v>
      </c>
      <c r="D222" s="513" t="s">
        <v>2640</v>
      </c>
      <c r="E222" s="562" t="s">
        <v>174</v>
      </c>
      <c r="F222" s="563" t="s">
        <v>229</v>
      </c>
      <c r="G222" s="571" t="s">
        <v>230</v>
      </c>
      <c r="H222" s="565" t="s">
        <v>238</v>
      </c>
      <c r="I222" s="566" t="s">
        <v>239</v>
      </c>
      <c r="J222" s="106"/>
      <c r="K222" s="567"/>
      <c r="L222" s="568"/>
      <c r="M222" s="567"/>
      <c r="N222" s="567"/>
      <c r="O222" s="572"/>
      <c r="P222" s="567"/>
      <c r="Q222" s="567"/>
      <c r="R222" s="87" t="s">
        <v>184</v>
      </c>
      <c r="S222" s="548">
        <v>1</v>
      </c>
      <c r="T222" s="549">
        <v>0.1</v>
      </c>
      <c r="U222" s="549">
        <v>150</v>
      </c>
      <c r="V222" s="554">
        <f t="shared" si="27"/>
        <v>180</v>
      </c>
      <c r="W222" s="549">
        <v>0.05</v>
      </c>
      <c r="X222" s="549">
        <v>300</v>
      </c>
      <c r="Y222" s="550">
        <f t="shared" si="26"/>
        <v>360</v>
      </c>
      <c r="Z222" s="732"/>
      <c r="AA222" s="732"/>
      <c r="AB222" s="733"/>
      <c r="AD222" s="106"/>
      <c r="AE222" s="106"/>
      <c r="AF222" s="106"/>
      <c r="AG222" s="106"/>
      <c r="AH222" s="104"/>
      <c r="AI222" s="106"/>
      <c r="AJ222" s="106"/>
      <c r="AK222" s="106"/>
      <c r="AL222" s="106"/>
      <c r="AM222" s="104"/>
      <c r="AN222" s="106"/>
      <c r="AO222" s="106"/>
      <c r="AP222" s="106"/>
      <c r="AQ222" s="106"/>
      <c r="AR222" s="104"/>
      <c r="AS222" s="106"/>
      <c r="AT222" s="106"/>
      <c r="AU222" s="106"/>
      <c r="AV222" s="106"/>
      <c r="AW222" s="104"/>
    </row>
    <row r="223" spans="1:50" hidden="1">
      <c r="A223" s="522">
        <v>219</v>
      </c>
      <c r="B223" s="524" t="s">
        <v>172</v>
      </c>
      <c r="C223" s="544" t="s">
        <v>512</v>
      </c>
      <c r="D223" s="513" t="s">
        <v>2640</v>
      </c>
      <c r="E223" s="562" t="s">
        <v>174</v>
      </c>
      <c r="F223" s="563" t="s">
        <v>229</v>
      </c>
      <c r="G223" s="571" t="s">
        <v>230</v>
      </c>
      <c r="H223" s="565" t="s">
        <v>240</v>
      </c>
      <c r="I223" s="566" t="s">
        <v>241</v>
      </c>
      <c r="J223" s="106"/>
      <c r="K223" s="567"/>
      <c r="L223" s="568"/>
      <c r="M223" s="567"/>
      <c r="N223" s="567"/>
      <c r="O223" s="557"/>
      <c r="P223" s="567"/>
      <c r="Q223" s="567"/>
      <c r="R223" s="547" t="s">
        <v>184</v>
      </c>
      <c r="S223" s="548">
        <v>1</v>
      </c>
      <c r="T223" s="549">
        <v>0.1</v>
      </c>
      <c r="U223" s="549">
        <v>150</v>
      </c>
      <c r="V223" s="554">
        <f t="shared" si="27"/>
        <v>180</v>
      </c>
      <c r="W223" s="549">
        <v>0.1</v>
      </c>
      <c r="X223" s="549">
        <v>300</v>
      </c>
      <c r="Y223" s="550">
        <f t="shared" si="26"/>
        <v>360</v>
      </c>
      <c r="Z223" s="732"/>
      <c r="AA223" s="732"/>
      <c r="AB223" s="733"/>
      <c r="AD223" s="106"/>
      <c r="AE223" s="106"/>
      <c r="AF223" s="106"/>
      <c r="AG223" s="106"/>
      <c r="AH223" s="104"/>
      <c r="AI223" s="106"/>
      <c r="AJ223" s="106"/>
      <c r="AK223" s="106"/>
      <c r="AL223" s="106"/>
      <c r="AM223" s="104"/>
      <c r="AN223" s="106"/>
      <c r="AO223" s="106"/>
      <c r="AP223" s="106"/>
      <c r="AQ223" s="106"/>
      <c r="AR223" s="104"/>
      <c r="AS223" s="106"/>
      <c r="AT223" s="106"/>
      <c r="AU223" s="106"/>
      <c r="AV223" s="106"/>
      <c r="AW223" s="104"/>
    </row>
    <row r="224" spans="1:50" hidden="1">
      <c r="A224" s="522">
        <v>220</v>
      </c>
      <c r="B224" s="524" t="s">
        <v>172</v>
      </c>
      <c r="C224" s="544" t="s">
        <v>512</v>
      </c>
      <c r="D224" s="513" t="s">
        <v>2640</v>
      </c>
      <c r="E224" s="562" t="s">
        <v>174</v>
      </c>
      <c r="F224" s="563" t="s">
        <v>229</v>
      </c>
      <c r="G224" s="571" t="s">
        <v>230</v>
      </c>
      <c r="H224" s="565" t="s">
        <v>242</v>
      </c>
      <c r="I224" s="566" t="s">
        <v>243</v>
      </c>
      <c r="J224" s="106"/>
      <c r="K224" s="567"/>
      <c r="L224" s="568"/>
      <c r="M224" s="567"/>
      <c r="N224" s="567"/>
      <c r="O224" s="557"/>
      <c r="P224" s="567"/>
      <c r="Q224" s="567"/>
      <c r="R224" s="547" t="s">
        <v>184</v>
      </c>
      <c r="S224" s="548">
        <v>1</v>
      </c>
      <c r="T224" s="549">
        <v>0.3</v>
      </c>
      <c r="U224" s="549">
        <v>4</v>
      </c>
      <c r="V224" s="554">
        <f t="shared" si="27"/>
        <v>14.399999999999999</v>
      </c>
      <c r="W224" s="549">
        <v>0.05</v>
      </c>
      <c r="X224" s="549">
        <v>8</v>
      </c>
      <c r="Y224" s="550">
        <f t="shared" si="26"/>
        <v>28.799999999999997</v>
      </c>
      <c r="Z224" s="551" t="s">
        <v>212</v>
      </c>
      <c r="AA224" s="551"/>
      <c r="AB224" s="106"/>
      <c r="AD224" s="106"/>
      <c r="AE224" s="106"/>
      <c r="AF224" s="106"/>
      <c r="AG224" s="106"/>
      <c r="AH224" s="104"/>
      <c r="AI224" s="106"/>
      <c r="AJ224" s="106"/>
      <c r="AK224" s="106"/>
      <c r="AL224" s="106"/>
      <c r="AM224" s="104"/>
      <c r="AN224" s="106"/>
      <c r="AO224" s="106"/>
      <c r="AP224" s="106"/>
      <c r="AQ224" s="106"/>
      <c r="AR224" s="104"/>
      <c r="AS224" s="106"/>
      <c r="AT224" s="106"/>
      <c r="AU224" s="106"/>
      <c r="AV224" s="106"/>
      <c r="AW224" s="104"/>
    </row>
    <row r="225" spans="1:49" ht="34.5" hidden="1">
      <c r="A225" s="522">
        <v>221</v>
      </c>
      <c r="B225" s="524" t="s">
        <v>172</v>
      </c>
      <c r="C225" s="544" t="s">
        <v>512</v>
      </c>
      <c r="D225" s="513" t="s">
        <v>2640</v>
      </c>
      <c r="E225" s="562" t="s">
        <v>174</v>
      </c>
      <c r="F225" s="562" t="s">
        <v>244</v>
      </c>
      <c r="G225" s="552" t="s">
        <v>492</v>
      </c>
      <c r="H225" s="545" t="s">
        <v>177</v>
      </c>
      <c r="I225" s="566" t="s">
        <v>246</v>
      </c>
      <c r="J225" s="106" t="s">
        <v>247</v>
      </c>
      <c r="K225" s="567"/>
      <c r="L225" s="568"/>
      <c r="M225" s="425" t="s">
        <v>248</v>
      </c>
      <c r="N225" s="567"/>
      <c r="O225" s="557" t="s">
        <v>2613</v>
      </c>
      <c r="P225" s="567"/>
      <c r="Q225" s="567"/>
      <c r="R225" s="547" t="s">
        <v>184</v>
      </c>
      <c r="S225" s="548">
        <v>1</v>
      </c>
      <c r="T225" s="549">
        <v>0.1</v>
      </c>
      <c r="U225" s="549">
        <v>4</v>
      </c>
      <c r="V225" s="554">
        <f t="shared" si="27"/>
        <v>4.8000000000000007</v>
      </c>
      <c r="W225" s="549">
        <v>0.05</v>
      </c>
      <c r="X225" s="549">
        <v>20</v>
      </c>
      <c r="Y225" s="550">
        <f t="shared" si="26"/>
        <v>24</v>
      </c>
      <c r="Z225" s="560" t="s">
        <v>212</v>
      </c>
      <c r="AA225" s="560"/>
      <c r="AB225" s="106"/>
      <c r="AD225" s="106"/>
      <c r="AE225" s="106"/>
      <c r="AF225" s="106"/>
      <c r="AG225" s="106"/>
      <c r="AH225" s="104"/>
      <c r="AI225" s="106"/>
      <c r="AJ225" s="106"/>
      <c r="AK225" s="106"/>
      <c r="AL225" s="106"/>
      <c r="AM225" s="104"/>
      <c r="AN225" s="106"/>
      <c r="AO225" s="106"/>
      <c r="AP225" s="106"/>
      <c r="AQ225" s="106"/>
      <c r="AR225" s="104"/>
      <c r="AS225" s="106"/>
      <c r="AT225" s="106"/>
      <c r="AU225" s="106"/>
      <c r="AV225" s="106"/>
      <c r="AW225" s="104"/>
    </row>
    <row r="226" spans="1:49" hidden="1">
      <c r="A226" s="522">
        <v>222</v>
      </c>
      <c r="B226" s="524" t="s">
        <v>172</v>
      </c>
      <c r="C226" s="544" t="s">
        <v>512</v>
      </c>
      <c r="D226" s="513" t="s">
        <v>2640</v>
      </c>
      <c r="E226" s="562" t="s">
        <v>174</v>
      </c>
      <c r="F226" s="562" t="s">
        <v>244</v>
      </c>
      <c r="G226" s="552" t="s">
        <v>492</v>
      </c>
      <c r="H226" s="545" t="s">
        <v>249</v>
      </c>
      <c r="I226" s="566" t="s">
        <v>250</v>
      </c>
      <c r="J226" s="106"/>
      <c r="K226" s="567"/>
      <c r="L226" s="568"/>
      <c r="M226" s="567"/>
      <c r="N226" s="567"/>
      <c r="O226" s="557"/>
      <c r="P226" s="567"/>
      <c r="Q226" s="567"/>
      <c r="R226" s="547" t="s">
        <v>184</v>
      </c>
      <c r="S226" s="548">
        <v>1</v>
      </c>
      <c r="T226" s="549">
        <v>0.05</v>
      </c>
      <c r="U226" s="549">
        <v>4</v>
      </c>
      <c r="V226" s="554">
        <f t="shared" si="27"/>
        <v>2.4000000000000004</v>
      </c>
      <c r="W226" s="549">
        <v>0.05</v>
      </c>
      <c r="X226" s="549">
        <v>20</v>
      </c>
      <c r="Y226" s="550">
        <f t="shared" si="26"/>
        <v>12</v>
      </c>
      <c r="Z226" s="560" t="s">
        <v>212</v>
      </c>
      <c r="AA226" s="560"/>
      <c r="AB226" s="106"/>
      <c r="AD226" s="106"/>
      <c r="AE226" s="106"/>
      <c r="AF226" s="106"/>
      <c r="AG226" s="106"/>
      <c r="AH226" s="104"/>
      <c r="AI226" s="106"/>
      <c r="AJ226" s="106"/>
      <c r="AK226" s="106"/>
      <c r="AL226" s="106"/>
      <c r="AM226" s="104"/>
      <c r="AN226" s="106"/>
      <c r="AO226" s="106"/>
      <c r="AP226" s="106"/>
      <c r="AQ226" s="106"/>
      <c r="AR226" s="104"/>
      <c r="AS226" s="106"/>
      <c r="AT226" s="106"/>
      <c r="AU226" s="106"/>
      <c r="AV226" s="106"/>
      <c r="AW226" s="104"/>
    </row>
    <row r="227" spans="1:49" ht="23" hidden="1">
      <c r="A227" s="522">
        <v>223</v>
      </c>
      <c r="B227" s="524" t="s">
        <v>172</v>
      </c>
      <c r="C227" s="544" t="s">
        <v>512</v>
      </c>
      <c r="D227" s="513" t="s">
        <v>2640</v>
      </c>
      <c r="E227" s="562" t="s">
        <v>174</v>
      </c>
      <c r="F227" s="562" t="s">
        <v>244</v>
      </c>
      <c r="G227" s="552" t="s">
        <v>492</v>
      </c>
      <c r="H227" s="545" t="s">
        <v>251</v>
      </c>
      <c r="I227" s="566" t="s">
        <v>252</v>
      </c>
      <c r="J227" s="106" t="s">
        <v>253</v>
      </c>
      <c r="K227" s="567"/>
      <c r="L227" s="568"/>
      <c r="M227" s="567"/>
      <c r="N227" s="567"/>
      <c r="O227" s="557"/>
      <c r="P227" s="567"/>
      <c r="Q227" s="567"/>
      <c r="R227" s="547" t="s">
        <v>184</v>
      </c>
      <c r="S227" s="548">
        <v>1</v>
      </c>
      <c r="T227" s="549">
        <v>2</v>
      </c>
      <c r="U227" s="549">
        <v>4</v>
      </c>
      <c r="V227" s="554">
        <f t="shared" si="27"/>
        <v>96</v>
      </c>
      <c r="W227" s="549">
        <v>2</v>
      </c>
      <c r="X227" s="549">
        <v>20</v>
      </c>
      <c r="Y227" s="550">
        <f t="shared" si="26"/>
        <v>480</v>
      </c>
      <c r="Z227" s="560" t="s">
        <v>212</v>
      </c>
      <c r="AA227" s="560"/>
      <c r="AB227" s="106"/>
      <c r="AD227" s="106"/>
      <c r="AE227" s="106"/>
      <c r="AF227" s="106"/>
      <c r="AG227" s="106"/>
      <c r="AH227" s="104"/>
      <c r="AI227" s="106"/>
      <c r="AJ227" s="106"/>
      <c r="AK227" s="106"/>
      <c r="AL227" s="106"/>
      <c r="AM227" s="104"/>
      <c r="AN227" s="106"/>
      <c r="AO227" s="106"/>
      <c r="AP227" s="106"/>
      <c r="AQ227" s="106"/>
      <c r="AR227" s="104"/>
      <c r="AS227" s="106"/>
      <c r="AT227" s="106"/>
      <c r="AU227" s="106"/>
      <c r="AV227" s="106"/>
      <c r="AW227" s="104"/>
    </row>
    <row r="228" spans="1:49" hidden="1">
      <c r="A228" s="522">
        <v>224</v>
      </c>
      <c r="B228" s="524" t="s">
        <v>172</v>
      </c>
      <c r="C228" s="544" t="s">
        <v>512</v>
      </c>
      <c r="D228" s="513" t="s">
        <v>2640</v>
      </c>
      <c r="E228" s="562" t="s">
        <v>174</v>
      </c>
      <c r="F228" s="562" t="s">
        <v>244</v>
      </c>
      <c r="G228" s="552" t="s">
        <v>492</v>
      </c>
      <c r="H228" s="545" t="s">
        <v>254</v>
      </c>
      <c r="I228" s="566" t="s">
        <v>255</v>
      </c>
      <c r="J228" s="106" t="s">
        <v>253</v>
      </c>
      <c r="K228" s="567"/>
      <c r="L228" s="568"/>
      <c r="M228" s="425" t="s">
        <v>256</v>
      </c>
      <c r="N228" s="567"/>
      <c r="O228" s="557" t="s">
        <v>257</v>
      </c>
      <c r="P228" s="567"/>
      <c r="Q228" s="567"/>
      <c r="R228" s="547" t="s">
        <v>184</v>
      </c>
      <c r="S228" s="548">
        <v>1</v>
      </c>
      <c r="T228" s="549">
        <v>0.3</v>
      </c>
      <c r="U228" s="549">
        <v>4</v>
      </c>
      <c r="V228" s="554">
        <f t="shared" si="27"/>
        <v>14.399999999999999</v>
      </c>
      <c r="W228" s="549">
        <v>0.3</v>
      </c>
      <c r="X228" s="549">
        <v>20</v>
      </c>
      <c r="Y228" s="550">
        <f t="shared" si="26"/>
        <v>72</v>
      </c>
      <c r="Z228" s="560" t="s">
        <v>212</v>
      </c>
      <c r="AA228" s="560"/>
      <c r="AB228" s="573" t="s">
        <v>2614</v>
      </c>
      <c r="AD228" s="106"/>
      <c r="AE228" s="106"/>
      <c r="AF228" s="106"/>
      <c r="AG228" s="106"/>
      <c r="AH228" s="104"/>
      <c r="AI228" s="106"/>
      <c r="AJ228" s="106"/>
      <c r="AK228" s="106"/>
      <c r="AL228" s="106"/>
      <c r="AM228" s="104"/>
      <c r="AN228" s="106"/>
      <c r="AO228" s="106"/>
      <c r="AP228" s="106"/>
      <c r="AQ228" s="106"/>
      <c r="AR228" s="104"/>
      <c r="AS228" s="106"/>
      <c r="AT228" s="106"/>
      <c r="AU228" s="106"/>
      <c r="AV228" s="106"/>
      <c r="AW228" s="104"/>
    </row>
    <row r="229" spans="1:49" hidden="1">
      <c r="A229" s="522">
        <v>225</v>
      </c>
      <c r="B229" s="524" t="s">
        <v>172</v>
      </c>
      <c r="C229" s="544" t="s">
        <v>512</v>
      </c>
      <c r="D229" s="513" t="s">
        <v>2640</v>
      </c>
      <c r="E229" s="562" t="s">
        <v>174</v>
      </c>
      <c r="F229" s="562" t="s">
        <v>244</v>
      </c>
      <c r="G229" s="552" t="s">
        <v>492</v>
      </c>
      <c r="H229" s="545" t="s">
        <v>258</v>
      </c>
      <c r="I229" s="566" t="s">
        <v>259</v>
      </c>
      <c r="J229" s="106"/>
      <c r="K229" s="567"/>
      <c r="L229" s="568"/>
      <c r="M229" s="567"/>
      <c r="N229" s="567"/>
      <c r="O229" s="557"/>
      <c r="P229" s="567"/>
      <c r="Q229" s="567"/>
      <c r="R229" s="547" t="s">
        <v>184</v>
      </c>
      <c r="S229" s="548">
        <v>1</v>
      </c>
      <c r="T229" s="549">
        <v>0.1</v>
      </c>
      <c r="U229" s="549">
        <v>4</v>
      </c>
      <c r="V229" s="554">
        <f t="shared" si="27"/>
        <v>4.8000000000000007</v>
      </c>
      <c r="W229" s="549">
        <v>0.05</v>
      </c>
      <c r="X229" s="549">
        <v>20</v>
      </c>
      <c r="Y229" s="550">
        <f t="shared" si="26"/>
        <v>24</v>
      </c>
      <c r="Z229" s="560" t="s">
        <v>212</v>
      </c>
      <c r="AA229" s="560"/>
      <c r="AB229" s="106"/>
      <c r="AD229" s="106"/>
      <c r="AE229" s="106"/>
      <c r="AF229" s="106"/>
      <c r="AG229" s="106"/>
      <c r="AH229" s="104"/>
      <c r="AI229" s="106"/>
      <c r="AJ229" s="106"/>
      <c r="AK229" s="106"/>
      <c r="AL229" s="106"/>
      <c r="AM229" s="104"/>
      <c r="AN229" s="106"/>
      <c r="AO229" s="106"/>
      <c r="AP229" s="106"/>
      <c r="AQ229" s="106"/>
      <c r="AR229" s="104"/>
      <c r="AS229" s="106"/>
      <c r="AT229" s="106"/>
      <c r="AU229" s="106"/>
      <c r="AV229" s="106"/>
      <c r="AW229" s="104"/>
    </row>
    <row r="230" spans="1:49" hidden="1">
      <c r="A230" s="522">
        <v>226</v>
      </c>
      <c r="B230" s="524" t="s">
        <v>172</v>
      </c>
      <c r="C230" s="544" t="s">
        <v>512</v>
      </c>
      <c r="D230" s="513" t="s">
        <v>2640</v>
      </c>
      <c r="E230" s="562" t="s">
        <v>174</v>
      </c>
      <c r="F230" s="562" t="s">
        <v>244</v>
      </c>
      <c r="G230" s="552" t="s">
        <v>492</v>
      </c>
      <c r="H230" s="545" t="s">
        <v>260</v>
      </c>
      <c r="I230" s="566" t="s">
        <v>261</v>
      </c>
      <c r="J230" s="106"/>
      <c r="K230" s="567"/>
      <c r="L230" s="568"/>
      <c r="M230" s="567"/>
      <c r="N230" s="567"/>
      <c r="O230" s="557"/>
      <c r="P230" s="567"/>
      <c r="Q230" s="567"/>
      <c r="R230" s="547" t="s">
        <v>184</v>
      </c>
      <c r="S230" s="548">
        <v>1</v>
      </c>
      <c r="T230" s="549">
        <v>0.1</v>
      </c>
      <c r="U230" s="549">
        <v>4</v>
      </c>
      <c r="V230" s="554">
        <f t="shared" si="27"/>
        <v>4.8000000000000007</v>
      </c>
      <c r="W230" s="549">
        <v>0.1</v>
      </c>
      <c r="X230" s="549">
        <v>20</v>
      </c>
      <c r="Y230" s="550">
        <f t="shared" si="26"/>
        <v>24</v>
      </c>
      <c r="Z230" s="560" t="s">
        <v>212</v>
      </c>
      <c r="AA230" s="560"/>
      <c r="AB230" s="106"/>
      <c r="AD230" s="106"/>
      <c r="AE230" s="106"/>
      <c r="AF230" s="106"/>
      <c r="AG230" s="106"/>
      <c r="AH230" s="104"/>
      <c r="AI230" s="106"/>
      <c r="AJ230" s="106"/>
      <c r="AK230" s="106"/>
      <c r="AL230" s="106"/>
      <c r="AM230" s="104"/>
      <c r="AN230" s="106"/>
      <c r="AO230" s="106"/>
      <c r="AP230" s="106"/>
      <c r="AQ230" s="106"/>
      <c r="AR230" s="104"/>
      <c r="AS230" s="106"/>
      <c r="AT230" s="106"/>
      <c r="AU230" s="106"/>
      <c r="AV230" s="106"/>
      <c r="AW230" s="104"/>
    </row>
    <row r="231" spans="1:49" ht="17.25" hidden="1" customHeight="1">
      <c r="A231" s="522">
        <v>227</v>
      </c>
      <c r="B231" s="524" t="s">
        <v>172</v>
      </c>
      <c r="C231" s="544" t="s">
        <v>512</v>
      </c>
      <c r="D231" s="513" t="s">
        <v>2640</v>
      </c>
      <c r="E231" s="562" t="s">
        <v>174</v>
      </c>
      <c r="F231" s="562" t="s">
        <v>244</v>
      </c>
      <c r="G231" s="552" t="s">
        <v>492</v>
      </c>
      <c r="H231" s="545" t="s">
        <v>262</v>
      </c>
      <c r="I231" s="566" t="s">
        <v>263</v>
      </c>
      <c r="J231" s="106"/>
      <c r="K231" s="567"/>
      <c r="L231" s="568"/>
      <c r="M231" s="567"/>
      <c r="N231" s="567"/>
      <c r="O231" s="557"/>
      <c r="P231" s="567"/>
      <c r="Q231" s="567"/>
      <c r="R231" s="547" t="s">
        <v>184</v>
      </c>
      <c r="S231" s="548">
        <v>1</v>
      </c>
      <c r="T231" s="549">
        <v>0.05</v>
      </c>
      <c r="U231" s="549">
        <v>4</v>
      </c>
      <c r="V231" s="554">
        <f t="shared" si="27"/>
        <v>2.4000000000000004</v>
      </c>
      <c r="W231" s="549">
        <v>0.05</v>
      </c>
      <c r="X231" s="549">
        <v>20</v>
      </c>
      <c r="Y231" s="550">
        <f t="shared" si="26"/>
        <v>12</v>
      </c>
      <c r="Z231" s="560" t="s">
        <v>212</v>
      </c>
      <c r="AA231" s="560"/>
      <c r="AB231" s="106"/>
      <c r="AD231" s="106"/>
      <c r="AE231" s="106"/>
      <c r="AF231" s="106"/>
      <c r="AG231" s="106"/>
      <c r="AH231" s="104"/>
      <c r="AI231" s="106"/>
      <c r="AJ231" s="106"/>
      <c r="AK231" s="106"/>
      <c r="AL231" s="106"/>
      <c r="AM231" s="104"/>
      <c r="AN231" s="106"/>
      <c r="AO231" s="106"/>
      <c r="AP231" s="106"/>
      <c r="AQ231" s="106"/>
      <c r="AR231" s="104"/>
      <c r="AS231" s="106"/>
      <c r="AT231" s="106"/>
      <c r="AU231" s="106"/>
      <c r="AV231" s="106"/>
      <c r="AW231" s="104"/>
    </row>
    <row r="232" spans="1:49" ht="32.25" hidden="1" customHeight="1">
      <c r="A232" s="522">
        <v>228</v>
      </c>
      <c r="B232" s="524" t="s">
        <v>172</v>
      </c>
      <c r="C232" s="544" t="s">
        <v>512</v>
      </c>
      <c r="D232" s="513" t="s">
        <v>2641</v>
      </c>
      <c r="E232" s="103" t="s">
        <v>611</v>
      </c>
      <c r="F232" s="563" t="s">
        <v>272</v>
      </c>
      <c r="G232" s="552" t="s">
        <v>273</v>
      </c>
      <c r="H232" s="545" t="s">
        <v>213</v>
      </c>
      <c r="I232" s="565" t="s">
        <v>274</v>
      </c>
      <c r="J232" s="87" t="s">
        <v>275</v>
      </c>
      <c r="K232" s="87"/>
      <c r="L232" s="87"/>
      <c r="M232" s="87"/>
      <c r="N232" s="87"/>
      <c r="O232" s="557"/>
      <c r="P232" s="87"/>
      <c r="Q232" s="87"/>
      <c r="R232" s="547" t="s">
        <v>184</v>
      </c>
      <c r="S232" s="740">
        <v>1</v>
      </c>
      <c r="T232" s="741">
        <v>0.3</v>
      </c>
      <c r="U232" s="739">
        <v>150</v>
      </c>
      <c r="V232" s="589">
        <f t="shared" si="27"/>
        <v>540</v>
      </c>
      <c r="W232" s="739">
        <v>0.3</v>
      </c>
      <c r="X232" s="739">
        <v>200</v>
      </c>
      <c r="Y232" s="550">
        <f t="shared" si="26"/>
        <v>720</v>
      </c>
      <c r="Z232" s="732" t="s">
        <v>212</v>
      </c>
      <c r="AA232" s="732"/>
      <c r="AB232" s="425" t="s">
        <v>518</v>
      </c>
      <c r="AD232" s="106"/>
      <c r="AE232" s="106"/>
      <c r="AF232" s="106"/>
      <c r="AG232" s="106"/>
      <c r="AH232" s="104"/>
      <c r="AI232" s="106"/>
      <c r="AJ232" s="106"/>
      <c r="AK232" s="106"/>
      <c r="AL232" s="106"/>
      <c r="AM232" s="104"/>
      <c r="AN232" s="106"/>
      <c r="AO232" s="106"/>
      <c r="AP232" s="106"/>
      <c r="AQ232" s="106"/>
      <c r="AR232" s="104"/>
      <c r="AS232" s="106"/>
      <c r="AT232" s="106"/>
      <c r="AU232" s="106"/>
      <c r="AV232" s="106"/>
      <c r="AW232" s="104"/>
    </row>
    <row r="233" spans="1:49" ht="23" hidden="1">
      <c r="A233" s="522">
        <v>229</v>
      </c>
      <c r="B233" s="524" t="s">
        <v>172</v>
      </c>
      <c r="C233" s="544" t="s">
        <v>512</v>
      </c>
      <c r="D233" s="513" t="s">
        <v>2641</v>
      </c>
      <c r="E233" s="103" t="s">
        <v>611</v>
      </c>
      <c r="F233" s="563" t="s">
        <v>272</v>
      </c>
      <c r="G233" s="552" t="s">
        <v>273</v>
      </c>
      <c r="H233" s="545" t="s">
        <v>213</v>
      </c>
      <c r="I233" s="565" t="s">
        <v>277</v>
      </c>
      <c r="J233" s="87" t="s">
        <v>275</v>
      </c>
      <c r="K233" s="87"/>
      <c r="L233" s="87"/>
      <c r="M233" s="87"/>
      <c r="N233" s="87"/>
      <c r="O233" s="546"/>
      <c r="P233" s="87"/>
      <c r="Q233" s="87"/>
      <c r="R233" s="547" t="s">
        <v>184</v>
      </c>
      <c r="S233" s="740"/>
      <c r="T233" s="741"/>
      <c r="U233" s="739"/>
      <c r="V233" s="589"/>
      <c r="W233" s="739"/>
      <c r="X233" s="739"/>
      <c r="Y233" s="550">
        <f t="shared" si="26"/>
        <v>0</v>
      </c>
      <c r="Z233" s="732"/>
      <c r="AA233" s="732"/>
      <c r="AB233" s="106"/>
      <c r="AD233" s="106"/>
      <c r="AE233" s="106"/>
      <c r="AF233" s="106"/>
      <c r="AG233" s="106"/>
      <c r="AH233" s="104"/>
      <c r="AI233" s="106"/>
      <c r="AJ233" s="106"/>
      <c r="AK233" s="106"/>
      <c r="AL233" s="106"/>
      <c r="AM233" s="104"/>
      <c r="AN233" s="106"/>
      <c r="AO233" s="106"/>
      <c r="AP233" s="106"/>
      <c r="AQ233" s="106"/>
      <c r="AR233" s="104"/>
      <c r="AS233" s="106"/>
      <c r="AT233" s="106"/>
      <c r="AU233" s="106"/>
      <c r="AV233" s="106"/>
      <c r="AW233" s="104"/>
    </row>
    <row r="234" spans="1:49" ht="23" hidden="1">
      <c r="A234" s="522">
        <v>230</v>
      </c>
      <c r="B234" s="524" t="s">
        <v>172</v>
      </c>
      <c r="C234" s="544" t="s">
        <v>512</v>
      </c>
      <c r="D234" s="513" t="s">
        <v>2641</v>
      </c>
      <c r="E234" s="103" t="s">
        <v>611</v>
      </c>
      <c r="F234" s="563" t="s">
        <v>272</v>
      </c>
      <c r="G234" s="552" t="s">
        <v>273</v>
      </c>
      <c r="H234" s="565" t="s">
        <v>278</v>
      </c>
      <c r="I234" s="565" t="s">
        <v>279</v>
      </c>
      <c r="J234" s="87" t="s">
        <v>275</v>
      </c>
      <c r="K234" s="87"/>
      <c r="L234" s="87"/>
      <c r="M234" s="87"/>
      <c r="N234" s="87"/>
      <c r="O234" s="546"/>
      <c r="P234" s="87"/>
      <c r="Q234" s="87"/>
      <c r="R234" s="547" t="s">
        <v>184</v>
      </c>
      <c r="S234" s="740"/>
      <c r="T234" s="741"/>
      <c r="U234" s="739"/>
      <c r="V234" s="589"/>
      <c r="W234" s="739"/>
      <c r="X234" s="739"/>
      <c r="Y234" s="550">
        <f t="shared" si="26"/>
        <v>0</v>
      </c>
      <c r="Z234" s="732"/>
      <c r="AA234" s="732"/>
      <c r="AB234" s="106"/>
      <c r="AD234" s="106"/>
      <c r="AE234" s="106"/>
      <c r="AF234" s="106"/>
      <c r="AG234" s="106"/>
      <c r="AH234" s="104"/>
      <c r="AI234" s="106"/>
      <c r="AJ234" s="106"/>
      <c r="AK234" s="106"/>
      <c r="AL234" s="106"/>
      <c r="AM234" s="104"/>
      <c r="AN234" s="106"/>
      <c r="AO234" s="106"/>
      <c r="AP234" s="106"/>
      <c r="AQ234" s="106"/>
      <c r="AR234" s="104"/>
      <c r="AS234" s="106"/>
      <c r="AT234" s="106"/>
      <c r="AU234" s="106"/>
      <c r="AV234" s="106"/>
      <c r="AW234" s="104"/>
    </row>
    <row r="235" spans="1:49" ht="23" hidden="1">
      <c r="A235" s="522">
        <v>231</v>
      </c>
      <c r="B235" s="524" t="s">
        <v>172</v>
      </c>
      <c r="C235" s="544" t="s">
        <v>512</v>
      </c>
      <c r="D235" s="513" t="s">
        <v>2641</v>
      </c>
      <c r="E235" s="103" t="s">
        <v>611</v>
      </c>
      <c r="F235" s="563" t="s">
        <v>272</v>
      </c>
      <c r="G235" s="552" t="s">
        <v>273</v>
      </c>
      <c r="H235" s="565" t="s">
        <v>280</v>
      </c>
      <c r="I235" s="565" t="s">
        <v>281</v>
      </c>
      <c r="J235" s="87" t="s">
        <v>282</v>
      </c>
      <c r="K235" s="87"/>
      <c r="L235" s="102"/>
      <c r="M235" s="87" t="s">
        <v>283</v>
      </c>
      <c r="N235" s="87"/>
      <c r="O235" s="546"/>
      <c r="P235" s="87"/>
      <c r="Q235" s="87"/>
      <c r="R235" s="547" t="s">
        <v>184</v>
      </c>
      <c r="S235" s="740"/>
      <c r="T235" s="741"/>
      <c r="U235" s="739"/>
      <c r="V235" s="589"/>
      <c r="W235" s="739"/>
      <c r="X235" s="739"/>
      <c r="Y235" s="550">
        <f t="shared" si="26"/>
        <v>0</v>
      </c>
      <c r="Z235" s="732"/>
      <c r="AA235" s="732"/>
      <c r="AB235" s="106"/>
      <c r="AD235" s="106"/>
      <c r="AE235" s="106"/>
      <c r="AF235" s="106"/>
      <c r="AG235" s="106"/>
      <c r="AH235" s="104"/>
      <c r="AI235" s="106"/>
      <c r="AJ235" s="106"/>
      <c r="AK235" s="106"/>
      <c r="AL235" s="106"/>
      <c r="AM235" s="104"/>
      <c r="AN235" s="106"/>
      <c r="AO235" s="106"/>
      <c r="AP235" s="106"/>
      <c r="AQ235" s="106"/>
      <c r="AR235" s="104"/>
      <c r="AS235" s="106"/>
      <c r="AT235" s="106"/>
      <c r="AU235" s="106"/>
      <c r="AV235" s="106"/>
      <c r="AW235" s="104"/>
    </row>
    <row r="236" spans="1:49" ht="23" hidden="1">
      <c r="A236" s="522">
        <v>232</v>
      </c>
      <c r="B236" s="524" t="s">
        <v>172</v>
      </c>
      <c r="C236" s="544" t="s">
        <v>512</v>
      </c>
      <c r="D236" s="513" t="s">
        <v>2641</v>
      </c>
      <c r="E236" s="103" t="s">
        <v>611</v>
      </c>
      <c r="F236" s="563" t="s">
        <v>272</v>
      </c>
      <c r="G236" s="552" t="s">
        <v>273</v>
      </c>
      <c r="H236" s="565" t="s">
        <v>284</v>
      </c>
      <c r="I236" s="565" t="s">
        <v>285</v>
      </c>
      <c r="J236" s="87" t="s">
        <v>286</v>
      </c>
      <c r="K236" s="87"/>
      <c r="L236" s="87"/>
      <c r="M236" s="87"/>
      <c r="N236" s="87"/>
      <c r="O236" s="546"/>
      <c r="P236" s="87"/>
      <c r="Q236" s="87"/>
      <c r="R236" s="547" t="s">
        <v>184</v>
      </c>
      <c r="S236" s="740"/>
      <c r="T236" s="741"/>
      <c r="U236" s="739"/>
      <c r="V236" s="589"/>
      <c r="W236" s="739"/>
      <c r="X236" s="739"/>
      <c r="Y236" s="550">
        <f t="shared" si="26"/>
        <v>0</v>
      </c>
      <c r="Z236" s="732"/>
      <c r="AA236" s="732"/>
      <c r="AB236" s="106"/>
      <c r="AD236" s="106"/>
      <c r="AE236" s="106"/>
      <c r="AF236" s="106"/>
      <c r="AG236" s="106"/>
      <c r="AH236" s="104"/>
      <c r="AI236" s="106"/>
      <c r="AJ236" s="106"/>
      <c r="AK236" s="106"/>
      <c r="AL236" s="106"/>
      <c r="AM236" s="104"/>
      <c r="AN236" s="106"/>
      <c r="AO236" s="106"/>
      <c r="AP236" s="106"/>
      <c r="AQ236" s="106"/>
      <c r="AR236" s="104"/>
      <c r="AS236" s="106"/>
      <c r="AT236" s="106"/>
      <c r="AU236" s="106"/>
      <c r="AV236" s="106"/>
      <c r="AW236" s="104"/>
    </row>
    <row r="237" spans="1:49" ht="23" hidden="1">
      <c r="A237" s="522">
        <v>233</v>
      </c>
      <c r="B237" s="524" t="s">
        <v>172</v>
      </c>
      <c r="C237" s="544" t="s">
        <v>512</v>
      </c>
      <c r="D237" s="513" t="s">
        <v>2641</v>
      </c>
      <c r="E237" s="103" t="s">
        <v>611</v>
      </c>
      <c r="F237" s="563" t="s">
        <v>272</v>
      </c>
      <c r="G237" s="552" t="s">
        <v>273</v>
      </c>
      <c r="H237" s="565" t="s">
        <v>287</v>
      </c>
      <c r="I237" s="565" t="s">
        <v>288</v>
      </c>
      <c r="J237" s="87" t="s">
        <v>282</v>
      </c>
      <c r="K237" s="87"/>
      <c r="L237" s="87"/>
      <c r="M237" s="87"/>
      <c r="N237" s="87"/>
      <c r="O237" s="546"/>
      <c r="P237" s="87"/>
      <c r="Q237" s="87"/>
      <c r="R237" s="547" t="s">
        <v>184</v>
      </c>
      <c r="S237" s="740"/>
      <c r="T237" s="741"/>
      <c r="U237" s="739"/>
      <c r="V237" s="589"/>
      <c r="W237" s="739"/>
      <c r="X237" s="739"/>
      <c r="Y237" s="550">
        <f t="shared" si="26"/>
        <v>0</v>
      </c>
      <c r="Z237" s="732"/>
      <c r="AA237" s="732"/>
      <c r="AB237" s="106"/>
      <c r="AD237" s="106"/>
      <c r="AE237" s="106"/>
      <c r="AF237" s="106"/>
      <c r="AG237" s="106"/>
      <c r="AH237" s="104"/>
      <c r="AI237" s="106"/>
      <c r="AJ237" s="106"/>
      <c r="AK237" s="106"/>
      <c r="AL237" s="106"/>
      <c r="AM237" s="104"/>
      <c r="AN237" s="106"/>
      <c r="AO237" s="106"/>
      <c r="AP237" s="106"/>
      <c r="AQ237" s="106"/>
      <c r="AR237" s="104"/>
      <c r="AS237" s="106"/>
      <c r="AT237" s="106"/>
      <c r="AU237" s="106"/>
      <c r="AV237" s="106"/>
      <c r="AW237" s="104"/>
    </row>
    <row r="238" spans="1:49" ht="23" hidden="1">
      <c r="A238" s="522">
        <v>234</v>
      </c>
      <c r="B238" s="524" t="s">
        <v>172</v>
      </c>
      <c r="C238" s="544" t="s">
        <v>512</v>
      </c>
      <c r="D238" s="513" t="s">
        <v>2641</v>
      </c>
      <c r="E238" s="103" t="s">
        <v>611</v>
      </c>
      <c r="F238" s="563" t="s">
        <v>272</v>
      </c>
      <c r="G238" s="552" t="s">
        <v>273</v>
      </c>
      <c r="H238" s="565" t="s">
        <v>289</v>
      </c>
      <c r="I238" s="565" t="s">
        <v>290</v>
      </c>
      <c r="J238" s="87"/>
      <c r="K238" s="87"/>
      <c r="L238" s="87"/>
      <c r="M238" s="87"/>
      <c r="N238" s="87"/>
      <c r="O238" s="546"/>
      <c r="P238" s="87"/>
      <c r="Q238" s="87"/>
      <c r="R238" s="547" t="s">
        <v>184</v>
      </c>
      <c r="S238" s="740"/>
      <c r="T238" s="741"/>
      <c r="U238" s="739"/>
      <c r="V238" s="589"/>
      <c r="W238" s="739"/>
      <c r="X238" s="739"/>
      <c r="Y238" s="550">
        <f t="shared" si="26"/>
        <v>0</v>
      </c>
      <c r="Z238" s="732"/>
      <c r="AA238" s="732"/>
      <c r="AB238" s="106"/>
      <c r="AD238" s="106"/>
      <c r="AE238" s="106"/>
      <c r="AF238" s="106"/>
      <c r="AG238" s="106"/>
      <c r="AH238" s="104"/>
      <c r="AI238" s="106"/>
      <c r="AJ238" s="106"/>
      <c r="AK238" s="106"/>
      <c r="AL238" s="106"/>
      <c r="AM238" s="104"/>
      <c r="AN238" s="106"/>
      <c r="AO238" s="106"/>
      <c r="AP238" s="106"/>
      <c r="AQ238" s="106"/>
      <c r="AR238" s="104"/>
      <c r="AS238" s="106"/>
      <c r="AT238" s="106"/>
      <c r="AU238" s="106"/>
      <c r="AV238" s="106"/>
      <c r="AW238" s="104"/>
    </row>
    <row r="239" spans="1:49" hidden="1">
      <c r="A239" s="522">
        <v>235</v>
      </c>
      <c r="B239" s="524" t="s">
        <v>172</v>
      </c>
      <c r="C239" s="544" t="s">
        <v>512</v>
      </c>
      <c r="D239" s="513" t="s">
        <v>2641</v>
      </c>
      <c r="E239" s="562" t="s">
        <v>2005</v>
      </c>
      <c r="F239" s="563" t="s">
        <v>2966</v>
      </c>
      <c r="G239" s="552" t="s">
        <v>292</v>
      </c>
      <c r="H239" s="565" t="s">
        <v>293</v>
      </c>
      <c r="I239" s="565" t="s">
        <v>294</v>
      </c>
      <c r="J239" s="87" t="s">
        <v>295</v>
      </c>
      <c r="K239" s="87"/>
      <c r="L239" s="87"/>
      <c r="M239" s="87"/>
      <c r="N239" s="87"/>
      <c r="O239" s="546"/>
      <c r="P239" s="87"/>
      <c r="Q239" s="87"/>
      <c r="R239" s="547" t="s">
        <v>184</v>
      </c>
      <c r="S239" s="574">
        <v>1</v>
      </c>
      <c r="T239" s="575">
        <v>0.01</v>
      </c>
      <c r="U239" s="575">
        <v>150</v>
      </c>
      <c r="V239" s="554">
        <f t="shared" si="27"/>
        <v>18</v>
      </c>
      <c r="W239" s="575">
        <v>0.05</v>
      </c>
      <c r="X239" s="575">
        <v>200</v>
      </c>
      <c r="Y239" s="550">
        <f t="shared" si="26"/>
        <v>24</v>
      </c>
      <c r="Z239" s="560" t="s">
        <v>212</v>
      </c>
      <c r="AA239" s="560"/>
      <c r="AB239" s="106"/>
      <c r="AD239" s="106"/>
      <c r="AE239" s="106"/>
      <c r="AF239" s="106"/>
      <c r="AG239" s="106"/>
      <c r="AH239" s="104"/>
      <c r="AI239" s="106"/>
      <c r="AJ239" s="106"/>
      <c r="AK239" s="106"/>
      <c r="AL239" s="106"/>
      <c r="AM239" s="104"/>
      <c r="AN239" s="106"/>
      <c r="AO239" s="106"/>
      <c r="AP239" s="106"/>
      <c r="AQ239" s="106"/>
      <c r="AR239" s="104"/>
      <c r="AS239" s="106"/>
      <c r="AT239" s="106"/>
      <c r="AU239" s="106"/>
      <c r="AV239" s="106"/>
      <c r="AW239" s="104"/>
    </row>
    <row r="240" spans="1:49" ht="23" hidden="1">
      <c r="A240" s="522">
        <v>236</v>
      </c>
      <c r="B240" s="524" t="s">
        <v>172</v>
      </c>
      <c r="C240" s="544" t="s">
        <v>512</v>
      </c>
      <c r="D240" s="513" t="s">
        <v>2641</v>
      </c>
      <c r="E240" s="562" t="s">
        <v>2005</v>
      </c>
      <c r="F240" s="563" t="s">
        <v>2966</v>
      </c>
      <c r="G240" s="552" t="s">
        <v>292</v>
      </c>
      <c r="H240" s="565" t="s">
        <v>296</v>
      </c>
      <c r="I240" s="565" t="s">
        <v>297</v>
      </c>
      <c r="J240" s="87"/>
      <c r="K240" s="87"/>
      <c r="L240" s="87"/>
      <c r="M240" s="87"/>
      <c r="N240" s="87"/>
      <c r="O240" s="546"/>
      <c r="P240" s="87"/>
      <c r="Q240" s="87"/>
      <c r="R240" s="547" t="s">
        <v>184</v>
      </c>
      <c r="S240" s="548">
        <v>1</v>
      </c>
      <c r="T240" s="549">
        <v>0.1</v>
      </c>
      <c r="U240" s="549">
        <v>150</v>
      </c>
      <c r="V240" s="554">
        <f t="shared" si="27"/>
        <v>180</v>
      </c>
      <c r="W240" s="575">
        <v>0.05</v>
      </c>
      <c r="X240" s="575">
        <v>200</v>
      </c>
      <c r="Y240" s="550">
        <f t="shared" si="26"/>
        <v>240</v>
      </c>
      <c r="Z240" s="560" t="s">
        <v>212</v>
      </c>
      <c r="AA240" s="560"/>
      <c r="AB240" s="106"/>
      <c r="AD240" s="106"/>
      <c r="AE240" s="106"/>
      <c r="AF240" s="106"/>
      <c r="AG240" s="106"/>
      <c r="AH240" s="104"/>
      <c r="AI240" s="106"/>
      <c r="AJ240" s="106"/>
      <c r="AK240" s="106"/>
      <c r="AL240" s="106"/>
      <c r="AM240" s="104"/>
      <c r="AN240" s="106"/>
      <c r="AO240" s="106"/>
      <c r="AP240" s="106"/>
      <c r="AQ240" s="106"/>
      <c r="AR240" s="104"/>
      <c r="AS240" s="106"/>
      <c r="AT240" s="106"/>
      <c r="AU240" s="106"/>
      <c r="AV240" s="106"/>
      <c r="AW240" s="104"/>
    </row>
    <row r="241" spans="1:49" ht="23" hidden="1">
      <c r="A241" s="522">
        <v>237</v>
      </c>
      <c r="B241" s="524" t="s">
        <v>172</v>
      </c>
      <c r="C241" s="544" t="s">
        <v>512</v>
      </c>
      <c r="D241" s="513" t="s">
        <v>2641</v>
      </c>
      <c r="E241" s="562" t="s">
        <v>2005</v>
      </c>
      <c r="F241" s="563" t="s">
        <v>2966</v>
      </c>
      <c r="G241" s="552" t="s">
        <v>292</v>
      </c>
      <c r="H241" s="565" t="s">
        <v>299</v>
      </c>
      <c r="I241" s="565" t="s">
        <v>300</v>
      </c>
      <c r="J241" s="87"/>
      <c r="K241" s="87"/>
      <c r="L241" s="87"/>
      <c r="M241" s="87"/>
      <c r="N241" s="87"/>
      <c r="O241" s="546"/>
      <c r="P241" s="87"/>
      <c r="Q241" s="87"/>
      <c r="R241" s="547" t="s">
        <v>184</v>
      </c>
      <c r="S241" s="548">
        <v>1</v>
      </c>
      <c r="T241" s="549">
        <v>0.35</v>
      </c>
      <c r="U241" s="549">
        <v>150</v>
      </c>
      <c r="V241" s="554">
        <f t="shared" si="27"/>
        <v>630</v>
      </c>
      <c r="W241" s="575">
        <v>0.35</v>
      </c>
      <c r="X241" s="575">
        <v>200</v>
      </c>
      <c r="Y241" s="550">
        <f t="shared" si="26"/>
        <v>840</v>
      </c>
      <c r="Z241" s="560" t="s">
        <v>212</v>
      </c>
      <c r="AA241" s="560"/>
      <c r="AB241" s="106"/>
      <c r="AD241" s="106"/>
      <c r="AE241" s="106"/>
      <c r="AF241" s="106"/>
      <c r="AG241" s="106"/>
      <c r="AH241" s="104"/>
      <c r="AI241" s="106"/>
      <c r="AJ241" s="106"/>
      <c r="AK241" s="106"/>
      <c r="AL241" s="106"/>
      <c r="AM241" s="104"/>
      <c r="AN241" s="106"/>
      <c r="AO241" s="106"/>
      <c r="AP241" s="106"/>
      <c r="AQ241" s="106"/>
      <c r="AR241" s="104"/>
      <c r="AS241" s="106"/>
      <c r="AT241" s="106"/>
      <c r="AU241" s="106"/>
      <c r="AV241" s="106"/>
      <c r="AW241" s="104"/>
    </row>
    <row r="242" spans="1:49" ht="30.75" hidden="1" customHeight="1">
      <c r="A242" s="522">
        <v>238</v>
      </c>
      <c r="B242" s="524" t="s">
        <v>172</v>
      </c>
      <c r="C242" s="544" t="s">
        <v>512</v>
      </c>
      <c r="D242" s="513" t="s">
        <v>2641</v>
      </c>
      <c r="E242" s="562" t="s">
        <v>2005</v>
      </c>
      <c r="F242" s="563" t="s">
        <v>2966</v>
      </c>
      <c r="G242" s="552" t="s">
        <v>292</v>
      </c>
      <c r="H242" s="565" t="s">
        <v>289</v>
      </c>
      <c r="I242" s="565" t="s">
        <v>301</v>
      </c>
      <c r="J242" s="106" t="s">
        <v>302</v>
      </c>
      <c r="K242" s="106"/>
      <c r="L242" s="106"/>
      <c r="M242" s="106"/>
      <c r="N242" s="106"/>
      <c r="O242" s="546"/>
      <c r="P242" s="106"/>
      <c r="Q242" s="106"/>
      <c r="R242" s="547" t="s">
        <v>184</v>
      </c>
      <c r="S242" s="558">
        <v>1</v>
      </c>
      <c r="T242" s="549">
        <v>0.02</v>
      </c>
      <c r="U242" s="549">
        <v>150</v>
      </c>
      <c r="V242" s="554">
        <f t="shared" si="27"/>
        <v>36</v>
      </c>
      <c r="W242" s="549">
        <v>0.01</v>
      </c>
      <c r="X242" s="549">
        <v>200</v>
      </c>
      <c r="Y242" s="550">
        <f t="shared" si="26"/>
        <v>48</v>
      </c>
      <c r="Z242" s="560" t="s">
        <v>212</v>
      </c>
      <c r="AA242" s="560"/>
      <c r="AB242" s="593" t="s">
        <v>519</v>
      </c>
      <c r="AD242" s="106"/>
      <c r="AE242" s="106"/>
      <c r="AF242" s="106"/>
      <c r="AG242" s="106"/>
      <c r="AH242" s="104"/>
      <c r="AI242" s="106"/>
      <c r="AJ242" s="106"/>
      <c r="AK242" s="106"/>
      <c r="AL242" s="106"/>
      <c r="AM242" s="104"/>
      <c r="AN242" s="106"/>
      <c r="AO242" s="106"/>
      <c r="AP242" s="106"/>
      <c r="AQ242" s="106"/>
      <c r="AR242" s="104"/>
      <c r="AS242" s="106"/>
      <c r="AT242" s="106"/>
      <c r="AU242" s="106"/>
      <c r="AV242" s="106"/>
      <c r="AW242" s="104"/>
    </row>
    <row r="243" spans="1:49" ht="23" hidden="1">
      <c r="A243" s="522">
        <v>239</v>
      </c>
      <c r="B243" s="524" t="s">
        <v>172</v>
      </c>
      <c r="C243" s="544" t="s">
        <v>512</v>
      </c>
      <c r="D243" s="513" t="s">
        <v>2641</v>
      </c>
      <c r="E243" s="562" t="s">
        <v>2005</v>
      </c>
      <c r="F243" s="563" t="s">
        <v>2966</v>
      </c>
      <c r="G243" s="552" t="s">
        <v>2948</v>
      </c>
      <c r="H243" s="565" t="s">
        <v>306</v>
      </c>
      <c r="I243" s="565" t="s">
        <v>307</v>
      </c>
      <c r="J243" s="106" t="s">
        <v>308</v>
      </c>
      <c r="K243" s="106"/>
      <c r="L243" s="106"/>
      <c r="M243" s="106"/>
      <c r="N243" s="106"/>
      <c r="O243" s="557"/>
      <c r="P243" s="106"/>
      <c r="Q243" s="106"/>
      <c r="R243" s="547" t="s">
        <v>184</v>
      </c>
      <c r="S243" s="736">
        <v>2</v>
      </c>
      <c r="T243" s="737">
        <v>0.33</v>
      </c>
      <c r="U243" s="737">
        <v>150</v>
      </c>
      <c r="V243" s="589">
        <f t="shared" si="27"/>
        <v>1188</v>
      </c>
      <c r="W243" s="737">
        <v>0.2</v>
      </c>
      <c r="X243" s="737">
        <v>200</v>
      </c>
      <c r="Y243" s="550">
        <f t="shared" si="26"/>
        <v>1584</v>
      </c>
      <c r="Z243" s="560" t="s">
        <v>212</v>
      </c>
      <c r="AA243" s="560"/>
      <c r="AB243" s="106"/>
      <c r="AD243" s="106"/>
      <c r="AE243" s="106"/>
      <c r="AF243" s="106"/>
      <c r="AG243" s="106"/>
      <c r="AH243" s="104"/>
      <c r="AI243" s="106"/>
      <c r="AJ243" s="106"/>
      <c r="AK243" s="106"/>
      <c r="AL243" s="106"/>
      <c r="AM243" s="104"/>
      <c r="AN243" s="106"/>
      <c r="AO243" s="106"/>
      <c r="AP243" s="106"/>
      <c r="AQ243" s="106"/>
      <c r="AR243" s="104"/>
      <c r="AS243" s="106"/>
      <c r="AT243" s="106"/>
      <c r="AU243" s="106"/>
      <c r="AV243" s="106"/>
      <c r="AW243" s="104"/>
    </row>
    <row r="244" spans="1:49" hidden="1">
      <c r="A244" s="522">
        <v>240</v>
      </c>
      <c r="B244" s="524" t="s">
        <v>172</v>
      </c>
      <c r="C244" s="544" t="s">
        <v>512</v>
      </c>
      <c r="D244" s="513" t="s">
        <v>2641</v>
      </c>
      <c r="E244" s="562" t="s">
        <v>2005</v>
      </c>
      <c r="F244" s="563" t="s">
        <v>2966</v>
      </c>
      <c r="G244" s="552" t="s">
        <v>2948</v>
      </c>
      <c r="H244" s="565" t="s">
        <v>289</v>
      </c>
      <c r="I244" s="545" t="s">
        <v>309</v>
      </c>
      <c r="J244" s="106"/>
      <c r="K244" s="106"/>
      <c r="L244" s="106"/>
      <c r="M244" s="106"/>
      <c r="N244" s="106"/>
      <c r="O244" s="557"/>
      <c r="P244" s="106"/>
      <c r="Q244" s="106"/>
      <c r="R244" s="547" t="s">
        <v>184</v>
      </c>
      <c r="S244" s="736"/>
      <c r="T244" s="737"/>
      <c r="U244" s="737"/>
      <c r="V244" s="589"/>
      <c r="W244" s="737"/>
      <c r="X244" s="737"/>
      <c r="Y244" s="550">
        <f t="shared" si="26"/>
        <v>0</v>
      </c>
      <c r="Z244" s="560" t="s">
        <v>212</v>
      </c>
      <c r="AA244" s="560"/>
      <c r="AB244" s="106"/>
      <c r="AD244" s="106"/>
      <c r="AE244" s="106"/>
      <c r="AF244" s="106"/>
      <c r="AG244" s="106"/>
      <c r="AH244" s="104"/>
      <c r="AI244" s="106"/>
      <c r="AJ244" s="106"/>
      <c r="AK244" s="106"/>
      <c r="AL244" s="106"/>
      <c r="AM244" s="104"/>
      <c r="AN244" s="106"/>
      <c r="AO244" s="106"/>
      <c r="AP244" s="106"/>
      <c r="AQ244" s="106"/>
      <c r="AR244" s="104"/>
      <c r="AS244" s="106"/>
      <c r="AT244" s="106"/>
      <c r="AU244" s="106"/>
      <c r="AV244" s="106"/>
      <c r="AW244" s="104"/>
    </row>
    <row r="245" spans="1:49" hidden="1">
      <c r="A245" s="522">
        <v>241</v>
      </c>
      <c r="B245" s="524" t="s">
        <v>172</v>
      </c>
      <c r="C245" s="544" t="s">
        <v>512</v>
      </c>
      <c r="D245" s="513" t="s">
        <v>2641</v>
      </c>
      <c r="E245" s="576" t="s">
        <v>2938</v>
      </c>
      <c r="F245" s="562" t="s">
        <v>319</v>
      </c>
      <c r="G245" s="552" t="s">
        <v>311</v>
      </c>
      <c r="H245" s="545" t="s">
        <v>312</v>
      </c>
      <c r="I245" s="545" t="s">
        <v>313</v>
      </c>
      <c r="J245" s="106" t="s">
        <v>314</v>
      </c>
      <c r="K245" s="106"/>
      <c r="L245" s="106"/>
      <c r="M245" s="106"/>
      <c r="N245" s="106"/>
      <c r="O245" s="557"/>
      <c r="P245" s="106"/>
      <c r="Q245" s="106"/>
      <c r="R245" s="547" t="s">
        <v>184</v>
      </c>
      <c r="S245" s="736"/>
      <c r="T245" s="737"/>
      <c r="U245" s="737"/>
      <c r="V245" s="589"/>
      <c r="W245" s="737"/>
      <c r="X245" s="737"/>
      <c r="Y245" s="550">
        <f t="shared" si="26"/>
        <v>0</v>
      </c>
      <c r="Z245" s="560" t="s">
        <v>185</v>
      </c>
      <c r="AA245" s="560"/>
      <c r="AB245" s="106"/>
      <c r="AD245" s="106"/>
      <c r="AE245" s="106"/>
      <c r="AF245" s="106"/>
      <c r="AG245" s="106"/>
      <c r="AH245" s="104"/>
      <c r="AI245" s="106"/>
      <c r="AJ245" s="106"/>
      <c r="AK245" s="106"/>
      <c r="AL245" s="106"/>
      <c r="AM245" s="104"/>
      <c r="AN245" s="106"/>
      <c r="AO245" s="106"/>
      <c r="AP245" s="106"/>
      <c r="AQ245" s="106"/>
      <c r="AR245" s="104"/>
      <c r="AS245" s="106"/>
      <c r="AT245" s="106"/>
      <c r="AU245" s="106"/>
      <c r="AV245" s="106"/>
      <c r="AW245" s="104"/>
    </row>
    <row r="246" spans="1:49" ht="23" hidden="1">
      <c r="A246" s="522">
        <v>242</v>
      </c>
      <c r="B246" s="524" t="s">
        <v>172</v>
      </c>
      <c r="C246" s="544" t="s">
        <v>512</v>
      </c>
      <c r="D246" s="513" t="s">
        <v>2641</v>
      </c>
      <c r="E246" s="576" t="s">
        <v>2938</v>
      </c>
      <c r="F246" s="562" t="s">
        <v>319</v>
      </c>
      <c r="G246" s="552" t="s">
        <v>2933</v>
      </c>
      <c r="H246" s="545" t="s">
        <v>316</v>
      </c>
      <c r="I246" s="545" t="s">
        <v>317</v>
      </c>
      <c r="J246" s="106" t="s">
        <v>318</v>
      </c>
      <c r="K246" s="106"/>
      <c r="L246" s="106"/>
      <c r="M246" s="106"/>
      <c r="N246" s="106"/>
      <c r="O246" s="557"/>
      <c r="P246" s="106"/>
      <c r="Q246" s="106"/>
      <c r="R246" s="547" t="s">
        <v>184</v>
      </c>
      <c r="S246" s="736"/>
      <c r="T246" s="737"/>
      <c r="U246" s="737"/>
      <c r="V246" s="589"/>
      <c r="W246" s="737"/>
      <c r="X246" s="737"/>
      <c r="Y246" s="550">
        <f t="shared" si="26"/>
        <v>0</v>
      </c>
      <c r="Z246" s="560" t="s">
        <v>185</v>
      </c>
      <c r="AA246" s="560"/>
      <c r="AB246" s="106"/>
      <c r="AD246" s="106"/>
      <c r="AE246" s="106"/>
      <c r="AF246" s="106"/>
      <c r="AG246" s="106"/>
      <c r="AH246" s="104"/>
      <c r="AI246" s="106"/>
      <c r="AJ246" s="106"/>
      <c r="AK246" s="106"/>
      <c r="AL246" s="106"/>
      <c r="AM246" s="104"/>
      <c r="AN246" s="106"/>
      <c r="AO246" s="106"/>
      <c r="AP246" s="106"/>
      <c r="AQ246" s="106"/>
      <c r="AR246" s="104"/>
      <c r="AS246" s="106"/>
      <c r="AT246" s="106"/>
      <c r="AU246" s="106"/>
      <c r="AV246" s="106"/>
      <c r="AW246" s="104"/>
    </row>
    <row r="247" spans="1:49" hidden="1">
      <c r="A247" s="522">
        <v>243</v>
      </c>
      <c r="B247" s="524" t="s">
        <v>172</v>
      </c>
      <c r="C247" s="544" t="s">
        <v>512</v>
      </c>
      <c r="D247" s="513" t="s">
        <v>2641</v>
      </c>
      <c r="E247" s="576" t="s">
        <v>2938</v>
      </c>
      <c r="F247" s="562" t="s">
        <v>319</v>
      </c>
      <c r="G247" s="552" t="s">
        <v>1155</v>
      </c>
      <c r="H247" s="545" t="s">
        <v>321</v>
      </c>
      <c r="I247" s="545" t="s">
        <v>322</v>
      </c>
      <c r="J247" s="106" t="s">
        <v>323</v>
      </c>
      <c r="K247" s="106"/>
      <c r="L247" s="106"/>
      <c r="M247" s="106"/>
      <c r="N247" s="106"/>
      <c r="O247" s="557"/>
      <c r="P247" s="106"/>
      <c r="Q247" s="106"/>
      <c r="R247" s="547" t="s">
        <v>184</v>
      </c>
      <c r="S247" s="548">
        <v>1</v>
      </c>
      <c r="T247" s="549">
        <v>0.33</v>
      </c>
      <c r="U247" s="549">
        <v>4</v>
      </c>
      <c r="V247" s="554">
        <f t="shared" si="27"/>
        <v>15.84</v>
      </c>
      <c r="W247" s="549">
        <v>0.1</v>
      </c>
      <c r="X247" s="549">
        <v>20</v>
      </c>
      <c r="Y247" s="550">
        <f t="shared" si="26"/>
        <v>79.2</v>
      </c>
      <c r="Z247" s="560" t="s">
        <v>185</v>
      </c>
      <c r="AA247" s="560"/>
      <c r="AB247" s="106"/>
      <c r="AD247" s="106"/>
      <c r="AE247" s="106"/>
      <c r="AF247" s="106"/>
      <c r="AG247" s="106"/>
      <c r="AH247" s="104"/>
      <c r="AI247" s="106"/>
      <c r="AJ247" s="106"/>
      <c r="AK247" s="106"/>
      <c r="AL247" s="106"/>
      <c r="AM247" s="104"/>
      <c r="AN247" s="106"/>
      <c r="AO247" s="106"/>
      <c r="AP247" s="106"/>
      <c r="AQ247" s="106"/>
      <c r="AR247" s="104"/>
      <c r="AS247" s="106"/>
      <c r="AT247" s="106"/>
      <c r="AU247" s="106"/>
      <c r="AV247" s="106"/>
      <c r="AW247" s="104"/>
    </row>
    <row r="248" spans="1:49" hidden="1">
      <c r="A248" s="522">
        <v>244</v>
      </c>
      <c r="B248" s="524" t="s">
        <v>172</v>
      </c>
      <c r="C248" s="544" t="s">
        <v>512</v>
      </c>
      <c r="D248" s="513" t="s">
        <v>2641</v>
      </c>
      <c r="E248" s="576" t="s">
        <v>2938</v>
      </c>
      <c r="F248" s="562" t="s">
        <v>319</v>
      </c>
      <c r="G248" s="552" t="s">
        <v>1155</v>
      </c>
      <c r="H248" s="545" t="s">
        <v>324</v>
      </c>
      <c r="I248" s="545" t="s">
        <v>325</v>
      </c>
      <c r="J248" s="106"/>
      <c r="K248" s="106"/>
      <c r="L248" s="106"/>
      <c r="M248" s="106"/>
      <c r="N248" s="106"/>
      <c r="O248" s="557"/>
      <c r="P248" s="106"/>
      <c r="Q248" s="106"/>
      <c r="R248" s="547" t="s">
        <v>184</v>
      </c>
      <c r="S248" s="548">
        <v>1</v>
      </c>
      <c r="T248" s="549">
        <v>0.1</v>
      </c>
      <c r="U248" s="549">
        <v>4</v>
      </c>
      <c r="V248" s="554">
        <f t="shared" si="27"/>
        <v>4.8000000000000007</v>
      </c>
      <c r="W248" s="549">
        <v>0.05</v>
      </c>
      <c r="X248" s="549">
        <v>20</v>
      </c>
      <c r="Y248" s="550">
        <f t="shared" si="26"/>
        <v>24</v>
      </c>
      <c r="Z248" s="560" t="s">
        <v>185</v>
      </c>
      <c r="AA248" s="560"/>
      <c r="AB248" s="106"/>
      <c r="AD248" s="106"/>
      <c r="AE248" s="106"/>
      <c r="AF248" s="106"/>
      <c r="AG248" s="106"/>
      <c r="AH248" s="104"/>
      <c r="AI248" s="106"/>
      <c r="AJ248" s="106"/>
      <c r="AK248" s="106"/>
      <c r="AL248" s="106"/>
      <c r="AM248" s="104"/>
      <c r="AN248" s="106"/>
      <c r="AO248" s="106"/>
      <c r="AP248" s="106"/>
      <c r="AQ248" s="106"/>
      <c r="AR248" s="104"/>
      <c r="AS248" s="106"/>
      <c r="AT248" s="106"/>
      <c r="AU248" s="106"/>
      <c r="AV248" s="106"/>
      <c r="AW248" s="104"/>
    </row>
    <row r="249" spans="1:49" ht="23" hidden="1">
      <c r="A249" s="522">
        <v>245</v>
      </c>
      <c r="B249" s="524" t="s">
        <v>172</v>
      </c>
      <c r="C249" s="544" t="s">
        <v>512</v>
      </c>
      <c r="D249" s="513" t="s">
        <v>2641</v>
      </c>
      <c r="E249" s="576" t="s">
        <v>2938</v>
      </c>
      <c r="F249" s="562" t="s">
        <v>319</v>
      </c>
      <c r="G249" s="552" t="s">
        <v>1155</v>
      </c>
      <c r="H249" s="545" t="s">
        <v>326</v>
      </c>
      <c r="I249" s="545" t="s">
        <v>327</v>
      </c>
      <c r="J249" s="106" t="s">
        <v>328</v>
      </c>
      <c r="K249" s="106"/>
      <c r="L249" s="106"/>
      <c r="M249" s="106"/>
      <c r="N249" s="106"/>
      <c r="O249" s="557"/>
      <c r="P249" s="106"/>
      <c r="Q249" s="106"/>
      <c r="R249" s="547" t="s">
        <v>184</v>
      </c>
      <c r="S249" s="548">
        <v>1</v>
      </c>
      <c r="T249" s="549">
        <v>0.2</v>
      </c>
      <c r="U249" s="549">
        <v>150</v>
      </c>
      <c r="V249" s="554">
        <f t="shared" si="27"/>
        <v>360</v>
      </c>
      <c r="W249" s="738">
        <v>0.2</v>
      </c>
      <c r="X249" s="738">
        <v>200</v>
      </c>
      <c r="Y249" s="550">
        <f t="shared" si="26"/>
        <v>480</v>
      </c>
      <c r="Z249" s="560" t="s">
        <v>185</v>
      </c>
      <c r="AA249" s="560"/>
      <c r="AB249" s="106"/>
      <c r="AD249" s="106"/>
      <c r="AE249" s="106"/>
      <c r="AF249" s="106"/>
      <c r="AG249" s="106"/>
      <c r="AH249" s="104"/>
      <c r="AI249" s="106"/>
      <c r="AJ249" s="106"/>
      <c r="AK249" s="106"/>
      <c r="AL249" s="106"/>
      <c r="AM249" s="104"/>
      <c r="AN249" s="106"/>
      <c r="AO249" s="106"/>
      <c r="AP249" s="106"/>
      <c r="AQ249" s="106"/>
      <c r="AR249" s="104"/>
      <c r="AS249" s="106"/>
      <c r="AT249" s="106"/>
      <c r="AU249" s="106"/>
      <c r="AV249" s="106"/>
      <c r="AW249" s="104"/>
    </row>
    <row r="250" spans="1:49" ht="23" hidden="1">
      <c r="A250" s="522">
        <v>246</v>
      </c>
      <c r="B250" s="524" t="s">
        <v>172</v>
      </c>
      <c r="C250" s="544" t="s">
        <v>512</v>
      </c>
      <c r="D250" s="513" t="s">
        <v>2641</v>
      </c>
      <c r="E250" s="576" t="s">
        <v>2938</v>
      </c>
      <c r="F250" s="562" t="s">
        <v>319</v>
      </c>
      <c r="G250" s="552" t="s">
        <v>320</v>
      </c>
      <c r="H250" s="545" t="s">
        <v>329</v>
      </c>
      <c r="I250" s="545" t="s">
        <v>330</v>
      </c>
      <c r="J250" s="106" t="s">
        <v>331</v>
      </c>
      <c r="K250" s="106"/>
      <c r="L250" s="106"/>
      <c r="M250" s="106"/>
      <c r="N250" s="106"/>
      <c r="O250" s="557"/>
      <c r="P250" s="106"/>
      <c r="Q250" s="106"/>
      <c r="R250" s="547" t="s">
        <v>184</v>
      </c>
      <c r="S250" s="736">
        <v>2</v>
      </c>
      <c r="T250" s="737">
        <v>2</v>
      </c>
      <c r="U250" s="737">
        <v>12</v>
      </c>
      <c r="V250" s="589">
        <f t="shared" si="27"/>
        <v>576</v>
      </c>
      <c r="W250" s="738"/>
      <c r="X250" s="738"/>
      <c r="Y250" s="550">
        <f t="shared" si="26"/>
        <v>0</v>
      </c>
      <c r="Z250" s="560" t="s">
        <v>185</v>
      </c>
      <c r="AA250" s="560"/>
      <c r="AB250" s="106"/>
      <c r="AD250" s="106"/>
      <c r="AE250" s="106"/>
      <c r="AF250" s="106"/>
      <c r="AG250" s="106"/>
      <c r="AH250" s="104"/>
      <c r="AI250" s="106"/>
      <c r="AJ250" s="106"/>
      <c r="AK250" s="106"/>
      <c r="AL250" s="106"/>
      <c r="AM250" s="104"/>
      <c r="AN250" s="106"/>
      <c r="AO250" s="106"/>
      <c r="AP250" s="106"/>
      <c r="AQ250" s="106"/>
      <c r="AR250" s="104"/>
      <c r="AS250" s="106"/>
      <c r="AT250" s="106"/>
      <c r="AU250" s="106"/>
      <c r="AV250" s="106"/>
      <c r="AW250" s="104"/>
    </row>
    <row r="251" spans="1:49" hidden="1">
      <c r="A251" s="522">
        <v>247</v>
      </c>
      <c r="B251" s="524" t="s">
        <v>172</v>
      </c>
      <c r="C251" s="544" t="s">
        <v>512</v>
      </c>
      <c r="D251" s="513" t="s">
        <v>2641</v>
      </c>
      <c r="E251" s="576" t="s">
        <v>2938</v>
      </c>
      <c r="F251" s="562" t="s">
        <v>319</v>
      </c>
      <c r="G251" s="552" t="s">
        <v>320</v>
      </c>
      <c r="H251" s="545" t="s">
        <v>332</v>
      </c>
      <c r="I251" s="545" t="s">
        <v>333</v>
      </c>
      <c r="J251" s="106"/>
      <c r="K251" s="106"/>
      <c r="L251" s="106"/>
      <c r="M251" s="106"/>
      <c r="N251" s="106"/>
      <c r="O251" s="557"/>
      <c r="P251" s="106"/>
      <c r="Q251" s="106"/>
      <c r="R251" s="547" t="s">
        <v>184</v>
      </c>
      <c r="S251" s="736"/>
      <c r="T251" s="737"/>
      <c r="U251" s="737"/>
      <c r="V251" s="589"/>
      <c r="W251" s="738"/>
      <c r="X251" s="738"/>
      <c r="Y251" s="550">
        <f t="shared" si="26"/>
        <v>0</v>
      </c>
      <c r="Z251" s="560" t="s">
        <v>185</v>
      </c>
      <c r="AA251" s="560"/>
      <c r="AB251" s="106"/>
      <c r="AD251" s="106"/>
      <c r="AE251" s="106"/>
      <c r="AF251" s="106"/>
      <c r="AG251" s="106"/>
      <c r="AH251" s="104"/>
      <c r="AI251" s="106"/>
      <c r="AJ251" s="106"/>
      <c r="AK251" s="106"/>
      <c r="AL251" s="106"/>
      <c r="AM251" s="104"/>
      <c r="AN251" s="106"/>
      <c r="AO251" s="106"/>
      <c r="AP251" s="106"/>
      <c r="AQ251" s="106"/>
      <c r="AR251" s="104"/>
      <c r="AS251" s="106"/>
      <c r="AT251" s="106"/>
      <c r="AU251" s="106"/>
      <c r="AV251" s="106"/>
      <c r="AW251" s="104"/>
    </row>
    <row r="252" spans="1:49" hidden="1">
      <c r="A252" s="522">
        <v>248</v>
      </c>
      <c r="B252" s="524" t="s">
        <v>172</v>
      </c>
      <c r="C252" s="544" t="s">
        <v>512</v>
      </c>
      <c r="D252" s="513" t="s">
        <v>2641</v>
      </c>
      <c r="E252" s="576" t="s">
        <v>2938</v>
      </c>
      <c r="F252" s="562" t="s">
        <v>334</v>
      </c>
      <c r="G252" s="552" t="s">
        <v>334</v>
      </c>
      <c r="H252" s="577" t="s">
        <v>335</v>
      </c>
      <c r="I252" s="578" t="s">
        <v>336</v>
      </c>
      <c r="J252" s="579" t="s">
        <v>337</v>
      </c>
      <c r="K252" s="580"/>
      <c r="L252" s="580"/>
      <c r="M252" s="580"/>
      <c r="N252" s="580"/>
      <c r="O252" s="557"/>
      <c r="P252" s="580"/>
      <c r="Q252" s="580"/>
      <c r="R252" s="547" t="s">
        <v>184</v>
      </c>
      <c r="S252" s="582">
        <v>2</v>
      </c>
      <c r="T252" s="583">
        <v>0.5</v>
      </c>
      <c r="U252" s="549">
        <v>8</v>
      </c>
      <c r="V252" s="554">
        <f t="shared" si="27"/>
        <v>96</v>
      </c>
      <c r="W252" s="549">
        <v>0.2</v>
      </c>
      <c r="X252" s="583">
        <v>16</v>
      </c>
      <c r="Y252" s="550">
        <f t="shared" si="26"/>
        <v>192</v>
      </c>
      <c r="Z252" s="560" t="s">
        <v>185</v>
      </c>
      <c r="AA252" s="560"/>
      <c r="AB252" s="579"/>
      <c r="AD252" s="106"/>
      <c r="AE252" s="106"/>
      <c r="AF252" s="106"/>
      <c r="AG252" s="106"/>
      <c r="AH252" s="104"/>
      <c r="AI252" s="106"/>
      <c r="AJ252" s="106"/>
      <c r="AK252" s="106"/>
      <c r="AL252" s="106"/>
      <c r="AM252" s="104"/>
      <c r="AN252" s="106"/>
      <c r="AO252" s="106"/>
      <c r="AP252" s="106"/>
      <c r="AQ252" s="106"/>
      <c r="AR252" s="104"/>
      <c r="AS252" s="106"/>
      <c r="AT252" s="106"/>
      <c r="AU252" s="106"/>
      <c r="AV252" s="106"/>
      <c r="AW252" s="104"/>
    </row>
    <row r="253" spans="1:49" hidden="1">
      <c r="A253" s="522">
        <v>249</v>
      </c>
      <c r="B253" s="524" t="s">
        <v>172</v>
      </c>
      <c r="C253" s="544" t="s">
        <v>512</v>
      </c>
      <c r="D253" s="513" t="s">
        <v>2641</v>
      </c>
      <c r="E253" s="576" t="s">
        <v>2938</v>
      </c>
      <c r="F253" s="562" t="s">
        <v>334</v>
      </c>
      <c r="G253" s="552" t="s">
        <v>334</v>
      </c>
      <c r="H253" s="577" t="s">
        <v>338</v>
      </c>
      <c r="I253" s="578" t="s">
        <v>339</v>
      </c>
      <c r="J253" s="579"/>
      <c r="K253" s="580"/>
      <c r="L253" s="580"/>
      <c r="M253" s="580"/>
      <c r="N253" s="580"/>
      <c r="O253" s="581"/>
      <c r="P253" s="580"/>
      <c r="Q253" s="594"/>
      <c r="R253" s="595" t="s">
        <v>184</v>
      </c>
      <c r="S253" s="596">
        <v>2</v>
      </c>
      <c r="T253" s="597">
        <v>1</v>
      </c>
      <c r="U253" s="597">
        <v>8</v>
      </c>
      <c r="V253" s="554">
        <f t="shared" si="27"/>
        <v>192</v>
      </c>
      <c r="W253" s="549">
        <v>0.5</v>
      </c>
      <c r="X253" s="583">
        <v>16</v>
      </c>
      <c r="Y253" s="550">
        <f t="shared" si="26"/>
        <v>384</v>
      </c>
      <c r="Z253" s="560" t="s">
        <v>185</v>
      </c>
      <c r="AA253" s="560"/>
      <c r="AB253" s="106"/>
      <c r="AD253" s="106"/>
      <c r="AE253" s="106"/>
      <c r="AF253" s="106"/>
      <c r="AG253" s="106"/>
      <c r="AH253" s="104"/>
      <c r="AI253" s="106"/>
      <c r="AJ253" s="106"/>
      <c r="AK253" s="106"/>
      <c r="AL253" s="106"/>
      <c r="AM253" s="104"/>
      <c r="AN253" s="106"/>
      <c r="AO253" s="106"/>
      <c r="AP253" s="106"/>
      <c r="AQ253" s="106"/>
      <c r="AR253" s="104"/>
      <c r="AS253" s="106"/>
      <c r="AT253" s="106"/>
      <c r="AU253" s="106"/>
      <c r="AV253" s="106"/>
      <c r="AW253" s="104"/>
    </row>
    <row r="254" spans="1:49" hidden="1">
      <c r="A254" s="522">
        <v>250</v>
      </c>
      <c r="B254" s="524" t="s">
        <v>172</v>
      </c>
      <c r="C254" s="544" t="s">
        <v>512</v>
      </c>
      <c r="D254" s="513" t="s">
        <v>2641</v>
      </c>
      <c r="E254" s="576" t="s">
        <v>2938</v>
      </c>
      <c r="F254" s="562" t="s">
        <v>334</v>
      </c>
      <c r="G254" s="552" t="s">
        <v>334</v>
      </c>
      <c r="H254" s="545" t="s">
        <v>213</v>
      </c>
      <c r="I254" s="545" t="s">
        <v>340</v>
      </c>
      <c r="J254" s="579" t="s">
        <v>341</v>
      </c>
      <c r="K254" s="580"/>
      <c r="L254" s="102"/>
      <c r="M254" s="570" t="s">
        <v>342</v>
      </c>
      <c r="N254" s="580"/>
      <c r="O254" s="581"/>
      <c r="P254" s="580"/>
      <c r="Q254" s="580"/>
      <c r="R254" s="547" t="s">
        <v>184</v>
      </c>
      <c r="S254" s="742">
        <v>2</v>
      </c>
      <c r="T254" s="743">
        <v>1.5</v>
      </c>
      <c r="U254" s="737">
        <v>8</v>
      </c>
      <c r="V254" s="589">
        <f t="shared" si="27"/>
        <v>288</v>
      </c>
      <c r="W254" s="737">
        <v>0.5</v>
      </c>
      <c r="X254" s="743">
        <v>16</v>
      </c>
      <c r="Y254" s="550">
        <f t="shared" si="26"/>
        <v>576</v>
      </c>
      <c r="Z254" s="560" t="s">
        <v>185</v>
      </c>
      <c r="AA254" s="560"/>
      <c r="AB254" s="579"/>
      <c r="AD254" s="106"/>
      <c r="AE254" s="106"/>
      <c r="AF254" s="106"/>
      <c r="AG254" s="106"/>
      <c r="AH254" s="104"/>
      <c r="AI254" s="106"/>
      <c r="AJ254" s="106"/>
      <c r="AK254" s="106"/>
      <c r="AL254" s="106"/>
      <c r="AM254" s="104"/>
      <c r="AN254" s="106"/>
      <c r="AO254" s="106"/>
      <c r="AP254" s="106"/>
      <c r="AQ254" s="106"/>
      <c r="AR254" s="104"/>
      <c r="AS254" s="106"/>
      <c r="AT254" s="106"/>
      <c r="AU254" s="106"/>
      <c r="AV254" s="106"/>
      <c r="AW254" s="104"/>
    </row>
    <row r="255" spans="1:49" ht="23" hidden="1">
      <c r="A255" s="522">
        <v>251</v>
      </c>
      <c r="B255" s="524" t="s">
        <v>172</v>
      </c>
      <c r="C255" s="544" t="s">
        <v>512</v>
      </c>
      <c r="D255" s="513" t="s">
        <v>2641</v>
      </c>
      <c r="E255" s="576" t="s">
        <v>2938</v>
      </c>
      <c r="F255" s="562" t="s">
        <v>334</v>
      </c>
      <c r="G255" s="552" t="s">
        <v>334</v>
      </c>
      <c r="H255" s="545" t="s">
        <v>306</v>
      </c>
      <c r="I255" s="545" t="s">
        <v>343</v>
      </c>
      <c r="J255" s="579"/>
      <c r="K255" s="580"/>
      <c r="L255" s="580"/>
      <c r="M255" s="580"/>
      <c r="N255" s="580"/>
      <c r="O255" s="581"/>
      <c r="P255" s="580"/>
      <c r="Q255" s="580"/>
      <c r="R255" s="547" t="s">
        <v>184</v>
      </c>
      <c r="S255" s="742"/>
      <c r="T255" s="743"/>
      <c r="U255" s="737"/>
      <c r="V255" s="589"/>
      <c r="W255" s="737"/>
      <c r="X255" s="743"/>
      <c r="Y255" s="550">
        <f t="shared" si="26"/>
        <v>0</v>
      </c>
      <c r="Z255" s="560" t="s">
        <v>185</v>
      </c>
      <c r="AA255" s="560"/>
      <c r="AB255" s="579"/>
      <c r="AD255" s="106"/>
      <c r="AE255" s="106"/>
      <c r="AF255" s="106"/>
      <c r="AG255" s="106"/>
      <c r="AH255" s="104"/>
      <c r="AI255" s="106"/>
      <c r="AJ255" s="106"/>
      <c r="AK255" s="106"/>
      <c r="AL255" s="106"/>
      <c r="AM255" s="104"/>
      <c r="AN255" s="106"/>
      <c r="AO255" s="106"/>
      <c r="AP255" s="106"/>
      <c r="AQ255" s="106"/>
      <c r="AR255" s="104"/>
      <c r="AS255" s="106"/>
      <c r="AT255" s="106"/>
      <c r="AU255" s="106"/>
      <c r="AV255" s="106"/>
      <c r="AW255" s="104"/>
    </row>
    <row r="256" spans="1:49" hidden="1">
      <c r="A256" s="522">
        <v>252</v>
      </c>
      <c r="B256" s="524" t="s">
        <v>172</v>
      </c>
      <c r="C256" s="544" t="s">
        <v>512</v>
      </c>
      <c r="D256" s="513" t="s">
        <v>2641</v>
      </c>
      <c r="E256" s="576" t="s">
        <v>2938</v>
      </c>
      <c r="F256" s="562" t="s">
        <v>334</v>
      </c>
      <c r="G256" s="552" t="s">
        <v>334</v>
      </c>
      <c r="H256" s="545" t="s">
        <v>306</v>
      </c>
      <c r="I256" s="545" t="s">
        <v>344</v>
      </c>
      <c r="J256" s="579"/>
      <c r="K256" s="580"/>
      <c r="L256" s="580"/>
      <c r="M256" s="580"/>
      <c r="N256" s="580"/>
      <c r="O256" s="581"/>
      <c r="P256" s="580"/>
      <c r="Q256" s="580"/>
      <c r="R256" s="87" t="s">
        <v>184</v>
      </c>
      <c r="S256" s="742"/>
      <c r="T256" s="743"/>
      <c r="U256" s="737"/>
      <c r="V256" s="589"/>
      <c r="W256" s="737"/>
      <c r="X256" s="743"/>
      <c r="Y256" s="550">
        <f t="shared" si="26"/>
        <v>0</v>
      </c>
      <c r="Z256" s="560" t="s">
        <v>185</v>
      </c>
      <c r="AA256" s="560"/>
      <c r="AB256" s="579"/>
      <c r="AD256" s="106"/>
      <c r="AE256" s="106"/>
      <c r="AF256" s="106"/>
      <c r="AG256" s="106"/>
      <c r="AH256" s="104"/>
      <c r="AI256" s="106"/>
      <c r="AJ256" s="106"/>
      <c r="AK256" s="106"/>
      <c r="AL256" s="106"/>
      <c r="AM256" s="104"/>
      <c r="AN256" s="106"/>
      <c r="AO256" s="106"/>
      <c r="AP256" s="106"/>
      <c r="AQ256" s="106"/>
      <c r="AR256" s="104"/>
      <c r="AS256" s="106"/>
      <c r="AT256" s="106"/>
      <c r="AU256" s="106"/>
      <c r="AV256" s="106"/>
      <c r="AW256" s="104"/>
    </row>
    <row r="257" spans="1:49" ht="23" hidden="1">
      <c r="A257" s="522">
        <v>253</v>
      </c>
      <c r="B257" s="524" t="s">
        <v>172</v>
      </c>
      <c r="C257" s="544" t="s">
        <v>512</v>
      </c>
      <c r="D257" s="513" t="s">
        <v>2641</v>
      </c>
      <c r="E257" s="576" t="s">
        <v>2938</v>
      </c>
      <c r="F257" s="562" t="s">
        <v>334</v>
      </c>
      <c r="G257" s="552" t="s">
        <v>334</v>
      </c>
      <c r="H257" s="545" t="s">
        <v>306</v>
      </c>
      <c r="I257" s="545" t="s">
        <v>317</v>
      </c>
      <c r="J257" s="106" t="s">
        <v>345</v>
      </c>
      <c r="K257" s="106"/>
      <c r="L257" s="106"/>
      <c r="M257" s="106"/>
      <c r="N257" s="106"/>
      <c r="O257" s="581"/>
      <c r="P257" s="106"/>
      <c r="Q257" s="106"/>
      <c r="R257" s="87" t="s">
        <v>184</v>
      </c>
      <c r="S257" s="742"/>
      <c r="T257" s="743"/>
      <c r="U257" s="737"/>
      <c r="V257" s="589"/>
      <c r="W257" s="737"/>
      <c r="X257" s="743"/>
      <c r="Y257" s="550">
        <f t="shared" si="26"/>
        <v>0</v>
      </c>
      <c r="Z257" s="560" t="s">
        <v>185</v>
      </c>
      <c r="AA257" s="560"/>
      <c r="AB257" s="106"/>
      <c r="AD257" s="87"/>
      <c r="AE257" s="87"/>
      <c r="AF257" s="87"/>
      <c r="AG257" s="87"/>
      <c r="AH257" s="104"/>
      <c r="AI257" s="87"/>
      <c r="AJ257" s="87"/>
      <c r="AK257" s="87"/>
      <c r="AL257" s="87"/>
      <c r="AM257" s="104"/>
      <c r="AN257" s="87"/>
      <c r="AO257" s="87"/>
      <c r="AP257" s="87"/>
      <c r="AQ257" s="87"/>
      <c r="AR257" s="104"/>
      <c r="AS257" s="87"/>
      <c r="AT257" s="87"/>
      <c r="AU257" s="87"/>
      <c r="AV257" s="87"/>
      <c r="AW257" s="104"/>
    </row>
    <row r="258" spans="1:49" hidden="1">
      <c r="A258" s="522">
        <v>254</v>
      </c>
      <c r="B258" s="524" t="s">
        <v>172</v>
      </c>
      <c r="C258" s="544" t="s">
        <v>512</v>
      </c>
      <c r="D258" s="513" t="s">
        <v>2641</v>
      </c>
      <c r="E258" s="576" t="s">
        <v>2938</v>
      </c>
      <c r="F258" s="562" t="s">
        <v>334</v>
      </c>
      <c r="G258" s="552" t="s">
        <v>334</v>
      </c>
      <c r="H258" s="545" t="s">
        <v>299</v>
      </c>
      <c r="I258" s="578" t="s">
        <v>347</v>
      </c>
      <c r="J258" s="579" t="s">
        <v>348</v>
      </c>
      <c r="K258" s="580"/>
      <c r="L258" s="580"/>
      <c r="M258" s="580"/>
      <c r="N258" s="580"/>
      <c r="O258" s="557"/>
      <c r="P258" s="580"/>
      <c r="Q258" s="580"/>
      <c r="R258" s="87" t="s">
        <v>184</v>
      </c>
      <c r="S258" s="582">
        <v>1</v>
      </c>
      <c r="T258" s="583">
        <v>0.25</v>
      </c>
      <c r="U258" s="549">
        <v>8</v>
      </c>
      <c r="V258" s="554">
        <f t="shared" si="27"/>
        <v>24</v>
      </c>
      <c r="W258" s="549">
        <v>0.2</v>
      </c>
      <c r="X258" s="583">
        <v>16</v>
      </c>
      <c r="Y258" s="550">
        <f t="shared" si="26"/>
        <v>48</v>
      </c>
      <c r="Z258" s="560" t="s">
        <v>185</v>
      </c>
      <c r="AA258" s="560"/>
      <c r="AB258" s="579"/>
      <c r="AD258" s="87"/>
      <c r="AE258" s="87"/>
      <c r="AF258" s="87"/>
      <c r="AG258" s="87"/>
      <c r="AH258" s="104"/>
      <c r="AI258" s="87"/>
      <c r="AJ258" s="87"/>
      <c r="AK258" s="87"/>
      <c r="AL258" s="87"/>
      <c r="AM258" s="104"/>
      <c r="AN258" s="87"/>
      <c r="AO258" s="87"/>
      <c r="AP258" s="87"/>
      <c r="AQ258" s="87"/>
      <c r="AR258" s="104"/>
      <c r="AS258" s="87"/>
      <c r="AT258" s="87"/>
      <c r="AU258" s="87"/>
      <c r="AV258" s="87"/>
      <c r="AW258" s="104"/>
    </row>
    <row r="259" spans="1:49" hidden="1">
      <c r="A259" s="522">
        <v>255</v>
      </c>
      <c r="B259" s="524" t="s">
        <v>172</v>
      </c>
      <c r="C259" s="544" t="s">
        <v>512</v>
      </c>
      <c r="D259" s="513" t="s">
        <v>2641</v>
      </c>
      <c r="E259" s="576" t="s">
        <v>2938</v>
      </c>
      <c r="F259" s="562" t="s">
        <v>334</v>
      </c>
      <c r="G259" s="552" t="s">
        <v>334</v>
      </c>
      <c r="H259" s="545" t="s">
        <v>349</v>
      </c>
      <c r="I259" s="578" t="s">
        <v>350</v>
      </c>
      <c r="J259" s="579"/>
      <c r="K259" s="580"/>
      <c r="L259" s="580"/>
      <c r="M259" s="580"/>
      <c r="N259" s="580"/>
      <c r="O259" s="581"/>
      <c r="P259" s="580"/>
      <c r="Q259" s="580"/>
      <c r="R259" s="579" t="s">
        <v>351</v>
      </c>
      <c r="S259" s="558">
        <v>1</v>
      </c>
      <c r="T259" s="559">
        <v>0.25</v>
      </c>
      <c r="U259" s="559">
        <v>8</v>
      </c>
      <c r="V259" s="554">
        <f t="shared" si="27"/>
        <v>24</v>
      </c>
      <c r="W259" s="549">
        <v>0.25</v>
      </c>
      <c r="X259" s="583">
        <v>16</v>
      </c>
      <c r="Y259" s="550">
        <f t="shared" si="26"/>
        <v>48</v>
      </c>
      <c r="Z259" s="560" t="s">
        <v>185</v>
      </c>
      <c r="AA259" s="560"/>
      <c r="AB259" s="579" t="s">
        <v>352</v>
      </c>
      <c r="AD259" s="87"/>
      <c r="AE259" s="87"/>
      <c r="AF259" s="87"/>
      <c r="AG259" s="87"/>
      <c r="AH259" s="104"/>
      <c r="AI259" s="87"/>
      <c r="AJ259" s="87"/>
      <c r="AK259" s="87"/>
      <c r="AL259" s="87"/>
      <c r="AM259" s="104"/>
      <c r="AN259" s="87"/>
      <c r="AO259" s="87"/>
      <c r="AP259" s="87"/>
      <c r="AQ259" s="87"/>
      <c r="AR259" s="104"/>
      <c r="AS259" s="87"/>
      <c r="AT259" s="87"/>
      <c r="AU259" s="87"/>
      <c r="AV259" s="87"/>
      <c r="AW259" s="104"/>
    </row>
    <row r="260" spans="1:49" hidden="1">
      <c r="A260" s="522">
        <v>256</v>
      </c>
      <c r="B260" s="524" t="s">
        <v>172</v>
      </c>
      <c r="C260" s="544" t="s">
        <v>512</v>
      </c>
      <c r="D260" s="513" t="s">
        <v>2641</v>
      </c>
      <c r="E260" s="576" t="s">
        <v>2938</v>
      </c>
      <c r="F260" s="562" t="s">
        <v>334</v>
      </c>
      <c r="G260" s="552" t="s">
        <v>334</v>
      </c>
      <c r="H260" s="577" t="s">
        <v>353</v>
      </c>
      <c r="I260" s="578" t="s">
        <v>354</v>
      </c>
      <c r="J260" s="579"/>
      <c r="K260" s="580"/>
      <c r="L260" s="580"/>
      <c r="M260" s="580"/>
      <c r="N260" s="580"/>
      <c r="O260" s="581"/>
      <c r="P260" s="580"/>
      <c r="Q260" s="580"/>
      <c r="R260" s="87" t="s">
        <v>184</v>
      </c>
      <c r="S260" s="558">
        <v>1</v>
      </c>
      <c r="T260" s="559">
        <v>0.25</v>
      </c>
      <c r="U260" s="559">
        <v>8</v>
      </c>
      <c r="V260" s="554">
        <f t="shared" si="27"/>
        <v>24</v>
      </c>
      <c r="W260" s="549">
        <v>0.25</v>
      </c>
      <c r="X260" s="583">
        <v>16</v>
      </c>
      <c r="Y260" s="550">
        <f t="shared" si="26"/>
        <v>48</v>
      </c>
      <c r="Z260" s="560" t="s">
        <v>185</v>
      </c>
      <c r="AA260" s="560"/>
      <c r="AB260" s="579"/>
      <c r="AD260" s="87"/>
      <c r="AE260" s="87"/>
      <c r="AF260" s="87"/>
      <c r="AG260" s="87"/>
      <c r="AH260" s="104"/>
      <c r="AI260" s="87"/>
      <c r="AJ260" s="87"/>
      <c r="AK260" s="87"/>
      <c r="AL260" s="87"/>
      <c r="AM260" s="104"/>
      <c r="AN260" s="87"/>
      <c r="AO260" s="87"/>
      <c r="AP260" s="87"/>
      <c r="AQ260" s="87"/>
      <c r="AR260" s="104"/>
      <c r="AS260" s="87"/>
      <c r="AT260" s="87"/>
      <c r="AU260" s="87"/>
      <c r="AV260" s="87"/>
      <c r="AW260" s="104"/>
    </row>
    <row r="261" spans="1:49" hidden="1">
      <c r="A261" s="522">
        <v>257</v>
      </c>
      <c r="B261" s="524" t="s">
        <v>172</v>
      </c>
      <c r="C261" s="544" t="s">
        <v>512</v>
      </c>
      <c r="D261" s="513" t="s">
        <v>2641</v>
      </c>
      <c r="E261" s="576" t="s">
        <v>2938</v>
      </c>
      <c r="F261" s="562" t="s">
        <v>334</v>
      </c>
      <c r="G261" s="552" t="s">
        <v>334</v>
      </c>
      <c r="H261" s="545" t="s">
        <v>355</v>
      </c>
      <c r="I261" s="578" t="s">
        <v>356</v>
      </c>
      <c r="J261" s="579"/>
      <c r="K261" s="580"/>
      <c r="L261" s="580"/>
      <c r="M261" s="580"/>
      <c r="N261" s="580"/>
      <c r="O261" s="581"/>
      <c r="P261" s="580"/>
      <c r="Q261" s="580"/>
      <c r="R261" s="87" t="s">
        <v>184</v>
      </c>
      <c r="S261" s="582">
        <v>1</v>
      </c>
      <c r="T261" s="583">
        <v>0.01</v>
      </c>
      <c r="U261" s="549">
        <v>8</v>
      </c>
      <c r="V261" s="554">
        <f t="shared" si="27"/>
        <v>0.96</v>
      </c>
      <c r="W261" s="549">
        <v>0.01</v>
      </c>
      <c r="X261" s="583">
        <v>16</v>
      </c>
      <c r="Y261" s="550">
        <f t="shared" si="26"/>
        <v>1.92</v>
      </c>
      <c r="Z261" s="560" t="s">
        <v>185</v>
      </c>
      <c r="AA261" s="560"/>
      <c r="AB261" s="579"/>
      <c r="AD261" s="87"/>
      <c r="AE261" s="87"/>
      <c r="AF261" s="87"/>
      <c r="AG261" s="87"/>
      <c r="AH261" s="104"/>
      <c r="AI261" s="87"/>
      <c r="AJ261" s="87"/>
      <c r="AK261" s="87"/>
      <c r="AL261" s="87"/>
      <c r="AM261" s="104"/>
      <c r="AN261" s="87"/>
      <c r="AO261" s="87"/>
      <c r="AP261" s="87"/>
      <c r="AQ261" s="87"/>
      <c r="AR261" s="104"/>
      <c r="AS261" s="87"/>
      <c r="AT261" s="87"/>
      <c r="AU261" s="87"/>
      <c r="AV261" s="87"/>
      <c r="AW261" s="104"/>
    </row>
    <row r="262" spans="1:49" hidden="1">
      <c r="A262" s="522">
        <v>258</v>
      </c>
      <c r="B262" s="524" t="s">
        <v>172</v>
      </c>
      <c r="C262" s="544" t="s">
        <v>512</v>
      </c>
      <c r="D262" s="513" t="s">
        <v>2640</v>
      </c>
      <c r="E262" s="563" t="s">
        <v>807</v>
      </c>
      <c r="F262" s="562" t="s">
        <v>358</v>
      </c>
      <c r="G262" s="561" t="s">
        <v>359</v>
      </c>
      <c r="H262" s="545" t="s">
        <v>177</v>
      </c>
      <c r="I262" s="545" t="s">
        <v>360</v>
      </c>
      <c r="J262" s="106" t="s">
        <v>361</v>
      </c>
      <c r="K262" s="106"/>
      <c r="L262" s="106"/>
      <c r="M262" s="106"/>
      <c r="N262" s="106"/>
      <c r="O262" s="581"/>
      <c r="P262" s="106"/>
      <c r="Q262" s="106"/>
      <c r="R262" s="87" t="s">
        <v>184</v>
      </c>
      <c r="S262" s="548">
        <v>1</v>
      </c>
      <c r="T262" s="549">
        <v>0.4</v>
      </c>
      <c r="U262" s="549">
        <v>20</v>
      </c>
      <c r="V262" s="554">
        <f t="shared" si="27"/>
        <v>96</v>
      </c>
      <c r="W262" s="549">
        <v>0.4</v>
      </c>
      <c r="X262" s="549">
        <v>40</v>
      </c>
      <c r="Y262" s="550">
        <f t="shared" ref="Y262:Y325" si="28">S262*T262*X262*12</f>
        <v>192</v>
      </c>
      <c r="Z262" s="560" t="s">
        <v>212</v>
      </c>
      <c r="AA262" s="560"/>
      <c r="AB262" s="106"/>
      <c r="AD262" s="87"/>
      <c r="AE262" s="87"/>
      <c r="AF262" s="87"/>
      <c r="AG262" s="87"/>
      <c r="AH262" s="104"/>
      <c r="AI262" s="87"/>
      <c r="AJ262" s="87"/>
      <c r="AK262" s="87"/>
      <c r="AL262" s="87"/>
      <c r="AM262" s="104"/>
      <c r="AN262" s="87"/>
      <c r="AO262" s="87"/>
      <c r="AP262" s="87"/>
      <c r="AQ262" s="87"/>
      <c r="AR262" s="104"/>
      <c r="AS262" s="87"/>
      <c r="AT262" s="87"/>
      <c r="AU262" s="87"/>
      <c r="AV262" s="87"/>
      <c r="AW262" s="104"/>
    </row>
    <row r="263" spans="1:49" hidden="1">
      <c r="A263" s="522">
        <v>259</v>
      </c>
      <c r="B263" s="524" t="s">
        <v>172</v>
      </c>
      <c r="C263" s="544" t="s">
        <v>512</v>
      </c>
      <c r="D263" s="513" t="s">
        <v>2640</v>
      </c>
      <c r="E263" s="563" t="s">
        <v>807</v>
      </c>
      <c r="F263" s="562" t="s">
        <v>358</v>
      </c>
      <c r="G263" s="561" t="s">
        <v>359</v>
      </c>
      <c r="H263" s="545" t="s">
        <v>177</v>
      </c>
      <c r="I263" s="545" t="s">
        <v>362</v>
      </c>
      <c r="J263" s="106"/>
      <c r="K263" s="106"/>
      <c r="L263" s="106"/>
      <c r="M263" s="106"/>
      <c r="N263" s="106"/>
      <c r="O263" s="557"/>
      <c r="P263" s="106"/>
      <c r="Q263" s="106"/>
      <c r="R263" s="87" t="s">
        <v>184</v>
      </c>
      <c r="S263" s="548">
        <v>1</v>
      </c>
      <c r="T263" s="549">
        <v>0.1</v>
      </c>
      <c r="U263" s="549">
        <v>20</v>
      </c>
      <c r="V263" s="554">
        <f t="shared" ref="V263:V326" si="29">S263*T263*U263*12</f>
        <v>24</v>
      </c>
      <c r="W263" s="549">
        <v>0.05</v>
      </c>
      <c r="X263" s="549">
        <v>40</v>
      </c>
      <c r="Y263" s="550">
        <f t="shared" si="28"/>
        <v>48</v>
      </c>
      <c r="Z263" s="560" t="s">
        <v>212</v>
      </c>
      <c r="AA263" s="560"/>
      <c r="AB263" s="106"/>
      <c r="AD263" s="87"/>
      <c r="AE263" s="87"/>
      <c r="AF263" s="87"/>
      <c r="AG263" s="87"/>
      <c r="AH263" s="104"/>
      <c r="AI263" s="87"/>
      <c r="AJ263" s="87"/>
      <c r="AK263" s="87"/>
      <c r="AL263" s="87"/>
      <c r="AM263" s="104"/>
      <c r="AN263" s="87"/>
      <c r="AO263" s="87"/>
      <c r="AP263" s="87"/>
      <c r="AQ263" s="87"/>
      <c r="AR263" s="104"/>
      <c r="AS263" s="87"/>
      <c r="AT263" s="87"/>
      <c r="AU263" s="87"/>
      <c r="AV263" s="87"/>
      <c r="AW263" s="104"/>
    </row>
    <row r="264" spans="1:49" hidden="1">
      <c r="A264" s="522">
        <v>260</v>
      </c>
      <c r="B264" s="524" t="s">
        <v>172</v>
      </c>
      <c r="C264" s="544" t="s">
        <v>512</v>
      </c>
      <c r="D264" s="513" t="s">
        <v>2640</v>
      </c>
      <c r="E264" s="563" t="s">
        <v>807</v>
      </c>
      <c r="F264" s="562" t="s">
        <v>358</v>
      </c>
      <c r="G264" s="561" t="s">
        <v>359</v>
      </c>
      <c r="H264" s="545" t="s">
        <v>249</v>
      </c>
      <c r="I264" s="545" t="s">
        <v>363</v>
      </c>
      <c r="J264" s="106"/>
      <c r="K264" s="106"/>
      <c r="L264" s="106"/>
      <c r="M264" s="106"/>
      <c r="N264" s="106"/>
      <c r="O264" s="557"/>
      <c r="P264" s="106"/>
      <c r="Q264" s="106"/>
      <c r="R264" s="547" t="s">
        <v>184</v>
      </c>
      <c r="S264" s="548">
        <v>1</v>
      </c>
      <c r="T264" s="549">
        <v>0.05</v>
      </c>
      <c r="U264" s="549">
        <v>20</v>
      </c>
      <c r="V264" s="554">
        <f t="shared" si="29"/>
        <v>12</v>
      </c>
      <c r="W264" s="549">
        <v>0.05</v>
      </c>
      <c r="X264" s="549">
        <v>40</v>
      </c>
      <c r="Y264" s="550">
        <f t="shared" si="28"/>
        <v>24</v>
      </c>
      <c r="Z264" s="560" t="s">
        <v>212</v>
      </c>
      <c r="AA264" s="560"/>
      <c r="AB264" s="106"/>
      <c r="AD264" s="87"/>
      <c r="AE264" s="87"/>
      <c r="AF264" s="87"/>
      <c r="AG264" s="87"/>
      <c r="AH264" s="104"/>
      <c r="AI264" s="87"/>
      <c r="AJ264" s="87"/>
      <c r="AK264" s="87"/>
      <c r="AL264" s="87"/>
      <c r="AM264" s="104"/>
      <c r="AN264" s="87"/>
      <c r="AO264" s="87"/>
      <c r="AP264" s="87"/>
      <c r="AQ264" s="87"/>
      <c r="AR264" s="104"/>
      <c r="AS264" s="87"/>
      <c r="AT264" s="87"/>
      <c r="AU264" s="87"/>
      <c r="AV264" s="87"/>
      <c r="AW264" s="104"/>
    </row>
    <row r="265" spans="1:49" ht="34.5" hidden="1">
      <c r="A265" s="522">
        <v>261</v>
      </c>
      <c r="B265" s="524" t="s">
        <v>172</v>
      </c>
      <c r="C265" s="544" t="s">
        <v>512</v>
      </c>
      <c r="D265" s="513" t="s">
        <v>2640</v>
      </c>
      <c r="E265" s="563" t="s">
        <v>807</v>
      </c>
      <c r="F265" s="562" t="s">
        <v>358</v>
      </c>
      <c r="G265" s="561" t="s">
        <v>359</v>
      </c>
      <c r="H265" s="545" t="s">
        <v>364</v>
      </c>
      <c r="I265" s="545" t="s">
        <v>365</v>
      </c>
      <c r="J265" s="106"/>
      <c r="K265" s="106"/>
      <c r="L265" s="106"/>
      <c r="M265" s="425" t="s">
        <v>366</v>
      </c>
      <c r="N265" s="106"/>
      <c r="O265" s="557"/>
      <c r="P265" s="106"/>
      <c r="Q265" s="106"/>
      <c r="R265" s="547" t="s">
        <v>184</v>
      </c>
      <c r="S265" s="558">
        <v>1</v>
      </c>
      <c r="T265" s="559">
        <v>0.05</v>
      </c>
      <c r="U265" s="549">
        <v>20</v>
      </c>
      <c r="V265" s="554">
        <f t="shared" si="29"/>
        <v>12</v>
      </c>
      <c r="W265" s="549">
        <v>5</v>
      </c>
      <c r="X265" s="549">
        <v>40</v>
      </c>
      <c r="Y265" s="550">
        <f t="shared" si="28"/>
        <v>24</v>
      </c>
      <c r="Z265" s="560" t="s">
        <v>212</v>
      </c>
      <c r="AA265" s="560"/>
      <c r="AB265" s="109" t="s">
        <v>520</v>
      </c>
      <c r="AD265" s="87"/>
      <c r="AE265" s="87"/>
      <c r="AF265" s="87"/>
      <c r="AG265" s="87"/>
      <c r="AH265" s="104"/>
      <c r="AI265" s="87"/>
      <c r="AJ265" s="87"/>
      <c r="AK265" s="87"/>
      <c r="AL265" s="87"/>
      <c r="AM265" s="104"/>
      <c r="AN265" s="87"/>
      <c r="AO265" s="87"/>
      <c r="AP265" s="87"/>
      <c r="AQ265" s="87"/>
      <c r="AR265" s="104"/>
      <c r="AS265" s="87"/>
      <c r="AT265" s="87"/>
      <c r="AU265" s="87"/>
      <c r="AV265" s="87"/>
      <c r="AW265" s="104"/>
    </row>
    <row r="266" spans="1:49" ht="23" hidden="1">
      <c r="A266" s="522">
        <v>262</v>
      </c>
      <c r="B266" s="524" t="s">
        <v>172</v>
      </c>
      <c r="C266" s="544" t="s">
        <v>512</v>
      </c>
      <c r="D266" s="513" t="s">
        <v>2642</v>
      </c>
      <c r="E266" s="562" t="s">
        <v>2643</v>
      </c>
      <c r="F266" s="563" t="s">
        <v>368</v>
      </c>
      <c r="G266" s="552" t="s">
        <v>369</v>
      </c>
      <c r="H266" s="545" t="s">
        <v>370</v>
      </c>
      <c r="I266" s="545" t="s">
        <v>371</v>
      </c>
      <c r="J266" s="106"/>
      <c r="K266" s="106" t="s">
        <v>372</v>
      </c>
      <c r="L266" s="106" t="s">
        <v>373</v>
      </c>
      <c r="M266" s="425"/>
      <c r="N266" s="425" t="s">
        <v>375</v>
      </c>
      <c r="O266" s="557"/>
      <c r="P266" s="106"/>
      <c r="Q266" s="106"/>
      <c r="R266" s="547" t="s">
        <v>184</v>
      </c>
      <c r="S266" s="548">
        <v>1</v>
      </c>
      <c r="T266" s="549">
        <v>0.3</v>
      </c>
      <c r="U266" s="549">
        <v>12</v>
      </c>
      <c r="V266" s="554">
        <f t="shared" si="29"/>
        <v>43.199999999999996</v>
      </c>
      <c r="W266" s="549">
        <v>0.3</v>
      </c>
      <c r="X266" s="549">
        <v>24</v>
      </c>
      <c r="Y266" s="550">
        <f t="shared" si="28"/>
        <v>86.399999999999991</v>
      </c>
      <c r="Z266" s="560" t="s">
        <v>185</v>
      </c>
      <c r="AA266" s="560"/>
      <c r="AB266" s="106"/>
      <c r="AD266" s="106"/>
      <c r="AE266" s="106"/>
      <c r="AF266" s="106"/>
      <c r="AG266" s="106"/>
      <c r="AH266" s="104"/>
      <c r="AI266" s="106"/>
      <c r="AJ266" s="106"/>
      <c r="AK266" s="106"/>
      <c r="AL266" s="106"/>
      <c r="AM266" s="104"/>
      <c r="AN266" s="106"/>
      <c r="AO266" s="106"/>
      <c r="AP266" s="106"/>
      <c r="AQ266" s="106"/>
      <c r="AR266" s="104"/>
      <c r="AS266" s="106"/>
      <c r="AT266" s="106"/>
      <c r="AU266" s="106"/>
      <c r="AV266" s="106"/>
      <c r="AW266" s="104"/>
    </row>
    <row r="267" spans="1:49" ht="23" hidden="1">
      <c r="A267" s="522">
        <v>263</v>
      </c>
      <c r="B267" s="524" t="s">
        <v>172</v>
      </c>
      <c r="C267" s="544" t="s">
        <v>512</v>
      </c>
      <c r="D267" s="513" t="s">
        <v>2642</v>
      </c>
      <c r="E267" s="562" t="s">
        <v>2643</v>
      </c>
      <c r="F267" s="563" t="s">
        <v>368</v>
      </c>
      <c r="G267" s="552" t="s">
        <v>369</v>
      </c>
      <c r="H267" s="545" t="s">
        <v>193</v>
      </c>
      <c r="I267" s="545" t="s">
        <v>376</v>
      </c>
      <c r="J267" s="106"/>
      <c r="K267" s="106"/>
      <c r="L267" s="106"/>
      <c r="M267" s="106"/>
      <c r="N267" s="106"/>
      <c r="O267" s="557"/>
      <c r="P267" s="106"/>
      <c r="Q267" s="106"/>
      <c r="R267" s="547" t="s">
        <v>184</v>
      </c>
      <c r="S267" s="548">
        <v>1</v>
      </c>
      <c r="T267" s="549">
        <v>0.5</v>
      </c>
      <c r="U267" s="549">
        <v>12</v>
      </c>
      <c r="V267" s="554">
        <f t="shared" si="29"/>
        <v>72</v>
      </c>
      <c r="W267" s="549">
        <v>0.1</v>
      </c>
      <c r="X267" s="549">
        <v>24</v>
      </c>
      <c r="Y267" s="550">
        <f t="shared" si="28"/>
        <v>144</v>
      </c>
      <c r="Z267" s="560" t="s">
        <v>185</v>
      </c>
      <c r="AA267" s="560"/>
      <c r="AB267" s="106"/>
      <c r="AD267" s="106"/>
      <c r="AE267" s="736"/>
      <c r="AF267" s="736"/>
      <c r="AG267" s="736"/>
      <c r="AH267" s="104"/>
      <c r="AI267" s="106"/>
      <c r="AJ267" s="736"/>
      <c r="AK267" s="736"/>
      <c r="AL267" s="736"/>
      <c r="AM267" s="104"/>
      <c r="AN267" s="106"/>
      <c r="AO267" s="736"/>
      <c r="AP267" s="736"/>
      <c r="AQ267" s="736"/>
      <c r="AR267" s="104"/>
      <c r="AS267" s="106"/>
      <c r="AT267" s="736"/>
      <c r="AU267" s="736"/>
      <c r="AV267" s="736"/>
      <c r="AW267" s="104"/>
    </row>
    <row r="268" spans="1:49" ht="23" hidden="1">
      <c r="A268" s="522">
        <v>264</v>
      </c>
      <c r="B268" s="524" t="s">
        <v>172</v>
      </c>
      <c r="C268" s="544" t="s">
        <v>512</v>
      </c>
      <c r="D268" s="513" t="s">
        <v>2642</v>
      </c>
      <c r="E268" s="562" t="s">
        <v>2643</v>
      </c>
      <c r="F268" s="563" t="s">
        <v>368</v>
      </c>
      <c r="G268" s="561" t="s">
        <v>377</v>
      </c>
      <c r="H268" s="545" t="s">
        <v>378</v>
      </c>
      <c r="I268" s="545" t="s">
        <v>379</v>
      </c>
      <c r="J268" s="106" t="s">
        <v>380</v>
      </c>
      <c r="K268" s="425" t="s">
        <v>381</v>
      </c>
      <c r="L268" s="425" t="s">
        <v>382</v>
      </c>
      <c r="M268" s="425"/>
      <c r="N268" s="425" t="s">
        <v>375</v>
      </c>
      <c r="O268" s="557"/>
      <c r="P268" s="106"/>
      <c r="Q268" s="106"/>
      <c r="R268" s="547" t="s">
        <v>184</v>
      </c>
      <c r="S268" s="548">
        <v>1</v>
      </c>
      <c r="T268" s="549">
        <v>0.5</v>
      </c>
      <c r="U268" s="549">
        <v>12</v>
      </c>
      <c r="V268" s="554">
        <f t="shared" si="29"/>
        <v>72</v>
      </c>
      <c r="W268" s="549">
        <v>0.1</v>
      </c>
      <c r="X268" s="549">
        <v>24</v>
      </c>
      <c r="Y268" s="550">
        <f t="shared" si="28"/>
        <v>144</v>
      </c>
      <c r="Z268" s="560" t="s">
        <v>185</v>
      </c>
      <c r="AA268" s="560"/>
      <c r="AB268" s="106"/>
      <c r="AD268" s="106"/>
      <c r="AE268" s="736"/>
      <c r="AF268" s="736"/>
      <c r="AG268" s="736"/>
      <c r="AH268" s="104"/>
      <c r="AI268" s="106"/>
      <c r="AJ268" s="736"/>
      <c r="AK268" s="736"/>
      <c r="AL268" s="736"/>
      <c r="AM268" s="104"/>
      <c r="AN268" s="106"/>
      <c r="AO268" s="736"/>
      <c r="AP268" s="736"/>
      <c r="AQ268" s="736"/>
      <c r="AR268" s="104"/>
      <c r="AS268" s="106"/>
      <c r="AT268" s="736"/>
      <c r="AU268" s="736"/>
      <c r="AV268" s="736"/>
      <c r="AW268" s="104"/>
    </row>
    <row r="269" spans="1:49" ht="23" hidden="1">
      <c r="A269" s="522">
        <v>265</v>
      </c>
      <c r="B269" s="524" t="s">
        <v>172</v>
      </c>
      <c r="C269" s="544" t="s">
        <v>512</v>
      </c>
      <c r="D269" s="513" t="s">
        <v>2642</v>
      </c>
      <c r="E269" s="562" t="s">
        <v>2643</v>
      </c>
      <c r="F269" s="563" t="s">
        <v>368</v>
      </c>
      <c r="G269" s="561" t="s">
        <v>377</v>
      </c>
      <c r="H269" s="545" t="s">
        <v>193</v>
      </c>
      <c r="I269" s="545" t="s">
        <v>384</v>
      </c>
      <c r="J269" s="106"/>
      <c r="K269" s="106"/>
      <c r="L269" s="106"/>
      <c r="M269" s="106"/>
      <c r="N269" s="106"/>
      <c r="O269" s="546" t="s">
        <v>2615</v>
      </c>
      <c r="P269" s="106"/>
      <c r="Q269" s="106"/>
      <c r="R269" s="547" t="s">
        <v>184</v>
      </c>
      <c r="S269" s="548">
        <v>1</v>
      </c>
      <c r="T269" s="549">
        <v>0.5</v>
      </c>
      <c r="U269" s="549">
        <v>12</v>
      </c>
      <c r="V269" s="554">
        <f t="shared" si="29"/>
        <v>72</v>
      </c>
      <c r="W269" s="549">
        <v>0.1</v>
      </c>
      <c r="X269" s="549">
        <v>24</v>
      </c>
      <c r="Y269" s="550">
        <f t="shared" si="28"/>
        <v>144</v>
      </c>
      <c r="Z269" s="560" t="s">
        <v>185</v>
      </c>
      <c r="AA269" s="560"/>
      <c r="AB269" s="106"/>
      <c r="AD269" s="106"/>
      <c r="AE269" s="736"/>
      <c r="AF269" s="736"/>
      <c r="AG269" s="736"/>
      <c r="AH269" s="104"/>
      <c r="AI269" s="106"/>
      <c r="AJ269" s="736"/>
      <c r="AK269" s="736"/>
      <c r="AL269" s="736"/>
      <c r="AM269" s="104"/>
      <c r="AN269" s="106"/>
      <c r="AO269" s="736"/>
      <c r="AP269" s="736"/>
      <c r="AQ269" s="736"/>
      <c r="AR269" s="104"/>
      <c r="AS269" s="106"/>
      <c r="AT269" s="736"/>
      <c r="AU269" s="736"/>
      <c r="AV269" s="736"/>
      <c r="AW269" s="104"/>
    </row>
    <row r="270" spans="1:49" ht="34.5" hidden="1">
      <c r="A270" s="522">
        <v>266</v>
      </c>
      <c r="B270" s="524" t="s">
        <v>172</v>
      </c>
      <c r="C270" s="544" t="s">
        <v>512</v>
      </c>
      <c r="D270" s="513" t="s">
        <v>2642</v>
      </c>
      <c r="E270" s="562" t="s">
        <v>2643</v>
      </c>
      <c r="F270" s="563" t="s">
        <v>368</v>
      </c>
      <c r="G270" s="561" t="s">
        <v>385</v>
      </c>
      <c r="H270" s="556" t="s">
        <v>386</v>
      </c>
      <c r="I270" s="545" t="s">
        <v>387</v>
      </c>
      <c r="J270" s="106" t="s">
        <v>388</v>
      </c>
      <c r="K270" s="106" t="s">
        <v>389</v>
      </c>
      <c r="L270" s="106" t="s">
        <v>390</v>
      </c>
      <c r="M270" s="106"/>
      <c r="N270" s="425" t="s">
        <v>375</v>
      </c>
      <c r="O270" s="557"/>
      <c r="P270" s="106"/>
      <c r="Q270" s="106"/>
      <c r="R270" s="547" t="s">
        <v>184</v>
      </c>
      <c r="S270" s="548">
        <v>1</v>
      </c>
      <c r="T270" s="549">
        <v>0.3</v>
      </c>
      <c r="U270" s="549">
        <v>12</v>
      </c>
      <c r="V270" s="554">
        <f t="shared" si="29"/>
        <v>43.199999999999996</v>
      </c>
      <c r="W270" s="549">
        <v>0.15</v>
      </c>
      <c r="X270" s="549">
        <v>24</v>
      </c>
      <c r="Y270" s="550">
        <f t="shared" si="28"/>
        <v>86.399999999999991</v>
      </c>
      <c r="Z270" s="560" t="s">
        <v>185</v>
      </c>
      <c r="AA270" s="560"/>
      <c r="AB270" s="106"/>
      <c r="AD270" s="106"/>
      <c r="AE270" s="106"/>
      <c r="AF270" s="106"/>
      <c r="AG270" s="106"/>
      <c r="AH270" s="104"/>
      <c r="AI270" s="106"/>
      <c r="AJ270" s="106"/>
      <c r="AK270" s="106"/>
      <c r="AL270" s="106"/>
      <c r="AM270" s="104"/>
      <c r="AN270" s="106"/>
      <c r="AO270" s="106"/>
      <c r="AP270" s="106"/>
      <c r="AQ270" s="106"/>
      <c r="AR270" s="104"/>
      <c r="AS270" s="106"/>
      <c r="AT270" s="106"/>
      <c r="AU270" s="106"/>
      <c r="AV270" s="106"/>
      <c r="AW270" s="104"/>
    </row>
    <row r="271" spans="1:49" hidden="1">
      <c r="A271" s="522">
        <v>267</v>
      </c>
      <c r="B271" s="524" t="s">
        <v>172</v>
      </c>
      <c r="C271" s="544" t="s">
        <v>512</v>
      </c>
      <c r="D271" s="513" t="s">
        <v>2642</v>
      </c>
      <c r="E271" s="562" t="s">
        <v>2643</v>
      </c>
      <c r="F271" s="563" t="s">
        <v>368</v>
      </c>
      <c r="G271" s="561" t="s">
        <v>385</v>
      </c>
      <c r="H271" s="545" t="s">
        <v>193</v>
      </c>
      <c r="I271" s="545" t="s">
        <v>391</v>
      </c>
      <c r="J271" s="106"/>
      <c r="K271" s="106"/>
      <c r="L271" s="106"/>
      <c r="M271" s="106"/>
      <c r="N271" s="106"/>
      <c r="O271" s="557" t="s">
        <v>2616</v>
      </c>
      <c r="P271" s="106"/>
      <c r="Q271" s="106"/>
      <c r="R271" s="547" t="s">
        <v>184</v>
      </c>
      <c r="S271" s="548">
        <v>1</v>
      </c>
      <c r="T271" s="549">
        <v>0.5</v>
      </c>
      <c r="U271" s="549">
        <v>12</v>
      </c>
      <c r="V271" s="554">
        <f t="shared" si="29"/>
        <v>72</v>
      </c>
      <c r="W271" s="549">
        <v>0.1</v>
      </c>
      <c r="X271" s="549">
        <v>24</v>
      </c>
      <c r="Y271" s="550">
        <f t="shared" si="28"/>
        <v>144</v>
      </c>
      <c r="Z271" s="560" t="s">
        <v>185</v>
      </c>
      <c r="AA271" s="560"/>
      <c r="AB271" s="106"/>
      <c r="AD271" s="106"/>
      <c r="AE271" s="106"/>
      <c r="AF271" s="106"/>
      <c r="AG271" s="106"/>
      <c r="AH271" s="104"/>
      <c r="AI271" s="106"/>
      <c r="AJ271" s="106"/>
      <c r="AK271" s="106"/>
      <c r="AL271" s="106"/>
      <c r="AM271" s="104"/>
      <c r="AN271" s="106"/>
      <c r="AO271" s="106"/>
      <c r="AP271" s="106"/>
      <c r="AQ271" s="106"/>
      <c r="AR271" s="104"/>
      <c r="AS271" s="106"/>
      <c r="AT271" s="106"/>
      <c r="AU271" s="106"/>
      <c r="AV271" s="106"/>
      <c r="AW271" s="104"/>
    </row>
    <row r="272" spans="1:49" hidden="1">
      <c r="A272" s="522">
        <v>268</v>
      </c>
      <c r="B272" s="524" t="s">
        <v>172</v>
      </c>
      <c r="C272" s="544" t="s">
        <v>512</v>
      </c>
      <c r="D272" s="513" t="s">
        <v>2642</v>
      </c>
      <c r="E272" s="562" t="s">
        <v>2643</v>
      </c>
      <c r="F272" s="563" t="s">
        <v>368</v>
      </c>
      <c r="G272" s="561" t="s">
        <v>392</v>
      </c>
      <c r="H272" s="556" t="s">
        <v>393</v>
      </c>
      <c r="I272" s="545" t="s">
        <v>394</v>
      </c>
      <c r="J272" s="106" t="s">
        <v>395</v>
      </c>
      <c r="K272" s="106"/>
      <c r="L272" s="106"/>
      <c r="M272" s="106"/>
      <c r="N272" s="106"/>
      <c r="O272" s="557"/>
      <c r="P272" s="106"/>
      <c r="Q272" s="106"/>
      <c r="R272" s="547" t="s">
        <v>184</v>
      </c>
      <c r="S272" s="548">
        <v>1</v>
      </c>
      <c r="T272" s="549">
        <v>0.3</v>
      </c>
      <c r="U272" s="549">
        <v>12</v>
      </c>
      <c r="V272" s="554">
        <f t="shared" si="29"/>
        <v>43.199999999999996</v>
      </c>
      <c r="W272" s="549">
        <v>0.15</v>
      </c>
      <c r="X272" s="549">
        <v>24</v>
      </c>
      <c r="Y272" s="550">
        <f t="shared" si="28"/>
        <v>86.399999999999991</v>
      </c>
      <c r="Z272" s="560" t="s">
        <v>185</v>
      </c>
      <c r="AA272" s="560"/>
      <c r="AB272" s="106"/>
      <c r="AD272" s="106"/>
      <c r="AE272" s="106"/>
      <c r="AF272" s="106"/>
      <c r="AG272" s="106"/>
      <c r="AH272" s="104"/>
      <c r="AI272" s="106"/>
      <c r="AJ272" s="106"/>
      <c r="AK272" s="106"/>
      <c r="AL272" s="106"/>
      <c r="AM272" s="104"/>
      <c r="AN272" s="106"/>
      <c r="AO272" s="106"/>
      <c r="AP272" s="106"/>
      <c r="AQ272" s="106"/>
      <c r="AR272" s="104"/>
      <c r="AS272" s="106"/>
      <c r="AT272" s="106"/>
      <c r="AU272" s="106"/>
      <c r="AV272" s="106"/>
      <c r="AW272" s="104"/>
    </row>
    <row r="273" spans="1:49" hidden="1">
      <c r="A273" s="522">
        <v>269</v>
      </c>
      <c r="B273" s="524" t="s">
        <v>172</v>
      </c>
      <c r="C273" s="544" t="s">
        <v>512</v>
      </c>
      <c r="D273" s="513" t="s">
        <v>2642</v>
      </c>
      <c r="E273" s="562" t="s">
        <v>2643</v>
      </c>
      <c r="F273" s="563" t="s">
        <v>368</v>
      </c>
      <c r="G273" s="561" t="s">
        <v>392</v>
      </c>
      <c r="H273" s="556" t="s">
        <v>396</v>
      </c>
      <c r="I273" s="545" t="s">
        <v>397</v>
      </c>
      <c r="J273" s="106"/>
      <c r="K273" s="106"/>
      <c r="L273" s="106"/>
      <c r="M273" s="106"/>
      <c r="N273" s="106"/>
      <c r="O273" s="557"/>
      <c r="P273" s="106"/>
      <c r="Q273" s="106"/>
      <c r="R273" s="547" t="s">
        <v>184</v>
      </c>
      <c r="S273" s="548">
        <v>1</v>
      </c>
      <c r="T273" s="549">
        <v>0.01</v>
      </c>
      <c r="U273" s="549">
        <v>12</v>
      </c>
      <c r="V273" s="554">
        <f t="shared" si="29"/>
        <v>1.44</v>
      </c>
      <c r="W273" s="549">
        <v>0.01</v>
      </c>
      <c r="X273" s="549">
        <v>24</v>
      </c>
      <c r="Y273" s="550">
        <f t="shared" si="28"/>
        <v>2.88</v>
      </c>
      <c r="Z273" s="560" t="s">
        <v>185</v>
      </c>
      <c r="AA273" s="560"/>
      <c r="AB273" s="106"/>
      <c r="AD273" s="106"/>
      <c r="AE273" s="106"/>
      <c r="AF273" s="106"/>
      <c r="AG273" s="106"/>
      <c r="AH273" s="104"/>
      <c r="AI273" s="106"/>
      <c r="AJ273" s="106"/>
      <c r="AK273" s="106"/>
      <c r="AL273" s="106"/>
      <c r="AM273" s="104"/>
      <c r="AN273" s="106"/>
      <c r="AO273" s="106"/>
      <c r="AP273" s="106"/>
      <c r="AQ273" s="106"/>
      <c r="AR273" s="104"/>
      <c r="AS273" s="106"/>
      <c r="AT273" s="106"/>
      <c r="AU273" s="106"/>
      <c r="AV273" s="106"/>
      <c r="AW273" s="104"/>
    </row>
    <row r="274" spans="1:49" ht="23" hidden="1">
      <c r="A274" s="522">
        <v>270</v>
      </c>
      <c r="B274" s="524" t="s">
        <v>172</v>
      </c>
      <c r="C274" s="544" t="s">
        <v>512</v>
      </c>
      <c r="D274" s="513" t="s">
        <v>2642</v>
      </c>
      <c r="E274" s="562" t="s">
        <v>2643</v>
      </c>
      <c r="F274" s="563" t="s">
        <v>368</v>
      </c>
      <c r="G274" s="561" t="s">
        <v>392</v>
      </c>
      <c r="H274" s="556" t="s">
        <v>392</v>
      </c>
      <c r="I274" s="545" t="s">
        <v>398</v>
      </c>
      <c r="J274" s="106"/>
      <c r="K274" s="425" t="s">
        <v>381</v>
      </c>
      <c r="L274" s="425" t="s">
        <v>382</v>
      </c>
      <c r="M274" s="106"/>
      <c r="N274" s="425" t="s">
        <v>375</v>
      </c>
      <c r="O274" s="557"/>
      <c r="P274" s="106"/>
      <c r="Q274" s="106"/>
      <c r="R274" s="547" t="s">
        <v>184</v>
      </c>
      <c r="S274" s="548">
        <v>1</v>
      </c>
      <c r="T274" s="549">
        <v>0.02</v>
      </c>
      <c r="U274" s="549">
        <v>12</v>
      </c>
      <c r="V274" s="554">
        <f t="shared" si="29"/>
        <v>2.88</v>
      </c>
      <c r="W274" s="549">
        <v>0.02</v>
      </c>
      <c r="X274" s="549">
        <v>24</v>
      </c>
      <c r="Y274" s="550">
        <f t="shared" si="28"/>
        <v>5.76</v>
      </c>
      <c r="Z274" s="560" t="s">
        <v>185</v>
      </c>
      <c r="AA274" s="560"/>
      <c r="AB274" s="106"/>
      <c r="AD274" s="106"/>
      <c r="AE274" s="106"/>
      <c r="AF274" s="106"/>
      <c r="AG274" s="106"/>
      <c r="AH274" s="104"/>
      <c r="AI274" s="106"/>
      <c r="AJ274" s="106"/>
      <c r="AK274" s="106"/>
      <c r="AL274" s="106"/>
      <c r="AM274" s="104"/>
      <c r="AN274" s="106"/>
      <c r="AO274" s="106"/>
      <c r="AP274" s="106"/>
      <c r="AQ274" s="106"/>
      <c r="AR274" s="104"/>
      <c r="AS274" s="106"/>
      <c r="AT274" s="106"/>
      <c r="AU274" s="106"/>
      <c r="AV274" s="106"/>
      <c r="AW274" s="104"/>
    </row>
    <row r="275" spans="1:49" hidden="1">
      <c r="A275" s="522">
        <v>271</v>
      </c>
      <c r="B275" s="524" t="s">
        <v>172</v>
      </c>
      <c r="C275" s="544" t="s">
        <v>512</v>
      </c>
      <c r="D275" s="513" t="s">
        <v>2642</v>
      </c>
      <c r="E275" s="562" t="s">
        <v>2643</v>
      </c>
      <c r="F275" s="563" t="s">
        <v>368</v>
      </c>
      <c r="G275" s="561" t="s">
        <v>392</v>
      </c>
      <c r="H275" s="556" t="s">
        <v>193</v>
      </c>
      <c r="I275" s="545" t="s">
        <v>399</v>
      </c>
      <c r="J275" s="106"/>
      <c r="K275" s="106"/>
      <c r="L275" s="106"/>
      <c r="M275" s="106"/>
      <c r="N275" s="106"/>
      <c r="O275" s="557"/>
      <c r="P275" s="106"/>
      <c r="Q275" s="106"/>
      <c r="R275" s="547" t="s">
        <v>184</v>
      </c>
      <c r="S275" s="548">
        <v>1</v>
      </c>
      <c r="T275" s="549">
        <v>0.5</v>
      </c>
      <c r="U275" s="549">
        <v>12</v>
      </c>
      <c r="V275" s="554">
        <f t="shared" si="29"/>
        <v>72</v>
      </c>
      <c r="W275" s="549">
        <v>0.1</v>
      </c>
      <c r="X275" s="549">
        <v>24</v>
      </c>
      <c r="Y275" s="550">
        <f t="shared" si="28"/>
        <v>144</v>
      </c>
      <c r="Z275" s="560" t="s">
        <v>185</v>
      </c>
      <c r="AA275" s="560"/>
      <c r="AB275" s="106"/>
      <c r="AD275" s="106"/>
      <c r="AE275" s="106"/>
      <c r="AF275" s="106"/>
      <c r="AG275" s="106"/>
      <c r="AH275" s="104"/>
      <c r="AI275" s="106"/>
      <c r="AJ275" s="106"/>
      <c r="AK275" s="106"/>
      <c r="AL275" s="106"/>
      <c r="AM275" s="104"/>
      <c r="AN275" s="106"/>
      <c r="AO275" s="106"/>
      <c r="AP275" s="106"/>
      <c r="AQ275" s="106"/>
      <c r="AR275" s="104"/>
      <c r="AS275" s="106"/>
      <c r="AT275" s="106"/>
      <c r="AU275" s="106"/>
      <c r="AV275" s="106"/>
      <c r="AW275" s="104"/>
    </row>
    <row r="276" spans="1:49" ht="34.5" hidden="1">
      <c r="A276" s="522">
        <v>272</v>
      </c>
      <c r="B276" s="524" t="s">
        <v>172</v>
      </c>
      <c r="C276" s="544" t="s">
        <v>512</v>
      </c>
      <c r="D276" s="513" t="s">
        <v>2641</v>
      </c>
      <c r="E276" s="576" t="s">
        <v>2938</v>
      </c>
      <c r="F276" s="562" t="s">
        <v>334</v>
      </c>
      <c r="G276" s="562" t="s">
        <v>400</v>
      </c>
      <c r="H276" s="545" t="s">
        <v>401</v>
      </c>
      <c r="I276" s="566" t="s">
        <v>402</v>
      </c>
      <c r="J276" s="106" t="s">
        <v>403</v>
      </c>
      <c r="K276" s="106"/>
      <c r="L276" s="106"/>
      <c r="M276" s="106"/>
      <c r="N276" s="106"/>
      <c r="O276" s="546" t="s">
        <v>2617</v>
      </c>
      <c r="P276" s="106"/>
      <c r="Q276" s="106"/>
      <c r="R276" s="547" t="s">
        <v>184</v>
      </c>
      <c r="S276" s="736">
        <v>1</v>
      </c>
      <c r="T276" s="737">
        <v>1</v>
      </c>
      <c r="U276" s="737">
        <v>12</v>
      </c>
      <c r="V276" s="589">
        <f t="shared" si="29"/>
        <v>144</v>
      </c>
      <c r="W276" s="737">
        <v>1</v>
      </c>
      <c r="X276" s="737">
        <v>60</v>
      </c>
      <c r="Y276" s="550">
        <f t="shared" si="28"/>
        <v>720</v>
      </c>
      <c r="Z276" s="560" t="s">
        <v>185</v>
      </c>
      <c r="AA276" s="560"/>
      <c r="AB276" s="106"/>
      <c r="AD276" s="106"/>
      <c r="AE276" s="106"/>
      <c r="AF276" s="106"/>
      <c r="AG276" s="106"/>
      <c r="AH276" s="104"/>
      <c r="AI276" s="106"/>
      <c r="AJ276" s="106"/>
      <c r="AK276" s="106"/>
      <c r="AL276" s="106"/>
      <c r="AM276" s="104"/>
      <c r="AN276" s="106"/>
      <c r="AO276" s="106"/>
      <c r="AP276" s="106"/>
      <c r="AQ276" s="106"/>
      <c r="AR276" s="104"/>
      <c r="AS276" s="106"/>
      <c r="AT276" s="106"/>
      <c r="AU276" s="106"/>
      <c r="AV276" s="106"/>
      <c r="AW276" s="104"/>
    </row>
    <row r="277" spans="1:49" hidden="1">
      <c r="A277" s="522">
        <v>273</v>
      </c>
      <c r="B277" s="524" t="s">
        <v>172</v>
      </c>
      <c r="C277" s="544" t="s">
        <v>512</v>
      </c>
      <c r="D277" s="513" t="s">
        <v>2641</v>
      </c>
      <c r="E277" s="576" t="s">
        <v>2938</v>
      </c>
      <c r="F277" s="562" t="s">
        <v>334</v>
      </c>
      <c r="G277" s="562" t="s">
        <v>400</v>
      </c>
      <c r="H277" s="545" t="s">
        <v>404</v>
      </c>
      <c r="I277" s="566" t="s">
        <v>405</v>
      </c>
      <c r="J277" s="106"/>
      <c r="K277" s="106"/>
      <c r="L277" s="106"/>
      <c r="M277" s="106"/>
      <c r="N277" s="106"/>
      <c r="O277" s="557"/>
      <c r="P277" s="106"/>
      <c r="Q277" s="106"/>
      <c r="R277" s="547" t="s">
        <v>184</v>
      </c>
      <c r="S277" s="736"/>
      <c r="T277" s="737"/>
      <c r="U277" s="737"/>
      <c r="V277" s="589"/>
      <c r="W277" s="737"/>
      <c r="X277" s="737"/>
      <c r="Y277" s="550">
        <f t="shared" si="28"/>
        <v>0</v>
      </c>
      <c r="Z277" s="560" t="s">
        <v>185</v>
      </c>
      <c r="AA277" s="560"/>
      <c r="AB277" s="106"/>
      <c r="AD277" s="106"/>
      <c r="AE277" s="106"/>
      <c r="AF277" s="106"/>
      <c r="AG277" s="106"/>
      <c r="AH277" s="104"/>
      <c r="AI277" s="106"/>
      <c r="AJ277" s="106"/>
      <c r="AK277" s="106"/>
      <c r="AL277" s="106"/>
      <c r="AM277" s="104"/>
      <c r="AN277" s="106"/>
      <c r="AO277" s="106"/>
      <c r="AP277" s="106"/>
      <c r="AQ277" s="106"/>
      <c r="AR277" s="104"/>
      <c r="AS277" s="106"/>
      <c r="AT277" s="106"/>
      <c r="AU277" s="106"/>
      <c r="AV277" s="106"/>
      <c r="AW277" s="104"/>
    </row>
    <row r="278" spans="1:49" hidden="1">
      <c r="A278" s="522">
        <v>274</v>
      </c>
      <c r="B278" s="524" t="s">
        <v>172</v>
      </c>
      <c r="C278" s="544" t="s">
        <v>512</v>
      </c>
      <c r="D278" s="513" t="s">
        <v>2641</v>
      </c>
      <c r="E278" s="576" t="s">
        <v>2938</v>
      </c>
      <c r="F278" s="562" t="s">
        <v>334</v>
      </c>
      <c r="G278" s="562" t="s">
        <v>400</v>
      </c>
      <c r="H278" s="545" t="s">
        <v>406</v>
      </c>
      <c r="I278" s="566" t="s">
        <v>407</v>
      </c>
      <c r="J278" s="106" t="s">
        <v>408</v>
      </c>
      <c r="K278" s="106"/>
      <c r="L278" s="106"/>
      <c r="M278" s="106"/>
      <c r="N278" s="106"/>
      <c r="O278" s="557"/>
      <c r="P278" s="106"/>
      <c r="Q278" s="106"/>
      <c r="R278" s="547" t="s">
        <v>184</v>
      </c>
      <c r="S278" s="736"/>
      <c r="T278" s="737"/>
      <c r="U278" s="737"/>
      <c r="V278" s="589"/>
      <c r="W278" s="737"/>
      <c r="X278" s="737"/>
      <c r="Y278" s="550">
        <f t="shared" si="28"/>
        <v>0</v>
      </c>
      <c r="Z278" s="560" t="s">
        <v>185</v>
      </c>
      <c r="AA278" s="560"/>
      <c r="AB278" s="106"/>
      <c r="AD278" s="106"/>
      <c r="AE278" s="106"/>
      <c r="AF278" s="106"/>
      <c r="AG278" s="106"/>
      <c r="AH278" s="104"/>
      <c r="AI278" s="106"/>
      <c r="AJ278" s="106"/>
      <c r="AK278" s="106"/>
      <c r="AL278" s="106"/>
      <c r="AM278" s="104"/>
      <c r="AN278" s="106"/>
      <c r="AO278" s="106"/>
      <c r="AP278" s="106"/>
      <c r="AQ278" s="106"/>
      <c r="AR278" s="104"/>
      <c r="AS278" s="106"/>
      <c r="AT278" s="106"/>
      <c r="AU278" s="106"/>
      <c r="AV278" s="106"/>
      <c r="AW278" s="104"/>
    </row>
    <row r="279" spans="1:49" hidden="1">
      <c r="A279" s="522">
        <v>275</v>
      </c>
      <c r="B279" s="524" t="s">
        <v>172</v>
      </c>
      <c r="C279" s="544" t="s">
        <v>512</v>
      </c>
      <c r="D279" s="513" t="s">
        <v>2641</v>
      </c>
      <c r="E279" s="576" t="s">
        <v>2938</v>
      </c>
      <c r="F279" s="562" t="s">
        <v>334</v>
      </c>
      <c r="G279" s="563" t="s">
        <v>409</v>
      </c>
      <c r="H279" s="566" t="s">
        <v>410</v>
      </c>
      <c r="I279" s="545" t="s">
        <v>411</v>
      </c>
      <c r="J279" s="106"/>
      <c r="K279" s="106"/>
      <c r="L279" s="106"/>
      <c r="M279" s="106"/>
      <c r="N279" s="106"/>
      <c r="O279" s="557"/>
      <c r="P279" s="106"/>
      <c r="Q279" s="106"/>
      <c r="R279" s="547" t="s">
        <v>184</v>
      </c>
      <c r="S279" s="736"/>
      <c r="T279" s="737"/>
      <c r="U279" s="737"/>
      <c r="V279" s="589"/>
      <c r="W279" s="737"/>
      <c r="X279" s="737"/>
      <c r="Y279" s="550">
        <f t="shared" si="28"/>
        <v>0</v>
      </c>
      <c r="Z279" s="560" t="s">
        <v>185</v>
      </c>
      <c r="AA279" s="560"/>
      <c r="AB279" s="106"/>
      <c r="AD279" s="106"/>
      <c r="AE279" s="106"/>
      <c r="AF279" s="106"/>
      <c r="AG279" s="106"/>
      <c r="AH279" s="104"/>
      <c r="AI279" s="106"/>
      <c r="AJ279" s="106"/>
      <c r="AK279" s="106"/>
      <c r="AL279" s="106"/>
      <c r="AM279" s="104"/>
      <c r="AN279" s="106"/>
      <c r="AO279" s="106"/>
      <c r="AP279" s="106"/>
      <c r="AQ279" s="106"/>
      <c r="AR279" s="104"/>
      <c r="AS279" s="106"/>
      <c r="AT279" s="106"/>
      <c r="AU279" s="106"/>
      <c r="AV279" s="106"/>
      <c r="AW279" s="104"/>
    </row>
    <row r="280" spans="1:49" hidden="1">
      <c r="A280" s="522">
        <v>276</v>
      </c>
      <c r="B280" s="524" t="s">
        <v>172</v>
      </c>
      <c r="C280" s="544" t="s">
        <v>512</v>
      </c>
      <c r="D280" s="513" t="s">
        <v>2641</v>
      </c>
      <c r="E280" s="576" t="s">
        <v>2938</v>
      </c>
      <c r="F280" s="562" t="s">
        <v>334</v>
      </c>
      <c r="G280" s="563" t="s">
        <v>412</v>
      </c>
      <c r="H280" s="545" t="s">
        <v>413</v>
      </c>
      <c r="I280" s="566" t="s">
        <v>414</v>
      </c>
      <c r="J280" s="106" t="s">
        <v>415</v>
      </c>
      <c r="K280" s="106"/>
      <c r="L280" s="106"/>
      <c r="M280" s="106"/>
      <c r="N280" s="106"/>
      <c r="O280" s="557"/>
      <c r="P280" s="106"/>
      <c r="Q280" s="106"/>
      <c r="R280" s="547" t="s">
        <v>184</v>
      </c>
      <c r="S280" s="548">
        <v>1</v>
      </c>
      <c r="T280" s="549">
        <v>0.3</v>
      </c>
      <c r="U280" s="549">
        <v>12</v>
      </c>
      <c r="V280" s="554">
        <f t="shared" si="29"/>
        <v>43.199999999999996</v>
      </c>
      <c r="W280" s="549">
        <v>0.2</v>
      </c>
      <c r="X280" s="549">
        <v>24</v>
      </c>
      <c r="Y280" s="550">
        <f t="shared" si="28"/>
        <v>86.399999999999991</v>
      </c>
      <c r="Z280" s="560" t="s">
        <v>185</v>
      </c>
      <c r="AA280" s="560"/>
      <c r="AB280" s="106" t="s">
        <v>416</v>
      </c>
      <c r="AD280" s="106"/>
      <c r="AE280" s="106"/>
      <c r="AF280" s="106"/>
      <c r="AG280" s="106"/>
      <c r="AH280" s="104"/>
      <c r="AI280" s="106"/>
      <c r="AJ280" s="106"/>
      <c r="AK280" s="106"/>
      <c r="AL280" s="106"/>
      <c r="AM280" s="104"/>
      <c r="AN280" s="106"/>
      <c r="AO280" s="106"/>
      <c r="AP280" s="106"/>
      <c r="AQ280" s="106"/>
      <c r="AR280" s="104"/>
      <c r="AS280" s="106"/>
      <c r="AT280" s="106"/>
      <c r="AU280" s="106"/>
      <c r="AV280" s="106"/>
      <c r="AW280" s="104"/>
    </row>
    <row r="281" spans="1:49" hidden="1">
      <c r="A281" s="522">
        <v>277</v>
      </c>
      <c r="B281" s="524" t="s">
        <v>172</v>
      </c>
      <c r="C281" s="544" t="s">
        <v>512</v>
      </c>
      <c r="D281" s="513" t="s">
        <v>2641</v>
      </c>
      <c r="E281" s="576" t="s">
        <v>2938</v>
      </c>
      <c r="F281" s="562" t="s">
        <v>334</v>
      </c>
      <c r="G281" s="563" t="s">
        <v>417</v>
      </c>
      <c r="H281" s="545" t="s">
        <v>418</v>
      </c>
      <c r="I281" s="566" t="s">
        <v>419</v>
      </c>
      <c r="J281" s="106"/>
      <c r="K281" s="106"/>
      <c r="L281" s="103"/>
      <c r="M281" s="106"/>
      <c r="N281" s="106"/>
      <c r="O281" s="557"/>
      <c r="P281" s="106"/>
      <c r="Q281" s="106"/>
      <c r="R281" s="87" t="s">
        <v>420</v>
      </c>
      <c r="S281" s="736">
        <v>1</v>
      </c>
      <c r="T281" s="737">
        <v>1</v>
      </c>
      <c r="U281" s="737">
        <v>12</v>
      </c>
      <c r="V281" s="589">
        <f t="shared" si="29"/>
        <v>144</v>
      </c>
      <c r="W281" s="737">
        <v>1</v>
      </c>
      <c r="X281" s="737">
        <v>60</v>
      </c>
      <c r="Y281" s="550">
        <f t="shared" si="28"/>
        <v>720</v>
      </c>
      <c r="Z281" s="560" t="s">
        <v>185</v>
      </c>
      <c r="AA281" s="560"/>
      <c r="AB281" s="106"/>
      <c r="AD281" s="106"/>
      <c r="AE281" s="106"/>
      <c r="AF281" s="106"/>
      <c r="AG281" s="106"/>
      <c r="AH281" s="104"/>
      <c r="AI281" s="106"/>
      <c r="AJ281" s="106"/>
      <c r="AK281" s="106"/>
      <c r="AL281" s="106"/>
      <c r="AM281" s="104"/>
      <c r="AN281" s="106"/>
      <c r="AO281" s="106"/>
      <c r="AP281" s="106"/>
      <c r="AQ281" s="106"/>
      <c r="AR281" s="104"/>
      <c r="AS281" s="106"/>
      <c r="AT281" s="106"/>
      <c r="AU281" s="106"/>
      <c r="AV281" s="106"/>
      <c r="AW281" s="104"/>
    </row>
    <row r="282" spans="1:49" hidden="1">
      <c r="A282" s="522">
        <v>278</v>
      </c>
      <c r="B282" s="524" t="s">
        <v>172</v>
      </c>
      <c r="C282" s="544" t="s">
        <v>512</v>
      </c>
      <c r="D282" s="513" t="s">
        <v>2641</v>
      </c>
      <c r="E282" s="576" t="s">
        <v>2938</v>
      </c>
      <c r="F282" s="562" t="s">
        <v>334</v>
      </c>
      <c r="G282" s="563" t="s">
        <v>417</v>
      </c>
      <c r="H282" s="545" t="s">
        <v>421</v>
      </c>
      <c r="I282" s="545" t="s">
        <v>422</v>
      </c>
      <c r="J282" s="106" t="s">
        <v>423</v>
      </c>
      <c r="K282" s="106"/>
      <c r="L282" s="103"/>
      <c r="M282" s="106"/>
      <c r="N282" s="106"/>
      <c r="O282" s="557"/>
      <c r="P282" s="102"/>
      <c r="Q282" s="106"/>
      <c r="R282" s="87" t="s">
        <v>420</v>
      </c>
      <c r="S282" s="736"/>
      <c r="T282" s="737"/>
      <c r="U282" s="737"/>
      <c r="V282" s="589"/>
      <c r="W282" s="737"/>
      <c r="X282" s="737"/>
      <c r="Y282" s="550">
        <f t="shared" si="28"/>
        <v>0</v>
      </c>
      <c r="Z282" s="560" t="s">
        <v>185</v>
      </c>
      <c r="AA282" s="560"/>
      <c r="AB282" s="106"/>
      <c r="AD282" s="106"/>
      <c r="AE282" s="106"/>
      <c r="AF282" s="106"/>
      <c r="AG282" s="106"/>
      <c r="AH282" s="104"/>
      <c r="AI282" s="106"/>
      <c r="AJ282" s="106"/>
      <c r="AK282" s="106"/>
      <c r="AL282" s="106"/>
      <c r="AM282" s="104"/>
      <c r="AN282" s="106"/>
      <c r="AO282" s="106"/>
      <c r="AP282" s="106"/>
      <c r="AQ282" s="106"/>
      <c r="AR282" s="104"/>
      <c r="AS282" s="106"/>
      <c r="AT282" s="106"/>
      <c r="AU282" s="106"/>
      <c r="AV282" s="106"/>
      <c r="AW282" s="104"/>
    </row>
    <row r="283" spans="1:49" hidden="1">
      <c r="A283" s="522">
        <v>279</v>
      </c>
      <c r="B283" s="524" t="s">
        <v>172</v>
      </c>
      <c r="C283" s="544" t="s">
        <v>512</v>
      </c>
      <c r="D283" s="513" t="s">
        <v>2641</v>
      </c>
      <c r="E283" s="576" t="s">
        <v>2938</v>
      </c>
      <c r="F283" s="562" t="s">
        <v>334</v>
      </c>
      <c r="G283" s="563" t="s">
        <v>417</v>
      </c>
      <c r="H283" s="545" t="s">
        <v>424</v>
      </c>
      <c r="I283" s="566" t="s">
        <v>425</v>
      </c>
      <c r="J283" s="106" t="s">
        <v>426</v>
      </c>
      <c r="K283" s="106"/>
      <c r="L283" s="103"/>
      <c r="M283" s="106"/>
      <c r="N283" s="106"/>
      <c r="O283" s="557"/>
      <c r="P283" s="106"/>
      <c r="Q283" s="106"/>
      <c r="R283" s="87" t="s">
        <v>420</v>
      </c>
      <c r="S283" s="736"/>
      <c r="T283" s="737"/>
      <c r="U283" s="737"/>
      <c r="V283" s="589"/>
      <c r="W283" s="737"/>
      <c r="X283" s="737"/>
      <c r="Y283" s="550">
        <f t="shared" si="28"/>
        <v>0</v>
      </c>
      <c r="Z283" s="560" t="s">
        <v>185</v>
      </c>
      <c r="AA283" s="560"/>
      <c r="AB283" s="106"/>
      <c r="AD283" s="106"/>
      <c r="AE283" s="106"/>
      <c r="AF283" s="106"/>
      <c r="AG283" s="106"/>
      <c r="AH283" s="104"/>
      <c r="AI283" s="106"/>
      <c r="AJ283" s="106"/>
      <c r="AK283" s="106"/>
      <c r="AL283" s="106"/>
      <c r="AM283" s="104"/>
      <c r="AN283" s="106"/>
      <c r="AO283" s="106"/>
      <c r="AP283" s="106"/>
      <c r="AQ283" s="106"/>
      <c r="AR283" s="104"/>
      <c r="AS283" s="106"/>
      <c r="AT283" s="106"/>
      <c r="AU283" s="106"/>
      <c r="AV283" s="106"/>
      <c r="AW283" s="104"/>
    </row>
    <row r="284" spans="1:49" hidden="1">
      <c r="A284" s="522">
        <v>280</v>
      </c>
      <c r="B284" s="524" t="s">
        <v>172</v>
      </c>
      <c r="C284" s="544" t="s">
        <v>512</v>
      </c>
      <c r="D284" s="513" t="s">
        <v>2641</v>
      </c>
      <c r="E284" s="576" t="s">
        <v>2938</v>
      </c>
      <c r="F284" s="562" t="s">
        <v>334</v>
      </c>
      <c r="G284" s="563" t="s">
        <v>2681</v>
      </c>
      <c r="H284" s="545" t="s">
        <v>427</v>
      </c>
      <c r="I284" s="566" t="s">
        <v>428</v>
      </c>
      <c r="J284" s="106" t="s">
        <v>429</v>
      </c>
      <c r="K284" s="106"/>
      <c r="L284" s="103"/>
      <c r="M284" s="106"/>
      <c r="N284" s="106"/>
      <c r="O284" s="557"/>
      <c r="P284" s="106"/>
      <c r="Q284" s="106"/>
      <c r="R284" s="87" t="s">
        <v>420</v>
      </c>
      <c r="S284" s="733">
        <v>1</v>
      </c>
      <c r="T284" s="738">
        <v>1</v>
      </c>
      <c r="U284" s="738">
        <v>12</v>
      </c>
      <c r="V284" s="589">
        <f t="shared" si="29"/>
        <v>144</v>
      </c>
      <c r="W284" s="738">
        <v>0.5</v>
      </c>
      <c r="X284" s="738">
        <v>60</v>
      </c>
      <c r="Y284" s="550">
        <f t="shared" si="28"/>
        <v>720</v>
      </c>
      <c r="Z284" s="560" t="s">
        <v>185</v>
      </c>
      <c r="AA284" s="560"/>
      <c r="AB284" s="106"/>
      <c r="AD284" s="106"/>
      <c r="AE284" s="106"/>
      <c r="AF284" s="106"/>
      <c r="AG284" s="106"/>
      <c r="AH284" s="104"/>
      <c r="AI284" s="106"/>
      <c r="AJ284" s="106"/>
      <c r="AK284" s="106"/>
      <c r="AL284" s="106"/>
      <c r="AM284" s="104"/>
      <c r="AN284" s="106"/>
      <c r="AO284" s="106"/>
      <c r="AP284" s="106"/>
      <c r="AQ284" s="106"/>
      <c r="AR284" s="104"/>
      <c r="AS284" s="106"/>
      <c r="AT284" s="106"/>
      <c r="AU284" s="106"/>
      <c r="AV284" s="106"/>
      <c r="AW284" s="104"/>
    </row>
    <row r="285" spans="1:49" ht="23" hidden="1">
      <c r="A285" s="522">
        <v>281</v>
      </c>
      <c r="B285" s="524" t="s">
        <v>172</v>
      </c>
      <c r="C285" s="544" t="s">
        <v>512</v>
      </c>
      <c r="D285" s="513" t="s">
        <v>2642</v>
      </c>
      <c r="E285" s="562" t="s">
        <v>2954</v>
      </c>
      <c r="F285" s="563" t="s">
        <v>2957</v>
      </c>
      <c r="G285" s="552" t="s">
        <v>430</v>
      </c>
      <c r="H285" s="545" t="s">
        <v>431</v>
      </c>
      <c r="I285" s="566" t="s">
        <v>432</v>
      </c>
      <c r="J285" s="106" t="s">
        <v>433</v>
      </c>
      <c r="K285" s="106"/>
      <c r="L285" s="103"/>
      <c r="M285" s="106"/>
      <c r="N285" s="106"/>
      <c r="O285" s="557"/>
      <c r="P285" s="106"/>
      <c r="Q285" s="106"/>
      <c r="R285" s="87" t="s">
        <v>420</v>
      </c>
      <c r="S285" s="733"/>
      <c r="T285" s="738"/>
      <c r="U285" s="738"/>
      <c r="V285" s="589"/>
      <c r="W285" s="738"/>
      <c r="X285" s="738"/>
      <c r="Y285" s="550">
        <f t="shared" si="28"/>
        <v>0</v>
      </c>
      <c r="Z285" s="560" t="s">
        <v>185</v>
      </c>
      <c r="AA285" s="560"/>
      <c r="AB285" s="106"/>
      <c r="AD285" s="106"/>
      <c r="AE285" s="106"/>
      <c r="AF285" s="106"/>
      <c r="AG285" s="106"/>
      <c r="AH285" s="104"/>
      <c r="AI285" s="106"/>
      <c r="AJ285" s="106"/>
      <c r="AK285" s="106"/>
      <c r="AL285" s="106"/>
      <c r="AM285" s="104"/>
      <c r="AN285" s="106"/>
      <c r="AO285" s="106"/>
      <c r="AP285" s="106"/>
      <c r="AQ285" s="106"/>
      <c r="AR285" s="104"/>
      <c r="AS285" s="106"/>
      <c r="AT285" s="106"/>
      <c r="AU285" s="106"/>
      <c r="AV285" s="106"/>
      <c r="AW285" s="104"/>
    </row>
    <row r="286" spans="1:49" hidden="1">
      <c r="A286" s="522">
        <v>282</v>
      </c>
      <c r="B286" s="524" t="s">
        <v>172</v>
      </c>
      <c r="C286" s="544" t="s">
        <v>512</v>
      </c>
      <c r="D286" s="513" t="s">
        <v>2642</v>
      </c>
      <c r="E286" s="562" t="s">
        <v>2954</v>
      </c>
      <c r="F286" s="513" t="s">
        <v>2683</v>
      </c>
      <c r="G286" s="552" t="s">
        <v>430</v>
      </c>
      <c r="H286" s="545" t="s">
        <v>435</v>
      </c>
      <c r="I286" s="566" t="s">
        <v>436</v>
      </c>
      <c r="J286" s="106" t="s">
        <v>415</v>
      </c>
      <c r="K286" s="106" t="s">
        <v>437</v>
      </c>
      <c r="L286" s="426" t="s">
        <v>438</v>
      </c>
      <c r="M286" s="106"/>
      <c r="N286" s="106"/>
      <c r="O286" s="557"/>
      <c r="P286" s="106"/>
      <c r="Q286" s="106"/>
      <c r="R286" s="87" t="s">
        <v>420</v>
      </c>
      <c r="S286" s="733"/>
      <c r="T286" s="738"/>
      <c r="U286" s="738"/>
      <c r="V286" s="589"/>
      <c r="W286" s="738"/>
      <c r="X286" s="738"/>
      <c r="Y286" s="550">
        <f t="shared" si="28"/>
        <v>0</v>
      </c>
      <c r="Z286" s="560" t="s">
        <v>185</v>
      </c>
      <c r="AA286" s="560"/>
      <c r="AB286" s="106"/>
      <c r="AD286" s="106"/>
      <c r="AE286" s="106"/>
      <c r="AF286" s="106"/>
      <c r="AG286" s="106"/>
      <c r="AH286" s="104"/>
      <c r="AI286" s="106"/>
      <c r="AJ286" s="106"/>
      <c r="AK286" s="106"/>
      <c r="AL286" s="106"/>
      <c r="AM286" s="104"/>
      <c r="AN286" s="106"/>
      <c r="AO286" s="106"/>
      <c r="AP286" s="106"/>
      <c r="AQ286" s="106"/>
      <c r="AR286" s="104"/>
      <c r="AS286" s="106"/>
      <c r="AT286" s="106"/>
      <c r="AU286" s="106"/>
      <c r="AV286" s="106"/>
      <c r="AW286" s="104"/>
    </row>
    <row r="287" spans="1:49" hidden="1">
      <c r="A287" s="522">
        <v>283</v>
      </c>
      <c r="B287" s="524" t="s">
        <v>172</v>
      </c>
      <c r="C287" s="544" t="s">
        <v>512</v>
      </c>
      <c r="D287" s="513" t="s">
        <v>2642</v>
      </c>
      <c r="E287" s="562" t="s">
        <v>2954</v>
      </c>
      <c r="F287" s="513" t="s">
        <v>2683</v>
      </c>
      <c r="G287" s="552" t="s">
        <v>430</v>
      </c>
      <c r="H287" s="545" t="s">
        <v>193</v>
      </c>
      <c r="I287" s="566" t="s">
        <v>439</v>
      </c>
      <c r="J287" s="106"/>
      <c r="K287" s="106"/>
      <c r="L287" s="103"/>
      <c r="M287" s="106"/>
      <c r="N287" s="106" t="s">
        <v>440</v>
      </c>
      <c r="O287" s="557" t="s">
        <v>2618</v>
      </c>
      <c r="P287" s="106"/>
      <c r="Q287" s="106"/>
      <c r="R287" s="87" t="s">
        <v>420</v>
      </c>
      <c r="S287" s="736">
        <v>1</v>
      </c>
      <c r="T287" s="737">
        <v>2</v>
      </c>
      <c r="U287" s="737">
        <v>12</v>
      </c>
      <c r="V287" s="554">
        <f t="shared" si="29"/>
        <v>288</v>
      </c>
      <c r="W287" s="737">
        <v>0.05</v>
      </c>
      <c r="X287" s="737">
        <v>60</v>
      </c>
      <c r="Y287" s="550">
        <f t="shared" si="28"/>
        <v>1440</v>
      </c>
      <c r="Z287" s="560" t="s">
        <v>185</v>
      </c>
      <c r="AA287" s="560"/>
      <c r="AB287" s="106"/>
      <c r="AD287" s="106"/>
      <c r="AE287" s="106"/>
      <c r="AF287" s="106"/>
      <c r="AG287" s="106"/>
      <c r="AH287" s="104"/>
      <c r="AI287" s="106"/>
      <c r="AJ287" s="106"/>
      <c r="AK287" s="106"/>
      <c r="AL287" s="106"/>
      <c r="AM287" s="104"/>
      <c r="AN287" s="106"/>
      <c r="AO287" s="106"/>
      <c r="AP287" s="106"/>
      <c r="AQ287" s="106"/>
      <c r="AR287" s="104"/>
      <c r="AS287" s="106"/>
      <c r="AT287" s="106"/>
      <c r="AU287" s="106"/>
      <c r="AV287" s="106"/>
      <c r="AW287" s="104"/>
    </row>
    <row r="288" spans="1:49" hidden="1">
      <c r="A288" s="522">
        <v>284</v>
      </c>
      <c r="B288" s="524" t="s">
        <v>172</v>
      </c>
      <c r="C288" s="544" t="s">
        <v>512</v>
      </c>
      <c r="D288" s="513" t="s">
        <v>2642</v>
      </c>
      <c r="E288" s="562" t="s">
        <v>2954</v>
      </c>
      <c r="F288" s="513" t="s">
        <v>2683</v>
      </c>
      <c r="G288" s="552" t="s">
        <v>430</v>
      </c>
      <c r="H288" s="545" t="s">
        <v>442</v>
      </c>
      <c r="I288" s="566" t="s">
        <v>443</v>
      </c>
      <c r="J288" s="106"/>
      <c r="K288" s="106"/>
      <c r="L288" s="103"/>
      <c r="M288" s="106"/>
      <c r="N288" s="106"/>
      <c r="O288" s="557" t="s">
        <v>441</v>
      </c>
      <c r="P288" s="106"/>
      <c r="Q288" s="106"/>
      <c r="R288" s="87" t="s">
        <v>420</v>
      </c>
      <c r="S288" s="736"/>
      <c r="T288" s="737"/>
      <c r="U288" s="737"/>
      <c r="V288" s="554">
        <f t="shared" si="29"/>
        <v>0</v>
      </c>
      <c r="W288" s="737"/>
      <c r="X288" s="737"/>
      <c r="Y288" s="550">
        <f t="shared" si="28"/>
        <v>0</v>
      </c>
      <c r="Z288" s="560" t="s">
        <v>185</v>
      </c>
      <c r="AA288" s="560"/>
      <c r="AB288" s="106"/>
      <c r="AD288" s="106"/>
      <c r="AE288" s="106"/>
      <c r="AF288" s="106"/>
      <c r="AG288" s="106"/>
      <c r="AH288" s="104"/>
      <c r="AI288" s="106"/>
      <c r="AJ288" s="106"/>
      <c r="AK288" s="106"/>
      <c r="AL288" s="106"/>
      <c r="AM288" s="104"/>
      <c r="AN288" s="106"/>
      <c r="AO288" s="106"/>
      <c r="AP288" s="106"/>
      <c r="AQ288" s="106"/>
      <c r="AR288" s="104"/>
      <c r="AS288" s="106"/>
      <c r="AT288" s="106"/>
      <c r="AU288" s="106"/>
      <c r="AV288" s="106"/>
      <c r="AW288" s="104"/>
    </row>
    <row r="289" spans="1:49" ht="23" hidden="1">
      <c r="A289" s="522">
        <v>285</v>
      </c>
      <c r="B289" s="524" t="s">
        <v>172</v>
      </c>
      <c r="C289" s="544" t="s">
        <v>512</v>
      </c>
      <c r="D289" s="513" t="s">
        <v>2642</v>
      </c>
      <c r="E289" s="562" t="s">
        <v>2954</v>
      </c>
      <c r="F289" s="513" t="s">
        <v>2683</v>
      </c>
      <c r="G289" s="552" t="s">
        <v>430</v>
      </c>
      <c r="H289" s="545" t="s">
        <v>444</v>
      </c>
      <c r="I289" s="566" t="s">
        <v>445</v>
      </c>
      <c r="J289" s="106" t="s">
        <v>446</v>
      </c>
      <c r="K289" s="106"/>
      <c r="L289" s="106"/>
      <c r="M289" s="106"/>
      <c r="N289" s="106"/>
      <c r="O289" s="557"/>
      <c r="P289" s="106"/>
      <c r="Q289" s="106"/>
      <c r="R289" s="87" t="s">
        <v>420</v>
      </c>
      <c r="S289" s="548">
        <v>1</v>
      </c>
      <c r="T289" s="549">
        <v>0.5</v>
      </c>
      <c r="U289" s="549">
        <v>12</v>
      </c>
      <c r="V289" s="554">
        <f t="shared" si="29"/>
        <v>72</v>
      </c>
      <c r="W289" s="549">
        <v>0.25</v>
      </c>
      <c r="X289" s="549">
        <v>24</v>
      </c>
      <c r="Y289" s="550">
        <f t="shared" si="28"/>
        <v>144</v>
      </c>
      <c r="Z289" s="560" t="s">
        <v>185</v>
      </c>
      <c r="AA289" s="560"/>
      <c r="AB289" s="106"/>
      <c r="AD289" s="106"/>
      <c r="AE289" s="106"/>
      <c r="AF289" s="106"/>
      <c r="AG289" s="106"/>
      <c r="AH289" s="104"/>
      <c r="AI289" s="106"/>
      <c r="AJ289" s="106"/>
      <c r="AK289" s="106"/>
      <c r="AL289" s="106"/>
      <c r="AM289" s="104"/>
      <c r="AN289" s="106"/>
      <c r="AO289" s="106"/>
      <c r="AP289" s="106"/>
      <c r="AQ289" s="106"/>
      <c r="AR289" s="104"/>
      <c r="AS289" s="106"/>
      <c r="AT289" s="106"/>
      <c r="AU289" s="106"/>
      <c r="AV289" s="106"/>
      <c r="AW289" s="104"/>
    </row>
    <row r="290" spans="1:49" ht="23" hidden="1">
      <c r="A290" s="522">
        <v>286</v>
      </c>
      <c r="B290" s="524" t="s">
        <v>172</v>
      </c>
      <c r="C290" s="544" t="s">
        <v>512</v>
      </c>
      <c r="D290" s="513" t="s">
        <v>2642</v>
      </c>
      <c r="E290" s="562" t="s">
        <v>2954</v>
      </c>
      <c r="F290" s="513" t="s">
        <v>2683</v>
      </c>
      <c r="G290" s="552" t="s">
        <v>430</v>
      </c>
      <c r="H290" s="545" t="s">
        <v>444</v>
      </c>
      <c r="I290" s="566" t="s">
        <v>447</v>
      </c>
      <c r="J290" s="106"/>
      <c r="K290" s="106"/>
      <c r="L290" s="106"/>
      <c r="M290" s="106"/>
      <c r="N290" s="106"/>
      <c r="O290" s="557"/>
      <c r="P290" s="106"/>
      <c r="Q290" s="106"/>
      <c r="R290" s="87" t="s">
        <v>420</v>
      </c>
      <c r="S290" s="548">
        <v>1</v>
      </c>
      <c r="T290" s="549">
        <v>0.5</v>
      </c>
      <c r="U290" s="549">
        <v>12</v>
      </c>
      <c r="V290" s="554">
        <f t="shared" si="29"/>
        <v>72</v>
      </c>
      <c r="W290" s="549">
        <v>0.25</v>
      </c>
      <c r="X290" s="549">
        <v>24</v>
      </c>
      <c r="Y290" s="550">
        <f t="shared" si="28"/>
        <v>144</v>
      </c>
      <c r="Z290" s="560" t="s">
        <v>185</v>
      </c>
      <c r="AA290" s="560"/>
      <c r="AB290" s="106"/>
      <c r="AD290" s="106"/>
      <c r="AE290" s="106"/>
      <c r="AF290" s="106"/>
      <c r="AG290" s="106"/>
      <c r="AH290" s="104"/>
      <c r="AI290" s="106"/>
      <c r="AJ290" s="106"/>
      <c r="AK290" s="106"/>
      <c r="AL290" s="106"/>
      <c r="AM290" s="104"/>
      <c r="AN290" s="106"/>
      <c r="AO290" s="106"/>
      <c r="AP290" s="106"/>
      <c r="AQ290" s="106"/>
      <c r="AR290" s="104"/>
      <c r="AS290" s="106"/>
      <c r="AT290" s="106"/>
      <c r="AU290" s="106"/>
      <c r="AV290" s="106"/>
      <c r="AW290" s="104"/>
    </row>
    <row r="291" spans="1:49" hidden="1">
      <c r="A291" s="522">
        <v>287</v>
      </c>
      <c r="B291" s="524" t="s">
        <v>172</v>
      </c>
      <c r="C291" s="544" t="s">
        <v>512</v>
      </c>
      <c r="D291" s="513" t="s">
        <v>2641</v>
      </c>
      <c r="E291" s="576" t="s">
        <v>2938</v>
      </c>
      <c r="F291" s="513" t="s">
        <v>2934</v>
      </c>
      <c r="G291" s="552" t="s">
        <v>449</v>
      </c>
      <c r="H291" s="545" t="s">
        <v>450</v>
      </c>
      <c r="I291" s="578" t="s">
        <v>451</v>
      </c>
      <c r="J291" s="106"/>
      <c r="K291" s="106"/>
      <c r="L291" s="106"/>
      <c r="M291" s="106"/>
      <c r="N291" s="106"/>
      <c r="O291" s="557"/>
      <c r="P291" s="106"/>
      <c r="Q291" s="106"/>
      <c r="R291" s="87" t="s">
        <v>420</v>
      </c>
      <c r="S291" s="736">
        <v>2</v>
      </c>
      <c r="T291" s="737">
        <v>1</v>
      </c>
      <c r="U291" s="737">
        <v>12</v>
      </c>
      <c r="V291" s="554">
        <f t="shared" si="29"/>
        <v>288</v>
      </c>
      <c r="W291" s="737">
        <v>1</v>
      </c>
      <c r="X291" s="737">
        <v>60</v>
      </c>
      <c r="Y291" s="550">
        <f t="shared" si="28"/>
        <v>1440</v>
      </c>
      <c r="Z291" s="560" t="s">
        <v>185</v>
      </c>
      <c r="AA291" s="560"/>
      <c r="AB291" s="106"/>
      <c r="AD291" s="106"/>
      <c r="AE291" s="106"/>
      <c r="AF291" s="106"/>
      <c r="AG291" s="106"/>
      <c r="AH291" s="104"/>
      <c r="AI291" s="106"/>
      <c r="AJ291" s="106"/>
      <c r="AK291" s="106"/>
      <c r="AL291" s="106"/>
      <c r="AM291" s="104"/>
      <c r="AN291" s="106"/>
      <c r="AO291" s="106"/>
      <c r="AP291" s="106"/>
      <c r="AQ291" s="106"/>
      <c r="AR291" s="104"/>
      <c r="AS291" s="106"/>
      <c r="AT291" s="106"/>
      <c r="AU291" s="106"/>
      <c r="AV291" s="106"/>
      <c r="AW291" s="104"/>
    </row>
    <row r="292" spans="1:49" hidden="1">
      <c r="A292" s="522">
        <v>288</v>
      </c>
      <c r="B292" s="524" t="s">
        <v>172</v>
      </c>
      <c r="C292" s="544" t="s">
        <v>521</v>
      </c>
      <c r="D292" s="513" t="s">
        <v>2641</v>
      </c>
      <c r="E292" s="576" t="s">
        <v>2938</v>
      </c>
      <c r="F292" s="513" t="s">
        <v>2934</v>
      </c>
      <c r="G292" s="552" t="s">
        <v>449</v>
      </c>
      <c r="H292" s="545" t="s">
        <v>452</v>
      </c>
      <c r="I292" s="578" t="s">
        <v>453</v>
      </c>
      <c r="J292" s="106"/>
      <c r="K292" s="106"/>
      <c r="L292" s="106"/>
      <c r="M292" s="106"/>
      <c r="N292" s="106"/>
      <c r="O292" s="557"/>
      <c r="P292" s="106"/>
      <c r="Q292" s="106"/>
      <c r="R292" s="87" t="s">
        <v>420</v>
      </c>
      <c r="S292" s="736"/>
      <c r="T292" s="737"/>
      <c r="U292" s="737"/>
      <c r="V292" s="554">
        <f t="shared" si="29"/>
        <v>0</v>
      </c>
      <c r="W292" s="737"/>
      <c r="X292" s="737"/>
      <c r="Y292" s="550">
        <f t="shared" si="28"/>
        <v>0</v>
      </c>
      <c r="Z292" s="560" t="s">
        <v>185</v>
      </c>
      <c r="AA292" s="560"/>
      <c r="AB292" s="106"/>
      <c r="AD292" s="106"/>
      <c r="AE292" s="106"/>
      <c r="AF292" s="106"/>
      <c r="AG292" s="106"/>
      <c r="AH292" s="104"/>
      <c r="AI292" s="106"/>
      <c r="AJ292" s="106"/>
      <c r="AK292" s="106"/>
      <c r="AL292" s="106"/>
      <c r="AM292" s="104"/>
      <c r="AN292" s="106"/>
      <c r="AO292" s="106"/>
      <c r="AP292" s="106"/>
      <c r="AQ292" s="106"/>
      <c r="AR292" s="104"/>
      <c r="AS292" s="106"/>
      <c r="AT292" s="106"/>
      <c r="AU292" s="106"/>
      <c r="AV292" s="106"/>
      <c r="AW292" s="104"/>
    </row>
    <row r="293" spans="1:49" hidden="1">
      <c r="A293" s="522">
        <v>289</v>
      </c>
      <c r="B293" s="524" t="s">
        <v>172</v>
      </c>
      <c r="C293" s="544" t="s">
        <v>521</v>
      </c>
      <c r="D293" s="513" t="s">
        <v>2641</v>
      </c>
      <c r="E293" s="576" t="s">
        <v>2938</v>
      </c>
      <c r="F293" s="513" t="s">
        <v>2934</v>
      </c>
      <c r="G293" s="552" t="s">
        <v>449</v>
      </c>
      <c r="H293" s="545" t="s">
        <v>454</v>
      </c>
      <c r="I293" s="578" t="s">
        <v>455</v>
      </c>
      <c r="J293" s="106"/>
      <c r="K293" s="106"/>
      <c r="L293" s="106"/>
      <c r="M293" s="106"/>
      <c r="N293" s="106"/>
      <c r="O293" s="557"/>
      <c r="P293" s="106"/>
      <c r="Q293" s="106"/>
      <c r="R293" s="87" t="s">
        <v>420</v>
      </c>
      <c r="S293" s="736"/>
      <c r="T293" s="737"/>
      <c r="U293" s="737"/>
      <c r="V293" s="554">
        <f t="shared" si="29"/>
        <v>0</v>
      </c>
      <c r="W293" s="737"/>
      <c r="X293" s="737"/>
      <c r="Y293" s="550">
        <f t="shared" si="28"/>
        <v>0</v>
      </c>
      <c r="Z293" s="560" t="s">
        <v>185</v>
      </c>
      <c r="AA293" s="560"/>
      <c r="AB293" s="106"/>
      <c r="AD293" s="106"/>
      <c r="AE293" s="106"/>
      <c r="AF293" s="106"/>
      <c r="AG293" s="106"/>
      <c r="AH293" s="104"/>
      <c r="AI293" s="106"/>
      <c r="AJ293" s="106"/>
      <c r="AK293" s="106"/>
      <c r="AL293" s="106"/>
      <c r="AM293" s="104"/>
      <c r="AN293" s="106"/>
      <c r="AO293" s="106"/>
      <c r="AP293" s="106"/>
      <c r="AQ293" s="106"/>
      <c r="AR293" s="104"/>
      <c r="AS293" s="106"/>
      <c r="AT293" s="106"/>
      <c r="AU293" s="106"/>
      <c r="AV293" s="106"/>
      <c r="AW293" s="104"/>
    </row>
    <row r="294" spans="1:49" hidden="1">
      <c r="A294" s="522">
        <v>290</v>
      </c>
      <c r="B294" s="524" t="s">
        <v>172</v>
      </c>
      <c r="C294" s="544" t="s">
        <v>521</v>
      </c>
      <c r="D294" s="513" t="s">
        <v>2641</v>
      </c>
      <c r="E294" s="576" t="s">
        <v>2938</v>
      </c>
      <c r="F294" s="513" t="s">
        <v>2934</v>
      </c>
      <c r="G294" s="552" t="s">
        <v>449</v>
      </c>
      <c r="H294" s="545" t="s">
        <v>355</v>
      </c>
      <c r="I294" s="578" t="s">
        <v>456</v>
      </c>
      <c r="J294" s="106" t="s">
        <v>457</v>
      </c>
      <c r="K294" s="106"/>
      <c r="L294" s="106"/>
      <c r="M294" s="106"/>
      <c r="N294" s="106"/>
      <c r="O294" s="557"/>
      <c r="P294" s="106"/>
      <c r="Q294" s="106"/>
      <c r="R294" s="87" t="s">
        <v>420</v>
      </c>
      <c r="S294" s="548">
        <v>1</v>
      </c>
      <c r="T294" s="549">
        <v>0.03</v>
      </c>
      <c r="U294" s="549">
        <v>12</v>
      </c>
      <c r="V294" s="554">
        <f t="shared" si="29"/>
        <v>4.32</v>
      </c>
      <c r="W294" s="549">
        <v>0.03</v>
      </c>
      <c r="X294" s="549">
        <v>60</v>
      </c>
      <c r="Y294" s="550">
        <f t="shared" si="28"/>
        <v>21.599999999999998</v>
      </c>
      <c r="Z294" s="560" t="s">
        <v>185</v>
      </c>
      <c r="AA294" s="560"/>
      <c r="AB294" s="106"/>
      <c r="AD294" s="106"/>
      <c r="AE294" s="106"/>
      <c r="AF294" s="106"/>
      <c r="AG294" s="106"/>
      <c r="AH294" s="104"/>
      <c r="AI294" s="106"/>
      <c r="AJ294" s="106"/>
      <c r="AK294" s="106"/>
      <c r="AL294" s="106"/>
      <c r="AM294" s="104"/>
      <c r="AN294" s="106"/>
      <c r="AO294" s="106"/>
      <c r="AP294" s="106"/>
      <c r="AQ294" s="106"/>
      <c r="AR294" s="104"/>
      <c r="AS294" s="106"/>
      <c r="AT294" s="106"/>
      <c r="AU294" s="106"/>
      <c r="AV294" s="106"/>
      <c r="AW294" s="104"/>
    </row>
    <row r="295" spans="1:49" hidden="1">
      <c r="A295" s="522">
        <v>291</v>
      </c>
      <c r="B295" s="524" t="s">
        <v>172</v>
      </c>
      <c r="C295" s="544" t="s">
        <v>521</v>
      </c>
      <c r="D295" s="513" t="s">
        <v>2641</v>
      </c>
      <c r="E295" s="576" t="s">
        <v>2938</v>
      </c>
      <c r="F295" s="513" t="s">
        <v>2934</v>
      </c>
      <c r="G295" s="552" t="s">
        <v>449</v>
      </c>
      <c r="H295" s="545" t="s">
        <v>401</v>
      </c>
      <c r="I295" s="578" t="s">
        <v>458</v>
      </c>
      <c r="J295" s="106" t="s">
        <v>403</v>
      </c>
      <c r="K295" s="106"/>
      <c r="L295" s="106"/>
      <c r="M295" s="106"/>
      <c r="N295" s="106"/>
      <c r="O295" s="557"/>
      <c r="P295" s="106"/>
      <c r="Q295" s="106"/>
      <c r="R295" s="87" t="s">
        <v>420</v>
      </c>
      <c r="S295" s="736">
        <v>1</v>
      </c>
      <c r="T295" s="737">
        <v>0.5</v>
      </c>
      <c r="U295" s="737">
        <v>12</v>
      </c>
      <c r="V295" s="554">
        <f t="shared" si="29"/>
        <v>72</v>
      </c>
      <c r="W295" s="737">
        <v>0.5</v>
      </c>
      <c r="X295" s="737">
        <v>60</v>
      </c>
      <c r="Y295" s="550">
        <f t="shared" si="28"/>
        <v>360</v>
      </c>
      <c r="Z295" s="560" t="s">
        <v>185</v>
      </c>
      <c r="AA295" s="560"/>
      <c r="AB295" s="106"/>
      <c r="AD295" s="106"/>
      <c r="AE295" s="106"/>
      <c r="AF295" s="106"/>
      <c r="AG295" s="106"/>
      <c r="AH295" s="104"/>
      <c r="AI295" s="106"/>
      <c r="AJ295" s="106"/>
      <c r="AK295" s="106"/>
      <c r="AL295" s="106"/>
      <c r="AM295" s="104"/>
      <c r="AN295" s="106"/>
      <c r="AO295" s="106"/>
      <c r="AP295" s="106"/>
      <c r="AQ295" s="106"/>
      <c r="AR295" s="104"/>
      <c r="AS295" s="106"/>
      <c r="AT295" s="106"/>
      <c r="AU295" s="106"/>
      <c r="AV295" s="106"/>
      <c r="AW295" s="104"/>
    </row>
    <row r="296" spans="1:49" hidden="1">
      <c r="A296" s="522">
        <v>292</v>
      </c>
      <c r="B296" s="524" t="s">
        <v>172</v>
      </c>
      <c r="C296" s="544" t="s">
        <v>521</v>
      </c>
      <c r="D296" s="513" t="s">
        <v>2641</v>
      </c>
      <c r="E296" s="576" t="s">
        <v>2938</v>
      </c>
      <c r="F296" s="513" t="s">
        <v>2934</v>
      </c>
      <c r="G296" s="552" t="s">
        <v>449</v>
      </c>
      <c r="H296" s="545" t="s">
        <v>406</v>
      </c>
      <c r="I296" s="578" t="s">
        <v>459</v>
      </c>
      <c r="J296" s="102"/>
      <c r="K296" s="106"/>
      <c r="L296" s="106"/>
      <c r="M296" s="106"/>
      <c r="N296" s="106"/>
      <c r="O296" s="557"/>
      <c r="P296" s="106"/>
      <c r="Q296" s="106"/>
      <c r="R296" s="87" t="s">
        <v>420</v>
      </c>
      <c r="S296" s="736"/>
      <c r="T296" s="737"/>
      <c r="U296" s="737"/>
      <c r="V296" s="554">
        <f t="shared" si="29"/>
        <v>0</v>
      </c>
      <c r="W296" s="737"/>
      <c r="X296" s="737"/>
      <c r="Y296" s="550">
        <f t="shared" si="28"/>
        <v>0</v>
      </c>
      <c r="Z296" s="560" t="s">
        <v>185</v>
      </c>
      <c r="AA296" s="560"/>
      <c r="AB296" s="106"/>
      <c r="AD296" s="106"/>
      <c r="AE296" s="106"/>
      <c r="AF296" s="106"/>
      <c r="AG296" s="106"/>
      <c r="AH296" s="104"/>
      <c r="AI296" s="106"/>
      <c r="AJ296" s="106"/>
      <c r="AK296" s="106"/>
      <c r="AL296" s="106"/>
      <c r="AM296" s="104"/>
      <c r="AN296" s="106"/>
      <c r="AO296" s="106"/>
      <c r="AP296" s="106"/>
      <c r="AQ296" s="106"/>
      <c r="AR296" s="104"/>
      <c r="AS296" s="106"/>
      <c r="AT296" s="106"/>
      <c r="AU296" s="106"/>
      <c r="AV296" s="106"/>
      <c r="AW296" s="104"/>
    </row>
    <row r="297" spans="1:49" hidden="1">
      <c r="A297" s="522">
        <v>293</v>
      </c>
      <c r="B297" s="524" t="s">
        <v>172</v>
      </c>
      <c r="C297" s="544" t="s">
        <v>521</v>
      </c>
      <c r="D297" s="513" t="s">
        <v>2641</v>
      </c>
      <c r="E297" s="576" t="s">
        <v>2938</v>
      </c>
      <c r="F297" s="513" t="s">
        <v>2934</v>
      </c>
      <c r="G297" s="552" t="s">
        <v>449</v>
      </c>
      <c r="H297" s="545" t="s">
        <v>424</v>
      </c>
      <c r="I297" s="578" t="s">
        <v>460</v>
      </c>
      <c r="J297" s="106"/>
      <c r="K297" s="106"/>
      <c r="L297" s="106"/>
      <c r="M297" s="106"/>
      <c r="N297" s="106"/>
      <c r="O297" s="557"/>
      <c r="P297" s="106"/>
      <c r="Q297" s="106"/>
      <c r="R297" s="87" t="s">
        <v>420</v>
      </c>
      <c r="S297" s="736"/>
      <c r="T297" s="737"/>
      <c r="U297" s="737"/>
      <c r="V297" s="554">
        <f t="shared" si="29"/>
        <v>0</v>
      </c>
      <c r="W297" s="737"/>
      <c r="X297" s="737"/>
      <c r="Y297" s="550">
        <f t="shared" si="28"/>
        <v>0</v>
      </c>
      <c r="Z297" s="560" t="s">
        <v>185</v>
      </c>
      <c r="AA297" s="560"/>
      <c r="AB297" s="106"/>
      <c r="AD297" s="106"/>
      <c r="AE297" s="106"/>
      <c r="AF297" s="106"/>
      <c r="AG297" s="106"/>
      <c r="AH297" s="104"/>
      <c r="AI297" s="106"/>
      <c r="AJ297" s="106"/>
      <c r="AK297" s="106"/>
      <c r="AL297" s="106"/>
      <c r="AM297" s="104"/>
      <c r="AN297" s="106"/>
      <c r="AO297" s="106"/>
      <c r="AP297" s="106"/>
      <c r="AQ297" s="106"/>
      <c r="AR297" s="104"/>
      <c r="AS297" s="106"/>
      <c r="AT297" s="106"/>
      <c r="AU297" s="106"/>
      <c r="AV297" s="106"/>
      <c r="AW297" s="104"/>
    </row>
    <row r="298" spans="1:49" ht="23" hidden="1">
      <c r="A298" s="522">
        <v>294</v>
      </c>
      <c r="B298" s="524" t="s">
        <v>172</v>
      </c>
      <c r="C298" s="544" t="s">
        <v>512</v>
      </c>
      <c r="D298" s="513" t="s">
        <v>2642</v>
      </c>
      <c r="E298" s="562" t="s">
        <v>2954</v>
      </c>
      <c r="F298" s="513" t="s">
        <v>2684</v>
      </c>
      <c r="G298" s="561" t="s">
        <v>461</v>
      </c>
      <c r="H298" s="556" t="s">
        <v>461</v>
      </c>
      <c r="I298" s="545" t="s">
        <v>462</v>
      </c>
      <c r="J298" s="106" t="s">
        <v>415</v>
      </c>
      <c r="K298" s="426" t="s">
        <v>389</v>
      </c>
      <c r="L298" s="426" t="s">
        <v>463</v>
      </c>
      <c r="M298" s="425" t="s">
        <v>464</v>
      </c>
      <c r="N298" s="425" t="s">
        <v>375</v>
      </c>
      <c r="O298" s="557" t="s">
        <v>2619</v>
      </c>
      <c r="P298" s="106"/>
      <c r="Q298" s="106"/>
      <c r="R298" s="87" t="s">
        <v>420</v>
      </c>
      <c r="S298" s="548">
        <v>1</v>
      </c>
      <c r="T298" s="549">
        <v>0.3</v>
      </c>
      <c r="U298" s="549">
        <v>12</v>
      </c>
      <c r="V298" s="554">
        <f t="shared" si="29"/>
        <v>43.199999999999996</v>
      </c>
      <c r="W298" s="549">
        <v>0.3</v>
      </c>
      <c r="X298" s="549">
        <v>60</v>
      </c>
      <c r="Y298" s="550">
        <f t="shared" si="28"/>
        <v>216</v>
      </c>
      <c r="Z298" s="560" t="s">
        <v>185</v>
      </c>
      <c r="AA298" s="560"/>
      <c r="AB298" s="106"/>
      <c r="AD298" s="106"/>
      <c r="AE298" s="106"/>
      <c r="AF298" s="106"/>
      <c r="AG298" s="106"/>
      <c r="AH298" s="104"/>
      <c r="AI298" s="106"/>
      <c r="AJ298" s="106"/>
      <c r="AK298" s="106"/>
      <c r="AL298" s="106"/>
      <c r="AM298" s="104"/>
      <c r="AN298" s="106"/>
      <c r="AO298" s="106"/>
      <c r="AP298" s="106"/>
      <c r="AQ298" s="106"/>
      <c r="AR298" s="104"/>
      <c r="AS298" s="106"/>
      <c r="AT298" s="106"/>
      <c r="AU298" s="106"/>
      <c r="AV298" s="106"/>
      <c r="AW298" s="104"/>
    </row>
    <row r="299" spans="1:49" ht="23" hidden="1">
      <c r="A299" s="522">
        <v>295</v>
      </c>
      <c r="B299" s="524" t="s">
        <v>172</v>
      </c>
      <c r="C299" s="544" t="s">
        <v>512</v>
      </c>
      <c r="D299" s="513" t="s">
        <v>2642</v>
      </c>
      <c r="E299" s="562" t="s">
        <v>2954</v>
      </c>
      <c r="F299" s="513" t="s">
        <v>2968</v>
      </c>
      <c r="G299" s="561" t="s">
        <v>465</v>
      </c>
      <c r="H299" s="556" t="s">
        <v>465</v>
      </c>
      <c r="I299" s="545" t="s">
        <v>466</v>
      </c>
      <c r="J299" s="106" t="s">
        <v>415</v>
      </c>
      <c r="K299" s="426" t="s">
        <v>467</v>
      </c>
      <c r="L299" s="426" t="s">
        <v>468</v>
      </c>
      <c r="M299" s="425" t="s">
        <v>469</v>
      </c>
      <c r="N299" s="425" t="s">
        <v>375</v>
      </c>
      <c r="O299" s="557" t="s">
        <v>2620</v>
      </c>
      <c r="P299" s="106"/>
      <c r="Q299" s="106"/>
      <c r="R299" s="87" t="s">
        <v>420</v>
      </c>
      <c r="S299" s="548">
        <v>1</v>
      </c>
      <c r="T299" s="549">
        <v>0.3</v>
      </c>
      <c r="U299" s="549">
        <v>12</v>
      </c>
      <c r="V299" s="554">
        <f t="shared" si="29"/>
        <v>43.199999999999996</v>
      </c>
      <c r="W299" s="549">
        <v>0.3</v>
      </c>
      <c r="X299" s="549">
        <v>60</v>
      </c>
      <c r="Y299" s="550">
        <f t="shared" si="28"/>
        <v>216</v>
      </c>
      <c r="Z299" s="560" t="s">
        <v>185</v>
      </c>
      <c r="AA299" s="560"/>
      <c r="AB299" s="106"/>
      <c r="AD299" s="106"/>
      <c r="AE299" s="106"/>
      <c r="AF299" s="106"/>
      <c r="AG299" s="106"/>
      <c r="AH299" s="104"/>
      <c r="AI299" s="106"/>
      <c r="AJ299" s="106"/>
      <c r="AK299" s="106"/>
      <c r="AL299" s="106"/>
      <c r="AM299" s="104"/>
      <c r="AN299" s="106"/>
      <c r="AO299" s="106"/>
      <c r="AP299" s="106"/>
      <c r="AQ299" s="106"/>
      <c r="AR299" s="104"/>
      <c r="AS299" s="106"/>
      <c r="AT299" s="106"/>
      <c r="AU299" s="106"/>
      <c r="AV299" s="106"/>
      <c r="AW299" s="104"/>
    </row>
    <row r="300" spans="1:49" hidden="1">
      <c r="A300" s="522">
        <v>296</v>
      </c>
      <c r="B300" s="524" t="s">
        <v>172</v>
      </c>
      <c r="C300" s="544" t="s">
        <v>512</v>
      </c>
      <c r="D300" s="513" t="s">
        <v>2642</v>
      </c>
      <c r="E300" s="562" t="s">
        <v>2954</v>
      </c>
      <c r="F300" s="513" t="s">
        <v>2968</v>
      </c>
      <c r="G300" s="561" t="s">
        <v>465</v>
      </c>
      <c r="H300" s="556" t="s">
        <v>193</v>
      </c>
      <c r="I300" s="545" t="s">
        <v>470</v>
      </c>
      <c r="J300" s="106"/>
      <c r="K300" s="106"/>
      <c r="L300" s="106"/>
      <c r="M300" s="106"/>
      <c r="N300" s="106"/>
      <c r="O300" s="557"/>
      <c r="P300" s="106"/>
      <c r="Q300" s="106"/>
      <c r="R300" s="87" t="s">
        <v>420</v>
      </c>
      <c r="S300" s="548">
        <v>1</v>
      </c>
      <c r="T300" s="549">
        <v>0.3</v>
      </c>
      <c r="U300" s="549">
        <v>12</v>
      </c>
      <c r="V300" s="554">
        <f t="shared" si="29"/>
        <v>43.199999999999996</v>
      </c>
      <c r="W300" s="549">
        <v>0.05</v>
      </c>
      <c r="X300" s="549">
        <v>60</v>
      </c>
      <c r="Y300" s="550">
        <f t="shared" si="28"/>
        <v>216</v>
      </c>
      <c r="Z300" s="560" t="s">
        <v>185</v>
      </c>
      <c r="AA300" s="560"/>
      <c r="AB300" s="106"/>
      <c r="AD300" s="106"/>
      <c r="AE300" s="106"/>
      <c r="AF300" s="106"/>
      <c r="AG300" s="106"/>
      <c r="AH300" s="104"/>
      <c r="AI300" s="106"/>
      <c r="AJ300" s="106"/>
      <c r="AK300" s="106"/>
      <c r="AL300" s="106"/>
      <c r="AM300" s="104"/>
      <c r="AN300" s="106"/>
      <c r="AO300" s="106"/>
      <c r="AP300" s="106"/>
      <c r="AQ300" s="106"/>
      <c r="AR300" s="104"/>
      <c r="AS300" s="106"/>
      <c r="AT300" s="106"/>
      <c r="AU300" s="106"/>
      <c r="AV300" s="106"/>
      <c r="AW300" s="104"/>
    </row>
    <row r="301" spans="1:49" ht="23" hidden="1">
      <c r="A301" s="522">
        <v>297</v>
      </c>
      <c r="B301" s="524" t="s">
        <v>172</v>
      </c>
      <c r="C301" s="544" t="s">
        <v>512</v>
      </c>
      <c r="D301" s="513" t="s">
        <v>2640</v>
      </c>
      <c r="E301" s="562" t="s">
        <v>448</v>
      </c>
      <c r="F301" s="563" t="s">
        <v>471</v>
      </c>
      <c r="G301" s="552" t="s">
        <v>472</v>
      </c>
      <c r="H301" s="545" t="s">
        <v>472</v>
      </c>
      <c r="I301" s="545" t="s">
        <v>473</v>
      </c>
      <c r="J301" s="106" t="s">
        <v>474</v>
      </c>
      <c r="K301" s="106" t="s">
        <v>475</v>
      </c>
      <c r="L301" s="106" t="s">
        <v>476</v>
      </c>
      <c r="M301" s="106" t="s">
        <v>477</v>
      </c>
      <c r="N301" s="106"/>
      <c r="O301" s="557"/>
      <c r="P301" s="106"/>
      <c r="Q301" s="106"/>
      <c r="R301" s="87" t="s">
        <v>420</v>
      </c>
      <c r="S301" s="548">
        <v>1</v>
      </c>
      <c r="T301" s="549">
        <v>1</v>
      </c>
      <c r="U301" s="549">
        <v>12</v>
      </c>
      <c r="V301" s="554">
        <f t="shared" si="29"/>
        <v>144</v>
      </c>
      <c r="W301" s="549">
        <v>1</v>
      </c>
      <c r="X301" s="549">
        <v>60</v>
      </c>
      <c r="Y301" s="550">
        <f t="shared" si="28"/>
        <v>720</v>
      </c>
      <c r="Z301" s="560" t="s">
        <v>185</v>
      </c>
      <c r="AA301" s="560"/>
      <c r="AB301" s="106"/>
      <c r="AD301" s="106"/>
      <c r="AE301" s="106"/>
      <c r="AF301" s="106"/>
      <c r="AG301" s="106"/>
      <c r="AH301" s="104"/>
      <c r="AI301" s="106"/>
      <c r="AJ301" s="106"/>
      <c r="AK301" s="106"/>
      <c r="AL301" s="106"/>
      <c r="AM301" s="104"/>
      <c r="AN301" s="106"/>
      <c r="AO301" s="106"/>
      <c r="AP301" s="106"/>
      <c r="AQ301" s="106"/>
      <c r="AR301" s="104"/>
      <c r="AS301" s="106"/>
      <c r="AT301" s="106"/>
      <c r="AU301" s="106"/>
      <c r="AV301" s="106"/>
      <c r="AW301" s="104"/>
    </row>
    <row r="302" spans="1:49" hidden="1">
      <c r="A302" s="522">
        <v>298</v>
      </c>
      <c r="B302" s="524" t="s">
        <v>172</v>
      </c>
      <c r="C302" s="544" t="s">
        <v>512</v>
      </c>
      <c r="D302" s="513" t="s">
        <v>2640</v>
      </c>
      <c r="E302" s="562" t="s">
        <v>448</v>
      </c>
      <c r="F302" s="563" t="s">
        <v>471</v>
      </c>
      <c r="G302" s="552" t="s">
        <v>472</v>
      </c>
      <c r="H302" s="556" t="s">
        <v>193</v>
      </c>
      <c r="I302" s="545" t="s">
        <v>470</v>
      </c>
      <c r="J302" s="106"/>
      <c r="K302" s="106"/>
      <c r="L302" s="106"/>
      <c r="M302" s="106"/>
      <c r="N302" s="106"/>
      <c r="O302" s="557" t="s">
        <v>2621</v>
      </c>
      <c r="P302" s="106"/>
      <c r="Q302" s="106"/>
      <c r="R302" s="87" t="s">
        <v>420</v>
      </c>
      <c r="S302" s="548">
        <v>1</v>
      </c>
      <c r="T302" s="549">
        <v>0.3</v>
      </c>
      <c r="U302" s="549">
        <v>12</v>
      </c>
      <c r="V302" s="554">
        <f t="shared" si="29"/>
        <v>43.199999999999996</v>
      </c>
      <c r="W302" s="549">
        <v>0.05</v>
      </c>
      <c r="X302" s="549">
        <v>60</v>
      </c>
      <c r="Y302" s="550">
        <f t="shared" si="28"/>
        <v>216</v>
      </c>
      <c r="Z302" s="560" t="s">
        <v>185</v>
      </c>
      <c r="AA302" s="560"/>
      <c r="AB302" s="106"/>
      <c r="AD302" s="106"/>
      <c r="AE302" s="106"/>
      <c r="AF302" s="106"/>
      <c r="AG302" s="106"/>
      <c r="AH302" s="104"/>
      <c r="AI302" s="106"/>
      <c r="AJ302" s="106"/>
      <c r="AK302" s="106"/>
      <c r="AL302" s="106"/>
      <c r="AM302" s="104"/>
      <c r="AN302" s="106"/>
      <c r="AO302" s="106"/>
      <c r="AP302" s="106"/>
      <c r="AQ302" s="106"/>
      <c r="AR302" s="104"/>
      <c r="AS302" s="106"/>
      <c r="AT302" s="106"/>
      <c r="AU302" s="106"/>
      <c r="AV302" s="106"/>
      <c r="AW302" s="104"/>
    </row>
    <row r="303" spans="1:49" ht="34.5" hidden="1">
      <c r="A303" s="522">
        <v>299</v>
      </c>
      <c r="B303" s="512" t="s">
        <v>522</v>
      </c>
      <c r="C303" s="513" t="s">
        <v>523</v>
      </c>
      <c r="D303" s="513" t="s">
        <v>2640</v>
      </c>
      <c r="E303" s="103" t="s">
        <v>174</v>
      </c>
      <c r="F303" s="513" t="s">
        <v>175</v>
      </c>
      <c r="G303" s="513" t="s">
        <v>176</v>
      </c>
      <c r="H303" s="87" t="s">
        <v>524</v>
      </c>
      <c r="I303" s="109" t="s">
        <v>525</v>
      </c>
      <c r="J303" s="87"/>
      <c r="K303" s="106"/>
      <c r="L303" s="106"/>
      <c r="M303" s="106"/>
      <c r="N303" s="106"/>
      <c r="O303" s="546"/>
      <c r="P303" s="87"/>
      <c r="Q303" s="87"/>
      <c r="R303" s="87" t="s">
        <v>184</v>
      </c>
      <c r="S303" s="548">
        <v>1</v>
      </c>
      <c r="T303" s="549">
        <v>0.08</v>
      </c>
      <c r="U303" s="549">
        <v>60</v>
      </c>
      <c r="V303" s="554">
        <f t="shared" si="29"/>
        <v>57.599999999999994</v>
      </c>
      <c r="W303" s="549">
        <v>0.08</v>
      </c>
      <c r="X303" s="549">
        <v>90</v>
      </c>
      <c r="Y303" s="554">
        <f t="shared" si="28"/>
        <v>86.4</v>
      </c>
      <c r="Z303" s="560" t="s">
        <v>185</v>
      </c>
      <c r="AA303" s="560"/>
      <c r="AB303" s="106"/>
      <c r="AD303" s="87"/>
      <c r="AE303" s="106"/>
      <c r="AF303" s="106"/>
      <c r="AG303" s="708"/>
      <c r="AH303" s="104"/>
      <c r="AI303" s="87"/>
      <c r="AJ303" s="106"/>
      <c r="AK303" s="106"/>
      <c r="AL303" s="708"/>
      <c r="AM303" s="104"/>
      <c r="AN303" s="87"/>
      <c r="AO303" s="106"/>
      <c r="AP303" s="106"/>
      <c r="AQ303" s="708"/>
      <c r="AR303" s="104"/>
      <c r="AS303" s="87"/>
      <c r="AT303" s="106"/>
      <c r="AU303" s="106"/>
      <c r="AV303" s="708"/>
      <c r="AW303" s="104"/>
    </row>
    <row r="304" spans="1:49" hidden="1">
      <c r="A304" s="522">
        <v>300</v>
      </c>
      <c r="B304" s="512" t="s">
        <v>522</v>
      </c>
      <c r="C304" s="103" t="s">
        <v>523</v>
      </c>
      <c r="D304" s="513" t="s">
        <v>2640</v>
      </c>
      <c r="E304" s="103" t="s">
        <v>174</v>
      </c>
      <c r="F304" s="513" t="s">
        <v>175</v>
      </c>
      <c r="G304" s="592" t="s">
        <v>176</v>
      </c>
      <c r="H304" s="87" t="s">
        <v>526</v>
      </c>
      <c r="I304" s="109" t="s">
        <v>527</v>
      </c>
      <c r="J304" s="87"/>
      <c r="K304" s="106"/>
      <c r="L304" s="106"/>
      <c r="M304" s="106"/>
      <c r="N304" s="106"/>
      <c r="O304" s="546"/>
      <c r="P304" s="87"/>
      <c r="Q304" s="87"/>
      <c r="R304" s="87" t="s">
        <v>184</v>
      </c>
      <c r="S304" s="548">
        <v>1</v>
      </c>
      <c r="T304" s="549">
        <v>0.08</v>
      </c>
      <c r="U304" s="549">
        <v>60</v>
      </c>
      <c r="V304" s="554">
        <f t="shared" si="29"/>
        <v>57.599999999999994</v>
      </c>
      <c r="W304" s="549">
        <v>0.08</v>
      </c>
      <c r="X304" s="549">
        <v>90</v>
      </c>
      <c r="Y304" s="554">
        <f t="shared" si="28"/>
        <v>86.4</v>
      </c>
      <c r="Z304" s="560" t="s">
        <v>185</v>
      </c>
      <c r="AA304" s="560"/>
      <c r="AB304" s="106"/>
      <c r="AD304" s="87"/>
      <c r="AE304" s="106"/>
      <c r="AF304" s="106"/>
      <c r="AG304" s="708"/>
      <c r="AH304" s="104"/>
      <c r="AI304" s="87"/>
      <c r="AJ304" s="106"/>
      <c r="AK304" s="106"/>
      <c r="AL304" s="708"/>
      <c r="AM304" s="104"/>
      <c r="AN304" s="87"/>
      <c r="AO304" s="106"/>
      <c r="AP304" s="106"/>
      <c r="AQ304" s="708"/>
      <c r="AR304" s="104"/>
      <c r="AS304" s="87"/>
      <c r="AT304" s="106"/>
      <c r="AU304" s="106"/>
      <c r="AV304" s="708"/>
      <c r="AW304" s="104"/>
    </row>
    <row r="305" spans="1:49" hidden="1">
      <c r="A305" s="522">
        <v>301</v>
      </c>
      <c r="B305" s="512" t="s">
        <v>522</v>
      </c>
      <c r="C305" s="513" t="s">
        <v>523</v>
      </c>
      <c r="D305" s="513" t="s">
        <v>2640</v>
      </c>
      <c r="E305" s="103" t="s">
        <v>174</v>
      </c>
      <c r="F305" s="513" t="s">
        <v>175</v>
      </c>
      <c r="G305" s="592" t="s">
        <v>176</v>
      </c>
      <c r="H305" s="87" t="s">
        <v>528</v>
      </c>
      <c r="I305" s="109" t="s">
        <v>529</v>
      </c>
      <c r="J305" s="87"/>
      <c r="K305" s="106"/>
      <c r="L305" s="106"/>
      <c r="M305" s="106"/>
      <c r="N305" s="106"/>
      <c r="O305" s="557"/>
      <c r="P305" s="106"/>
      <c r="Q305" s="106"/>
      <c r="R305" s="87" t="s">
        <v>184</v>
      </c>
      <c r="S305" s="548">
        <v>1</v>
      </c>
      <c r="T305" s="549">
        <v>0.08</v>
      </c>
      <c r="U305" s="549">
        <v>60</v>
      </c>
      <c r="V305" s="554">
        <f t="shared" si="29"/>
        <v>57.599999999999994</v>
      </c>
      <c r="W305" s="549">
        <v>0.08</v>
      </c>
      <c r="X305" s="549">
        <v>90</v>
      </c>
      <c r="Y305" s="554">
        <f t="shared" si="28"/>
        <v>86.4</v>
      </c>
      <c r="Z305" s="560" t="s">
        <v>185</v>
      </c>
      <c r="AA305" s="560"/>
      <c r="AB305" s="106"/>
      <c r="AD305" s="87"/>
      <c r="AE305" s="106"/>
      <c r="AF305" s="106"/>
      <c r="AG305" s="708"/>
      <c r="AH305" s="104"/>
      <c r="AI305" s="87"/>
      <c r="AJ305" s="106"/>
      <c r="AK305" s="106"/>
      <c r="AL305" s="708"/>
      <c r="AM305" s="104"/>
      <c r="AN305" s="87"/>
      <c r="AO305" s="106"/>
      <c r="AP305" s="106"/>
      <c r="AQ305" s="708"/>
      <c r="AR305" s="104"/>
      <c r="AS305" s="87"/>
      <c r="AT305" s="106"/>
      <c r="AU305" s="106"/>
      <c r="AV305" s="708"/>
      <c r="AW305" s="104"/>
    </row>
    <row r="306" spans="1:49" ht="23" hidden="1">
      <c r="A306" s="522">
        <v>302</v>
      </c>
      <c r="B306" s="512" t="s">
        <v>522</v>
      </c>
      <c r="C306" s="103" t="s">
        <v>523</v>
      </c>
      <c r="D306" s="513" t="s">
        <v>2640</v>
      </c>
      <c r="E306" s="103" t="s">
        <v>174</v>
      </c>
      <c r="F306" s="513" t="s">
        <v>175</v>
      </c>
      <c r="G306" s="592" t="s">
        <v>176</v>
      </c>
      <c r="H306" s="87" t="s">
        <v>530</v>
      </c>
      <c r="I306" s="109" t="s">
        <v>531</v>
      </c>
      <c r="J306" s="87" t="s">
        <v>532</v>
      </c>
      <c r="K306" s="106"/>
      <c r="L306" s="106"/>
      <c r="M306" s="106"/>
      <c r="N306" s="106"/>
      <c r="O306" s="598"/>
      <c r="P306" s="87"/>
      <c r="Q306" s="87"/>
      <c r="R306" s="87" t="s">
        <v>184</v>
      </c>
      <c r="S306" s="548">
        <v>1</v>
      </c>
      <c r="T306" s="549">
        <v>0.08</v>
      </c>
      <c r="U306" s="549">
        <v>60</v>
      </c>
      <c r="V306" s="554">
        <f t="shared" si="29"/>
        <v>57.599999999999994</v>
      </c>
      <c r="W306" s="549">
        <v>0.08</v>
      </c>
      <c r="X306" s="549">
        <v>90</v>
      </c>
      <c r="Y306" s="554">
        <f t="shared" si="28"/>
        <v>86.4</v>
      </c>
      <c r="Z306" s="560" t="s">
        <v>185</v>
      </c>
      <c r="AA306" s="560"/>
      <c r="AB306" s="106"/>
      <c r="AD306" s="87"/>
      <c r="AE306" s="106"/>
      <c r="AF306" s="106"/>
      <c r="AG306" s="708"/>
      <c r="AH306" s="104"/>
      <c r="AI306" s="87"/>
      <c r="AJ306" s="106"/>
      <c r="AK306" s="106"/>
      <c r="AL306" s="708"/>
      <c r="AM306" s="104"/>
      <c r="AN306" s="87"/>
      <c r="AO306" s="106"/>
      <c r="AP306" s="106"/>
      <c r="AQ306" s="708"/>
      <c r="AR306" s="104"/>
      <c r="AS306" s="87"/>
      <c r="AT306" s="106"/>
      <c r="AU306" s="106"/>
      <c r="AV306" s="708"/>
      <c r="AW306" s="104"/>
    </row>
    <row r="307" spans="1:49" ht="16.5" hidden="1" customHeight="1">
      <c r="A307" s="522">
        <v>303</v>
      </c>
      <c r="B307" s="512" t="s">
        <v>522</v>
      </c>
      <c r="C307" s="513" t="s">
        <v>523</v>
      </c>
      <c r="D307" s="513" t="s">
        <v>2640</v>
      </c>
      <c r="E307" s="103" t="s">
        <v>174</v>
      </c>
      <c r="F307" s="513" t="s">
        <v>175</v>
      </c>
      <c r="G307" s="592" t="s">
        <v>176</v>
      </c>
      <c r="H307" s="87" t="s">
        <v>191</v>
      </c>
      <c r="I307" s="109" t="s">
        <v>192</v>
      </c>
      <c r="J307" s="106"/>
      <c r="K307" s="106"/>
      <c r="L307" s="106"/>
      <c r="M307" s="106"/>
      <c r="N307" s="106"/>
      <c r="O307" s="557"/>
      <c r="P307" s="106"/>
      <c r="Q307" s="106"/>
      <c r="R307" s="87" t="s">
        <v>184</v>
      </c>
      <c r="S307" s="548">
        <v>1</v>
      </c>
      <c r="T307" s="549">
        <v>0.08</v>
      </c>
      <c r="U307" s="549">
        <v>60</v>
      </c>
      <c r="V307" s="554">
        <f t="shared" si="29"/>
        <v>57.599999999999994</v>
      </c>
      <c r="W307" s="549">
        <v>0.08</v>
      </c>
      <c r="X307" s="549">
        <v>90</v>
      </c>
      <c r="Y307" s="554">
        <f t="shared" si="28"/>
        <v>86.4</v>
      </c>
      <c r="Z307" s="560" t="s">
        <v>185</v>
      </c>
      <c r="AA307" s="560"/>
      <c r="AB307" s="106"/>
      <c r="AD307" s="87"/>
      <c r="AE307" s="106"/>
      <c r="AF307" s="106"/>
      <c r="AG307" s="708"/>
      <c r="AH307" s="104"/>
      <c r="AI307" s="87"/>
      <c r="AJ307" s="106"/>
      <c r="AK307" s="106"/>
      <c r="AL307" s="708"/>
      <c r="AM307" s="104"/>
      <c r="AN307" s="87"/>
      <c r="AO307" s="106"/>
      <c r="AP307" s="106"/>
      <c r="AQ307" s="708"/>
      <c r="AR307" s="104"/>
      <c r="AS307" s="87"/>
      <c r="AT307" s="106"/>
      <c r="AU307" s="106"/>
      <c r="AV307" s="708"/>
      <c r="AW307" s="104"/>
    </row>
    <row r="308" spans="1:49" ht="46" hidden="1">
      <c r="A308" s="522">
        <v>304</v>
      </c>
      <c r="B308" s="512" t="s">
        <v>522</v>
      </c>
      <c r="C308" s="103" t="s">
        <v>523</v>
      </c>
      <c r="D308" s="513" t="s">
        <v>2640</v>
      </c>
      <c r="E308" s="103" t="s">
        <v>174</v>
      </c>
      <c r="F308" s="513" t="s">
        <v>175</v>
      </c>
      <c r="G308" s="592" t="s">
        <v>176</v>
      </c>
      <c r="H308" s="87" t="s">
        <v>533</v>
      </c>
      <c r="I308" s="109" t="s">
        <v>534</v>
      </c>
      <c r="J308" s="106"/>
      <c r="K308" s="106"/>
      <c r="L308" s="106"/>
      <c r="M308" s="106"/>
      <c r="N308" s="106"/>
      <c r="O308" s="546" t="s">
        <v>2622</v>
      </c>
      <c r="P308" s="106"/>
      <c r="Q308" s="106"/>
      <c r="R308" s="87" t="s">
        <v>184</v>
      </c>
      <c r="S308" s="548">
        <v>1</v>
      </c>
      <c r="T308" s="549">
        <v>0.08</v>
      </c>
      <c r="U308" s="549">
        <v>60</v>
      </c>
      <c r="V308" s="554">
        <f t="shared" si="29"/>
        <v>57.599999999999994</v>
      </c>
      <c r="W308" s="549">
        <v>0.08</v>
      </c>
      <c r="X308" s="549">
        <v>90</v>
      </c>
      <c r="Y308" s="554">
        <f t="shared" si="28"/>
        <v>86.4</v>
      </c>
      <c r="Z308" s="560" t="s">
        <v>185</v>
      </c>
      <c r="AA308" s="560"/>
      <c r="AB308" s="106"/>
      <c r="AD308" s="87"/>
      <c r="AE308" s="106"/>
      <c r="AF308" s="106"/>
      <c r="AG308" s="708"/>
      <c r="AH308" s="104"/>
      <c r="AI308" s="87"/>
      <c r="AJ308" s="106"/>
      <c r="AK308" s="106"/>
      <c r="AL308" s="708"/>
      <c r="AM308" s="104"/>
      <c r="AN308" s="87"/>
      <c r="AO308" s="106"/>
      <c r="AP308" s="106"/>
      <c r="AQ308" s="708"/>
      <c r="AR308" s="104"/>
      <c r="AS308" s="87"/>
      <c r="AT308" s="106"/>
      <c r="AU308" s="106"/>
      <c r="AV308" s="708"/>
      <c r="AW308" s="104"/>
    </row>
    <row r="309" spans="1:49" ht="34.5" hidden="1">
      <c r="A309" s="522">
        <v>305</v>
      </c>
      <c r="B309" s="512" t="s">
        <v>522</v>
      </c>
      <c r="C309" s="513" t="s">
        <v>523</v>
      </c>
      <c r="D309" s="513" t="s">
        <v>2640</v>
      </c>
      <c r="E309" s="103" t="s">
        <v>174</v>
      </c>
      <c r="F309" s="544" t="s">
        <v>197</v>
      </c>
      <c r="G309" s="570" t="s">
        <v>535</v>
      </c>
      <c r="H309" s="87" t="s">
        <v>536</v>
      </c>
      <c r="I309" s="87" t="s">
        <v>537</v>
      </c>
      <c r="J309" s="106" t="s">
        <v>538</v>
      </c>
      <c r="K309" s="106"/>
      <c r="L309" s="106"/>
      <c r="M309" s="106"/>
      <c r="N309" s="106" t="s">
        <v>539</v>
      </c>
      <c r="O309" s="546" t="s">
        <v>2526</v>
      </c>
      <c r="P309" s="106"/>
      <c r="Q309" s="106"/>
      <c r="R309" s="106" t="s">
        <v>184</v>
      </c>
      <c r="S309" s="548">
        <v>1</v>
      </c>
      <c r="T309" s="549">
        <v>0.08</v>
      </c>
      <c r="U309" s="549">
        <v>60</v>
      </c>
      <c r="V309" s="554">
        <f t="shared" si="29"/>
        <v>57.599999999999994</v>
      </c>
      <c r="W309" s="549">
        <v>0.08</v>
      </c>
      <c r="X309" s="549">
        <v>90</v>
      </c>
      <c r="Y309" s="554">
        <f t="shared" si="28"/>
        <v>86.4</v>
      </c>
      <c r="Z309" s="560" t="s">
        <v>195</v>
      </c>
      <c r="AA309" s="560"/>
      <c r="AB309" s="106"/>
      <c r="AD309" s="87"/>
      <c r="AE309" s="106"/>
      <c r="AF309" s="106"/>
      <c r="AG309" s="708"/>
      <c r="AH309" s="104"/>
      <c r="AI309" s="87"/>
      <c r="AJ309" s="106"/>
      <c r="AK309" s="106"/>
      <c r="AL309" s="708"/>
      <c r="AM309" s="104"/>
      <c r="AN309" s="87"/>
      <c r="AO309" s="106"/>
      <c r="AP309" s="106"/>
      <c r="AQ309" s="708"/>
      <c r="AR309" s="104"/>
      <c r="AS309" s="87"/>
      <c r="AT309" s="106"/>
      <c r="AU309" s="106"/>
      <c r="AV309" s="708"/>
      <c r="AW309" s="104"/>
    </row>
    <row r="310" spans="1:49" ht="23" hidden="1">
      <c r="A310" s="522">
        <v>306</v>
      </c>
      <c r="B310" s="512" t="s">
        <v>522</v>
      </c>
      <c r="C310" s="513" t="s">
        <v>523</v>
      </c>
      <c r="D310" s="513" t="s">
        <v>2640</v>
      </c>
      <c r="E310" s="103" t="s">
        <v>174</v>
      </c>
      <c r="F310" s="544" t="s">
        <v>197</v>
      </c>
      <c r="G310" s="570" t="s">
        <v>535</v>
      </c>
      <c r="H310" s="87" t="s">
        <v>540</v>
      </c>
      <c r="I310" s="87" t="s">
        <v>541</v>
      </c>
      <c r="J310" s="106"/>
      <c r="K310" s="106"/>
      <c r="L310" s="106"/>
      <c r="M310" s="106"/>
      <c r="N310" s="106"/>
      <c r="O310" s="557"/>
      <c r="P310" s="106"/>
      <c r="Q310" s="106"/>
      <c r="R310" s="106" t="s">
        <v>184</v>
      </c>
      <c r="S310" s="548">
        <v>0</v>
      </c>
      <c r="T310" s="549">
        <f>5*60</f>
        <v>300</v>
      </c>
      <c r="U310" s="549">
        <v>60</v>
      </c>
      <c r="V310" s="554">
        <f t="shared" si="29"/>
        <v>0</v>
      </c>
      <c r="W310" s="549">
        <f>5*60</f>
        <v>300</v>
      </c>
      <c r="X310" s="549">
        <v>90</v>
      </c>
      <c r="Y310" s="554">
        <f t="shared" si="28"/>
        <v>0</v>
      </c>
      <c r="Z310" s="560" t="s">
        <v>195</v>
      </c>
      <c r="AA310" s="560"/>
      <c r="AB310" s="106"/>
      <c r="AD310" s="87"/>
      <c r="AE310" s="106"/>
      <c r="AF310" s="106"/>
      <c r="AG310" s="708"/>
      <c r="AH310" s="104"/>
      <c r="AI310" s="87"/>
      <c r="AJ310" s="106"/>
      <c r="AK310" s="106"/>
      <c r="AL310" s="708"/>
      <c r="AM310" s="104"/>
      <c r="AN310" s="87"/>
      <c r="AO310" s="106"/>
      <c r="AP310" s="106"/>
      <c r="AQ310" s="708"/>
      <c r="AR310" s="104"/>
      <c r="AS310" s="87"/>
      <c r="AT310" s="106"/>
      <c r="AU310" s="106"/>
      <c r="AV310" s="708"/>
      <c r="AW310" s="104"/>
    </row>
    <row r="311" spans="1:49" ht="16.5" hidden="1" customHeight="1">
      <c r="A311" s="522">
        <v>307</v>
      </c>
      <c r="B311" s="512" t="s">
        <v>522</v>
      </c>
      <c r="C311" s="513" t="s">
        <v>523</v>
      </c>
      <c r="D311" s="513" t="s">
        <v>2640</v>
      </c>
      <c r="E311" s="103" t="s">
        <v>174</v>
      </c>
      <c r="F311" s="544" t="s">
        <v>197</v>
      </c>
      <c r="G311" s="570" t="s">
        <v>535</v>
      </c>
      <c r="H311" s="87" t="s">
        <v>542</v>
      </c>
      <c r="I311" s="87" t="s">
        <v>543</v>
      </c>
      <c r="J311" s="106"/>
      <c r="K311" s="106"/>
      <c r="L311" s="106"/>
      <c r="M311" s="106"/>
      <c r="N311" s="106"/>
      <c r="O311" s="557"/>
      <c r="P311" s="106"/>
      <c r="Q311" s="106"/>
      <c r="R311" s="106" t="s">
        <v>184</v>
      </c>
      <c r="S311" s="548">
        <v>1</v>
      </c>
      <c r="T311" s="549">
        <v>0.08</v>
      </c>
      <c r="U311" s="549">
        <v>60</v>
      </c>
      <c r="V311" s="554">
        <f t="shared" si="29"/>
        <v>57.599999999999994</v>
      </c>
      <c r="W311" s="549">
        <v>0.08</v>
      </c>
      <c r="X311" s="549">
        <v>90</v>
      </c>
      <c r="Y311" s="554">
        <f t="shared" si="28"/>
        <v>86.4</v>
      </c>
      <c r="Z311" s="560" t="s">
        <v>195</v>
      </c>
      <c r="AA311" s="560"/>
      <c r="AB311" s="106"/>
      <c r="AD311" s="87"/>
      <c r="AE311" s="106"/>
      <c r="AF311" s="106"/>
      <c r="AG311" s="708"/>
      <c r="AH311" s="104"/>
      <c r="AI311" s="87"/>
      <c r="AJ311" s="106"/>
      <c r="AK311" s="106"/>
      <c r="AL311" s="708"/>
      <c r="AM311" s="104"/>
      <c r="AN311" s="87"/>
      <c r="AO311" s="106"/>
      <c r="AP311" s="106"/>
      <c r="AQ311" s="708"/>
      <c r="AR311" s="104"/>
      <c r="AS311" s="87"/>
      <c r="AT311" s="106"/>
      <c r="AU311" s="106"/>
      <c r="AV311" s="708"/>
      <c r="AW311" s="104"/>
    </row>
    <row r="312" spans="1:49" ht="23" hidden="1">
      <c r="A312" s="522">
        <v>308</v>
      </c>
      <c r="B312" s="512" t="s">
        <v>522</v>
      </c>
      <c r="C312" s="513" t="s">
        <v>523</v>
      </c>
      <c r="D312" s="513" t="s">
        <v>2640</v>
      </c>
      <c r="E312" s="103" t="s">
        <v>174</v>
      </c>
      <c r="F312" s="544" t="s">
        <v>197</v>
      </c>
      <c r="G312" s="570" t="s">
        <v>535</v>
      </c>
      <c r="H312" s="87" t="s">
        <v>544</v>
      </c>
      <c r="I312" s="87" t="s">
        <v>545</v>
      </c>
      <c r="J312" s="106"/>
      <c r="K312" s="106"/>
      <c r="L312" s="106"/>
      <c r="M312" s="106"/>
      <c r="N312" s="106"/>
      <c r="O312" s="557"/>
      <c r="P312" s="106"/>
      <c r="Q312" s="106"/>
      <c r="R312" s="106" t="s">
        <v>184</v>
      </c>
      <c r="S312" s="548">
        <v>1</v>
      </c>
      <c r="T312" s="549">
        <v>0.08</v>
      </c>
      <c r="U312" s="549">
        <v>60</v>
      </c>
      <c r="V312" s="554">
        <f t="shared" si="29"/>
        <v>57.599999999999994</v>
      </c>
      <c r="W312" s="549">
        <v>0.08</v>
      </c>
      <c r="X312" s="549">
        <v>90</v>
      </c>
      <c r="Y312" s="554">
        <f t="shared" si="28"/>
        <v>86.4</v>
      </c>
      <c r="Z312" s="560" t="s">
        <v>195</v>
      </c>
      <c r="AA312" s="560"/>
      <c r="AB312" s="567"/>
      <c r="AD312" s="87"/>
      <c r="AE312" s="106"/>
      <c r="AF312" s="106"/>
      <c r="AG312" s="708"/>
      <c r="AH312" s="104"/>
      <c r="AI312" s="87"/>
      <c r="AJ312" s="106"/>
      <c r="AK312" s="106"/>
      <c r="AL312" s="708"/>
      <c r="AM312" s="104"/>
      <c r="AN312" s="87"/>
      <c r="AO312" s="106"/>
      <c r="AP312" s="106"/>
      <c r="AQ312" s="708"/>
      <c r="AR312" s="104"/>
      <c r="AS312" s="87"/>
      <c r="AT312" s="106"/>
      <c r="AU312" s="106"/>
      <c r="AV312" s="708"/>
      <c r="AW312" s="104"/>
    </row>
    <row r="313" spans="1:49" hidden="1">
      <c r="A313" s="522">
        <v>309</v>
      </c>
      <c r="B313" s="512" t="s">
        <v>522</v>
      </c>
      <c r="C313" s="513" t="s">
        <v>523</v>
      </c>
      <c r="D313" s="513" t="s">
        <v>2640</v>
      </c>
      <c r="E313" s="103" t="s">
        <v>174</v>
      </c>
      <c r="F313" s="544" t="s">
        <v>197</v>
      </c>
      <c r="G313" s="570" t="s">
        <v>535</v>
      </c>
      <c r="H313" s="87" t="s">
        <v>546</v>
      </c>
      <c r="I313" s="109" t="s">
        <v>547</v>
      </c>
      <c r="J313" s="106"/>
      <c r="K313" s="567"/>
      <c r="L313" s="567"/>
      <c r="M313" s="567"/>
      <c r="N313" s="567"/>
      <c r="O313" s="557"/>
      <c r="P313" s="567"/>
      <c r="Q313" s="567"/>
      <c r="R313" s="106" t="s">
        <v>184</v>
      </c>
      <c r="S313" s="596">
        <v>0</v>
      </c>
      <c r="T313" s="549">
        <v>300</v>
      </c>
      <c r="U313" s="549">
        <v>60</v>
      </c>
      <c r="V313" s="554">
        <f t="shared" si="29"/>
        <v>0</v>
      </c>
      <c r="W313" s="549">
        <v>300</v>
      </c>
      <c r="X313" s="549">
        <v>90</v>
      </c>
      <c r="Y313" s="554">
        <f t="shared" si="28"/>
        <v>0</v>
      </c>
      <c r="Z313" s="560" t="s">
        <v>195</v>
      </c>
      <c r="AA313" s="560"/>
      <c r="AB313" s="567"/>
      <c r="AD313" s="87"/>
      <c r="AE313" s="106"/>
      <c r="AF313" s="106"/>
      <c r="AG313" s="708"/>
      <c r="AH313" s="104"/>
      <c r="AI313" s="87"/>
      <c r="AJ313" s="106"/>
      <c r="AK313" s="106"/>
      <c r="AL313" s="708"/>
      <c r="AM313" s="104"/>
      <c r="AN313" s="87"/>
      <c r="AO313" s="106"/>
      <c r="AP313" s="106"/>
      <c r="AQ313" s="708"/>
      <c r="AR313" s="104"/>
      <c r="AS313" s="87"/>
      <c r="AT313" s="106"/>
      <c r="AU313" s="106"/>
      <c r="AV313" s="708"/>
      <c r="AW313" s="104"/>
    </row>
    <row r="314" spans="1:49" ht="16.5" hidden="1" customHeight="1">
      <c r="A314" s="522">
        <v>310</v>
      </c>
      <c r="B314" s="512" t="s">
        <v>522</v>
      </c>
      <c r="C314" s="513" t="s">
        <v>523</v>
      </c>
      <c r="D314" s="513" t="s">
        <v>2640</v>
      </c>
      <c r="E314" s="103" t="s">
        <v>174</v>
      </c>
      <c r="F314" s="544" t="s">
        <v>197</v>
      </c>
      <c r="G314" s="570" t="s">
        <v>535</v>
      </c>
      <c r="H314" s="109" t="s">
        <v>548</v>
      </c>
      <c r="I314" s="87" t="s">
        <v>549</v>
      </c>
      <c r="J314" s="106"/>
      <c r="K314" s="567"/>
      <c r="L314" s="568"/>
      <c r="M314" s="567"/>
      <c r="N314" s="567"/>
      <c r="O314" s="557"/>
      <c r="P314" s="567"/>
      <c r="Q314" s="567"/>
      <c r="R314" s="106" t="s">
        <v>184</v>
      </c>
      <c r="S314" s="596">
        <v>1</v>
      </c>
      <c r="T314" s="549">
        <v>0.08</v>
      </c>
      <c r="U314" s="549">
        <v>60</v>
      </c>
      <c r="V314" s="554">
        <f t="shared" si="29"/>
        <v>57.599999999999994</v>
      </c>
      <c r="W314" s="549">
        <v>0.08</v>
      </c>
      <c r="X314" s="549">
        <v>90</v>
      </c>
      <c r="Y314" s="554">
        <f t="shared" si="28"/>
        <v>86.4</v>
      </c>
      <c r="Z314" s="560" t="s">
        <v>195</v>
      </c>
      <c r="AA314" s="560"/>
      <c r="AB314" s="547"/>
      <c r="AD314" s="87"/>
      <c r="AE314" s="567"/>
      <c r="AF314" s="567"/>
      <c r="AG314" s="708"/>
      <c r="AH314" s="104"/>
      <c r="AI314" s="87"/>
      <c r="AJ314" s="87"/>
      <c r="AK314" s="87"/>
      <c r="AL314" s="708"/>
      <c r="AM314" s="104"/>
      <c r="AN314" s="87"/>
      <c r="AO314" s="87"/>
      <c r="AP314" s="87"/>
      <c r="AQ314" s="708"/>
      <c r="AR314" s="104"/>
      <c r="AS314" s="87"/>
      <c r="AT314" s="87"/>
      <c r="AU314" s="87"/>
      <c r="AV314" s="708"/>
      <c r="AW314" s="104"/>
    </row>
    <row r="315" spans="1:49" ht="16.5" hidden="1" customHeight="1">
      <c r="A315" s="522">
        <v>311</v>
      </c>
      <c r="B315" s="512" t="s">
        <v>522</v>
      </c>
      <c r="C315" s="513" t="s">
        <v>523</v>
      </c>
      <c r="D315" s="513" t="s">
        <v>2640</v>
      </c>
      <c r="E315" s="103" t="s">
        <v>174</v>
      </c>
      <c r="F315" s="544" t="s">
        <v>197</v>
      </c>
      <c r="G315" s="570" t="s">
        <v>535</v>
      </c>
      <c r="H315" s="87" t="s">
        <v>550</v>
      </c>
      <c r="I315" s="599" t="s">
        <v>551</v>
      </c>
      <c r="J315" s="567"/>
      <c r="K315" s="567"/>
      <c r="L315" s="568"/>
      <c r="M315" s="567"/>
      <c r="N315" s="567"/>
      <c r="O315" s="557"/>
      <c r="P315" s="567"/>
      <c r="Q315" s="567"/>
      <c r="R315" s="567" t="s">
        <v>184</v>
      </c>
      <c r="S315" s="596">
        <v>1</v>
      </c>
      <c r="T315" s="597">
        <v>0.08</v>
      </c>
      <c r="U315" s="597">
        <v>60</v>
      </c>
      <c r="V315" s="554">
        <f t="shared" si="29"/>
        <v>57.599999999999994</v>
      </c>
      <c r="W315" s="597">
        <v>0.08</v>
      </c>
      <c r="X315" s="597">
        <v>90</v>
      </c>
      <c r="Y315" s="554">
        <f t="shared" si="28"/>
        <v>86.4</v>
      </c>
      <c r="Z315" s="560" t="s">
        <v>195</v>
      </c>
      <c r="AA315" s="560"/>
      <c r="AB315" s="567"/>
      <c r="AD315" s="87"/>
      <c r="AE315" s="567"/>
      <c r="AF315" s="567"/>
      <c r="AG315" s="708"/>
      <c r="AH315" s="104"/>
      <c r="AI315" s="87"/>
      <c r="AJ315" s="87"/>
      <c r="AK315" s="87"/>
      <c r="AL315" s="708"/>
      <c r="AM315" s="104"/>
      <c r="AN315" s="87"/>
      <c r="AO315" s="87"/>
      <c r="AP315" s="87"/>
      <c r="AQ315" s="708"/>
      <c r="AR315" s="104"/>
      <c r="AS315" s="87"/>
      <c r="AT315" s="87"/>
      <c r="AU315" s="87"/>
      <c r="AV315" s="708"/>
      <c r="AW315" s="104"/>
    </row>
    <row r="316" spans="1:49" ht="16.5" hidden="1" customHeight="1">
      <c r="A316" s="522">
        <v>312</v>
      </c>
      <c r="B316" s="512" t="s">
        <v>522</v>
      </c>
      <c r="C316" s="513" t="s">
        <v>523</v>
      </c>
      <c r="D316" s="513" t="s">
        <v>2640</v>
      </c>
      <c r="E316" s="103" t="s">
        <v>174</v>
      </c>
      <c r="F316" s="513" t="s">
        <v>552</v>
      </c>
      <c r="G316" s="592" t="s">
        <v>553</v>
      </c>
      <c r="H316" s="87" t="s">
        <v>554</v>
      </c>
      <c r="I316" s="87" t="s">
        <v>555</v>
      </c>
      <c r="J316" s="87" t="s">
        <v>556</v>
      </c>
      <c r="K316" s="106"/>
      <c r="L316" s="106"/>
      <c r="M316" s="106"/>
      <c r="N316" s="106"/>
      <c r="O316" s="546" t="s">
        <v>2623</v>
      </c>
      <c r="P316" s="106"/>
      <c r="Q316" s="106"/>
      <c r="R316" s="106" t="s">
        <v>184</v>
      </c>
      <c r="S316" s="548">
        <v>1</v>
      </c>
      <c r="T316" s="549">
        <v>0.17</v>
      </c>
      <c r="U316" s="549">
        <v>60</v>
      </c>
      <c r="V316" s="554">
        <f t="shared" si="29"/>
        <v>122.4</v>
      </c>
      <c r="W316" s="549">
        <v>0.17</v>
      </c>
      <c r="X316" s="549">
        <f t="shared" ref="X316:X326" si="30">U316*150/100</f>
        <v>90</v>
      </c>
      <c r="Y316" s="554">
        <f t="shared" si="28"/>
        <v>183.60000000000002</v>
      </c>
      <c r="Z316" s="560" t="s">
        <v>195</v>
      </c>
      <c r="AA316" s="560"/>
      <c r="AB316" s="567"/>
      <c r="AD316" s="87"/>
      <c r="AE316" s="567"/>
      <c r="AF316" s="567"/>
      <c r="AG316" s="708"/>
      <c r="AH316" s="104"/>
      <c r="AI316" s="87"/>
      <c r="AJ316" s="87"/>
      <c r="AK316" s="87"/>
      <c r="AL316" s="708"/>
      <c r="AM316" s="104"/>
      <c r="AN316" s="87"/>
      <c r="AO316" s="87"/>
      <c r="AP316" s="87"/>
      <c r="AQ316" s="708"/>
      <c r="AR316" s="104"/>
      <c r="AS316" s="87"/>
      <c r="AT316" s="87"/>
      <c r="AU316" s="87"/>
      <c r="AV316" s="708"/>
      <c r="AW316" s="104"/>
    </row>
    <row r="317" spans="1:49" ht="16.5" hidden="1" customHeight="1">
      <c r="A317" s="522">
        <v>313</v>
      </c>
      <c r="B317" s="512" t="s">
        <v>522</v>
      </c>
      <c r="C317" s="513" t="s">
        <v>523</v>
      </c>
      <c r="D317" s="513" t="s">
        <v>2640</v>
      </c>
      <c r="E317" s="103" t="s">
        <v>174</v>
      </c>
      <c r="F317" s="513" t="s">
        <v>552</v>
      </c>
      <c r="G317" s="592" t="s">
        <v>553</v>
      </c>
      <c r="H317" s="87" t="s">
        <v>557</v>
      </c>
      <c r="I317" s="87" t="s">
        <v>558</v>
      </c>
      <c r="J317" s="87"/>
      <c r="K317" s="106"/>
      <c r="L317" s="106"/>
      <c r="M317" s="106"/>
      <c r="N317" s="106"/>
      <c r="O317" s="557"/>
      <c r="P317" s="106"/>
      <c r="Q317" s="106"/>
      <c r="R317" s="106" t="s">
        <v>184</v>
      </c>
      <c r="S317" s="548">
        <v>1</v>
      </c>
      <c r="T317" s="549">
        <v>0.17</v>
      </c>
      <c r="U317" s="549">
        <v>60</v>
      </c>
      <c r="V317" s="554">
        <f t="shared" si="29"/>
        <v>122.4</v>
      </c>
      <c r="W317" s="549">
        <v>0.17</v>
      </c>
      <c r="X317" s="549">
        <f t="shared" si="30"/>
        <v>90</v>
      </c>
      <c r="Y317" s="554">
        <f t="shared" si="28"/>
        <v>183.60000000000002</v>
      </c>
      <c r="Z317" s="560" t="s">
        <v>195</v>
      </c>
      <c r="AA317" s="560"/>
      <c r="AB317" s="567"/>
      <c r="AD317" s="87"/>
      <c r="AE317" s="567"/>
      <c r="AF317" s="567"/>
      <c r="AG317" s="708"/>
      <c r="AH317" s="104"/>
      <c r="AI317" s="87"/>
      <c r="AJ317" s="87"/>
      <c r="AK317" s="87"/>
      <c r="AL317" s="708"/>
      <c r="AM317" s="104"/>
      <c r="AN317" s="87"/>
      <c r="AO317" s="87"/>
      <c r="AP317" s="87"/>
      <c r="AQ317" s="708"/>
      <c r="AR317" s="104"/>
      <c r="AS317" s="87"/>
      <c r="AT317" s="87"/>
      <c r="AU317" s="87"/>
      <c r="AV317" s="708"/>
      <c r="AW317" s="104"/>
    </row>
    <row r="318" spans="1:49" ht="16.5" hidden="1" customHeight="1">
      <c r="A318" s="522">
        <v>314</v>
      </c>
      <c r="B318" s="512" t="s">
        <v>522</v>
      </c>
      <c r="C318" s="513" t="s">
        <v>523</v>
      </c>
      <c r="D318" s="513" t="s">
        <v>2640</v>
      </c>
      <c r="E318" s="103" t="s">
        <v>174</v>
      </c>
      <c r="F318" s="513" t="s">
        <v>552</v>
      </c>
      <c r="G318" s="592" t="s">
        <v>553</v>
      </c>
      <c r="H318" s="87" t="s">
        <v>559</v>
      </c>
      <c r="I318" s="87" t="s">
        <v>560</v>
      </c>
      <c r="J318" s="87"/>
      <c r="K318" s="106"/>
      <c r="L318" s="106"/>
      <c r="M318" s="106"/>
      <c r="N318" s="106"/>
      <c r="O318" s="557"/>
      <c r="P318" s="106"/>
      <c r="Q318" s="106"/>
      <c r="R318" s="106" t="s">
        <v>184</v>
      </c>
      <c r="S318" s="548">
        <v>1</v>
      </c>
      <c r="T318" s="549">
        <v>0.17</v>
      </c>
      <c r="U318" s="549">
        <v>60</v>
      </c>
      <c r="V318" s="554">
        <f t="shared" si="29"/>
        <v>122.4</v>
      </c>
      <c r="W318" s="549">
        <v>0.17</v>
      </c>
      <c r="X318" s="549">
        <f t="shared" si="30"/>
        <v>90</v>
      </c>
      <c r="Y318" s="554">
        <f t="shared" si="28"/>
        <v>183.60000000000002</v>
      </c>
      <c r="Z318" s="560" t="s">
        <v>195</v>
      </c>
      <c r="AA318" s="560"/>
      <c r="AB318" s="567"/>
      <c r="AD318" s="87"/>
      <c r="AE318" s="567"/>
      <c r="AF318" s="567"/>
      <c r="AG318" s="708"/>
      <c r="AH318" s="104"/>
      <c r="AI318" s="87"/>
      <c r="AJ318" s="87"/>
      <c r="AK318" s="87"/>
      <c r="AL318" s="708"/>
      <c r="AM318" s="104"/>
      <c r="AN318" s="87"/>
      <c r="AO318" s="87"/>
      <c r="AP318" s="87"/>
      <c r="AQ318" s="708"/>
      <c r="AR318" s="104"/>
      <c r="AS318" s="87"/>
      <c r="AT318" s="87"/>
      <c r="AU318" s="87"/>
      <c r="AV318" s="708"/>
      <c r="AW318" s="104"/>
    </row>
    <row r="319" spans="1:49" ht="57.5" hidden="1">
      <c r="A319" s="522">
        <v>315</v>
      </c>
      <c r="B319" s="512" t="s">
        <v>522</v>
      </c>
      <c r="C319" s="513" t="s">
        <v>523</v>
      </c>
      <c r="D319" s="513" t="s">
        <v>2640</v>
      </c>
      <c r="E319" s="103" t="s">
        <v>174</v>
      </c>
      <c r="F319" s="544" t="s">
        <v>203</v>
      </c>
      <c r="G319" s="592" t="s">
        <v>561</v>
      </c>
      <c r="H319" s="87" t="s">
        <v>205</v>
      </c>
      <c r="I319" s="87" t="s">
        <v>562</v>
      </c>
      <c r="J319" s="87" t="s">
        <v>563</v>
      </c>
      <c r="K319" s="106"/>
      <c r="L319" s="106"/>
      <c r="M319" s="106"/>
      <c r="N319" s="106" t="s">
        <v>564</v>
      </c>
      <c r="O319" s="546" t="s">
        <v>2624</v>
      </c>
      <c r="P319" s="106"/>
      <c r="Q319" s="106"/>
      <c r="R319" s="106" t="s">
        <v>184</v>
      </c>
      <c r="S319" s="548">
        <v>1</v>
      </c>
      <c r="T319" s="549">
        <v>0.08</v>
      </c>
      <c r="U319" s="549">
        <v>60</v>
      </c>
      <c r="V319" s="554">
        <f t="shared" si="29"/>
        <v>57.599999999999994</v>
      </c>
      <c r="W319" s="549">
        <v>0.08</v>
      </c>
      <c r="X319" s="549">
        <f t="shared" si="30"/>
        <v>90</v>
      </c>
      <c r="Y319" s="554">
        <f t="shared" si="28"/>
        <v>86.4</v>
      </c>
      <c r="Z319" s="560" t="s">
        <v>195</v>
      </c>
      <c r="AA319" s="560"/>
      <c r="AB319" s="567"/>
      <c r="AD319" s="87"/>
      <c r="AE319" s="567"/>
      <c r="AF319" s="567"/>
      <c r="AG319" s="708"/>
      <c r="AH319" s="104"/>
      <c r="AI319" s="87"/>
      <c r="AJ319" s="87"/>
      <c r="AK319" s="87"/>
      <c r="AL319" s="708"/>
      <c r="AM319" s="104"/>
      <c r="AN319" s="87"/>
      <c r="AO319" s="87"/>
      <c r="AP319" s="87"/>
      <c r="AQ319" s="708"/>
      <c r="AR319" s="104"/>
      <c r="AS319" s="87"/>
      <c r="AT319" s="87"/>
      <c r="AU319" s="87"/>
      <c r="AV319" s="708"/>
      <c r="AW319" s="104"/>
    </row>
    <row r="320" spans="1:49" hidden="1">
      <c r="A320" s="522">
        <v>316</v>
      </c>
      <c r="B320" s="512" t="s">
        <v>522</v>
      </c>
      <c r="C320" s="513" t="s">
        <v>523</v>
      </c>
      <c r="D320" s="513" t="s">
        <v>2640</v>
      </c>
      <c r="E320" s="103" t="s">
        <v>174</v>
      </c>
      <c r="F320" s="544" t="s">
        <v>203</v>
      </c>
      <c r="G320" s="592" t="s">
        <v>561</v>
      </c>
      <c r="H320" s="87" t="s">
        <v>565</v>
      </c>
      <c r="I320" s="87" t="s">
        <v>566</v>
      </c>
      <c r="J320" s="87"/>
      <c r="K320" s="106"/>
      <c r="L320" s="106"/>
      <c r="M320" s="106"/>
      <c r="N320" s="106" t="s">
        <v>567</v>
      </c>
      <c r="O320" s="557"/>
      <c r="P320" s="106"/>
      <c r="Q320" s="106"/>
      <c r="R320" s="106" t="s">
        <v>184</v>
      </c>
      <c r="S320" s="548">
        <v>1</v>
      </c>
      <c r="T320" s="549">
        <v>0.08</v>
      </c>
      <c r="U320" s="549">
        <v>60</v>
      </c>
      <c r="V320" s="554">
        <f t="shared" si="29"/>
        <v>57.599999999999994</v>
      </c>
      <c r="W320" s="549">
        <v>0.08</v>
      </c>
      <c r="X320" s="549">
        <f t="shared" si="30"/>
        <v>90</v>
      </c>
      <c r="Y320" s="554">
        <f t="shared" si="28"/>
        <v>86.4</v>
      </c>
      <c r="Z320" s="560" t="s">
        <v>195</v>
      </c>
      <c r="AA320" s="560"/>
      <c r="AB320" s="567"/>
      <c r="AD320" s="87"/>
      <c r="AE320" s="567"/>
      <c r="AF320" s="567"/>
      <c r="AG320" s="708"/>
      <c r="AH320" s="104"/>
      <c r="AI320" s="87"/>
      <c r="AJ320" s="87"/>
      <c r="AK320" s="87"/>
      <c r="AL320" s="708"/>
      <c r="AM320" s="104"/>
      <c r="AN320" s="87"/>
      <c r="AO320" s="87"/>
      <c r="AP320" s="87"/>
      <c r="AQ320" s="708"/>
      <c r="AR320" s="104"/>
      <c r="AS320" s="87"/>
      <c r="AT320" s="87"/>
      <c r="AU320" s="87"/>
      <c r="AV320" s="708"/>
      <c r="AW320" s="104"/>
    </row>
    <row r="321" spans="1:49" ht="23" hidden="1">
      <c r="A321" s="522">
        <v>317</v>
      </c>
      <c r="B321" s="512" t="s">
        <v>522</v>
      </c>
      <c r="C321" s="513" t="s">
        <v>523</v>
      </c>
      <c r="D321" s="513" t="s">
        <v>2640</v>
      </c>
      <c r="E321" s="103" t="s">
        <v>174</v>
      </c>
      <c r="F321" s="544" t="s">
        <v>203</v>
      </c>
      <c r="G321" s="592" t="s">
        <v>561</v>
      </c>
      <c r="H321" s="87" t="s">
        <v>568</v>
      </c>
      <c r="I321" s="87" t="s">
        <v>215</v>
      </c>
      <c r="J321" s="87"/>
      <c r="K321" s="106"/>
      <c r="L321" s="106"/>
      <c r="M321" s="106"/>
      <c r="N321" s="106"/>
      <c r="O321" s="557"/>
      <c r="P321" s="106"/>
      <c r="Q321" s="106"/>
      <c r="R321" s="106" t="s">
        <v>184</v>
      </c>
      <c r="S321" s="548">
        <v>1</v>
      </c>
      <c r="T321" s="549">
        <v>0.08</v>
      </c>
      <c r="U321" s="549">
        <v>60</v>
      </c>
      <c r="V321" s="554">
        <f t="shared" si="29"/>
        <v>57.599999999999994</v>
      </c>
      <c r="W321" s="549">
        <v>0.08</v>
      </c>
      <c r="X321" s="549">
        <f t="shared" si="30"/>
        <v>90</v>
      </c>
      <c r="Y321" s="554">
        <f t="shared" si="28"/>
        <v>86.4</v>
      </c>
      <c r="Z321" s="560" t="s">
        <v>195</v>
      </c>
      <c r="AA321" s="560"/>
      <c r="AB321" s="567"/>
      <c r="AD321" s="87"/>
      <c r="AE321" s="567"/>
      <c r="AF321" s="567"/>
      <c r="AG321" s="708"/>
      <c r="AH321" s="104"/>
      <c r="AI321" s="87"/>
      <c r="AJ321" s="87"/>
      <c r="AK321" s="87"/>
      <c r="AL321" s="708"/>
      <c r="AM321" s="104"/>
      <c r="AN321" s="87"/>
      <c r="AO321" s="87"/>
      <c r="AP321" s="87"/>
      <c r="AQ321" s="708"/>
      <c r="AR321" s="104"/>
      <c r="AS321" s="87"/>
      <c r="AT321" s="87"/>
      <c r="AU321" s="87"/>
      <c r="AV321" s="708"/>
      <c r="AW321" s="104"/>
    </row>
    <row r="322" spans="1:49" hidden="1">
      <c r="A322" s="522">
        <v>318</v>
      </c>
      <c r="B322" s="512" t="s">
        <v>522</v>
      </c>
      <c r="C322" s="513" t="s">
        <v>523</v>
      </c>
      <c r="D322" s="513" t="s">
        <v>2640</v>
      </c>
      <c r="E322" s="103" t="s">
        <v>174</v>
      </c>
      <c r="F322" s="544" t="s">
        <v>203</v>
      </c>
      <c r="G322" s="592" t="s">
        <v>561</v>
      </c>
      <c r="H322" s="87" t="s">
        <v>216</v>
      </c>
      <c r="I322" s="87" t="s">
        <v>569</v>
      </c>
      <c r="J322" s="87"/>
      <c r="K322" s="106"/>
      <c r="L322" s="106"/>
      <c r="M322" s="106"/>
      <c r="N322" s="106"/>
      <c r="O322" s="557"/>
      <c r="P322" s="106"/>
      <c r="Q322" s="106"/>
      <c r="R322" s="106" t="s">
        <v>184</v>
      </c>
      <c r="S322" s="548">
        <v>1</v>
      </c>
      <c r="T322" s="549">
        <v>1.7000000000000001E-2</v>
      </c>
      <c r="U322" s="549">
        <v>60</v>
      </c>
      <c r="V322" s="554">
        <f t="shared" si="29"/>
        <v>12.24</v>
      </c>
      <c r="W322" s="549">
        <v>1.7000000000000001E-2</v>
      </c>
      <c r="X322" s="549">
        <f t="shared" si="30"/>
        <v>90</v>
      </c>
      <c r="Y322" s="554">
        <f t="shared" si="28"/>
        <v>18.36</v>
      </c>
      <c r="Z322" s="560" t="s">
        <v>195</v>
      </c>
      <c r="AA322" s="560"/>
      <c r="AB322" s="567"/>
      <c r="AD322" s="87"/>
      <c r="AE322" s="567"/>
      <c r="AF322" s="567"/>
      <c r="AG322" s="708"/>
      <c r="AH322" s="104"/>
      <c r="AI322" s="87"/>
      <c r="AJ322" s="87"/>
      <c r="AK322" s="87"/>
      <c r="AL322" s="708"/>
      <c r="AM322" s="104"/>
      <c r="AN322" s="87"/>
      <c r="AO322" s="87"/>
      <c r="AP322" s="87"/>
      <c r="AQ322" s="708"/>
      <c r="AR322" s="104"/>
      <c r="AS322" s="87"/>
      <c r="AT322" s="87"/>
      <c r="AU322" s="87"/>
      <c r="AV322" s="708"/>
      <c r="AW322" s="104"/>
    </row>
    <row r="323" spans="1:49" hidden="1">
      <c r="A323" s="522">
        <v>319</v>
      </c>
      <c r="B323" s="512" t="s">
        <v>522</v>
      </c>
      <c r="C323" s="513" t="s">
        <v>523</v>
      </c>
      <c r="D323" s="513" t="s">
        <v>2640</v>
      </c>
      <c r="E323" s="103" t="s">
        <v>174</v>
      </c>
      <c r="F323" s="544" t="s">
        <v>203</v>
      </c>
      <c r="G323" s="592" t="s">
        <v>561</v>
      </c>
      <c r="H323" s="87" t="s">
        <v>570</v>
      </c>
      <c r="I323" s="87" t="s">
        <v>571</v>
      </c>
      <c r="J323" s="87"/>
      <c r="K323" s="106"/>
      <c r="L323" s="106"/>
      <c r="M323" s="106"/>
      <c r="N323" s="106"/>
      <c r="O323" s="557"/>
      <c r="P323" s="106"/>
      <c r="Q323" s="106"/>
      <c r="R323" s="106" t="s">
        <v>184</v>
      </c>
      <c r="S323" s="548">
        <v>1</v>
      </c>
      <c r="T323" s="549">
        <v>1.7000000000000001E-2</v>
      </c>
      <c r="U323" s="549">
        <v>60</v>
      </c>
      <c r="V323" s="554">
        <f t="shared" si="29"/>
        <v>12.24</v>
      </c>
      <c r="W323" s="549">
        <v>1.7000000000000001E-2</v>
      </c>
      <c r="X323" s="549">
        <f t="shared" si="30"/>
        <v>90</v>
      </c>
      <c r="Y323" s="554">
        <f t="shared" si="28"/>
        <v>18.36</v>
      </c>
      <c r="Z323" s="560" t="s">
        <v>195</v>
      </c>
      <c r="AA323" s="560"/>
      <c r="AB323" s="567"/>
      <c r="AD323" s="87"/>
      <c r="AE323" s="567"/>
      <c r="AF323" s="567"/>
      <c r="AG323" s="708"/>
      <c r="AH323" s="104"/>
      <c r="AI323" s="87"/>
      <c r="AJ323" s="87"/>
      <c r="AK323" s="87"/>
      <c r="AL323" s="708"/>
      <c r="AM323" s="104"/>
      <c r="AN323" s="87"/>
      <c r="AO323" s="87"/>
      <c r="AP323" s="87"/>
      <c r="AQ323" s="708"/>
      <c r="AR323" s="104"/>
      <c r="AS323" s="87"/>
      <c r="AT323" s="87"/>
      <c r="AU323" s="87"/>
      <c r="AV323" s="708"/>
      <c r="AW323" s="104"/>
    </row>
    <row r="324" spans="1:49" hidden="1">
      <c r="A324" s="522">
        <v>320</v>
      </c>
      <c r="B324" s="512" t="s">
        <v>522</v>
      </c>
      <c r="C324" s="513" t="s">
        <v>523</v>
      </c>
      <c r="D324" s="513" t="s">
        <v>2640</v>
      </c>
      <c r="E324" s="103" t="s">
        <v>174</v>
      </c>
      <c r="F324" s="544" t="s">
        <v>203</v>
      </c>
      <c r="G324" s="592" t="s">
        <v>561</v>
      </c>
      <c r="H324" s="87" t="s">
        <v>572</v>
      </c>
      <c r="I324" s="87" t="s">
        <v>573</v>
      </c>
      <c r="J324" s="87"/>
      <c r="K324" s="106"/>
      <c r="L324" s="106"/>
      <c r="M324" s="106"/>
      <c r="N324" s="106"/>
      <c r="O324" s="557"/>
      <c r="P324" s="106"/>
      <c r="Q324" s="106"/>
      <c r="R324" s="106" t="s">
        <v>184</v>
      </c>
      <c r="S324" s="548">
        <v>1</v>
      </c>
      <c r="T324" s="549">
        <v>0.08</v>
      </c>
      <c r="U324" s="549">
        <v>60</v>
      </c>
      <c r="V324" s="554">
        <f t="shared" si="29"/>
        <v>57.599999999999994</v>
      </c>
      <c r="W324" s="549">
        <v>0.08</v>
      </c>
      <c r="X324" s="549">
        <f t="shared" si="30"/>
        <v>90</v>
      </c>
      <c r="Y324" s="554">
        <f t="shared" si="28"/>
        <v>86.4</v>
      </c>
      <c r="Z324" s="560" t="s">
        <v>195</v>
      </c>
      <c r="AA324" s="560"/>
      <c r="AB324" s="567"/>
      <c r="AD324" s="87"/>
      <c r="AE324" s="567"/>
      <c r="AF324" s="567"/>
      <c r="AG324" s="708"/>
      <c r="AH324" s="104"/>
      <c r="AI324" s="87"/>
      <c r="AJ324" s="87"/>
      <c r="AK324" s="87"/>
      <c r="AL324" s="708"/>
      <c r="AM324" s="104"/>
      <c r="AN324" s="87"/>
      <c r="AO324" s="87"/>
      <c r="AP324" s="87"/>
      <c r="AQ324" s="708"/>
      <c r="AR324" s="104"/>
      <c r="AS324" s="87"/>
      <c r="AT324" s="87"/>
      <c r="AU324" s="87"/>
      <c r="AV324" s="708"/>
      <c r="AW324" s="104"/>
    </row>
    <row r="325" spans="1:49" hidden="1">
      <c r="A325" s="522">
        <v>321</v>
      </c>
      <c r="B325" s="512" t="s">
        <v>522</v>
      </c>
      <c r="C325" s="513" t="s">
        <v>523</v>
      </c>
      <c r="D325" s="513" t="s">
        <v>2640</v>
      </c>
      <c r="E325" s="103" t="s">
        <v>174</v>
      </c>
      <c r="F325" s="544" t="s">
        <v>203</v>
      </c>
      <c r="G325" s="592" t="s">
        <v>561</v>
      </c>
      <c r="H325" s="87" t="s">
        <v>574</v>
      </c>
      <c r="I325" s="87" t="s">
        <v>575</v>
      </c>
      <c r="J325" s="87"/>
      <c r="K325" s="106"/>
      <c r="L325" s="106"/>
      <c r="M325" s="106"/>
      <c r="N325" s="106"/>
      <c r="O325" s="557"/>
      <c r="P325" s="106"/>
      <c r="Q325" s="106"/>
      <c r="R325" s="106" t="s">
        <v>184</v>
      </c>
      <c r="S325" s="548">
        <v>1</v>
      </c>
      <c r="T325" s="549">
        <v>0.08</v>
      </c>
      <c r="U325" s="549">
        <v>60</v>
      </c>
      <c r="V325" s="554">
        <f t="shared" si="29"/>
        <v>57.599999999999994</v>
      </c>
      <c r="W325" s="549">
        <v>0.08</v>
      </c>
      <c r="X325" s="549">
        <f t="shared" si="30"/>
        <v>90</v>
      </c>
      <c r="Y325" s="554">
        <f t="shared" si="28"/>
        <v>86.4</v>
      </c>
      <c r="Z325" s="560" t="s">
        <v>195</v>
      </c>
      <c r="AA325" s="560"/>
      <c r="AB325" s="567"/>
      <c r="AD325" s="87"/>
      <c r="AE325" s="567"/>
      <c r="AF325" s="567"/>
      <c r="AG325" s="708"/>
      <c r="AH325" s="104"/>
      <c r="AI325" s="87"/>
      <c r="AJ325" s="87"/>
      <c r="AK325" s="87"/>
      <c r="AL325" s="708"/>
      <c r="AM325" s="104"/>
      <c r="AN325" s="87"/>
      <c r="AO325" s="87"/>
      <c r="AP325" s="87"/>
      <c r="AQ325" s="708"/>
      <c r="AR325" s="104"/>
      <c r="AS325" s="87"/>
      <c r="AT325" s="87"/>
      <c r="AU325" s="87"/>
      <c r="AV325" s="708"/>
      <c r="AW325" s="104"/>
    </row>
    <row r="326" spans="1:49" hidden="1">
      <c r="A326" s="522">
        <v>322</v>
      </c>
      <c r="B326" s="512" t="s">
        <v>522</v>
      </c>
      <c r="C326" s="513" t="s">
        <v>523</v>
      </c>
      <c r="D326" s="513" t="s">
        <v>2640</v>
      </c>
      <c r="E326" s="103" t="s">
        <v>174</v>
      </c>
      <c r="F326" s="544" t="s">
        <v>203</v>
      </c>
      <c r="G326" s="592" t="s">
        <v>561</v>
      </c>
      <c r="H326" s="87" t="s">
        <v>193</v>
      </c>
      <c r="I326" s="87" t="s">
        <v>439</v>
      </c>
      <c r="J326" s="87"/>
      <c r="K326" s="106"/>
      <c r="L326" s="106"/>
      <c r="M326" s="106"/>
      <c r="N326" s="106"/>
      <c r="O326" s="557"/>
      <c r="P326" s="106"/>
      <c r="Q326" s="106"/>
      <c r="R326" s="106" t="s">
        <v>184</v>
      </c>
      <c r="S326" s="548">
        <v>1</v>
      </c>
      <c r="T326" s="549">
        <v>0.08</v>
      </c>
      <c r="U326" s="549">
        <v>60</v>
      </c>
      <c r="V326" s="554">
        <f t="shared" si="29"/>
        <v>57.599999999999994</v>
      </c>
      <c r="W326" s="549">
        <v>0.08</v>
      </c>
      <c r="X326" s="549">
        <f t="shared" si="30"/>
        <v>90</v>
      </c>
      <c r="Y326" s="554">
        <f t="shared" ref="Y326:Y389" si="31">S326*T326*X326*12</f>
        <v>86.4</v>
      </c>
      <c r="Z326" s="560" t="s">
        <v>195</v>
      </c>
      <c r="AA326" s="560"/>
      <c r="AB326" s="567"/>
      <c r="AD326" s="87"/>
      <c r="AE326" s="567"/>
      <c r="AF326" s="567"/>
      <c r="AG326" s="708"/>
      <c r="AH326" s="104"/>
      <c r="AI326" s="87"/>
      <c r="AJ326" s="87"/>
      <c r="AK326" s="87"/>
      <c r="AL326" s="708"/>
      <c r="AM326" s="104"/>
      <c r="AN326" s="87"/>
      <c r="AO326" s="87"/>
      <c r="AP326" s="87"/>
      <c r="AQ326" s="708"/>
      <c r="AR326" s="104"/>
      <c r="AS326" s="87"/>
      <c r="AT326" s="87"/>
      <c r="AU326" s="87"/>
      <c r="AV326" s="708"/>
      <c r="AW326" s="104"/>
    </row>
    <row r="327" spans="1:49" hidden="1">
      <c r="A327" s="522">
        <v>323</v>
      </c>
      <c r="B327" s="512" t="s">
        <v>522</v>
      </c>
      <c r="C327" s="513" t="s">
        <v>523</v>
      </c>
      <c r="D327" s="513" t="s">
        <v>2640</v>
      </c>
      <c r="E327" s="103" t="s">
        <v>174</v>
      </c>
      <c r="F327" s="513" t="s">
        <v>576</v>
      </c>
      <c r="G327" s="592" t="s">
        <v>577</v>
      </c>
      <c r="H327" s="87" t="s">
        <v>578</v>
      </c>
      <c r="I327" s="87" t="s">
        <v>579</v>
      </c>
      <c r="J327" s="106"/>
      <c r="K327" s="106"/>
      <c r="L327" s="106"/>
      <c r="M327" s="106"/>
      <c r="N327" s="106"/>
      <c r="O327" s="546"/>
      <c r="P327" s="106"/>
      <c r="Q327" s="106"/>
      <c r="R327" s="106" t="s">
        <v>184</v>
      </c>
      <c r="S327" s="548">
        <v>1</v>
      </c>
      <c r="T327" s="549">
        <v>0.17</v>
      </c>
      <c r="U327" s="549">
        <v>60</v>
      </c>
      <c r="V327" s="554">
        <f t="shared" ref="V327:V393" si="32">S327*T327*U327*12</f>
        <v>122.4</v>
      </c>
      <c r="W327" s="549">
        <v>0.17</v>
      </c>
      <c r="X327" s="549">
        <f>U327*150/100</f>
        <v>90</v>
      </c>
      <c r="Y327" s="554">
        <f t="shared" si="31"/>
        <v>183.60000000000002</v>
      </c>
      <c r="Z327" s="560" t="s">
        <v>195</v>
      </c>
      <c r="AA327" s="560"/>
      <c r="AB327" s="567"/>
      <c r="AD327" s="87"/>
      <c r="AE327" s="567"/>
      <c r="AF327" s="567"/>
      <c r="AG327" s="708"/>
      <c r="AH327" s="104"/>
      <c r="AI327" s="87"/>
      <c r="AJ327" s="87"/>
      <c r="AK327" s="87"/>
      <c r="AL327" s="708"/>
      <c r="AM327" s="104"/>
      <c r="AN327" s="87"/>
      <c r="AO327" s="87"/>
      <c r="AP327" s="87"/>
      <c r="AQ327" s="708"/>
      <c r="AR327" s="104"/>
      <c r="AS327" s="87"/>
      <c r="AT327" s="87"/>
      <c r="AU327" s="87"/>
      <c r="AV327" s="708"/>
      <c r="AW327" s="104"/>
    </row>
    <row r="328" spans="1:49" hidden="1">
      <c r="A328" s="522">
        <v>324</v>
      </c>
      <c r="B328" s="512" t="s">
        <v>522</v>
      </c>
      <c r="C328" s="513" t="s">
        <v>523</v>
      </c>
      <c r="D328" s="513" t="s">
        <v>2640</v>
      </c>
      <c r="E328" s="103" t="s">
        <v>174</v>
      </c>
      <c r="F328" s="513" t="s">
        <v>576</v>
      </c>
      <c r="G328" s="592" t="s">
        <v>577</v>
      </c>
      <c r="H328" s="87" t="s">
        <v>568</v>
      </c>
      <c r="I328" s="87" t="s">
        <v>580</v>
      </c>
      <c r="J328" s="106"/>
      <c r="K328" s="106"/>
      <c r="L328" s="106"/>
      <c r="M328" s="106"/>
      <c r="N328" s="106"/>
      <c r="O328" s="546"/>
      <c r="P328" s="106"/>
      <c r="Q328" s="106"/>
      <c r="R328" s="106" t="s">
        <v>184</v>
      </c>
      <c r="S328" s="548">
        <v>1</v>
      </c>
      <c r="T328" s="549">
        <v>0.08</v>
      </c>
      <c r="U328" s="549">
        <v>60</v>
      </c>
      <c r="V328" s="554">
        <f t="shared" si="32"/>
        <v>57.599999999999994</v>
      </c>
      <c r="W328" s="549">
        <v>0.08</v>
      </c>
      <c r="X328" s="549">
        <f>U328*150/100</f>
        <v>90</v>
      </c>
      <c r="Y328" s="554">
        <f t="shared" si="31"/>
        <v>86.4</v>
      </c>
      <c r="Z328" s="560" t="s">
        <v>195</v>
      </c>
      <c r="AA328" s="560"/>
      <c r="AB328" s="567"/>
      <c r="AD328" s="87"/>
      <c r="AE328" s="567"/>
      <c r="AF328" s="567"/>
      <c r="AG328" s="708"/>
      <c r="AH328" s="104"/>
      <c r="AI328" s="87"/>
      <c r="AJ328" s="87"/>
      <c r="AK328" s="87"/>
      <c r="AL328" s="708"/>
      <c r="AM328" s="104"/>
      <c r="AN328" s="87"/>
      <c r="AO328" s="87"/>
      <c r="AP328" s="87"/>
      <c r="AQ328" s="708"/>
      <c r="AR328" s="104"/>
      <c r="AS328" s="87"/>
      <c r="AT328" s="87"/>
      <c r="AU328" s="87"/>
      <c r="AV328" s="708"/>
      <c r="AW328" s="104"/>
    </row>
    <row r="329" spans="1:49" ht="46" hidden="1">
      <c r="A329" s="522">
        <v>325</v>
      </c>
      <c r="B329" s="512" t="s">
        <v>522</v>
      </c>
      <c r="C329" s="513" t="s">
        <v>523</v>
      </c>
      <c r="D329" s="513" t="s">
        <v>2640</v>
      </c>
      <c r="E329" s="103" t="s">
        <v>174</v>
      </c>
      <c r="F329" s="513" t="s">
        <v>576</v>
      </c>
      <c r="G329" s="592" t="s">
        <v>577</v>
      </c>
      <c r="H329" s="87" t="s">
        <v>581</v>
      </c>
      <c r="I329" s="87" t="s">
        <v>582</v>
      </c>
      <c r="J329" s="106"/>
      <c r="K329" s="106"/>
      <c r="L329" s="106"/>
      <c r="M329" s="106"/>
      <c r="N329" s="106"/>
      <c r="O329" s="546" t="s">
        <v>2622</v>
      </c>
      <c r="P329" s="106"/>
      <c r="Q329" s="106"/>
      <c r="R329" s="106" t="s">
        <v>184</v>
      </c>
      <c r="S329" s="548">
        <v>1</v>
      </c>
      <c r="T329" s="549">
        <v>0.4</v>
      </c>
      <c r="U329" s="549">
        <v>60</v>
      </c>
      <c r="V329" s="554">
        <f t="shared" si="32"/>
        <v>288</v>
      </c>
      <c r="W329" s="549">
        <v>0.4</v>
      </c>
      <c r="X329" s="549">
        <f>U329*150/100</f>
        <v>90</v>
      </c>
      <c r="Y329" s="554">
        <f t="shared" si="31"/>
        <v>432</v>
      </c>
      <c r="Z329" s="560" t="s">
        <v>195</v>
      </c>
      <c r="AA329" s="560"/>
      <c r="AB329" s="567"/>
      <c r="AD329" s="87"/>
      <c r="AE329" s="567"/>
      <c r="AF329" s="567"/>
      <c r="AG329" s="708"/>
      <c r="AH329" s="104"/>
      <c r="AI329" s="87"/>
      <c r="AJ329" s="87"/>
      <c r="AK329" s="87"/>
      <c r="AL329" s="708"/>
      <c r="AM329" s="104"/>
      <c r="AN329" s="87"/>
      <c r="AO329" s="87"/>
      <c r="AP329" s="87"/>
      <c r="AQ329" s="708"/>
      <c r="AR329" s="104"/>
      <c r="AS329" s="87"/>
      <c r="AT329" s="87"/>
      <c r="AU329" s="87"/>
      <c r="AV329" s="708"/>
      <c r="AW329" s="104"/>
    </row>
    <row r="330" spans="1:49" ht="46" hidden="1">
      <c r="A330" s="522">
        <v>326</v>
      </c>
      <c r="B330" s="512" t="s">
        <v>522</v>
      </c>
      <c r="C330" s="513" t="s">
        <v>523</v>
      </c>
      <c r="D330" s="513" t="s">
        <v>2640</v>
      </c>
      <c r="E330" s="103" t="s">
        <v>174</v>
      </c>
      <c r="F330" s="513" t="s">
        <v>576</v>
      </c>
      <c r="G330" s="592" t="s">
        <v>577</v>
      </c>
      <c r="H330" s="87" t="s">
        <v>583</v>
      </c>
      <c r="I330" s="87" t="s">
        <v>584</v>
      </c>
      <c r="J330" s="106"/>
      <c r="K330" s="106"/>
      <c r="L330" s="106"/>
      <c r="M330" s="106"/>
      <c r="N330" s="106"/>
      <c r="O330" s="546" t="s">
        <v>2625</v>
      </c>
      <c r="P330" s="106"/>
      <c r="Q330" s="106"/>
      <c r="R330" s="106" t="s">
        <v>184</v>
      </c>
      <c r="S330" s="548">
        <v>1</v>
      </c>
      <c r="T330" s="549">
        <v>0.8</v>
      </c>
      <c r="U330" s="549">
        <v>60</v>
      </c>
      <c r="V330" s="554">
        <f t="shared" si="32"/>
        <v>576</v>
      </c>
      <c r="W330" s="549">
        <v>0.8</v>
      </c>
      <c r="X330" s="549">
        <f>U330*150/100</f>
        <v>90</v>
      </c>
      <c r="Y330" s="554">
        <f t="shared" si="31"/>
        <v>864</v>
      </c>
      <c r="Z330" s="560" t="s">
        <v>195</v>
      </c>
      <c r="AA330" s="560"/>
      <c r="AB330" s="567"/>
      <c r="AD330" s="87"/>
      <c r="AE330" s="567"/>
      <c r="AF330" s="567"/>
      <c r="AG330" s="708"/>
      <c r="AH330" s="104"/>
      <c r="AI330" s="87"/>
      <c r="AJ330" s="87"/>
      <c r="AK330" s="87"/>
      <c r="AL330" s="708"/>
      <c r="AM330" s="104"/>
      <c r="AN330" s="87"/>
      <c r="AO330" s="87"/>
      <c r="AP330" s="87"/>
      <c r="AQ330" s="708"/>
      <c r="AR330" s="104"/>
      <c r="AS330" s="87"/>
      <c r="AT330" s="87"/>
      <c r="AU330" s="87"/>
      <c r="AV330" s="708"/>
      <c r="AW330" s="104"/>
    </row>
    <row r="331" spans="1:49" hidden="1">
      <c r="A331" s="522">
        <v>327</v>
      </c>
      <c r="B331" s="512" t="s">
        <v>522</v>
      </c>
      <c r="C331" s="513" t="s">
        <v>523</v>
      </c>
      <c r="D331" s="513" t="s">
        <v>2640</v>
      </c>
      <c r="E331" s="103" t="s">
        <v>174</v>
      </c>
      <c r="F331" s="563" t="s">
        <v>229</v>
      </c>
      <c r="G331" s="570" t="s">
        <v>586</v>
      </c>
      <c r="H331" s="87" t="s">
        <v>587</v>
      </c>
      <c r="I331" s="87" t="s">
        <v>588</v>
      </c>
      <c r="J331" s="106" t="s">
        <v>589</v>
      </c>
      <c r="K331" s="106"/>
      <c r="L331" s="106"/>
      <c r="M331" s="106"/>
      <c r="N331" s="106"/>
      <c r="O331" s="557"/>
      <c r="P331" s="106"/>
      <c r="Q331" s="106"/>
      <c r="R331" s="106" t="s">
        <v>184</v>
      </c>
      <c r="S331" s="548">
        <v>1</v>
      </c>
      <c r="T331" s="549">
        <v>0.8</v>
      </c>
      <c r="U331" s="549">
        <v>60</v>
      </c>
      <c r="V331" s="554">
        <f t="shared" si="32"/>
        <v>576</v>
      </c>
      <c r="W331" s="549">
        <v>0.8</v>
      </c>
      <c r="X331" s="549">
        <f>U331*150/100</f>
        <v>90</v>
      </c>
      <c r="Y331" s="554">
        <f t="shared" si="31"/>
        <v>864</v>
      </c>
      <c r="Z331" s="560" t="s">
        <v>195</v>
      </c>
      <c r="AA331" s="560"/>
      <c r="AB331" s="567"/>
      <c r="AD331" s="87"/>
      <c r="AE331" s="567"/>
      <c r="AF331" s="567"/>
      <c r="AG331" s="708"/>
      <c r="AH331" s="104"/>
      <c r="AI331" s="87"/>
      <c r="AJ331" s="87"/>
      <c r="AK331" s="87"/>
      <c r="AL331" s="708"/>
      <c r="AM331" s="104"/>
      <c r="AN331" s="87"/>
      <c r="AO331" s="87"/>
      <c r="AP331" s="87"/>
      <c r="AQ331" s="708"/>
      <c r="AR331" s="104"/>
      <c r="AS331" s="87"/>
      <c r="AT331" s="87"/>
      <c r="AU331" s="87"/>
      <c r="AV331" s="708"/>
      <c r="AW331" s="104"/>
    </row>
    <row r="332" spans="1:49" hidden="1">
      <c r="A332" s="522">
        <v>328</v>
      </c>
      <c r="B332" s="512" t="s">
        <v>522</v>
      </c>
      <c r="C332" s="513" t="s">
        <v>523</v>
      </c>
      <c r="D332" s="513" t="s">
        <v>2640</v>
      </c>
      <c r="E332" s="103" t="s">
        <v>174</v>
      </c>
      <c r="F332" s="563" t="s">
        <v>229</v>
      </c>
      <c r="G332" s="570" t="s">
        <v>586</v>
      </c>
      <c r="H332" s="87" t="s">
        <v>590</v>
      </c>
      <c r="I332" s="87" t="s">
        <v>591</v>
      </c>
      <c r="J332" s="106" t="s">
        <v>589</v>
      </c>
      <c r="K332" s="106"/>
      <c r="L332" s="106"/>
      <c r="M332" s="106"/>
      <c r="N332" s="106"/>
      <c r="O332" s="557"/>
      <c r="P332" s="106"/>
      <c r="Q332" s="106"/>
      <c r="R332" s="106" t="s">
        <v>184</v>
      </c>
      <c r="S332" s="548">
        <v>1</v>
      </c>
      <c r="T332" s="549">
        <v>0.1</v>
      </c>
      <c r="U332" s="549">
        <v>60</v>
      </c>
      <c r="V332" s="554">
        <f t="shared" si="32"/>
        <v>72</v>
      </c>
      <c r="W332" s="549">
        <v>0.17</v>
      </c>
      <c r="X332" s="549">
        <f t="shared" ref="X332:X352" si="33">U332*150/100</f>
        <v>90</v>
      </c>
      <c r="Y332" s="554">
        <f t="shared" si="31"/>
        <v>108</v>
      </c>
      <c r="Z332" s="560" t="s">
        <v>195</v>
      </c>
      <c r="AA332" s="560"/>
      <c r="AB332" s="567"/>
      <c r="AD332" s="87"/>
      <c r="AE332" s="567"/>
      <c r="AF332" s="567"/>
      <c r="AG332" s="708"/>
      <c r="AH332" s="104"/>
      <c r="AI332" s="87"/>
      <c r="AJ332" s="87"/>
      <c r="AK332" s="87"/>
      <c r="AL332" s="708"/>
      <c r="AM332" s="104"/>
      <c r="AN332" s="87"/>
      <c r="AO332" s="87"/>
      <c r="AP332" s="87"/>
      <c r="AQ332" s="708"/>
      <c r="AR332" s="104"/>
      <c r="AS332" s="87"/>
      <c r="AT332" s="87"/>
      <c r="AU332" s="87"/>
      <c r="AV332" s="708"/>
      <c r="AW332" s="104"/>
    </row>
    <row r="333" spans="1:49" hidden="1">
      <c r="A333" s="522">
        <v>329</v>
      </c>
      <c r="B333" s="525" t="s">
        <v>522</v>
      </c>
      <c r="C333" s="592" t="s">
        <v>523</v>
      </c>
      <c r="D333" s="513" t="s">
        <v>2640</v>
      </c>
      <c r="E333" s="570" t="s">
        <v>174</v>
      </c>
      <c r="F333" s="563" t="s">
        <v>229</v>
      </c>
      <c r="G333" s="570" t="s">
        <v>586</v>
      </c>
      <c r="H333" s="425" t="s">
        <v>590</v>
      </c>
      <c r="I333" s="425" t="s">
        <v>592</v>
      </c>
      <c r="J333" s="426" t="s">
        <v>589</v>
      </c>
      <c r="K333" s="426"/>
      <c r="L333" s="426"/>
      <c r="M333" s="426"/>
      <c r="N333" s="426"/>
      <c r="O333" s="600"/>
      <c r="P333" s="426"/>
      <c r="Q333" s="426"/>
      <c r="R333" s="426" t="s">
        <v>184</v>
      </c>
      <c r="S333" s="601">
        <v>1</v>
      </c>
      <c r="T333" s="602">
        <v>0.1</v>
      </c>
      <c r="U333" s="602">
        <v>60</v>
      </c>
      <c r="V333" s="603">
        <f>S333*T333*U333*12</f>
        <v>72</v>
      </c>
      <c r="W333" s="604">
        <v>0.17</v>
      </c>
      <c r="X333" s="602">
        <f>U333*150/100</f>
        <v>90</v>
      </c>
      <c r="Y333" s="603">
        <f>S333*T333*X333*12</f>
        <v>108</v>
      </c>
      <c r="Z333" s="560" t="s">
        <v>195</v>
      </c>
      <c r="AA333" s="560"/>
      <c r="AB333" s="605"/>
      <c r="AD333" s="425"/>
      <c r="AE333" s="605"/>
      <c r="AF333" s="605"/>
      <c r="AG333" s="709"/>
      <c r="AH333" s="710"/>
      <c r="AI333" s="425"/>
      <c r="AJ333" s="425"/>
      <c r="AK333" s="425"/>
      <c r="AL333" s="709"/>
      <c r="AM333" s="710"/>
      <c r="AN333" s="425"/>
      <c r="AO333" s="425"/>
      <c r="AP333" s="425"/>
      <c r="AQ333" s="709"/>
      <c r="AR333" s="710"/>
      <c r="AS333" s="425"/>
      <c r="AT333" s="425"/>
      <c r="AU333" s="425"/>
      <c r="AV333" s="709"/>
      <c r="AW333" s="710"/>
    </row>
    <row r="334" spans="1:49" hidden="1">
      <c r="A334" s="522">
        <v>330</v>
      </c>
      <c r="B334" s="525" t="s">
        <v>522</v>
      </c>
      <c r="C334" s="592" t="s">
        <v>523</v>
      </c>
      <c r="D334" s="513" t="s">
        <v>2640</v>
      </c>
      <c r="E334" s="570" t="s">
        <v>174</v>
      </c>
      <c r="F334" s="563" t="s">
        <v>229</v>
      </c>
      <c r="G334" s="570" t="s">
        <v>586</v>
      </c>
      <c r="H334" s="425" t="s">
        <v>590</v>
      </c>
      <c r="I334" s="425" t="s">
        <v>593</v>
      </c>
      <c r="J334" s="426" t="s">
        <v>589</v>
      </c>
      <c r="K334" s="426"/>
      <c r="L334" s="426"/>
      <c r="M334" s="426"/>
      <c r="N334" s="426"/>
      <c r="O334" s="600"/>
      <c r="P334" s="426"/>
      <c r="Q334" s="426"/>
      <c r="R334" s="426" t="s">
        <v>184</v>
      </c>
      <c r="S334" s="601">
        <v>1</v>
      </c>
      <c r="T334" s="602">
        <v>0.1</v>
      </c>
      <c r="U334" s="602">
        <v>60</v>
      </c>
      <c r="V334" s="603">
        <f>S334*T334*U334*12</f>
        <v>72</v>
      </c>
      <c r="W334" s="604">
        <v>0.17</v>
      </c>
      <c r="X334" s="602">
        <f>U334*150/100</f>
        <v>90</v>
      </c>
      <c r="Y334" s="603">
        <f>S334*T334*X334*12</f>
        <v>108</v>
      </c>
      <c r="Z334" s="560" t="s">
        <v>195</v>
      </c>
      <c r="AA334" s="560"/>
      <c r="AB334" s="605"/>
      <c r="AD334" s="425"/>
      <c r="AE334" s="605"/>
      <c r="AF334" s="605"/>
      <c r="AG334" s="709"/>
      <c r="AH334" s="710"/>
      <c r="AI334" s="425"/>
      <c r="AJ334" s="425"/>
      <c r="AK334" s="425"/>
      <c r="AL334" s="709"/>
      <c r="AM334" s="710"/>
      <c r="AN334" s="425"/>
      <c r="AO334" s="425"/>
      <c r="AP334" s="425"/>
      <c r="AQ334" s="709"/>
      <c r="AR334" s="710"/>
      <c r="AS334" s="425"/>
      <c r="AT334" s="425"/>
      <c r="AU334" s="425"/>
      <c r="AV334" s="709"/>
      <c r="AW334" s="710"/>
    </row>
    <row r="335" spans="1:49" hidden="1">
      <c r="A335" s="522">
        <v>331</v>
      </c>
      <c r="B335" s="525" t="s">
        <v>522</v>
      </c>
      <c r="C335" s="592" t="s">
        <v>523</v>
      </c>
      <c r="D335" s="513" t="s">
        <v>2640</v>
      </c>
      <c r="E335" s="570" t="s">
        <v>174</v>
      </c>
      <c r="F335" s="563" t="s">
        <v>229</v>
      </c>
      <c r="G335" s="570" t="s">
        <v>586</v>
      </c>
      <c r="H335" s="425" t="s">
        <v>590</v>
      </c>
      <c r="I335" s="425" t="s">
        <v>594</v>
      </c>
      <c r="J335" s="426" t="s">
        <v>589</v>
      </c>
      <c r="K335" s="426"/>
      <c r="L335" s="426"/>
      <c r="M335" s="426"/>
      <c r="N335" s="426"/>
      <c r="O335" s="600"/>
      <c r="P335" s="426"/>
      <c r="Q335" s="426"/>
      <c r="R335" s="426" t="s">
        <v>184</v>
      </c>
      <c r="S335" s="601">
        <v>1</v>
      </c>
      <c r="T335" s="602">
        <v>0.1</v>
      </c>
      <c r="U335" s="602">
        <v>60</v>
      </c>
      <c r="V335" s="603">
        <f>S335*T335*U335*12</f>
        <v>72</v>
      </c>
      <c r="W335" s="604">
        <v>0.17</v>
      </c>
      <c r="X335" s="602">
        <f>U335*150/100</f>
        <v>90</v>
      </c>
      <c r="Y335" s="603">
        <f>S335*T335*X335*12</f>
        <v>108</v>
      </c>
      <c r="Z335" s="560" t="s">
        <v>195</v>
      </c>
      <c r="AA335" s="560"/>
      <c r="AB335" s="605"/>
      <c r="AD335" s="425"/>
      <c r="AE335" s="605"/>
      <c r="AF335" s="605"/>
      <c r="AG335" s="709"/>
      <c r="AH335" s="710"/>
      <c r="AI335" s="425"/>
      <c r="AJ335" s="425"/>
      <c r="AK335" s="425"/>
      <c r="AL335" s="709"/>
      <c r="AM335" s="710"/>
      <c r="AN335" s="425"/>
      <c r="AO335" s="425"/>
      <c r="AP335" s="425"/>
      <c r="AQ335" s="709"/>
      <c r="AR335" s="710"/>
      <c r="AS335" s="425"/>
      <c r="AT335" s="425"/>
      <c r="AU335" s="425"/>
      <c r="AV335" s="709"/>
      <c r="AW335" s="710"/>
    </row>
    <row r="336" spans="1:49" ht="23" hidden="1">
      <c r="A336" s="522">
        <v>332</v>
      </c>
      <c r="B336" s="512" t="s">
        <v>522</v>
      </c>
      <c r="C336" s="513" t="s">
        <v>523</v>
      </c>
      <c r="D336" s="513" t="s">
        <v>2640</v>
      </c>
      <c r="E336" s="103" t="s">
        <v>174</v>
      </c>
      <c r="F336" s="563" t="s">
        <v>229</v>
      </c>
      <c r="G336" s="570" t="s">
        <v>586</v>
      </c>
      <c r="H336" s="87" t="s">
        <v>595</v>
      </c>
      <c r="I336" s="87" t="s">
        <v>596</v>
      </c>
      <c r="J336" s="106" t="s">
        <v>589</v>
      </c>
      <c r="K336" s="106"/>
      <c r="L336" s="106"/>
      <c r="M336" s="106"/>
      <c r="N336" s="106"/>
      <c r="O336" s="557"/>
      <c r="P336" s="106"/>
      <c r="Q336" s="106"/>
      <c r="R336" s="106" t="s">
        <v>184</v>
      </c>
      <c r="S336" s="548">
        <v>0</v>
      </c>
      <c r="T336" s="549">
        <v>120</v>
      </c>
      <c r="U336" s="549">
        <v>60</v>
      </c>
      <c r="V336" s="554">
        <f t="shared" si="32"/>
        <v>0</v>
      </c>
      <c r="W336" s="549">
        <v>120</v>
      </c>
      <c r="X336" s="549">
        <f t="shared" si="33"/>
        <v>90</v>
      </c>
      <c r="Y336" s="554">
        <f t="shared" si="31"/>
        <v>0</v>
      </c>
      <c r="Z336" s="560" t="s">
        <v>195</v>
      </c>
      <c r="AA336" s="560"/>
      <c r="AB336" s="87" t="s">
        <v>597</v>
      </c>
      <c r="AD336" s="87"/>
      <c r="AE336" s="567"/>
      <c r="AF336" s="567"/>
      <c r="AG336" s="708"/>
      <c r="AH336" s="104"/>
      <c r="AI336" s="87"/>
      <c r="AJ336" s="87"/>
      <c r="AK336" s="87"/>
      <c r="AL336" s="708"/>
      <c r="AM336" s="104"/>
      <c r="AN336" s="87"/>
      <c r="AO336" s="87"/>
      <c r="AP336" s="87"/>
      <c r="AQ336" s="708"/>
      <c r="AR336" s="104"/>
      <c r="AS336" s="87"/>
      <c r="AT336" s="87"/>
      <c r="AU336" s="87"/>
      <c r="AV336" s="708"/>
      <c r="AW336" s="104"/>
    </row>
    <row r="337" spans="1:49" ht="138" hidden="1">
      <c r="A337" s="522">
        <v>333</v>
      </c>
      <c r="B337" s="512" t="s">
        <v>522</v>
      </c>
      <c r="C337" s="513" t="s">
        <v>523</v>
      </c>
      <c r="D337" s="513" t="s">
        <v>2640</v>
      </c>
      <c r="E337" s="103" t="s">
        <v>174</v>
      </c>
      <c r="F337" s="563" t="s">
        <v>229</v>
      </c>
      <c r="G337" s="570" t="s">
        <v>586</v>
      </c>
      <c r="H337" s="87" t="s">
        <v>598</v>
      </c>
      <c r="I337" s="87" t="s">
        <v>599</v>
      </c>
      <c r="J337" s="106"/>
      <c r="K337" s="106"/>
      <c r="L337" s="106"/>
      <c r="M337" s="106"/>
      <c r="N337" s="106"/>
      <c r="O337" s="546" t="s">
        <v>2626</v>
      </c>
      <c r="P337" s="106"/>
      <c r="Q337" s="106"/>
      <c r="R337" s="106" t="s">
        <v>184</v>
      </c>
      <c r="S337" s="548">
        <v>1</v>
      </c>
      <c r="T337" s="549">
        <v>0.17</v>
      </c>
      <c r="U337" s="549">
        <v>60</v>
      </c>
      <c r="V337" s="554">
        <f t="shared" si="32"/>
        <v>122.4</v>
      </c>
      <c r="W337" s="549">
        <v>0.17</v>
      </c>
      <c r="X337" s="549">
        <f t="shared" si="33"/>
        <v>90</v>
      </c>
      <c r="Y337" s="554">
        <f t="shared" si="31"/>
        <v>183.60000000000002</v>
      </c>
      <c r="Z337" s="560" t="s">
        <v>195</v>
      </c>
      <c r="AA337" s="560"/>
      <c r="AB337" s="567"/>
      <c r="AD337" s="87"/>
      <c r="AE337" s="567"/>
      <c r="AF337" s="567"/>
      <c r="AG337" s="708"/>
      <c r="AH337" s="104"/>
      <c r="AI337" s="87"/>
      <c r="AJ337" s="87"/>
      <c r="AK337" s="87"/>
      <c r="AL337" s="708"/>
      <c r="AM337" s="104"/>
      <c r="AN337" s="87"/>
      <c r="AO337" s="87"/>
      <c r="AP337" s="87"/>
      <c r="AQ337" s="708"/>
      <c r="AR337" s="104"/>
      <c r="AS337" s="87"/>
      <c r="AT337" s="87"/>
      <c r="AU337" s="87"/>
      <c r="AV337" s="708"/>
      <c r="AW337" s="104"/>
    </row>
    <row r="338" spans="1:49" hidden="1">
      <c r="A338" s="522">
        <v>334</v>
      </c>
      <c r="B338" s="512" t="s">
        <v>522</v>
      </c>
      <c r="C338" s="513" t="s">
        <v>523</v>
      </c>
      <c r="D338" s="513" t="s">
        <v>2640</v>
      </c>
      <c r="E338" s="103" t="s">
        <v>174</v>
      </c>
      <c r="F338" s="563" t="s">
        <v>229</v>
      </c>
      <c r="G338" s="570" t="s">
        <v>586</v>
      </c>
      <c r="H338" s="87" t="s">
        <v>600</v>
      </c>
      <c r="I338" s="87" t="s">
        <v>601</v>
      </c>
      <c r="J338" s="106"/>
      <c r="K338" s="106"/>
      <c r="L338" s="106"/>
      <c r="M338" s="106"/>
      <c r="N338" s="106"/>
      <c r="O338" s="557"/>
      <c r="P338" s="106"/>
      <c r="Q338" s="106"/>
      <c r="R338" s="106" t="s">
        <v>184</v>
      </c>
      <c r="S338" s="548">
        <v>1</v>
      </c>
      <c r="T338" s="549">
        <v>0.17</v>
      </c>
      <c r="U338" s="549">
        <v>60</v>
      </c>
      <c r="V338" s="554">
        <f t="shared" si="32"/>
        <v>122.4</v>
      </c>
      <c r="W338" s="549">
        <v>0.17</v>
      </c>
      <c r="X338" s="549">
        <f t="shared" si="33"/>
        <v>90</v>
      </c>
      <c r="Y338" s="554">
        <f t="shared" si="31"/>
        <v>183.60000000000002</v>
      </c>
      <c r="Z338" s="560" t="s">
        <v>195</v>
      </c>
      <c r="AA338" s="560"/>
      <c r="AB338" s="567"/>
      <c r="AD338" s="87"/>
      <c r="AE338" s="567"/>
      <c r="AF338" s="567"/>
      <c r="AG338" s="708"/>
      <c r="AH338" s="104"/>
      <c r="AI338" s="87"/>
      <c r="AJ338" s="87"/>
      <c r="AK338" s="87"/>
      <c r="AL338" s="708"/>
      <c r="AM338" s="104"/>
      <c r="AN338" s="87"/>
      <c r="AO338" s="87"/>
      <c r="AP338" s="87"/>
      <c r="AQ338" s="708"/>
      <c r="AR338" s="104"/>
      <c r="AS338" s="87"/>
      <c r="AT338" s="87"/>
      <c r="AU338" s="87"/>
      <c r="AV338" s="708"/>
      <c r="AW338" s="104"/>
    </row>
    <row r="339" spans="1:49" hidden="1">
      <c r="A339" s="522">
        <v>335</v>
      </c>
      <c r="B339" s="512" t="s">
        <v>522</v>
      </c>
      <c r="C339" s="513" t="s">
        <v>523</v>
      </c>
      <c r="D339" s="513" t="s">
        <v>2640</v>
      </c>
      <c r="E339" s="103" t="s">
        <v>174</v>
      </c>
      <c r="F339" s="562" t="s">
        <v>244</v>
      </c>
      <c r="G339" s="513" t="s">
        <v>602</v>
      </c>
      <c r="H339" s="87" t="s">
        <v>590</v>
      </c>
      <c r="I339" s="109" t="s">
        <v>603</v>
      </c>
      <c r="J339" s="106"/>
      <c r="K339" s="567"/>
      <c r="L339" s="568"/>
      <c r="M339" s="567"/>
      <c r="N339" s="567"/>
      <c r="O339" s="557"/>
      <c r="P339" s="567"/>
      <c r="Q339" s="567"/>
      <c r="R339" s="106" t="s">
        <v>184</v>
      </c>
      <c r="S339" s="596">
        <v>1</v>
      </c>
      <c r="T339" s="549">
        <v>0.08</v>
      </c>
      <c r="U339" s="549">
        <v>60</v>
      </c>
      <c r="V339" s="554">
        <f t="shared" si="32"/>
        <v>57.599999999999994</v>
      </c>
      <c r="W339" s="549">
        <v>0.08</v>
      </c>
      <c r="X339" s="549">
        <f t="shared" si="33"/>
        <v>90</v>
      </c>
      <c r="Y339" s="554">
        <f t="shared" si="31"/>
        <v>86.4</v>
      </c>
      <c r="Z339" s="560" t="s">
        <v>195</v>
      </c>
      <c r="AA339" s="560"/>
      <c r="AB339" s="567"/>
      <c r="AD339" s="87"/>
      <c r="AE339" s="567"/>
      <c r="AF339" s="567"/>
      <c r="AG339" s="708"/>
      <c r="AH339" s="104"/>
      <c r="AI339" s="87"/>
      <c r="AJ339" s="87"/>
      <c r="AK339" s="87"/>
      <c r="AL339" s="708"/>
      <c r="AM339" s="104"/>
      <c r="AN339" s="87"/>
      <c r="AO339" s="87"/>
      <c r="AP339" s="87"/>
      <c r="AQ339" s="708"/>
      <c r="AR339" s="104"/>
      <c r="AS339" s="87"/>
      <c r="AT339" s="87"/>
      <c r="AU339" s="87"/>
      <c r="AV339" s="708"/>
      <c r="AW339" s="104"/>
    </row>
    <row r="340" spans="1:49" hidden="1">
      <c r="A340" s="522">
        <v>336</v>
      </c>
      <c r="B340" s="512" t="s">
        <v>522</v>
      </c>
      <c r="C340" s="513" t="s">
        <v>523</v>
      </c>
      <c r="D340" s="513" t="s">
        <v>2640</v>
      </c>
      <c r="E340" s="103" t="s">
        <v>174</v>
      </c>
      <c r="F340" s="562" t="s">
        <v>244</v>
      </c>
      <c r="G340" s="592" t="s">
        <v>602</v>
      </c>
      <c r="H340" s="87" t="s">
        <v>604</v>
      </c>
      <c r="I340" s="109" t="s">
        <v>604</v>
      </c>
      <c r="J340" s="106"/>
      <c r="K340" s="567"/>
      <c r="L340" s="568"/>
      <c r="M340" s="567"/>
      <c r="N340" s="567"/>
      <c r="O340" s="557"/>
      <c r="P340" s="567"/>
      <c r="Q340" s="567"/>
      <c r="R340" s="106" t="s">
        <v>184</v>
      </c>
      <c r="S340" s="596">
        <v>1</v>
      </c>
      <c r="T340" s="597">
        <v>0.3</v>
      </c>
      <c r="U340" s="549">
        <v>60</v>
      </c>
      <c r="V340" s="554">
        <f t="shared" si="32"/>
        <v>216</v>
      </c>
      <c r="W340" s="597">
        <v>0.3</v>
      </c>
      <c r="X340" s="549">
        <f t="shared" si="33"/>
        <v>90</v>
      </c>
      <c r="Y340" s="554">
        <f t="shared" si="31"/>
        <v>324</v>
      </c>
      <c r="Z340" s="560" t="s">
        <v>195</v>
      </c>
      <c r="AA340" s="560"/>
      <c r="AB340" s="567"/>
      <c r="AD340" s="87"/>
      <c r="AE340" s="567"/>
      <c r="AF340" s="567"/>
      <c r="AG340" s="708"/>
      <c r="AH340" s="104"/>
      <c r="AI340" s="87"/>
      <c r="AJ340" s="87"/>
      <c r="AK340" s="87"/>
      <c r="AL340" s="708"/>
      <c r="AM340" s="104"/>
      <c r="AN340" s="87"/>
      <c r="AO340" s="87"/>
      <c r="AP340" s="87"/>
      <c r="AQ340" s="708"/>
      <c r="AR340" s="104"/>
      <c r="AS340" s="87"/>
      <c r="AT340" s="87"/>
      <c r="AU340" s="87"/>
      <c r="AV340" s="708"/>
      <c r="AW340" s="104"/>
    </row>
    <row r="341" spans="1:49" ht="23" hidden="1">
      <c r="A341" s="522">
        <v>337</v>
      </c>
      <c r="B341" s="512" t="s">
        <v>522</v>
      </c>
      <c r="C341" s="513" t="s">
        <v>523</v>
      </c>
      <c r="D341" s="513" t="s">
        <v>2640</v>
      </c>
      <c r="E341" s="103" t="s">
        <v>174</v>
      </c>
      <c r="F341" s="562" t="s">
        <v>244</v>
      </c>
      <c r="G341" s="592" t="s">
        <v>602</v>
      </c>
      <c r="H341" s="87" t="s">
        <v>605</v>
      </c>
      <c r="I341" s="109" t="s">
        <v>606</v>
      </c>
      <c r="J341" s="106"/>
      <c r="K341" s="567"/>
      <c r="L341" s="568"/>
      <c r="M341" s="567"/>
      <c r="N341" s="567"/>
      <c r="O341" s="557"/>
      <c r="P341" s="567"/>
      <c r="Q341" s="567"/>
      <c r="R341" s="106" t="s">
        <v>184</v>
      </c>
      <c r="S341" s="596">
        <v>1</v>
      </c>
      <c r="T341" s="597">
        <v>0.3</v>
      </c>
      <c r="U341" s="549">
        <v>60</v>
      </c>
      <c r="V341" s="554">
        <f t="shared" si="32"/>
        <v>216</v>
      </c>
      <c r="W341" s="597">
        <v>0.3</v>
      </c>
      <c r="X341" s="549">
        <f t="shared" si="33"/>
        <v>90</v>
      </c>
      <c r="Y341" s="554">
        <f t="shared" si="31"/>
        <v>324</v>
      </c>
      <c r="Z341" s="560" t="s">
        <v>195</v>
      </c>
      <c r="AA341" s="560"/>
      <c r="AB341" s="567"/>
      <c r="AD341" s="87"/>
      <c r="AE341" s="567"/>
      <c r="AF341" s="567"/>
      <c r="AG341" s="708"/>
      <c r="AH341" s="104"/>
      <c r="AI341" s="87"/>
      <c r="AJ341" s="87"/>
      <c r="AK341" s="87"/>
      <c r="AL341" s="708"/>
      <c r="AM341" s="104"/>
      <c r="AN341" s="87"/>
      <c r="AO341" s="87"/>
      <c r="AP341" s="87"/>
      <c r="AQ341" s="708"/>
      <c r="AR341" s="104"/>
      <c r="AS341" s="87"/>
      <c r="AT341" s="87"/>
      <c r="AU341" s="87"/>
      <c r="AV341" s="708"/>
      <c r="AW341" s="104"/>
    </row>
    <row r="342" spans="1:49" hidden="1">
      <c r="A342" s="522">
        <v>338</v>
      </c>
      <c r="B342" s="512" t="s">
        <v>522</v>
      </c>
      <c r="C342" s="513" t="s">
        <v>523</v>
      </c>
      <c r="D342" s="513" t="s">
        <v>2640</v>
      </c>
      <c r="E342" s="103" t="s">
        <v>174</v>
      </c>
      <c r="F342" s="562" t="s">
        <v>244</v>
      </c>
      <c r="G342" s="592" t="s">
        <v>602</v>
      </c>
      <c r="H342" s="87" t="s">
        <v>254</v>
      </c>
      <c r="I342" s="109" t="s">
        <v>607</v>
      </c>
      <c r="J342" s="106"/>
      <c r="K342" s="567"/>
      <c r="L342" s="568"/>
      <c r="M342" s="567"/>
      <c r="N342" s="567"/>
      <c r="O342" s="557"/>
      <c r="P342" s="567"/>
      <c r="Q342" s="567"/>
      <c r="R342" s="106" t="s">
        <v>184</v>
      </c>
      <c r="S342" s="596">
        <v>1</v>
      </c>
      <c r="T342" s="597">
        <v>0.08</v>
      </c>
      <c r="U342" s="549">
        <v>60</v>
      </c>
      <c r="V342" s="554">
        <f t="shared" si="32"/>
        <v>57.599999999999994</v>
      </c>
      <c r="W342" s="597">
        <v>0.08</v>
      </c>
      <c r="X342" s="549">
        <f t="shared" si="33"/>
        <v>90</v>
      </c>
      <c r="Y342" s="554">
        <f t="shared" si="31"/>
        <v>86.4</v>
      </c>
      <c r="Z342" s="560" t="s">
        <v>195</v>
      </c>
      <c r="AA342" s="560"/>
      <c r="AB342" s="567"/>
      <c r="AD342" s="87"/>
      <c r="AE342" s="567"/>
      <c r="AF342" s="567"/>
      <c r="AG342" s="708"/>
      <c r="AH342" s="104"/>
      <c r="AI342" s="87"/>
      <c r="AJ342" s="87"/>
      <c r="AK342" s="87"/>
      <c r="AL342" s="708"/>
      <c r="AM342" s="104"/>
      <c r="AN342" s="87"/>
      <c r="AO342" s="87"/>
      <c r="AP342" s="87"/>
      <c r="AQ342" s="708"/>
      <c r="AR342" s="104"/>
      <c r="AS342" s="87"/>
      <c r="AT342" s="87"/>
      <c r="AU342" s="87"/>
      <c r="AV342" s="708"/>
      <c r="AW342" s="104"/>
    </row>
    <row r="343" spans="1:49" ht="80.5" hidden="1">
      <c r="A343" s="522">
        <v>339</v>
      </c>
      <c r="B343" s="512" t="s">
        <v>522</v>
      </c>
      <c r="C343" s="513" t="s">
        <v>523</v>
      </c>
      <c r="D343" s="513" t="s">
        <v>2640</v>
      </c>
      <c r="E343" s="103" t="s">
        <v>174</v>
      </c>
      <c r="F343" s="562" t="s">
        <v>244</v>
      </c>
      <c r="G343" s="592" t="s">
        <v>602</v>
      </c>
      <c r="H343" s="87" t="s">
        <v>258</v>
      </c>
      <c r="I343" s="109" t="s">
        <v>608</v>
      </c>
      <c r="J343" s="106"/>
      <c r="K343" s="567"/>
      <c r="L343" s="568"/>
      <c r="M343" s="567"/>
      <c r="N343" s="567"/>
      <c r="O343" s="546" t="s">
        <v>2627</v>
      </c>
      <c r="P343" s="567"/>
      <c r="Q343" s="567"/>
      <c r="R343" s="106" t="s">
        <v>184</v>
      </c>
      <c r="S343" s="596">
        <v>1</v>
      </c>
      <c r="T343" s="597">
        <v>0.08</v>
      </c>
      <c r="U343" s="549">
        <v>60</v>
      </c>
      <c r="V343" s="554">
        <f t="shared" si="32"/>
        <v>57.599999999999994</v>
      </c>
      <c r="W343" s="597">
        <v>0.08</v>
      </c>
      <c r="X343" s="549">
        <f t="shared" si="33"/>
        <v>90</v>
      </c>
      <c r="Y343" s="554">
        <f t="shared" si="31"/>
        <v>86.4</v>
      </c>
      <c r="Z343" s="560" t="s">
        <v>195</v>
      </c>
      <c r="AA343" s="560"/>
      <c r="AB343" s="567"/>
      <c r="AD343" s="87"/>
      <c r="AE343" s="567"/>
      <c r="AF343" s="567"/>
      <c r="AG343" s="708"/>
      <c r="AH343" s="104"/>
      <c r="AI343" s="87"/>
      <c r="AJ343" s="87"/>
      <c r="AK343" s="87"/>
      <c r="AL343" s="708"/>
      <c r="AM343" s="104"/>
      <c r="AN343" s="87"/>
      <c r="AO343" s="87"/>
      <c r="AP343" s="87"/>
      <c r="AQ343" s="708"/>
      <c r="AR343" s="104"/>
      <c r="AS343" s="87"/>
      <c r="AT343" s="87"/>
      <c r="AU343" s="87"/>
      <c r="AV343" s="708"/>
      <c r="AW343" s="104"/>
    </row>
    <row r="344" spans="1:49" hidden="1">
      <c r="A344" s="522">
        <v>340</v>
      </c>
      <c r="B344" s="512" t="s">
        <v>522</v>
      </c>
      <c r="C344" s="513" t="s">
        <v>523</v>
      </c>
      <c r="D344" s="513" t="s">
        <v>2640</v>
      </c>
      <c r="E344" s="103" t="s">
        <v>174</v>
      </c>
      <c r="F344" s="562" t="s">
        <v>244</v>
      </c>
      <c r="G344" s="592" t="s">
        <v>602</v>
      </c>
      <c r="H344" s="87" t="s">
        <v>260</v>
      </c>
      <c r="I344" s="87" t="s">
        <v>609</v>
      </c>
      <c r="J344" s="606"/>
      <c r="K344" s="567"/>
      <c r="L344" s="568"/>
      <c r="M344" s="567"/>
      <c r="N344" s="567"/>
      <c r="O344" s="557"/>
      <c r="P344" s="567"/>
      <c r="Q344" s="567"/>
      <c r="R344" s="106" t="s">
        <v>184</v>
      </c>
      <c r="S344" s="596">
        <v>1</v>
      </c>
      <c r="T344" s="597">
        <v>0.08</v>
      </c>
      <c r="U344" s="549">
        <v>60</v>
      </c>
      <c r="V344" s="554">
        <f t="shared" si="32"/>
        <v>57.599999999999994</v>
      </c>
      <c r="W344" s="597">
        <v>0.08</v>
      </c>
      <c r="X344" s="549">
        <f t="shared" si="33"/>
        <v>90</v>
      </c>
      <c r="Y344" s="554">
        <f t="shared" si="31"/>
        <v>86.4</v>
      </c>
      <c r="Z344" s="560" t="s">
        <v>195</v>
      </c>
      <c r="AA344" s="560"/>
      <c r="AB344" s="567"/>
      <c r="AD344" s="87"/>
      <c r="AE344" s="567"/>
      <c r="AF344" s="567"/>
      <c r="AG344" s="708"/>
      <c r="AH344" s="104"/>
      <c r="AI344" s="87"/>
      <c r="AJ344" s="87"/>
      <c r="AK344" s="87"/>
      <c r="AL344" s="708"/>
      <c r="AM344" s="104"/>
      <c r="AN344" s="87"/>
      <c r="AO344" s="87"/>
      <c r="AP344" s="87"/>
      <c r="AQ344" s="708"/>
      <c r="AR344" s="104"/>
      <c r="AS344" s="87"/>
      <c r="AT344" s="87"/>
      <c r="AU344" s="87"/>
      <c r="AV344" s="708"/>
      <c r="AW344" s="104"/>
    </row>
    <row r="345" spans="1:49" hidden="1">
      <c r="A345" s="522">
        <v>341</v>
      </c>
      <c r="B345" s="512" t="s">
        <v>522</v>
      </c>
      <c r="C345" s="513" t="s">
        <v>523</v>
      </c>
      <c r="D345" s="513" t="s">
        <v>2640</v>
      </c>
      <c r="E345" s="103" t="s">
        <v>174</v>
      </c>
      <c r="F345" s="562" t="s">
        <v>244</v>
      </c>
      <c r="G345" s="592" t="s">
        <v>602</v>
      </c>
      <c r="H345" s="87" t="s">
        <v>262</v>
      </c>
      <c r="I345" s="109" t="s">
        <v>610</v>
      </c>
      <c r="J345" s="106"/>
      <c r="K345" s="567"/>
      <c r="L345" s="568"/>
      <c r="M345" s="567"/>
      <c r="N345" s="567"/>
      <c r="O345" s="546"/>
      <c r="P345" s="547"/>
      <c r="Q345" s="547"/>
      <c r="R345" s="106" t="s">
        <v>184</v>
      </c>
      <c r="S345" s="596">
        <v>1</v>
      </c>
      <c r="T345" s="597">
        <v>0.08</v>
      </c>
      <c r="U345" s="549">
        <v>60</v>
      </c>
      <c r="V345" s="554">
        <f t="shared" si="32"/>
        <v>57.599999999999994</v>
      </c>
      <c r="W345" s="597">
        <v>0.08</v>
      </c>
      <c r="X345" s="549">
        <f t="shared" si="33"/>
        <v>90</v>
      </c>
      <c r="Y345" s="554">
        <f t="shared" si="31"/>
        <v>86.4</v>
      </c>
      <c r="Z345" s="560" t="s">
        <v>195</v>
      </c>
      <c r="AA345" s="560"/>
      <c r="AB345" s="547"/>
      <c r="AD345" s="87"/>
      <c r="AE345" s="567"/>
      <c r="AF345" s="567"/>
      <c r="AG345" s="708"/>
      <c r="AH345" s="104"/>
      <c r="AI345" s="87"/>
      <c r="AJ345" s="87"/>
      <c r="AK345" s="87"/>
      <c r="AL345" s="708"/>
      <c r="AM345" s="104"/>
      <c r="AN345" s="87"/>
      <c r="AO345" s="87"/>
      <c r="AP345" s="87"/>
      <c r="AQ345" s="708"/>
      <c r="AR345" s="104"/>
      <c r="AS345" s="87"/>
      <c r="AT345" s="87"/>
      <c r="AU345" s="87"/>
      <c r="AV345" s="708"/>
      <c r="AW345" s="104"/>
    </row>
    <row r="346" spans="1:49" ht="23" hidden="1">
      <c r="A346" s="522">
        <v>342</v>
      </c>
      <c r="B346" s="512" t="s">
        <v>522</v>
      </c>
      <c r="C346" s="513" t="s">
        <v>523</v>
      </c>
      <c r="D346" s="513" t="s">
        <v>2641</v>
      </c>
      <c r="E346" s="103" t="s">
        <v>611</v>
      </c>
      <c r="F346" s="563" t="s">
        <v>272</v>
      </c>
      <c r="G346" s="513" t="s">
        <v>612</v>
      </c>
      <c r="H346" s="87" t="s">
        <v>613</v>
      </c>
      <c r="I346" s="109" t="s">
        <v>614</v>
      </c>
      <c r="J346" s="106" t="s">
        <v>615</v>
      </c>
      <c r="K346" s="567"/>
      <c r="L346" s="568"/>
      <c r="M346" s="567"/>
      <c r="N346" s="567"/>
      <c r="O346" s="546"/>
      <c r="P346" s="547"/>
      <c r="Q346" s="547"/>
      <c r="R346" s="106" t="s">
        <v>420</v>
      </c>
      <c r="S346" s="548">
        <v>1</v>
      </c>
      <c r="T346" s="607">
        <v>0.08</v>
      </c>
      <c r="U346" s="549">
        <v>60</v>
      </c>
      <c r="V346" s="554">
        <f t="shared" si="32"/>
        <v>57.599999999999994</v>
      </c>
      <c r="W346" s="597">
        <v>0.08</v>
      </c>
      <c r="X346" s="549">
        <f t="shared" si="33"/>
        <v>90</v>
      </c>
      <c r="Y346" s="554">
        <f t="shared" si="31"/>
        <v>86.4</v>
      </c>
      <c r="Z346" s="560" t="s">
        <v>195</v>
      </c>
      <c r="AA346" s="560"/>
      <c r="AB346" s="106" t="s">
        <v>276</v>
      </c>
      <c r="AD346" s="87"/>
      <c r="AE346" s="567"/>
      <c r="AF346" s="567"/>
      <c r="AG346" s="708"/>
      <c r="AH346" s="104"/>
      <c r="AI346" s="87"/>
      <c r="AJ346" s="87"/>
      <c r="AK346" s="87"/>
      <c r="AL346" s="708"/>
      <c r="AM346" s="104"/>
      <c r="AN346" s="87"/>
      <c r="AO346" s="87"/>
      <c r="AP346" s="87"/>
      <c r="AQ346" s="708"/>
      <c r="AR346" s="104"/>
      <c r="AS346" s="87"/>
      <c r="AT346" s="87"/>
      <c r="AU346" s="87"/>
      <c r="AV346" s="708"/>
      <c r="AW346" s="104"/>
    </row>
    <row r="347" spans="1:49" hidden="1">
      <c r="A347" s="522">
        <v>343</v>
      </c>
      <c r="B347" s="512" t="s">
        <v>522</v>
      </c>
      <c r="C347" s="513" t="s">
        <v>523</v>
      </c>
      <c r="D347" s="513" t="s">
        <v>2641</v>
      </c>
      <c r="E347" s="103" t="s">
        <v>611</v>
      </c>
      <c r="F347" s="563" t="s">
        <v>272</v>
      </c>
      <c r="G347" s="513" t="s">
        <v>612</v>
      </c>
      <c r="H347" s="87" t="s">
        <v>616</v>
      </c>
      <c r="I347" s="109" t="s">
        <v>617</v>
      </c>
      <c r="J347" s="106"/>
      <c r="K347" s="567"/>
      <c r="L347" s="568"/>
      <c r="M347" s="567"/>
      <c r="N347" s="567"/>
      <c r="O347" s="546"/>
      <c r="P347" s="547"/>
      <c r="Q347" s="547"/>
      <c r="R347" s="106" t="s">
        <v>420</v>
      </c>
      <c r="S347" s="548">
        <v>1</v>
      </c>
      <c r="T347" s="607">
        <v>0.08</v>
      </c>
      <c r="U347" s="549">
        <v>60</v>
      </c>
      <c r="V347" s="554">
        <f t="shared" si="32"/>
        <v>57.599999999999994</v>
      </c>
      <c r="W347" s="597">
        <v>0.08</v>
      </c>
      <c r="X347" s="549">
        <f t="shared" si="33"/>
        <v>90</v>
      </c>
      <c r="Y347" s="554">
        <f t="shared" si="31"/>
        <v>86.4</v>
      </c>
      <c r="Z347" s="560" t="s">
        <v>195</v>
      </c>
      <c r="AA347" s="560"/>
      <c r="AB347" s="608" t="s">
        <v>618</v>
      </c>
      <c r="AD347" s="87"/>
      <c r="AE347" s="567"/>
      <c r="AF347" s="567"/>
      <c r="AG347" s="708"/>
      <c r="AH347" s="104"/>
      <c r="AI347" s="87"/>
      <c r="AJ347" s="87"/>
      <c r="AK347" s="87"/>
      <c r="AL347" s="708"/>
      <c r="AM347" s="104"/>
      <c r="AN347" s="87"/>
      <c r="AO347" s="87"/>
      <c r="AP347" s="87"/>
      <c r="AQ347" s="708"/>
      <c r="AR347" s="104"/>
      <c r="AS347" s="87"/>
      <c r="AT347" s="87"/>
      <c r="AU347" s="87"/>
      <c r="AV347" s="708"/>
      <c r="AW347" s="104"/>
    </row>
    <row r="348" spans="1:49" hidden="1">
      <c r="A348" s="522">
        <v>344</v>
      </c>
      <c r="B348" s="512" t="s">
        <v>522</v>
      </c>
      <c r="C348" s="513" t="s">
        <v>523</v>
      </c>
      <c r="D348" s="513" t="s">
        <v>2641</v>
      </c>
      <c r="E348" s="103" t="s">
        <v>611</v>
      </c>
      <c r="F348" s="563" t="s">
        <v>272</v>
      </c>
      <c r="G348" s="513" t="s">
        <v>612</v>
      </c>
      <c r="H348" s="87" t="s">
        <v>619</v>
      </c>
      <c r="I348" s="109" t="s">
        <v>620</v>
      </c>
      <c r="J348" s="106"/>
      <c r="K348" s="567"/>
      <c r="L348" s="568"/>
      <c r="M348" s="567"/>
      <c r="N348" s="567"/>
      <c r="O348" s="546"/>
      <c r="P348" s="547"/>
      <c r="Q348" s="547"/>
      <c r="R348" s="106" t="s">
        <v>420</v>
      </c>
      <c r="S348" s="548">
        <v>1</v>
      </c>
      <c r="T348" s="607">
        <v>0.08</v>
      </c>
      <c r="U348" s="549">
        <v>60</v>
      </c>
      <c r="V348" s="554">
        <f t="shared" si="32"/>
        <v>57.599999999999994</v>
      </c>
      <c r="W348" s="597">
        <v>0.08</v>
      </c>
      <c r="X348" s="549">
        <f t="shared" si="33"/>
        <v>90</v>
      </c>
      <c r="Y348" s="554">
        <f t="shared" si="31"/>
        <v>86.4</v>
      </c>
      <c r="Z348" s="560" t="s">
        <v>195</v>
      </c>
      <c r="AA348" s="560"/>
      <c r="AB348" s="106"/>
      <c r="AD348" s="87"/>
      <c r="AE348" s="567"/>
      <c r="AF348" s="567"/>
      <c r="AG348" s="708"/>
      <c r="AH348" s="104"/>
      <c r="AI348" s="87"/>
      <c r="AJ348" s="87"/>
      <c r="AK348" s="87"/>
      <c r="AL348" s="708"/>
      <c r="AM348" s="104"/>
      <c r="AN348" s="87"/>
      <c r="AO348" s="87"/>
      <c r="AP348" s="87"/>
      <c r="AQ348" s="708"/>
      <c r="AR348" s="104"/>
      <c r="AS348" s="87"/>
      <c r="AT348" s="87"/>
      <c r="AU348" s="87"/>
      <c r="AV348" s="708"/>
      <c r="AW348" s="104"/>
    </row>
    <row r="349" spans="1:49" hidden="1">
      <c r="A349" s="522">
        <v>345</v>
      </c>
      <c r="B349" s="512" t="s">
        <v>522</v>
      </c>
      <c r="C349" s="513" t="s">
        <v>523</v>
      </c>
      <c r="D349" s="513" t="s">
        <v>2641</v>
      </c>
      <c r="E349" s="103" t="s">
        <v>611</v>
      </c>
      <c r="F349" s="563" t="s">
        <v>272</v>
      </c>
      <c r="G349" s="513" t="s">
        <v>612</v>
      </c>
      <c r="H349" s="87" t="s">
        <v>621</v>
      </c>
      <c r="I349" s="109" t="s">
        <v>622</v>
      </c>
      <c r="J349" s="106"/>
      <c r="K349" s="567"/>
      <c r="L349" s="568"/>
      <c r="M349" s="567"/>
      <c r="N349" s="567"/>
      <c r="O349" s="546"/>
      <c r="P349" s="547"/>
      <c r="Q349" s="547"/>
      <c r="R349" s="106" t="s">
        <v>420</v>
      </c>
      <c r="S349" s="548">
        <v>1</v>
      </c>
      <c r="T349" s="609">
        <f>3/60</f>
        <v>0.05</v>
      </c>
      <c r="U349" s="549">
        <v>60</v>
      </c>
      <c r="V349" s="554">
        <f t="shared" si="32"/>
        <v>36</v>
      </c>
      <c r="W349" s="575">
        <f>3/60</f>
        <v>0.05</v>
      </c>
      <c r="X349" s="549">
        <f t="shared" si="33"/>
        <v>90</v>
      </c>
      <c r="Y349" s="554">
        <f t="shared" si="31"/>
        <v>54</v>
      </c>
      <c r="Z349" s="560" t="s">
        <v>195</v>
      </c>
      <c r="AA349" s="560"/>
      <c r="AB349" s="106"/>
      <c r="AD349" s="87"/>
      <c r="AE349" s="567"/>
      <c r="AF349" s="567"/>
      <c r="AG349" s="708"/>
      <c r="AH349" s="104"/>
      <c r="AI349" s="87"/>
      <c r="AJ349" s="87"/>
      <c r="AK349" s="87"/>
      <c r="AL349" s="708"/>
      <c r="AM349" s="104"/>
      <c r="AN349" s="87"/>
      <c r="AO349" s="87"/>
      <c r="AP349" s="87"/>
      <c r="AQ349" s="708"/>
      <c r="AR349" s="104"/>
      <c r="AS349" s="87"/>
      <c r="AT349" s="87"/>
      <c r="AU349" s="87"/>
      <c r="AV349" s="708"/>
      <c r="AW349" s="104"/>
    </row>
    <row r="350" spans="1:49" hidden="1">
      <c r="A350" s="522">
        <v>346</v>
      </c>
      <c r="B350" s="512" t="s">
        <v>522</v>
      </c>
      <c r="C350" s="513" t="s">
        <v>523</v>
      </c>
      <c r="D350" s="513" t="s">
        <v>2641</v>
      </c>
      <c r="E350" s="103" t="s">
        <v>611</v>
      </c>
      <c r="F350" s="563" t="s">
        <v>272</v>
      </c>
      <c r="G350" s="513" t="s">
        <v>612</v>
      </c>
      <c r="H350" s="87" t="s">
        <v>623</v>
      </c>
      <c r="I350" s="109" t="s">
        <v>624</v>
      </c>
      <c r="J350" s="106"/>
      <c r="K350" s="567"/>
      <c r="L350" s="568"/>
      <c r="M350" s="567"/>
      <c r="N350" s="567"/>
      <c r="O350" s="546"/>
      <c r="P350" s="547"/>
      <c r="Q350" s="547"/>
      <c r="R350" s="106" t="s">
        <v>420</v>
      </c>
      <c r="S350" s="548">
        <v>1</v>
      </c>
      <c r="T350" s="609">
        <v>1.7000000000000001E-2</v>
      </c>
      <c r="U350" s="549">
        <v>60</v>
      </c>
      <c r="V350" s="554">
        <f t="shared" si="32"/>
        <v>12.24</v>
      </c>
      <c r="W350" s="575">
        <v>1.7000000000000001E-2</v>
      </c>
      <c r="X350" s="549">
        <f t="shared" si="33"/>
        <v>90</v>
      </c>
      <c r="Y350" s="554">
        <f t="shared" si="31"/>
        <v>18.36</v>
      </c>
      <c r="Z350" s="560" t="s">
        <v>195</v>
      </c>
      <c r="AA350" s="560"/>
      <c r="AB350" s="106"/>
      <c r="AD350" s="87"/>
      <c r="AE350" s="567"/>
      <c r="AF350" s="567"/>
      <c r="AG350" s="708"/>
      <c r="AH350" s="104"/>
      <c r="AI350" s="87"/>
      <c r="AJ350" s="87"/>
      <c r="AK350" s="87"/>
      <c r="AL350" s="708"/>
      <c r="AM350" s="104"/>
      <c r="AN350" s="87"/>
      <c r="AO350" s="87"/>
      <c r="AP350" s="87"/>
      <c r="AQ350" s="708"/>
      <c r="AR350" s="104"/>
      <c r="AS350" s="87"/>
      <c r="AT350" s="87"/>
      <c r="AU350" s="87"/>
      <c r="AV350" s="708"/>
      <c r="AW350" s="104"/>
    </row>
    <row r="351" spans="1:49" hidden="1">
      <c r="A351" s="522">
        <v>347</v>
      </c>
      <c r="B351" s="512" t="s">
        <v>522</v>
      </c>
      <c r="C351" s="513" t="s">
        <v>523</v>
      </c>
      <c r="D351" s="513" t="s">
        <v>2641</v>
      </c>
      <c r="E351" s="103" t="s">
        <v>611</v>
      </c>
      <c r="F351" s="563" t="s">
        <v>272</v>
      </c>
      <c r="G351" s="513" t="s">
        <v>612</v>
      </c>
      <c r="H351" s="87" t="s">
        <v>625</v>
      </c>
      <c r="I351" s="109" t="s">
        <v>626</v>
      </c>
      <c r="J351" s="106"/>
      <c r="K351" s="567"/>
      <c r="L351" s="568"/>
      <c r="M351" s="567"/>
      <c r="N351" s="567"/>
      <c r="O351" s="546"/>
      <c r="P351" s="547"/>
      <c r="Q351" s="547"/>
      <c r="R351" s="106" t="s">
        <v>420</v>
      </c>
      <c r="S351" s="548">
        <v>1</v>
      </c>
      <c r="T351" s="609">
        <f>3/60</f>
        <v>0.05</v>
      </c>
      <c r="U351" s="549">
        <v>60</v>
      </c>
      <c r="V351" s="554">
        <f t="shared" si="32"/>
        <v>36</v>
      </c>
      <c r="W351" s="575">
        <f>3/60</f>
        <v>0.05</v>
      </c>
      <c r="X351" s="549">
        <f t="shared" si="33"/>
        <v>90</v>
      </c>
      <c r="Y351" s="554">
        <f t="shared" si="31"/>
        <v>54</v>
      </c>
      <c r="Z351" s="560" t="s">
        <v>195</v>
      </c>
      <c r="AA351" s="560"/>
      <c r="AB351" s="106"/>
      <c r="AD351" s="87"/>
      <c r="AE351" s="567"/>
      <c r="AF351" s="567"/>
      <c r="AG351" s="708"/>
      <c r="AH351" s="104"/>
      <c r="AI351" s="87"/>
      <c r="AJ351" s="87"/>
      <c r="AK351" s="87"/>
      <c r="AL351" s="708"/>
      <c r="AM351" s="104"/>
      <c r="AN351" s="87"/>
      <c r="AO351" s="87"/>
      <c r="AP351" s="87"/>
      <c r="AQ351" s="708"/>
      <c r="AR351" s="104"/>
      <c r="AS351" s="87"/>
      <c r="AT351" s="87"/>
      <c r="AU351" s="87"/>
      <c r="AV351" s="708"/>
      <c r="AW351" s="104"/>
    </row>
    <row r="352" spans="1:49" hidden="1">
      <c r="A352" s="522">
        <v>348</v>
      </c>
      <c r="B352" s="512" t="s">
        <v>522</v>
      </c>
      <c r="C352" s="513" t="s">
        <v>523</v>
      </c>
      <c r="D352" s="513" t="s">
        <v>2641</v>
      </c>
      <c r="E352" s="103" t="s">
        <v>611</v>
      </c>
      <c r="F352" s="563" t="s">
        <v>272</v>
      </c>
      <c r="G352" s="513" t="s">
        <v>612</v>
      </c>
      <c r="H352" s="87" t="s">
        <v>627</v>
      </c>
      <c r="I352" s="109" t="s">
        <v>628</v>
      </c>
      <c r="J352" s="106"/>
      <c r="K352" s="567"/>
      <c r="L352" s="568"/>
      <c r="M352" s="567"/>
      <c r="N352" s="567"/>
      <c r="O352" s="546"/>
      <c r="P352" s="547"/>
      <c r="Q352" s="547"/>
      <c r="R352" s="106" t="s">
        <v>420</v>
      </c>
      <c r="S352" s="548">
        <v>1</v>
      </c>
      <c r="T352" s="609">
        <v>0.08</v>
      </c>
      <c r="U352" s="549">
        <v>60</v>
      </c>
      <c r="V352" s="554">
        <f t="shared" si="32"/>
        <v>57.599999999999994</v>
      </c>
      <c r="W352" s="575">
        <v>0.08</v>
      </c>
      <c r="X352" s="549">
        <f t="shared" si="33"/>
        <v>90</v>
      </c>
      <c r="Y352" s="554">
        <f t="shared" si="31"/>
        <v>86.4</v>
      </c>
      <c r="Z352" s="560" t="s">
        <v>195</v>
      </c>
      <c r="AA352" s="560"/>
      <c r="AB352" s="106"/>
      <c r="AD352" s="87"/>
      <c r="AE352" s="567"/>
      <c r="AF352" s="567"/>
      <c r="AG352" s="708"/>
      <c r="AH352" s="104"/>
      <c r="AI352" s="87"/>
      <c r="AJ352" s="87"/>
      <c r="AK352" s="87"/>
      <c r="AL352" s="708"/>
      <c r="AM352" s="104"/>
      <c r="AN352" s="87"/>
      <c r="AO352" s="87"/>
      <c r="AP352" s="87"/>
      <c r="AQ352" s="708"/>
      <c r="AR352" s="104"/>
      <c r="AS352" s="87"/>
      <c r="AT352" s="87"/>
      <c r="AU352" s="87"/>
      <c r="AV352" s="708"/>
      <c r="AW352" s="104"/>
    </row>
    <row r="353" spans="1:49" hidden="1">
      <c r="A353" s="522">
        <v>349</v>
      </c>
      <c r="B353" s="512" t="s">
        <v>522</v>
      </c>
      <c r="C353" s="513" t="s">
        <v>523</v>
      </c>
      <c r="D353" s="513" t="s">
        <v>2641</v>
      </c>
      <c r="E353" s="562" t="s">
        <v>2005</v>
      </c>
      <c r="F353" s="610" t="s">
        <v>2963</v>
      </c>
      <c r="G353" s="103" t="s">
        <v>2944</v>
      </c>
      <c r="H353" s="87" t="s">
        <v>630</v>
      </c>
      <c r="I353" s="109" t="s">
        <v>631</v>
      </c>
      <c r="J353" s="106" t="s">
        <v>632</v>
      </c>
      <c r="K353" s="567"/>
      <c r="L353" s="568"/>
      <c r="M353" s="567"/>
      <c r="N353" s="567"/>
      <c r="O353" s="546"/>
      <c r="P353" s="547"/>
      <c r="Q353" s="547"/>
      <c r="R353" s="106" t="s">
        <v>420</v>
      </c>
      <c r="S353" s="596">
        <v>1</v>
      </c>
      <c r="T353" s="597">
        <v>0.01</v>
      </c>
      <c r="U353" s="549">
        <v>60</v>
      </c>
      <c r="V353" s="554">
        <f t="shared" si="32"/>
        <v>7.1999999999999993</v>
      </c>
      <c r="W353" s="597">
        <v>0.01</v>
      </c>
      <c r="X353" s="549">
        <v>90</v>
      </c>
      <c r="Y353" s="554">
        <f t="shared" si="31"/>
        <v>10.8</v>
      </c>
      <c r="Z353" s="560" t="s">
        <v>195</v>
      </c>
      <c r="AA353" s="560"/>
      <c r="AB353" s="547"/>
      <c r="AD353" s="87"/>
      <c r="AE353" s="567"/>
      <c r="AF353" s="567"/>
      <c r="AG353" s="708"/>
      <c r="AH353" s="104"/>
      <c r="AI353" s="87"/>
      <c r="AJ353" s="87"/>
      <c r="AK353" s="87"/>
      <c r="AL353" s="708"/>
      <c r="AM353" s="104"/>
      <c r="AN353" s="87"/>
      <c r="AO353" s="87"/>
      <c r="AP353" s="87"/>
      <c r="AQ353" s="708"/>
      <c r="AR353" s="104"/>
      <c r="AS353" s="87"/>
      <c r="AT353" s="87"/>
      <c r="AU353" s="87"/>
      <c r="AV353" s="708"/>
      <c r="AW353" s="104"/>
    </row>
    <row r="354" spans="1:49" ht="23" hidden="1">
      <c r="A354" s="522">
        <v>350</v>
      </c>
      <c r="B354" s="512" t="s">
        <v>522</v>
      </c>
      <c r="C354" s="513" t="s">
        <v>523</v>
      </c>
      <c r="D354" s="513" t="s">
        <v>2641</v>
      </c>
      <c r="E354" s="562" t="s">
        <v>2005</v>
      </c>
      <c r="F354" s="610" t="s">
        <v>2963</v>
      </c>
      <c r="G354" s="103" t="s">
        <v>2944</v>
      </c>
      <c r="H354" s="87" t="s">
        <v>633</v>
      </c>
      <c r="I354" s="109" t="s">
        <v>634</v>
      </c>
      <c r="J354" s="106"/>
      <c r="K354" s="567"/>
      <c r="L354" s="568"/>
      <c r="M354" s="567"/>
      <c r="N354" s="567"/>
      <c r="O354" s="546"/>
      <c r="P354" s="547" t="s">
        <v>635</v>
      </c>
      <c r="Q354" s="547" t="s">
        <v>636</v>
      </c>
      <c r="R354" s="106" t="s">
        <v>420</v>
      </c>
      <c r="S354" s="596">
        <v>1</v>
      </c>
      <c r="T354" s="575">
        <v>0.08</v>
      </c>
      <c r="U354" s="549">
        <v>60</v>
      </c>
      <c r="V354" s="554">
        <f t="shared" si="32"/>
        <v>57.599999999999994</v>
      </c>
      <c r="W354" s="575">
        <v>0.08</v>
      </c>
      <c r="X354" s="549">
        <v>90</v>
      </c>
      <c r="Y354" s="554">
        <f t="shared" si="31"/>
        <v>86.4</v>
      </c>
      <c r="Z354" s="560" t="s">
        <v>195</v>
      </c>
      <c r="AA354" s="560"/>
      <c r="AB354" s="547"/>
      <c r="AD354" s="87"/>
      <c r="AE354" s="567"/>
      <c r="AF354" s="567"/>
      <c r="AG354" s="708"/>
      <c r="AH354" s="104"/>
      <c r="AI354" s="87"/>
      <c r="AJ354" s="87"/>
      <c r="AK354" s="87"/>
      <c r="AL354" s="708"/>
      <c r="AM354" s="104"/>
      <c r="AN354" s="87"/>
      <c r="AO354" s="87"/>
      <c r="AP354" s="87"/>
      <c r="AQ354" s="708"/>
      <c r="AR354" s="104"/>
      <c r="AS354" s="87"/>
      <c r="AT354" s="87"/>
      <c r="AU354" s="87"/>
      <c r="AV354" s="708"/>
      <c r="AW354" s="104"/>
    </row>
    <row r="355" spans="1:49" ht="23" hidden="1">
      <c r="A355" s="522">
        <v>351</v>
      </c>
      <c r="B355" s="512" t="s">
        <v>522</v>
      </c>
      <c r="C355" s="513" t="s">
        <v>523</v>
      </c>
      <c r="D355" s="513" t="s">
        <v>2641</v>
      </c>
      <c r="E355" s="562" t="s">
        <v>2005</v>
      </c>
      <c r="F355" s="610" t="s">
        <v>2963</v>
      </c>
      <c r="G355" s="103" t="s">
        <v>2945</v>
      </c>
      <c r="H355" s="87" t="s">
        <v>637</v>
      </c>
      <c r="I355" s="109" t="s">
        <v>638</v>
      </c>
      <c r="J355" s="106" t="s">
        <v>639</v>
      </c>
      <c r="K355" s="567"/>
      <c r="L355" s="568"/>
      <c r="M355" s="567"/>
      <c r="N355" s="567"/>
      <c r="O355" s="546"/>
      <c r="P355" s="547"/>
      <c r="Q355" s="547"/>
      <c r="R355" s="106" t="s">
        <v>420</v>
      </c>
      <c r="S355" s="596">
        <v>1</v>
      </c>
      <c r="T355" s="575">
        <v>0.08</v>
      </c>
      <c r="U355" s="549">
        <v>60</v>
      </c>
      <c r="V355" s="554">
        <f t="shared" si="32"/>
        <v>57.599999999999994</v>
      </c>
      <c r="W355" s="575">
        <v>0.08</v>
      </c>
      <c r="X355" s="549">
        <v>90</v>
      </c>
      <c r="Y355" s="554">
        <f t="shared" si="31"/>
        <v>86.4</v>
      </c>
      <c r="Z355" s="560" t="s">
        <v>195</v>
      </c>
      <c r="AA355" s="560"/>
      <c r="AB355" s="547"/>
      <c r="AD355" s="87"/>
      <c r="AE355" s="567"/>
      <c r="AF355" s="567"/>
      <c r="AG355" s="708"/>
      <c r="AH355" s="104"/>
      <c r="AI355" s="87"/>
      <c r="AJ355" s="87"/>
      <c r="AK355" s="87"/>
      <c r="AL355" s="708"/>
      <c r="AM355" s="104"/>
      <c r="AN355" s="87"/>
      <c r="AO355" s="87"/>
      <c r="AP355" s="87"/>
      <c r="AQ355" s="708"/>
      <c r="AR355" s="104"/>
      <c r="AS355" s="87"/>
      <c r="AT355" s="87"/>
      <c r="AU355" s="87"/>
      <c r="AV355" s="708"/>
      <c r="AW355" s="104"/>
    </row>
    <row r="356" spans="1:49" hidden="1">
      <c r="A356" s="522">
        <v>352</v>
      </c>
      <c r="B356" s="512" t="s">
        <v>522</v>
      </c>
      <c r="C356" s="513" t="s">
        <v>523</v>
      </c>
      <c r="D356" s="513" t="s">
        <v>2641</v>
      </c>
      <c r="E356" s="562" t="s">
        <v>2005</v>
      </c>
      <c r="F356" s="610" t="s">
        <v>2963</v>
      </c>
      <c r="G356" s="103" t="s">
        <v>2945</v>
      </c>
      <c r="H356" s="87" t="s">
        <v>627</v>
      </c>
      <c r="I356" s="109" t="s">
        <v>640</v>
      </c>
      <c r="J356" s="106"/>
      <c r="K356" s="567"/>
      <c r="L356" s="568"/>
      <c r="M356" s="567"/>
      <c r="N356" s="567"/>
      <c r="O356" s="546"/>
      <c r="P356" s="547"/>
      <c r="Q356" s="547"/>
      <c r="R356" s="106" t="s">
        <v>420</v>
      </c>
      <c r="S356" s="596">
        <v>1</v>
      </c>
      <c r="T356" s="575">
        <v>0.08</v>
      </c>
      <c r="U356" s="549">
        <v>60</v>
      </c>
      <c r="V356" s="554">
        <f t="shared" si="32"/>
        <v>57.599999999999994</v>
      </c>
      <c r="W356" s="575">
        <v>0.08</v>
      </c>
      <c r="X356" s="549">
        <v>90</v>
      </c>
      <c r="Y356" s="554">
        <f t="shared" si="31"/>
        <v>86.4</v>
      </c>
      <c r="Z356" s="560" t="s">
        <v>195</v>
      </c>
      <c r="AA356" s="560"/>
      <c r="AB356" s="547"/>
      <c r="AD356" s="87"/>
      <c r="AE356" s="567"/>
      <c r="AF356" s="567"/>
      <c r="AG356" s="708"/>
      <c r="AH356" s="104"/>
      <c r="AI356" s="87"/>
      <c r="AJ356" s="87"/>
      <c r="AK356" s="87"/>
      <c r="AL356" s="708"/>
      <c r="AM356" s="104"/>
      <c r="AN356" s="87"/>
      <c r="AO356" s="87"/>
      <c r="AP356" s="87"/>
      <c r="AQ356" s="708"/>
      <c r="AR356" s="104"/>
      <c r="AS356" s="87"/>
      <c r="AT356" s="87"/>
      <c r="AU356" s="87"/>
      <c r="AV356" s="708"/>
      <c r="AW356" s="104"/>
    </row>
    <row r="357" spans="1:49" ht="23" hidden="1">
      <c r="A357" s="522">
        <v>353</v>
      </c>
      <c r="B357" s="512" t="s">
        <v>522</v>
      </c>
      <c r="C357" s="513" t="s">
        <v>523</v>
      </c>
      <c r="D357" s="513" t="s">
        <v>2641</v>
      </c>
      <c r="E357" s="562" t="s">
        <v>2005</v>
      </c>
      <c r="F357" s="610" t="s">
        <v>2963</v>
      </c>
      <c r="G357" s="103" t="s">
        <v>2946</v>
      </c>
      <c r="H357" s="87" t="s">
        <v>642</v>
      </c>
      <c r="I357" s="109" t="s">
        <v>643</v>
      </c>
      <c r="J357" s="106"/>
      <c r="K357" s="567"/>
      <c r="L357" s="568"/>
      <c r="M357" s="567"/>
      <c r="N357" s="567"/>
      <c r="O357" s="546"/>
      <c r="P357" s="547"/>
      <c r="Q357" s="547"/>
      <c r="R357" s="106" t="s">
        <v>420</v>
      </c>
      <c r="S357" s="596">
        <v>1</v>
      </c>
      <c r="T357" s="575">
        <v>0.08</v>
      </c>
      <c r="U357" s="549">
        <v>60</v>
      </c>
      <c r="V357" s="554">
        <f t="shared" si="32"/>
        <v>57.599999999999994</v>
      </c>
      <c r="W357" s="575">
        <v>0.08</v>
      </c>
      <c r="X357" s="549">
        <v>90</v>
      </c>
      <c r="Y357" s="554">
        <f t="shared" si="31"/>
        <v>86.4</v>
      </c>
      <c r="Z357" s="560" t="s">
        <v>195</v>
      </c>
      <c r="AA357" s="560"/>
      <c r="AB357" s="547"/>
      <c r="AD357" s="87"/>
      <c r="AE357" s="567"/>
      <c r="AF357" s="567"/>
      <c r="AG357" s="708"/>
      <c r="AH357" s="104"/>
      <c r="AI357" s="87"/>
      <c r="AJ357" s="87"/>
      <c r="AK357" s="87"/>
      <c r="AL357" s="708"/>
      <c r="AM357" s="104"/>
      <c r="AN357" s="87"/>
      <c r="AO357" s="87"/>
      <c r="AP357" s="87"/>
      <c r="AQ357" s="708"/>
      <c r="AR357" s="104"/>
      <c r="AS357" s="87"/>
      <c r="AT357" s="87"/>
      <c r="AU357" s="87"/>
      <c r="AV357" s="708"/>
      <c r="AW357" s="104"/>
    </row>
    <row r="358" spans="1:49" hidden="1">
      <c r="A358" s="522">
        <v>354</v>
      </c>
      <c r="B358" s="512" t="s">
        <v>522</v>
      </c>
      <c r="C358" s="513" t="s">
        <v>523</v>
      </c>
      <c r="D358" s="513" t="s">
        <v>2641</v>
      </c>
      <c r="E358" s="562" t="s">
        <v>2005</v>
      </c>
      <c r="F358" s="610" t="s">
        <v>2963</v>
      </c>
      <c r="G358" s="103" t="s">
        <v>2946</v>
      </c>
      <c r="H358" s="87" t="s">
        <v>627</v>
      </c>
      <c r="I358" s="109" t="s">
        <v>644</v>
      </c>
      <c r="J358" s="106"/>
      <c r="K358" s="567"/>
      <c r="L358" s="568"/>
      <c r="M358" s="567"/>
      <c r="N358" s="567"/>
      <c r="O358" s="546"/>
      <c r="P358" s="547"/>
      <c r="Q358" s="547"/>
      <c r="R358" s="106" t="s">
        <v>420</v>
      </c>
      <c r="S358" s="596">
        <v>1</v>
      </c>
      <c r="T358" s="575">
        <v>0.08</v>
      </c>
      <c r="U358" s="549">
        <v>60</v>
      </c>
      <c r="V358" s="554">
        <f t="shared" si="32"/>
        <v>57.599999999999994</v>
      </c>
      <c r="W358" s="575">
        <v>0.08</v>
      </c>
      <c r="X358" s="549">
        <v>90</v>
      </c>
      <c r="Y358" s="554">
        <f t="shared" si="31"/>
        <v>86.4</v>
      </c>
      <c r="Z358" s="560" t="s">
        <v>645</v>
      </c>
      <c r="AA358" s="560"/>
      <c r="AB358" s="547"/>
      <c r="AD358" s="87"/>
      <c r="AE358" s="567"/>
      <c r="AF358" s="567"/>
      <c r="AG358" s="708"/>
      <c r="AH358" s="104"/>
      <c r="AI358" s="87"/>
      <c r="AJ358" s="87"/>
      <c r="AK358" s="87"/>
      <c r="AL358" s="708"/>
      <c r="AM358" s="104"/>
      <c r="AN358" s="87"/>
      <c r="AO358" s="87"/>
      <c r="AP358" s="87"/>
      <c r="AQ358" s="708"/>
      <c r="AR358" s="104"/>
      <c r="AS358" s="87"/>
      <c r="AT358" s="87"/>
      <c r="AU358" s="87"/>
      <c r="AV358" s="708"/>
      <c r="AW358" s="104"/>
    </row>
    <row r="359" spans="1:49" hidden="1">
      <c r="A359" s="522">
        <v>355</v>
      </c>
      <c r="B359" s="512" t="s">
        <v>522</v>
      </c>
      <c r="C359" s="513" t="s">
        <v>523</v>
      </c>
      <c r="D359" s="513" t="s">
        <v>2641</v>
      </c>
      <c r="E359" s="576" t="s">
        <v>2938</v>
      </c>
      <c r="F359" s="562" t="s">
        <v>319</v>
      </c>
      <c r="G359" s="103" t="s">
        <v>310</v>
      </c>
      <c r="H359" s="87" t="s">
        <v>648</v>
      </c>
      <c r="I359" s="109" t="s">
        <v>649</v>
      </c>
      <c r="J359" s="106" t="s">
        <v>650</v>
      </c>
      <c r="K359" s="567"/>
      <c r="L359" s="568"/>
      <c r="M359" s="567"/>
      <c r="N359" s="567"/>
      <c r="O359" s="546"/>
      <c r="P359" s="547"/>
      <c r="Q359" s="547"/>
      <c r="R359" s="106" t="s">
        <v>420</v>
      </c>
      <c r="S359" s="596">
        <v>1</v>
      </c>
      <c r="T359" s="575">
        <v>0.08</v>
      </c>
      <c r="U359" s="549">
        <v>60</v>
      </c>
      <c r="V359" s="554">
        <f t="shared" si="32"/>
        <v>57.599999999999994</v>
      </c>
      <c r="W359" s="575">
        <v>0.08</v>
      </c>
      <c r="X359" s="549">
        <v>90</v>
      </c>
      <c r="Y359" s="554">
        <f t="shared" si="31"/>
        <v>86.4</v>
      </c>
      <c r="Z359" s="560" t="s">
        <v>645</v>
      </c>
      <c r="AA359" s="560"/>
      <c r="AB359" s="547"/>
      <c r="AD359" s="87"/>
      <c r="AE359" s="567"/>
      <c r="AF359" s="567"/>
      <c r="AG359" s="708"/>
      <c r="AH359" s="104"/>
      <c r="AI359" s="87"/>
      <c r="AJ359" s="87"/>
      <c r="AK359" s="87"/>
      <c r="AL359" s="708"/>
      <c r="AM359" s="104"/>
      <c r="AN359" s="87"/>
      <c r="AO359" s="87"/>
      <c r="AP359" s="87"/>
      <c r="AQ359" s="708"/>
      <c r="AR359" s="104"/>
      <c r="AS359" s="87"/>
      <c r="AT359" s="87"/>
      <c r="AU359" s="87"/>
      <c r="AV359" s="708"/>
      <c r="AW359" s="104"/>
    </row>
    <row r="360" spans="1:49" ht="23" hidden="1">
      <c r="A360" s="522">
        <v>356</v>
      </c>
      <c r="B360" s="512" t="s">
        <v>522</v>
      </c>
      <c r="C360" s="513" t="s">
        <v>523</v>
      </c>
      <c r="D360" s="513" t="s">
        <v>2641</v>
      </c>
      <c r="E360" s="576" t="s">
        <v>2938</v>
      </c>
      <c r="F360" s="562" t="s">
        <v>319</v>
      </c>
      <c r="G360" s="513" t="s">
        <v>2649</v>
      </c>
      <c r="H360" s="87" t="s">
        <v>651</v>
      </c>
      <c r="I360" s="109" t="s">
        <v>652</v>
      </c>
      <c r="J360" s="102"/>
      <c r="K360" s="567"/>
      <c r="L360" s="568"/>
      <c r="M360" s="567"/>
      <c r="N360" s="567"/>
      <c r="O360" s="546"/>
      <c r="P360" s="547"/>
      <c r="Q360" s="547"/>
      <c r="R360" s="106" t="s">
        <v>420</v>
      </c>
      <c r="S360" s="596">
        <v>1</v>
      </c>
      <c r="T360" s="575">
        <v>0.08</v>
      </c>
      <c r="U360" s="549">
        <v>60</v>
      </c>
      <c r="V360" s="554">
        <f t="shared" si="32"/>
        <v>57.599999999999994</v>
      </c>
      <c r="W360" s="575">
        <v>0.08</v>
      </c>
      <c r="X360" s="549">
        <v>90</v>
      </c>
      <c r="Y360" s="554">
        <f t="shared" si="31"/>
        <v>86.4</v>
      </c>
      <c r="Z360" s="560" t="s">
        <v>645</v>
      </c>
      <c r="AA360" s="560"/>
      <c r="AB360" s="547"/>
      <c r="AD360" s="87"/>
      <c r="AE360" s="567"/>
      <c r="AF360" s="567"/>
      <c r="AG360" s="708"/>
      <c r="AH360" s="104"/>
      <c r="AI360" s="87"/>
      <c r="AJ360" s="87"/>
      <c r="AK360" s="87"/>
      <c r="AL360" s="708"/>
      <c r="AM360" s="104"/>
      <c r="AN360" s="87"/>
      <c r="AO360" s="87"/>
      <c r="AP360" s="87"/>
      <c r="AQ360" s="708"/>
      <c r="AR360" s="104"/>
      <c r="AS360" s="87"/>
      <c r="AT360" s="87"/>
      <c r="AU360" s="87"/>
      <c r="AV360" s="708"/>
      <c r="AW360" s="104"/>
    </row>
    <row r="361" spans="1:49" ht="23" hidden="1">
      <c r="A361" s="522">
        <v>357</v>
      </c>
      <c r="B361" s="512" t="s">
        <v>522</v>
      </c>
      <c r="C361" s="513" t="s">
        <v>523</v>
      </c>
      <c r="D361" s="513" t="s">
        <v>2641</v>
      </c>
      <c r="E361" s="576" t="s">
        <v>2938</v>
      </c>
      <c r="F361" s="562" t="s">
        <v>319</v>
      </c>
      <c r="G361" s="513" t="s">
        <v>2650</v>
      </c>
      <c r="H361" s="87" t="s">
        <v>653</v>
      </c>
      <c r="I361" s="109" t="s">
        <v>654</v>
      </c>
      <c r="J361" s="106" t="s">
        <v>655</v>
      </c>
      <c r="K361" s="567"/>
      <c r="L361" s="568"/>
      <c r="M361" s="567"/>
      <c r="N361" s="567"/>
      <c r="O361" s="546"/>
      <c r="P361" s="547"/>
      <c r="Q361" s="547"/>
      <c r="R361" s="106" t="s">
        <v>420</v>
      </c>
      <c r="S361" s="596">
        <v>1</v>
      </c>
      <c r="T361" s="575">
        <v>0.08</v>
      </c>
      <c r="U361" s="549">
        <v>60</v>
      </c>
      <c r="V361" s="554">
        <f t="shared" si="32"/>
        <v>57.599999999999994</v>
      </c>
      <c r="W361" s="575">
        <v>0.08</v>
      </c>
      <c r="X361" s="549">
        <v>90</v>
      </c>
      <c r="Y361" s="554">
        <f t="shared" si="31"/>
        <v>86.4</v>
      </c>
      <c r="Z361" s="560" t="s">
        <v>645</v>
      </c>
      <c r="AA361" s="560"/>
      <c r="AB361" s="547"/>
      <c r="AD361" s="87"/>
      <c r="AE361" s="567"/>
      <c r="AF361" s="567"/>
      <c r="AG361" s="708"/>
      <c r="AH361" s="104"/>
      <c r="AI361" s="87"/>
      <c r="AJ361" s="87"/>
      <c r="AK361" s="87"/>
      <c r="AL361" s="708"/>
      <c r="AM361" s="104"/>
      <c r="AN361" s="87"/>
      <c r="AO361" s="87"/>
      <c r="AP361" s="87"/>
      <c r="AQ361" s="708"/>
      <c r="AR361" s="104"/>
      <c r="AS361" s="87"/>
      <c r="AT361" s="87"/>
      <c r="AU361" s="87"/>
      <c r="AV361" s="708"/>
      <c r="AW361" s="104"/>
    </row>
    <row r="362" spans="1:49" hidden="1">
      <c r="A362" s="522">
        <v>358</v>
      </c>
      <c r="B362" s="512" t="s">
        <v>522</v>
      </c>
      <c r="C362" s="513" t="s">
        <v>523</v>
      </c>
      <c r="D362" s="513" t="s">
        <v>2641</v>
      </c>
      <c r="E362" s="576" t="s">
        <v>2938</v>
      </c>
      <c r="F362" s="562" t="s">
        <v>319</v>
      </c>
      <c r="G362" s="513" t="s">
        <v>1155</v>
      </c>
      <c r="H362" s="87" t="s">
        <v>656</v>
      </c>
      <c r="I362" s="109" t="s">
        <v>657</v>
      </c>
      <c r="J362" s="106" t="s">
        <v>658</v>
      </c>
      <c r="K362" s="567"/>
      <c r="L362" s="568"/>
      <c r="M362" s="567"/>
      <c r="N362" s="567"/>
      <c r="O362" s="546"/>
      <c r="P362" s="547"/>
      <c r="Q362" s="547"/>
      <c r="R362" s="106" t="s">
        <v>420</v>
      </c>
      <c r="S362" s="596">
        <v>1</v>
      </c>
      <c r="T362" s="575">
        <v>0.08</v>
      </c>
      <c r="U362" s="549">
        <v>60</v>
      </c>
      <c r="V362" s="554">
        <f t="shared" si="32"/>
        <v>57.599999999999994</v>
      </c>
      <c r="W362" s="575">
        <v>0.08</v>
      </c>
      <c r="X362" s="549">
        <v>90</v>
      </c>
      <c r="Y362" s="554">
        <f t="shared" si="31"/>
        <v>86.4</v>
      </c>
      <c r="Z362" s="560" t="s">
        <v>645</v>
      </c>
      <c r="AA362" s="560"/>
      <c r="AB362" s="547"/>
      <c r="AD362" s="87"/>
      <c r="AE362" s="567"/>
      <c r="AF362" s="567"/>
      <c r="AG362" s="708"/>
      <c r="AH362" s="104"/>
      <c r="AI362" s="87"/>
      <c r="AJ362" s="87"/>
      <c r="AK362" s="87"/>
      <c r="AL362" s="708"/>
      <c r="AM362" s="104"/>
      <c r="AN362" s="87"/>
      <c r="AO362" s="87"/>
      <c r="AP362" s="87"/>
      <c r="AQ362" s="708"/>
      <c r="AR362" s="104"/>
      <c r="AS362" s="87"/>
      <c r="AT362" s="87"/>
      <c r="AU362" s="87"/>
      <c r="AV362" s="708"/>
      <c r="AW362" s="104"/>
    </row>
    <row r="363" spans="1:49" hidden="1">
      <c r="A363" s="522">
        <v>359</v>
      </c>
      <c r="B363" s="512" t="s">
        <v>522</v>
      </c>
      <c r="C363" s="513" t="s">
        <v>523</v>
      </c>
      <c r="D363" s="513" t="s">
        <v>2641</v>
      </c>
      <c r="E363" s="576" t="s">
        <v>2938</v>
      </c>
      <c r="F363" s="562" t="s">
        <v>319</v>
      </c>
      <c r="G363" s="513" t="s">
        <v>1155</v>
      </c>
      <c r="H363" s="87" t="s">
        <v>659</v>
      </c>
      <c r="I363" s="109" t="s">
        <v>660</v>
      </c>
      <c r="J363" s="106" t="s">
        <v>661</v>
      </c>
      <c r="K363" s="567"/>
      <c r="L363" s="568"/>
      <c r="M363" s="567"/>
      <c r="N363" s="567"/>
      <c r="O363" s="546"/>
      <c r="P363" s="547"/>
      <c r="Q363" s="547"/>
      <c r="R363" s="106" t="s">
        <v>420</v>
      </c>
      <c r="S363" s="596">
        <v>1</v>
      </c>
      <c r="T363" s="575">
        <v>0.08</v>
      </c>
      <c r="U363" s="549">
        <v>60</v>
      </c>
      <c r="V363" s="554">
        <f t="shared" si="32"/>
        <v>57.599999999999994</v>
      </c>
      <c r="W363" s="575">
        <v>0.08</v>
      </c>
      <c r="X363" s="549">
        <v>90</v>
      </c>
      <c r="Y363" s="554">
        <f t="shared" si="31"/>
        <v>86.4</v>
      </c>
      <c r="Z363" s="560" t="s">
        <v>645</v>
      </c>
      <c r="AA363" s="560"/>
      <c r="AB363" s="547"/>
      <c r="AD363" s="87"/>
      <c r="AE363" s="567"/>
      <c r="AF363" s="567"/>
      <c r="AG363" s="708"/>
      <c r="AH363" s="104"/>
      <c r="AI363" s="87"/>
      <c r="AJ363" s="87"/>
      <c r="AK363" s="87"/>
      <c r="AL363" s="708"/>
      <c r="AM363" s="104"/>
      <c r="AN363" s="87"/>
      <c r="AO363" s="87"/>
      <c r="AP363" s="87"/>
      <c r="AQ363" s="708"/>
      <c r="AR363" s="104"/>
      <c r="AS363" s="87"/>
      <c r="AT363" s="87"/>
      <c r="AU363" s="87"/>
      <c r="AV363" s="708"/>
      <c r="AW363" s="104"/>
    </row>
    <row r="364" spans="1:49" hidden="1">
      <c r="A364" s="522">
        <v>360</v>
      </c>
      <c r="B364" s="512" t="s">
        <v>522</v>
      </c>
      <c r="C364" s="513" t="s">
        <v>523</v>
      </c>
      <c r="D364" s="513" t="s">
        <v>2641</v>
      </c>
      <c r="E364" s="576" t="s">
        <v>2938</v>
      </c>
      <c r="F364" s="562" t="s">
        <v>319</v>
      </c>
      <c r="G364" s="513" t="s">
        <v>1155</v>
      </c>
      <c r="H364" s="87" t="s">
        <v>662</v>
      </c>
      <c r="I364" s="109" t="s">
        <v>663</v>
      </c>
      <c r="J364" s="106"/>
      <c r="K364" s="567"/>
      <c r="L364" s="568"/>
      <c r="M364" s="567"/>
      <c r="N364" s="567"/>
      <c r="O364" s="546"/>
      <c r="P364" s="547"/>
      <c r="Q364" s="547"/>
      <c r="R364" s="106" t="s">
        <v>420</v>
      </c>
      <c r="S364" s="596">
        <v>1</v>
      </c>
      <c r="T364" s="575">
        <v>0.08</v>
      </c>
      <c r="U364" s="549">
        <v>60</v>
      </c>
      <c r="V364" s="554">
        <f t="shared" si="32"/>
        <v>57.599999999999994</v>
      </c>
      <c r="W364" s="575">
        <v>0.08</v>
      </c>
      <c r="X364" s="549">
        <v>90</v>
      </c>
      <c r="Y364" s="554">
        <f t="shared" si="31"/>
        <v>86.4</v>
      </c>
      <c r="Z364" s="560" t="s">
        <v>645</v>
      </c>
      <c r="AA364" s="560"/>
      <c r="AB364" s="547"/>
      <c r="AD364" s="87"/>
      <c r="AE364" s="567"/>
      <c r="AF364" s="567"/>
      <c r="AG364" s="708"/>
      <c r="AH364" s="104"/>
      <c r="AI364" s="87"/>
      <c r="AJ364" s="87"/>
      <c r="AK364" s="87"/>
      <c r="AL364" s="708"/>
      <c r="AM364" s="104"/>
      <c r="AN364" s="87"/>
      <c r="AO364" s="87"/>
      <c r="AP364" s="87"/>
      <c r="AQ364" s="708"/>
      <c r="AR364" s="104"/>
      <c r="AS364" s="87"/>
      <c r="AT364" s="87"/>
      <c r="AU364" s="87"/>
      <c r="AV364" s="708"/>
      <c r="AW364" s="104"/>
    </row>
    <row r="365" spans="1:49" hidden="1">
      <c r="A365" s="522">
        <v>361</v>
      </c>
      <c r="B365" s="512" t="s">
        <v>522</v>
      </c>
      <c r="C365" s="513" t="s">
        <v>523</v>
      </c>
      <c r="D365" s="513" t="s">
        <v>2641</v>
      </c>
      <c r="E365" s="576" t="s">
        <v>2938</v>
      </c>
      <c r="F365" s="562" t="s">
        <v>319</v>
      </c>
      <c r="G365" s="513" t="s">
        <v>329</v>
      </c>
      <c r="H365" s="87" t="s">
        <v>664</v>
      </c>
      <c r="I365" s="109" t="s">
        <v>665</v>
      </c>
      <c r="J365" s="106" t="s">
        <v>666</v>
      </c>
      <c r="K365" s="567"/>
      <c r="L365" s="568"/>
      <c r="M365" s="567"/>
      <c r="N365" s="567"/>
      <c r="O365" s="546"/>
      <c r="P365" s="547"/>
      <c r="Q365" s="547"/>
      <c r="R365" s="106" t="s">
        <v>420</v>
      </c>
      <c r="S365" s="596">
        <v>1</v>
      </c>
      <c r="T365" s="575">
        <v>0.08</v>
      </c>
      <c r="U365" s="549">
        <v>60</v>
      </c>
      <c r="V365" s="554">
        <f t="shared" si="32"/>
        <v>57.599999999999994</v>
      </c>
      <c r="W365" s="575">
        <v>0.08</v>
      </c>
      <c r="X365" s="549">
        <v>90</v>
      </c>
      <c r="Y365" s="554">
        <f t="shared" si="31"/>
        <v>86.4</v>
      </c>
      <c r="Z365" s="560" t="s">
        <v>645</v>
      </c>
      <c r="AA365" s="560"/>
      <c r="AB365" s="547"/>
      <c r="AD365" s="87"/>
      <c r="AE365" s="567"/>
      <c r="AF365" s="567"/>
      <c r="AG365" s="708"/>
      <c r="AH365" s="104"/>
      <c r="AI365" s="87"/>
      <c r="AJ365" s="87"/>
      <c r="AK365" s="87"/>
      <c r="AL365" s="708"/>
      <c r="AM365" s="104"/>
      <c r="AN365" s="87"/>
      <c r="AO365" s="87"/>
      <c r="AP365" s="87"/>
      <c r="AQ365" s="708"/>
      <c r="AR365" s="104"/>
      <c r="AS365" s="87"/>
      <c r="AT365" s="87"/>
      <c r="AU365" s="87"/>
      <c r="AV365" s="708"/>
      <c r="AW365" s="104"/>
    </row>
    <row r="366" spans="1:49" hidden="1">
      <c r="A366" s="522">
        <v>362</v>
      </c>
      <c r="B366" s="512" t="s">
        <v>522</v>
      </c>
      <c r="C366" s="513" t="s">
        <v>523</v>
      </c>
      <c r="D366" s="513" t="s">
        <v>2641</v>
      </c>
      <c r="E366" s="576" t="s">
        <v>2938</v>
      </c>
      <c r="F366" s="562" t="s">
        <v>319</v>
      </c>
      <c r="G366" s="513" t="s">
        <v>1174</v>
      </c>
      <c r="H366" s="87" t="s">
        <v>667</v>
      </c>
      <c r="I366" s="109" t="s">
        <v>668</v>
      </c>
      <c r="J366" s="106"/>
      <c r="K366" s="567"/>
      <c r="L366" s="568"/>
      <c r="M366" s="567"/>
      <c r="N366" s="567"/>
      <c r="O366" s="546"/>
      <c r="P366" s="547"/>
      <c r="Q366" s="547"/>
      <c r="R366" s="106" t="s">
        <v>420</v>
      </c>
      <c r="S366" s="596">
        <v>1</v>
      </c>
      <c r="T366" s="575">
        <v>0.08</v>
      </c>
      <c r="U366" s="549">
        <v>60</v>
      </c>
      <c r="V366" s="554">
        <f t="shared" si="32"/>
        <v>57.599999999999994</v>
      </c>
      <c r="W366" s="575">
        <v>0.08</v>
      </c>
      <c r="X366" s="549">
        <v>90</v>
      </c>
      <c r="Y366" s="554">
        <f t="shared" si="31"/>
        <v>86.4</v>
      </c>
      <c r="Z366" s="560" t="s">
        <v>645</v>
      </c>
      <c r="AA366" s="560"/>
      <c r="AB366" s="547"/>
      <c r="AD366" s="87"/>
      <c r="AE366" s="567"/>
      <c r="AF366" s="567"/>
      <c r="AG366" s="708"/>
      <c r="AH366" s="104"/>
      <c r="AI366" s="87"/>
      <c r="AJ366" s="87"/>
      <c r="AK366" s="87"/>
      <c r="AL366" s="708"/>
      <c r="AM366" s="104"/>
      <c r="AN366" s="87"/>
      <c r="AO366" s="87"/>
      <c r="AP366" s="87"/>
      <c r="AQ366" s="708"/>
      <c r="AR366" s="104"/>
      <c r="AS366" s="87"/>
      <c r="AT366" s="87"/>
      <c r="AU366" s="87"/>
      <c r="AV366" s="708"/>
      <c r="AW366" s="104"/>
    </row>
    <row r="367" spans="1:49" customFormat="1" ht="23" hidden="1">
      <c r="A367" s="522">
        <v>363</v>
      </c>
      <c r="B367" s="512" t="s">
        <v>522</v>
      </c>
      <c r="C367" s="576" t="s">
        <v>523</v>
      </c>
      <c r="D367" s="513" t="s">
        <v>2642</v>
      </c>
      <c r="E367" s="562" t="s">
        <v>2643</v>
      </c>
      <c r="F367" s="103" t="s">
        <v>2942</v>
      </c>
      <c r="G367" s="611" t="s">
        <v>369</v>
      </c>
      <c r="H367" s="547" t="s">
        <v>669</v>
      </c>
      <c r="I367" s="567" t="s">
        <v>670</v>
      </c>
      <c r="J367" s="567" t="s">
        <v>671</v>
      </c>
      <c r="K367" s="567"/>
      <c r="L367" s="568"/>
      <c r="M367" s="567"/>
      <c r="N367" s="567"/>
      <c r="O367" s="546"/>
      <c r="P367" s="547"/>
      <c r="Q367" s="547"/>
      <c r="R367" s="567" t="s">
        <v>420</v>
      </c>
      <c r="S367" s="596">
        <v>1</v>
      </c>
      <c r="T367" s="612">
        <v>0.08</v>
      </c>
      <c r="U367" s="597">
        <v>60</v>
      </c>
      <c r="V367" s="554">
        <f t="shared" si="32"/>
        <v>57.599999999999994</v>
      </c>
      <c r="W367" s="612">
        <v>0.08</v>
      </c>
      <c r="X367" s="597">
        <v>90</v>
      </c>
      <c r="Y367" s="554">
        <f t="shared" si="31"/>
        <v>86.4</v>
      </c>
      <c r="Z367" s="560" t="s">
        <v>672</v>
      </c>
      <c r="AA367" s="560"/>
      <c r="AB367" s="547"/>
      <c r="AD367" s="87"/>
      <c r="AE367" s="567"/>
      <c r="AF367" s="567"/>
      <c r="AG367" s="708"/>
      <c r="AH367" s="104"/>
      <c r="AI367" s="87"/>
      <c r="AJ367" s="87"/>
      <c r="AK367" s="87"/>
      <c r="AL367" s="708"/>
      <c r="AM367" s="104"/>
      <c r="AN367" s="87"/>
      <c r="AO367" s="87"/>
      <c r="AP367" s="87"/>
      <c r="AQ367" s="708"/>
      <c r="AR367" s="104"/>
      <c r="AS367" s="87"/>
      <c r="AT367" s="87"/>
      <c r="AU367" s="87"/>
      <c r="AV367" s="708"/>
      <c r="AW367" s="104"/>
    </row>
    <row r="368" spans="1:49" customFormat="1" ht="195.5" hidden="1">
      <c r="A368" s="522">
        <v>364</v>
      </c>
      <c r="B368" s="512" t="s">
        <v>522</v>
      </c>
      <c r="C368" s="576" t="s">
        <v>523</v>
      </c>
      <c r="D368" s="513" t="s">
        <v>2642</v>
      </c>
      <c r="E368" s="562" t="s">
        <v>2643</v>
      </c>
      <c r="F368" s="103" t="s">
        <v>2942</v>
      </c>
      <c r="G368" s="611" t="s">
        <v>369</v>
      </c>
      <c r="H368" s="547" t="s">
        <v>673</v>
      </c>
      <c r="I368" s="599" t="s">
        <v>674</v>
      </c>
      <c r="J368" s="567" t="s">
        <v>671</v>
      </c>
      <c r="K368" s="567"/>
      <c r="L368" s="568"/>
      <c r="M368" s="567"/>
      <c r="N368" s="567" t="s">
        <v>675</v>
      </c>
      <c r="O368" s="546" t="s">
        <v>2628</v>
      </c>
      <c r="P368" s="547"/>
      <c r="Q368" s="547"/>
      <c r="R368" s="567" t="s">
        <v>420</v>
      </c>
      <c r="S368" s="596">
        <v>0</v>
      </c>
      <c r="T368" s="612">
        <v>20</v>
      </c>
      <c r="U368" s="597">
        <v>60</v>
      </c>
      <c r="V368" s="554">
        <f t="shared" si="32"/>
        <v>0</v>
      </c>
      <c r="W368" s="612">
        <v>20</v>
      </c>
      <c r="X368" s="597">
        <v>90</v>
      </c>
      <c r="Y368" s="554">
        <f t="shared" si="31"/>
        <v>0</v>
      </c>
      <c r="Z368" s="560" t="s">
        <v>672</v>
      </c>
      <c r="AA368" s="560"/>
      <c r="AB368" s="547"/>
      <c r="AD368" s="87"/>
      <c r="AE368" s="567"/>
      <c r="AF368" s="567"/>
      <c r="AG368" s="708"/>
      <c r="AH368" s="104"/>
      <c r="AI368" s="87"/>
      <c r="AJ368" s="87"/>
      <c r="AK368" s="87"/>
      <c r="AL368" s="708"/>
      <c r="AM368" s="104"/>
      <c r="AN368" s="87"/>
      <c r="AO368" s="87"/>
      <c r="AP368" s="87"/>
      <c r="AQ368" s="708"/>
      <c r="AR368" s="104"/>
      <c r="AS368" s="87"/>
      <c r="AT368" s="87"/>
      <c r="AU368" s="87"/>
      <c r="AV368" s="708"/>
      <c r="AW368" s="104"/>
    </row>
    <row r="369" spans="1:49" customFormat="1" ht="23" hidden="1">
      <c r="A369" s="522">
        <v>365</v>
      </c>
      <c r="B369" s="512" t="s">
        <v>522</v>
      </c>
      <c r="C369" s="576" t="s">
        <v>523</v>
      </c>
      <c r="D369" s="513" t="s">
        <v>2642</v>
      </c>
      <c r="E369" s="562" t="s">
        <v>2643</v>
      </c>
      <c r="F369" s="103" t="s">
        <v>2942</v>
      </c>
      <c r="G369" s="611" t="s">
        <v>369</v>
      </c>
      <c r="H369" s="547" t="s">
        <v>677</v>
      </c>
      <c r="I369" s="599" t="s">
        <v>678</v>
      </c>
      <c r="J369" s="567"/>
      <c r="K369" s="567"/>
      <c r="L369" s="568"/>
      <c r="M369" s="567"/>
      <c r="N369" s="567" t="s">
        <v>679</v>
      </c>
      <c r="O369" s="557"/>
      <c r="P369" s="547"/>
      <c r="Q369" s="547"/>
      <c r="R369" s="567" t="s">
        <v>420</v>
      </c>
      <c r="S369" s="596">
        <v>1</v>
      </c>
      <c r="T369" s="612">
        <v>0.08</v>
      </c>
      <c r="U369" s="597">
        <v>60</v>
      </c>
      <c r="V369" s="554">
        <f t="shared" si="32"/>
        <v>57.599999999999994</v>
      </c>
      <c r="W369" s="612">
        <v>0.08</v>
      </c>
      <c r="X369" s="597">
        <v>90</v>
      </c>
      <c r="Y369" s="554">
        <f t="shared" si="31"/>
        <v>86.4</v>
      </c>
      <c r="Z369" s="560" t="s">
        <v>672</v>
      </c>
      <c r="AA369" s="560"/>
      <c r="AB369" s="547"/>
      <c r="AD369" s="87"/>
      <c r="AE369" s="567"/>
      <c r="AF369" s="567"/>
      <c r="AG369" s="708"/>
      <c r="AH369" s="104"/>
      <c r="AI369" s="87"/>
      <c r="AJ369" s="87"/>
      <c r="AK369" s="87"/>
      <c r="AL369" s="708"/>
      <c r="AM369" s="104"/>
      <c r="AN369" s="87"/>
      <c r="AO369" s="87"/>
      <c r="AP369" s="87"/>
      <c r="AQ369" s="708"/>
      <c r="AR369" s="104"/>
      <c r="AS369" s="87"/>
      <c r="AT369" s="87"/>
      <c r="AU369" s="87"/>
      <c r="AV369" s="708"/>
      <c r="AW369" s="104"/>
    </row>
    <row r="370" spans="1:49" customFormat="1" ht="23" hidden="1">
      <c r="A370" s="522">
        <v>366</v>
      </c>
      <c r="B370" s="512" t="s">
        <v>522</v>
      </c>
      <c r="C370" s="576" t="s">
        <v>523</v>
      </c>
      <c r="D370" s="513" t="s">
        <v>2642</v>
      </c>
      <c r="E370" s="562" t="s">
        <v>2643</v>
      </c>
      <c r="F370" s="103" t="s">
        <v>2942</v>
      </c>
      <c r="G370" s="611" t="s">
        <v>369</v>
      </c>
      <c r="H370" s="547" t="s">
        <v>680</v>
      </c>
      <c r="I370" s="599" t="s">
        <v>681</v>
      </c>
      <c r="J370" s="567"/>
      <c r="K370" s="567"/>
      <c r="L370" s="568"/>
      <c r="M370" s="567"/>
      <c r="N370" s="567"/>
      <c r="O370" s="557"/>
      <c r="P370" s="547"/>
      <c r="Q370" s="547"/>
      <c r="R370" s="567" t="s">
        <v>420</v>
      </c>
      <c r="S370" s="596">
        <v>1</v>
      </c>
      <c r="T370" s="612">
        <v>0.08</v>
      </c>
      <c r="U370" s="597">
        <v>60</v>
      </c>
      <c r="V370" s="554">
        <f t="shared" si="32"/>
        <v>57.599999999999994</v>
      </c>
      <c r="W370" s="612">
        <v>0.08</v>
      </c>
      <c r="X370" s="597">
        <v>90</v>
      </c>
      <c r="Y370" s="554">
        <f t="shared" si="31"/>
        <v>86.4</v>
      </c>
      <c r="Z370" s="560" t="s">
        <v>672</v>
      </c>
      <c r="AA370" s="560"/>
      <c r="AB370" s="547"/>
      <c r="AD370" s="87"/>
      <c r="AE370" s="567"/>
      <c r="AF370" s="567"/>
      <c r="AG370" s="708"/>
      <c r="AH370" s="104"/>
      <c r="AI370" s="87"/>
      <c r="AJ370" s="87"/>
      <c r="AK370" s="87"/>
      <c r="AL370" s="708"/>
      <c r="AM370" s="104"/>
      <c r="AN370" s="87"/>
      <c r="AO370" s="87"/>
      <c r="AP370" s="87"/>
      <c r="AQ370" s="708"/>
      <c r="AR370" s="104"/>
      <c r="AS370" s="87"/>
      <c r="AT370" s="87"/>
      <c r="AU370" s="87"/>
      <c r="AV370" s="708"/>
      <c r="AW370" s="104"/>
    </row>
    <row r="371" spans="1:49" customFormat="1" ht="23" hidden="1">
      <c r="A371" s="522">
        <v>367</v>
      </c>
      <c r="B371" s="512" t="s">
        <v>522</v>
      </c>
      <c r="C371" s="576" t="s">
        <v>523</v>
      </c>
      <c r="D371" s="513" t="s">
        <v>2642</v>
      </c>
      <c r="E371" s="562" t="s">
        <v>2643</v>
      </c>
      <c r="F371" s="103" t="s">
        <v>2942</v>
      </c>
      <c r="G371" s="613" t="s">
        <v>682</v>
      </c>
      <c r="H371" s="547" t="s">
        <v>683</v>
      </c>
      <c r="I371" s="599" t="s">
        <v>684</v>
      </c>
      <c r="J371" s="567" t="s">
        <v>671</v>
      </c>
      <c r="K371" s="567"/>
      <c r="L371" s="568"/>
      <c r="M371" s="567"/>
      <c r="N371" s="567"/>
      <c r="O371" s="557"/>
      <c r="P371" s="547"/>
      <c r="Q371" s="547"/>
      <c r="R371" s="567" t="s">
        <v>420</v>
      </c>
      <c r="S371" s="596">
        <v>1</v>
      </c>
      <c r="T371" s="612">
        <v>0.08</v>
      </c>
      <c r="U371" s="597">
        <v>60</v>
      </c>
      <c r="V371" s="554">
        <f t="shared" si="32"/>
        <v>57.599999999999994</v>
      </c>
      <c r="W371" s="612">
        <v>0.08</v>
      </c>
      <c r="X371" s="597">
        <v>90</v>
      </c>
      <c r="Y371" s="554">
        <f t="shared" si="31"/>
        <v>86.4</v>
      </c>
      <c r="Z371" s="560" t="s">
        <v>672</v>
      </c>
      <c r="AA371" s="560"/>
      <c r="AB371" s="547"/>
      <c r="AD371" s="87"/>
      <c r="AE371" s="567"/>
      <c r="AF371" s="567"/>
      <c r="AG371" s="708"/>
      <c r="AH371" s="104"/>
      <c r="AI371" s="87"/>
      <c r="AJ371" s="87"/>
      <c r="AK371" s="87"/>
      <c r="AL371" s="708"/>
      <c r="AM371" s="104"/>
      <c r="AN371" s="87"/>
      <c r="AO371" s="87"/>
      <c r="AP371" s="87"/>
      <c r="AQ371" s="708"/>
      <c r="AR371" s="104"/>
      <c r="AS371" s="87"/>
      <c r="AT371" s="87"/>
      <c r="AU371" s="87"/>
      <c r="AV371" s="708"/>
      <c r="AW371" s="104"/>
    </row>
    <row r="372" spans="1:49" customFormat="1" ht="161" hidden="1">
      <c r="A372" s="522">
        <v>368</v>
      </c>
      <c r="B372" s="512" t="s">
        <v>522</v>
      </c>
      <c r="C372" s="576" t="s">
        <v>523</v>
      </c>
      <c r="D372" s="513" t="s">
        <v>2642</v>
      </c>
      <c r="E372" s="562" t="s">
        <v>2643</v>
      </c>
      <c r="F372" s="576" t="s">
        <v>368</v>
      </c>
      <c r="G372" s="613" t="s">
        <v>682</v>
      </c>
      <c r="H372" s="547" t="s">
        <v>685</v>
      </c>
      <c r="I372" s="567" t="s">
        <v>686</v>
      </c>
      <c r="J372" s="567" t="s">
        <v>671</v>
      </c>
      <c r="K372" s="567"/>
      <c r="L372" s="568"/>
      <c r="M372" s="567"/>
      <c r="N372" s="567" t="s">
        <v>675</v>
      </c>
      <c r="O372" s="546" t="s">
        <v>2629</v>
      </c>
      <c r="P372" s="547"/>
      <c r="Q372" s="547"/>
      <c r="R372" s="567" t="s">
        <v>420</v>
      </c>
      <c r="S372" s="596">
        <v>0</v>
      </c>
      <c r="T372" s="612">
        <v>30</v>
      </c>
      <c r="U372" s="597">
        <v>60</v>
      </c>
      <c r="V372" s="554">
        <f t="shared" si="32"/>
        <v>0</v>
      </c>
      <c r="W372" s="612">
        <v>30</v>
      </c>
      <c r="X372" s="597">
        <v>90</v>
      </c>
      <c r="Y372" s="554">
        <f t="shared" si="31"/>
        <v>0</v>
      </c>
      <c r="Z372" s="560" t="s">
        <v>672</v>
      </c>
      <c r="AA372" s="560"/>
      <c r="AB372" s="547"/>
      <c r="AD372" s="87"/>
      <c r="AE372" s="567"/>
      <c r="AF372" s="567"/>
      <c r="AG372" s="708"/>
      <c r="AH372" s="104"/>
      <c r="AI372" s="87"/>
      <c r="AJ372" s="87"/>
      <c r="AK372" s="87"/>
      <c r="AL372" s="708"/>
      <c r="AM372" s="104"/>
      <c r="AN372" s="87"/>
      <c r="AO372" s="87"/>
      <c r="AP372" s="87"/>
      <c r="AQ372" s="708"/>
      <c r="AR372" s="104"/>
      <c r="AS372" s="87"/>
      <c r="AT372" s="87"/>
      <c r="AU372" s="87"/>
      <c r="AV372" s="708"/>
      <c r="AW372" s="104"/>
    </row>
    <row r="373" spans="1:49" customFormat="1" hidden="1">
      <c r="A373" s="522">
        <v>369</v>
      </c>
      <c r="B373" s="512" t="s">
        <v>522</v>
      </c>
      <c r="C373" s="576" t="s">
        <v>523</v>
      </c>
      <c r="D373" s="513" t="s">
        <v>2642</v>
      </c>
      <c r="E373" s="562" t="s">
        <v>2643</v>
      </c>
      <c r="F373" s="576" t="s">
        <v>368</v>
      </c>
      <c r="G373" s="613" t="s">
        <v>682</v>
      </c>
      <c r="H373" s="547" t="s">
        <v>687</v>
      </c>
      <c r="I373" s="599" t="s">
        <v>678</v>
      </c>
      <c r="J373" s="567"/>
      <c r="K373" s="567"/>
      <c r="L373" s="568"/>
      <c r="M373" s="567"/>
      <c r="N373" s="567" t="s">
        <v>679</v>
      </c>
      <c r="O373" s="557"/>
      <c r="P373" s="547"/>
      <c r="Q373" s="547"/>
      <c r="R373" s="567" t="s">
        <v>420</v>
      </c>
      <c r="S373" s="596">
        <v>1</v>
      </c>
      <c r="T373" s="612">
        <v>0.08</v>
      </c>
      <c r="U373" s="597">
        <v>60</v>
      </c>
      <c r="V373" s="554">
        <f t="shared" si="32"/>
        <v>57.599999999999994</v>
      </c>
      <c r="W373" s="612">
        <v>0.08</v>
      </c>
      <c r="X373" s="597">
        <v>90</v>
      </c>
      <c r="Y373" s="554">
        <f t="shared" si="31"/>
        <v>86.4</v>
      </c>
      <c r="Z373" s="560" t="s">
        <v>672</v>
      </c>
      <c r="AA373" s="560"/>
      <c r="AB373" s="547"/>
      <c r="AD373" s="87"/>
      <c r="AE373" s="567"/>
      <c r="AF373" s="567"/>
      <c r="AG373" s="708"/>
      <c r="AH373" s="104"/>
      <c r="AI373" s="87"/>
      <c r="AJ373" s="87"/>
      <c r="AK373" s="87"/>
      <c r="AL373" s="708"/>
      <c r="AM373" s="104"/>
      <c r="AN373" s="87"/>
      <c r="AO373" s="87"/>
      <c r="AP373" s="87"/>
      <c r="AQ373" s="708"/>
      <c r="AR373" s="104"/>
      <c r="AS373" s="87"/>
      <c r="AT373" s="87"/>
      <c r="AU373" s="87"/>
      <c r="AV373" s="708"/>
      <c r="AW373" s="104"/>
    </row>
    <row r="374" spans="1:49" customFormat="1" hidden="1">
      <c r="A374" s="522">
        <v>370</v>
      </c>
      <c r="B374" s="512" t="s">
        <v>522</v>
      </c>
      <c r="C374" s="576" t="s">
        <v>523</v>
      </c>
      <c r="D374" s="513" t="s">
        <v>2642</v>
      </c>
      <c r="E374" s="562" t="s">
        <v>2643</v>
      </c>
      <c r="F374" s="576" t="s">
        <v>368</v>
      </c>
      <c r="G374" s="613" t="s">
        <v>682</v>
      </c>
      <c r="H374" s="547" t="s">
        <v>688</v>
      </c>
      <c r="I374" s="599" t="s">
        <v>681</v>
      </c>
      <c r="J374" s="567"/>
      <c r="K374" s="567"/>
      <c r="L374" s="568"/>
      <c r="M374" s="567"/>
      <c r="N374" s="567"/>
      <c r="O374" s="557"/>
      <c r="P374" s="547"/>
      <c r="Q374" s="547"/>
      <c r="R374" s="567" t="s">
        <v>420</v>
      </c>
      <c r="S374" s="596">
        <v>1</v>
      </c>
      <c r="T374" s="612">
        <v>0.08</v>
      </c>
      <c r="U374" s="597">
        <v>60</v>
      </c>
      <c r="V374" s="554">
        <f t="shared" si="32"/>
        <v>57.599999999999994</v>
      </c>
      <c r="W374" s="612">
        <v>0.08</v>
      </c>
      <c r="X374" s="597">
        <v>90</v>
      </c>
      <c r="Y374" s="554">
        <f t="shared" si="31"/>
        <v>86.4</v>
      </c>
      <c r="Z374" s="560" t="s">
        <v>672</v>
      </c>
      <c r="AA374" s="560"/>
      <c r="AB374" s="547"/>
      <c r="AD374" s="87"/>
      <c r="AE374" s="567"/>
      <c r="AF374" s="567"/>
      <c r="AG374" s="708"/>
      <c r="AH374" s="104"/>
      <c r="AI374" s="87"/>
      <c r="AJ374" s="87"/>
      <c r="AK374" s="87"/>
      <c r="AL374" s="708"/>
      <c r="AM374" s="104"/>
      <c r="AN374" s="87"/>
      <c r="AO374" s="87"/>
      <c r="AP374" s="87"/>
      <c r="AQ374" s="708"/>
      <c r="AR374" s="104"/>
      <c r="AS374" s="87"/>
      <c r="AT374" s="87"/>
      <c r="AU374" s="87"/>
      <c r="AV374" s="708"/>
      <c r="AW374" s="104"/>
    </row>
    <row r="375" spans="1:49" customFormat="1" ht="80.5" hidden="1">
      <c r="A375" s="522">
        <v>371</v>
      </c>
      <c r="B375" s="512" t="s">
        <v>522</v>
      </c>
      <c r="C375" s="576" t="s">
        <v>523</v>
      </c>
      <c r="D375" s="513" t="s">
        <v>2642</v>
      </c>
      <c r="E375" s="562" t="s">
        <v>2643</v>
      </c>
      <c r="F375" s="576" t="s">
        <v>368</v>
      </c>
      <c r="G375" s="611" t="s">
        <v>689</v>
      </c>
      <c r="H375" s="547" t="s">
        <v>669</v>
      </c>
      <c r="I375" s="567" t="s">
        <v>670</v>
      </c>
      <c r="J375" s="567"/>
      <c r="K375" s="567"/>
      <c r="L375" s="568"/>
      <c r="M375" s="567"/>
      <c r="N375" s="567" t="s">
        <v>675</v>
      </c>
      <c r="O375" s="546" t="s">
        <v>2630</v>
      </c>
      <c r="P375" s="547"/>
      <c r="Q375" s="547"/>
      <c r="R375" s="567" t="s">
        <v>420</v>
      </c>
      <c r="S375" s="596">
        <v>1</v>
      </c>
      <c r="T375" s="612">
        <v>0.08</v>
      </c>
      <c r="U375" s="597">
        <v>60</v>
      </c>
      <c r="V375" s="554">
        <f t="shared" si="32"/>
        <v>57.599999999999994</v>
      </c>
      <c r="W375" s="612">
        <v>0.08</v>
      </c>
      <c r="X375" s="597">
        <v>90</v>
      </c>
      <c r="Y375" s="554">
        <f t="shared" si="31"/>
        <v>86.4</v>
      </c>
      <c r="Z375" s="560" t="s">
        <v>672</v>
      </c>
      <c r="AA375" s="560"/>
      <c r="AB375" s="547"/>
      <c r="AD375" s="87"/>
      <c r="AE375" s="567"/>
      <c r="AF375" s="567"/>
      <c r="AG375" s="708"/>
      <c r="AH375" s="104"/>
      <c r="AI375" s="87"/>
      <c r="AJ375" s="87"/>
      <c r="AK375" s="87"/>
      <c r="AL375" s="708"/>
      <c r="AM375" s="104"/>
      <c r="AN375" s="87"/>
      <c r="AO375" s="87"/>
      <c r="AP375" s="87"/>
      <c r="AQ375" s="708"/>
      <c r="AR375" s="104"/>
      <c r="AS375" s="87"/>
      <c r="AT375" s="87"/>
      <c r="AU375" s="87"/>
      <c r="AV375" s="708"/>
      <c r="AW375" s="104"/>
    </row>
    <row r="376" spans="1:49" customFormat="1" ht="23" hidden="1">
      <c r="A376" s="522">
        <v>372</v>
      </c>
      <c r="B376" s="512" t="s">
        <v>522</v>
      </c>
      <c r="C376" s="576" t="s">
        <v>523</v>
      </c>
      <c r="D376" s="513" t="s">
        <v>2642</v>
      </c>
      <c r="E376" s="562" t="s">
        <v>2643</v>
      </c>
      <c r="F376" s="576" t="s">
        <v>368</v>
      </c>
      <c r="G376" s="611" t="s">
        <v>689</v>
      </c>
      <c r="H376" s="547" t="s">
        <v>690</v>
      </c>
      <c r="I376" s="599" t="s">
        <v>691</v>
      </c>
      <c r="J376" s="567" t="s">
        <v>692</v>
      </c>
      <c r="K376" s="567"/>
      <c r="L376" s="568"/>
      <c r="M376" s="567"/>
      <c r="N376" s="567" t="s">
        <v>693</v>
      </c>
      <c r="O376" s="557"/>
      <c r="P376" s="547"/>
      <c r="Q376" s="547"/>
      <c r="R376" s="567" t="s">
        <v>420</v>
      </c>
      <c r="S376" s="596">
        <v>0</v>
      </c>
      <c r="T376" s="612">
        <v>300</v>
      </c>
      <c r="U376" s="597">
        <v>60</v>
      </c>
      <c r="V376" s="554">
        <f t="shared" si="32"/>
        <v>0</v>
      </c>
      <c r="W376" s="612">
        <v>300</v>
      </c>
      <c r="X376" s="597">
        <v>90</v>
      </c>
      <c r="Y376" s="554">
        <f t="shared" si="31"/>
        <v>0</v>
      </c>
      <c r="Z376" s="560" t="s">
        <v>672</v>
      </c>
      <c r="AA376" s="560"/>
      <c r="AB376" s="547"/>
      <c r="AD376" s="87"/>
      <c r="AE376" s="567"/>
      <c r="AF376" s="567"/>
      <c r="AG376" s="708"/>
      <c r="AH376" s="104"/>
      <c r="AI376" s="87"/>
      <c r="AJ376" s="87"/>
      <c r="AK376" s="87"/>
      <c r="AL376" s="708"/>
      <c r="AM376" s="104"/>
      <c r="AN376" s="87"/>
      <c r="AO376" s="87"/>
      <c r="AP376" s="87"/>
      <c r="AQ376" s="708"/>
      <c r="AR376" s="104"/>
      <c r="AS376" s="87"/>
      <c r="AT376" s="87"/>
      <c r="AU376" s="87"/>
      <c r="AV376" s="708"/>
      <c r="AW376" s="104"/>
    </row>
    <row r="377" spans="1:49" customFormat="1" hidden="1">
      <c r="A377" s="522">
        <v>373</v>
      </c>
      <c r="B377" s="512" t="s">
        <v>522</v>
      </c>
      <c r="C377" s="576" t="s">
        <v>523</v>
      </c>
      <c r="D377" s="513" t="s">
        <v>2642</v>
      </c>
      <c r="E377" s="562" t="s">
        <v>2643</v>
      </c>
      <c r="F377" s="576" t="s">
        <v>368</v>
      </c>
      <c r="G377" s="611" t="s">
        <v>689</v>
      </c>
      <c r="H377" s="547" t="s">
        <v>687</v>
      </c>
      <c r="I377" s="599" t="s">
        <v>694</v>
      </c>
      <c r="J377" s="567"/>
      <c r="K377" s="567"/>
      <c r="L377" s="568"/>
      <c r="M377" s="567"/>
      <c r="N377" s="567"/>
      <c r="O377" s="557"/>
      <c r="P377" s="547"/>
      <c r="Q377" s="547"/>
      <c r="R377" s="567" t="s">
        <v>420</v>
      </c>
      <c r="S377" s="596">
        <v>1</v>
      </c>
      <c r="T377" s="612">
        <v>0.08</v>
      </c>
      <c r="U377" s="597">
        <v>60</v>
      </c>
      <c r="V377" s="554">
        <f t="shared" si="32"/>
        <v>57.599999999999994</v>
      </c>
      <c r="W377" s="612">
        <v>0.08</v>
      </c>
      <c r="X377" s="597">
        <v>90</v>
      </c>
      <c r="Y377" s="554">
        <f t="shared" si="31"/>
        <v>86.4</v>
      </c>
      <c r="Z377" s="560" t="s">
        <v>672</v>
      </c>
      <c r="AA377" s="560"/>
      <c r="AB377" s="547"/>
      <c r="AD377" s="87"/>
      <c r="AE377" s="567"/>
      <c r="AF377" s="567"/>
      <c r="AG377" s="708"/>
      <c r="AH377" s="104"/>
      <c r="AI377" s="87"/>
      <c r="AJ377" s="87"/>
      <c r="AK377" s="87"/>
      <c r="AL377" s="708"/>
      <c r="AM377" s="104"/>
      <c r="AN377" s="87"/>
      <c r="AO377" s="87"/>
      <c r="AP377" s="87"/>
      <c r="AQ377" s="708"/>
      <c r="AR377" s="104"/>
      <c r="AS377" s="87"/>
      <c r="AT377" s="87"/>
      <c r="AU377" s="87"/>
      <c r="AV377" s="708"/>
      <c r="AW377" s="104"/>
    </row>
    <row r="378" spans="1:49" customFormat="1" hidden="1">
      <c r="A378" s="522">
        <v>374</v>
      </c>
      <c r="B378" s="512" t="s">
        <v>522</v>
      </c>
      <c r="C378" s="576" t="s">
        <v>523</v>
      </c>
      <c r="D378" s="513" t="s">
        <v>2642</v>
      </c>
      <c r="E378" s="562" t="s">
        <v>2643</v>
      </c>
      <c r="F378" s="576" t="s">
        <v>368</v>
      </c>
      <c r="G378" s="611" t="s">
        <v>689</v>
      </c>
      <c r="H378" s="547" t="s">
        <v>688</v>
      </c>
      <c r="I378" s="599" t="s">
        <v>681</v>
      </c>
      <c r="J378" s="567"/>
      <c r="K378" s="567"/>
      <c r="L378" s="568"/>
      <c r="M378" s="567"/>
      <c r="N378" s="567"/>
      <c r="O378" s="546"/>
      <c r="P378" s="547"/>
      <c r="Q378" s="547"/>
      <c r="R378" s="567" t="s">
        <v>420</v>
      </c>
      <c r="S378" s="596">
        <v>1</v>
      </c>
      <c r="T378" s="612">
        <v>0.08</v>
      </c>
      <c r="U378" s="597">
        <v>60</v>
      </c>
      <c r="V378" s="554">
        <f t="shared" si="32"/>
        <v>57.599999999999994</v>
      </c>
      <c r="W378" s="612">
        <v>0.08</v>
      </c>
      <c r="X378" s="597">
        <v>90</v>
      </c>
      <c r="Y378" s="554">
        <f t="shared" si="31"/>
        <v>86.4</v>
      </c>
      <c r="Z378" s="560" t="s">
        <v>672</v>
      </c>
      <c r="AA378" s="560"/>
      <c r="AB378" s="547"/>
      <c r="AD378" s="87"/>
      <c r="AE378" s="567"/>
      <c r="AF378" s="567"/>
      <c r="AG378" s="708"/>
      <c r="AH378" s="104"/>
      <c r="AI378" s="87"/>
      <c r="AJ378" s="87"/>
      <c r="AK378" s="87"/>
      <c r="AL378" s="708"/>
      <c r="AM378" s="104"/>
      <c r="AN378" s="87"/>
      <c r="AO378" s="87"/>
      <c r="AP378" s="87"/>
      <c r="AQ378" s="708"/>
      <c r="AR378" s="104"/>
      <c r="AS378" s="87"/>
      <c r="AT378" s="87"/>
      <c r="AU378" s="87"/>
      <c r="AV378" s="708"/>
      <c r="AW378" s="104"/>
    </row>
    <row r="379" spans="1:49" hidden="1">
      <c r="A379" s="522">
        <v>375</v>
      </c>
      <c r="B379" s="512" t="s">
        <v>522</v>
      </c>
      <c r="C379" s="513" t="s">
        <v>523</v>
      </c>
      <c r="D379" s="513" t="s">
        <v>2641</v>
      </c>
      <c r="E379" s="576" t="s">
        <v>2938</v>
      </c>
      <c r="F379" s="562" t="s">
        <v>334</v>
      </c>
      <c r="G379" s="513" t="s">
        <v>334</v>
      </c>
      <c r="H379" s="87" t="s">
        <v>696</v>
      </c>
      <c r="I379" s="614" t="s">
        <v>697</v>
      </c>
      <c r="J379" s="580"/>
      <c r="K379" s="580"/>
      <c r="L379" s="580"/>
      <c r="M379" s="580"/>
      <c r="N379" s="580"/>
      <c r="O379" s="581"/>
      <c r="P379" s="580"/>
      <c r="Q379" s="580"/>
      <c r="R379" s="106" t="s">
        <v>351</v>
      </c>
      <c r="S379" s="548">
        <v>0</v>
      </c>
      <c r="T379" s="549">
        <v>0</v>
      </c>
      <c r="U379" s="549">
        <v>0</v>
      </c>
      <c r="V379" s="554">
        <f t="shared" si="32"/>
        <v>0</v>
      </c>
      <c r="W379" s="549">
        <v>0</v>
      </c>
      <c r="X379" s="549">
        <v>0</v>
      </c>
      <c r="Y379" s="554">
        <f t="shared" si="31"/>
        <v>0</v>
      </c>
      <c r="Z379" s="560" t="s">
        <v>698</v>
      </c>
      <c r="AA379" s="560"/>
      <c r="AB379" s="580"/>
      <c r="AD379" s="87"/>
      <c r="AE379" s="567"/>
      <c r="AF379" s="567"/>
      <c r="AG379" s="708"/>
      <c r="AH379" s="104"/>
      <c r="AI379" s="87"/>
      <c r="AJ379" s="87"/>
      <c r="AK379" s="87"/>
      <c r="AL379" s="708"/>
      <c r="AM379" s="104"/>
      <c r="AN379" s="87"/>
      <c r="AO379" s="87"/>
      <c r="AP379" s="87"/>
      <c r="AQ379" s="708"/>
      <c r="AR379" s="104"/>
      <c r="AS379" s="87"/>
      <c r="AT379" s="87"/>
      <c r="AU379" s="87"/>
      <c r="AV379" s="708"/>
      <c r="AW379" s="104"/>
    </row>
    <row r="380" spans="1:49" hidden="1">
      <c r="A380" s="522">
        <v>376</v>
      </c>
      <c r="B380" s="512" t="s">
        <v>522</v>
      </c>
      <c r="C380" s="513" t="s">
        <v>523</v>
      </c>
      <c r="D380" s="513" t="s">
        <v>2641</v>
      </c>
      <c r="E380" s="576" t="s">
        <v>2938</v>
      </c>
      <c r="F380" s="562" t="s">
        <v>334</v>
      </c>
      <c r="G380" s="513" t="s">
        <v>334</v>
      </c>
      <c r="H380" s="106" t="s">
        <v>401</v>
      </c>
      <c r="I380" s="106" t="s">
        <v>699</v>
      </c>
      <c r="J380" s="106" t="s">
        <v>403</v>
      </c>
      <c r="K380" s="106"/>
      <c r="L380" s="106"/>
      <c r="M380" s="106"/>
      <c r="N380" s="106"/>
      <c r="O380" s="557"/>
      <c r="P380" s="106"/>
      <c r="Q380" s="106"/>
      <c r="R380" s="106" t="s">
        <v>184</v>
      </c>
      <c r="S380" s="548">
        <v>1</v>
      </c>
      <c r="T380" s="612">
        <v>0.08</v>
      </c>
      <c r="U380" s="549">
        <v>60</v>
      </c>
      <c r="V380" s="554">
        <f t="shared" si="32"/>
        <v>57.599999999999994</v>
      </c>
      <c r="W380" s="612">
        <v>0.08</v>
      </c>
      <c r="X380" s="549">
        <f t="shared" ref="X380:X387" si="34">U380*150/100</f>
        <v>90</v>
      </c>
      <c r="Y380" s="554">
        <f t="shared" si="31"/>
        <v>86.4</v>
      </c>
      <c r="Z380" s="560" t="s">
        <v>698</v>
      </c>
      <c r="AA380" s="560"/>
      <c r="AB380" s="106"/>
      <c r="AD380" s="106"/>
      <c r="AE380" s="106"/>
      <c r="AF380" s="106"/>
      <c r="AG380" s="106"/>
      <c r="AH380" s="104"/>
      <c r="AI380" s="106"/>
      <c r="AJ380" s="106"/>
      <c r="AK380" s="106"/>
      <c r="AL380" s="106"/>
      <c r="AM380" s="104"/>
      <c r="AN380" s="106"/>
      <c r="AO380" s="106"/>
      <c r="AP380" s="106"/>
      <c r="AQ380" s="106"/>
      <c r="AR380" s="104"/>
      <c r="AS380" s="106"/>
      <c r="AT380" s="106">
        <v>1</v>
      </c>
      <c r="AU380" s="106">
        <v>1</v>
      </c>
      <c r="AV380" s="106">
        <v>12</v>
      </c>
      <c r="AW380" s="104">
        <f t="shared" ref="AW380:AW387" si="35">AT380*AU380*AV380*12</f>
        <v>144</v>
      </c>
    </row>
    <row r="381" spans="1:49" hidden="1">
      <c r="A381" s="522">
        <v>377</v>
      </c>
      <c r="B381" s="512" t="s">
        <v>522</v>
      </c>
      <c r="C381" s="513" t="s">
        <v>523</v>
      </c>
      <c r="D381" s="513" t="s">
        <v>2641</v>
      </c>
      <c r="E381" s="576" t="s">
        <v>2938</v>
      </c>
      <c r="F381" s="562" t="s">
        <v>334</v>
      </c>
      <c r="G381" s="513" t="s">
        <v>334</v>
      </c>
      <c r="H381" s="87" t="s">
        <v>700</v>
      </c>
      <c r="I381" s="106" t="s">
        <v>405</v>
      </c>
      <c r="J381" s="106"/>
      <c r="K381" s="106"/>
      <c r="L381" s="106"/>
      <c r="M381" s="106"/>
      <c r="N381" s="106"/>
      <c r="O381" s="557"/>
      <c r="P381" s="106"/>
      <c r="Q381" s="106"/>
      <c r="R381" s="106" t="s">
        <v>184</v>
      </c>
      <c r="S381" s="548">
        <v>1</v>
      </c>
      <c r="T381" s="612">
        <v>0.08</v>
      </c>
      <c r="U381" s="549">
        <v>60</v>
      </c>
      <c r="V381" s="554">
        <f t="shared" si="32"/>
        <v>57.599999999999994</v>
      </c>
      <c r="W381" s="612">
        <v>0.08</v>
      </c>
      <c r="X381" s="549">
        <f t="shared" si="34"/>
        <v>90</v>
      </c>
      <c r="Y381" s="554">
        <f t="shared" si="31"/>
        <v>86.4</v>
      </c>
      <c r="Z381" s="560" t="s">
        <v>698</v>
      </c>
      <c r="AA381" s="560"/>
      <c r="AB381" s="106"/>
      <c r="AD381" s="106"/>
      <c r="AE381" s="106"/>
      <c r="AF381" s="106"/>
      <c r="AG381" s="106"/>
      <c r="AH381" s="104"/>
      <c r="AI381" s="106"/>
      <c r="AJ381" s="106"/>
      <c r="AK381" s="106"/>
      <c r="AL381" s="106"/>
      <c r="AM381" s="104"/>
      <c r="AN381" s="106"/>
      <c r="AO381" s="106"/>
      <c r="AP381" s="106"/>
      <c r="AQ381" s="106"/>
      <c r="AR381" s="104"/>
      <c r="AS381" s="106"/>
      <c r="AT381" s="106"/>
      <c r="AU381" s="106"/>
      <c r="AV381" s="106"/>
      <c r="AW381" s="104"/>
    </row>
    <row r="382" spans="1:49" hidden="1">
      <c r="A382" s="522">
        <v>378</v>
      </c>
      <c r="B382" s="512" t="s">
        <v>522</v>
      </c>
      <c r="C382" s="513" t="s">
        <v>523</v>
      </c>
      <c r="D382" s="513" t="s">
        <v>2641</v>
      </c>
      <c r="E382" s="576" t="s">
        <v>2938</v>
      </c>
      <c r="F382" s="562" t="s">
        <v>334</v>
      </c>
      <c r="G382" s="513" t="s">
        <v>334</v>
      </c>
      <c r="H382" s="87" t="s">
        <v>410</v>
      </c>
      <c r="I382" s="106" t="s">
        <v>701</v>
      </c>
      <c r="J382" s="106" t="s">
        <v>408</v>
      </c>
      <c r="K382" s="106"/>
      <c r="L382" s="106"/>
      <c r="M382" s="106"/>
      <c r="N382" s="106"/>
      <c r="O382" s="557"/>
      <c r="P382" s="106"/>
      <c r="Q382" s="106"/>
      <c r="R382" s="106" t="s">
        <v>184</v>
      </c>
      <c r="S382" s="548">
        <v>1</v>
      </c>
      <c r="T382" s="612">
        <v>0.08</v>
      </c>
      <c r="U382" s="549">
        <v>60</v>
      </c>
      <c r="V382" s="554">
        <f t="shared" si="32"/>
        <v>57.599999999999994</v>
      </c>
      <c r="W382" s="612">
        <v>0.08</v>
      </c>
      <c r="X382" s="549">
        <f t="shared" si="34"/>
        <v>90</v>
      </c>
      <c r="Y382" s="554">
        <f t="shared" si="31"/>
        <v>86.4</v>
      </c>
      <c r="Z382" s="560" t="s">
        <v>698</v>
      </c>
      <c r="AA382" s="560"/>
      <c r="AB382" s="106"/>
      <c r="AD382" s="106"/>
      <c r="AE382" s="106"/>
      <c r="AF382" s="106"/>
      <c r="AG382" s="106"/>
      <c r="AH382" s="104"/>
      <c r="AI382" s="106"/>
      <c r="AJ382" s="106"/>
      <c r="AK382" s="106"/>
      <c r="AL382" s="106"/>
      <c r="AM382" s="104"/>
      <c r="AN382" s="106"/>
      <c r="AO382" s="106"/>
      <c r="AP382" s="106"/>
      <c r="AQ382" s="106"/>
      <c r="AR382" s="104"/>
      <c r="AS382" s="106"/>
      <c r="AT382" s="106"/>
      <c r="AU382" s="106"/>
      <c r="AV382" s="106"/>
      <c r="AW382" s="104">
        <f t="shared" si="35"/>
        <v>0</v>
      </c>
    </row>
    <row r="383" spans="1:49" ht="34.5" hidden="1">
      <c r="A383" s="522">
        <v>379</v>
      </c>
      <c r="B383" s="512" t="s">
        <v>522</v>
      </c>
      <c r="C383" s="513" t="s">
        <v>523</v>
      </c>
      <c r="D383" s="513" t="s">
        <v>2641</v>
      </c>
      <c r="E383" s="576" t="s">
        <v>2938</v>
      </c>
      <c r="F383" s="562" t="s">
        <v>334</v>
      </c>
      <c r="G383" s="513" t="s">
        <v>334</v>
      </c>
      <c r="H383" s="87" t="s">
        <v>702</v>
      </c>
      <c r="I383" s="106" t="s">
        <v>703</v>
      </c>
      <c r="J383" s="106" t="s">
        <v>446</v>
      </c>
      <c r="K383" s="106"/>
      <c r="L383" s="106"/>
      <c r="M383" s="106"/>
      <c r="N383" s="106"/>
      <c r="O383" s="557"/>
      <c r="P383" s="106"/>
      <c r="Q383" s="106"/>
      <c r="R383" s="106" t="s">
        <v>184</v>
      </c>
      <c r="S383" s="548">
        <v>0</v>
      </c>
      <c r="T383" s="549">
        <v>30</v>
      </c>
      <c r="U383" s="549">
        <v>60</v>
      </c>
      <c r="V383" s="554">
        <f t="shared" si="32"/>
        <v>0</v>
      </c>
      <c r="W383" s="549">
        <v>30</v>
      </c>
      <c r="X383" s="549">
        <f t="shared" si="34"/>
        <v>90</v>
      </c>
      <c r="Y383" s="554">
        <f t="shared" si="31"/>
        <v>0</v>
      </c>
      <c r="Z383" s="560" t="s">
        <v>698</v>
      </c>
      <c r="AA383" s="560"/>
      <c r="AB383" s="87" t="s">
        <v>704</v>
      </c>
      <c r="AD383" s="106"/>
      <c r="AE383" s="106"/>
      <c r="AF383" s="106"/>
      <c r="AG383" s="106"/>
      <c r="AH383" s="104"/>
      <c r="AI383" s="106"/>
      <c r="AJ383" s="106"/>
      <c r="AK383" s="106"/>
      <c r="AL383" s="106"/>
      <c r="AM383" s="104"/>
      <c r="AN383" s="106"/>
      <c r="AO383" s="106"/>
      <c r="AP383" s="106"/>
      <c r="AQ383" s="106"/>
      <c r="AR383" s="104"/>
      <c r="AS383" s="106"/>
      <c r="AT383" s="106">
        <v>1</v>
      </c>
      <c r="AU383" s="106">
        <v>0.3</v>
      </c>
      <c r="AV383" s="106">
        <v>12</v>
      </c>
      <c r="AW383" s="104">
        <f t="shared" si="35"/>
        <v>43.199999999999996</v>
      </c>
    </row>
    <row r="384" spans="1:49" hidden="1">
      <c r="A384" s="522">
        <v>380</v>
      </c>
      <c r="B384" s="512" t="s">
        <v>522</v>
      </c>
      <c r="C384" s="513" t="s">
        <v>523</v>
      </c>
      <c r="D384" s="513" t="s">
        <v>2641</v>
      </c>
      <c r="E384" s="576" t="s">
        <v>2938</v>
      </c>
      <c r="F384" s="562" t="s">
        <v>334</v>
      </c>
      <c r="G384" s="513" t="s">
        <v>334</v>
      </c>
      <c r="H384" s="87" t="s">
        <v>421</v>
      </c>
      <c r="I384" s="106" t="s">
        <v>705</v>
      </c>
      <c r="J384" s="106" t="s">
        <v>408</v>
      </c>
      <c r="K384" s="106"/>
      <c r="L384" s="106"/>
      <c r="M384" s="106"/>
      <c r="N384" s="106"/>
      <c r="O384" s="557"/>
      <c r="P384" s="106"/>
      <c r="Q384" s="106"/>
      <c r="R384" s="106" t="s">
        <v>184</v>
      </c>
      <c r="S384" s="548">
        <v>1</v>
      </c>
      <c r="T384" s="549">
        <v>0.5</v>
      </c>
      <c r="U384" s="549">
        <v>60</v>
      </c>
      <c r="V384" s="554">
        <f t="shared" si="32"/>
        <v>360</v>
      </c>
      <c r="W384" s="549">
        <v>0.5</v>
      </c>
      <c r="X384" s="549">
        <f t="shared" si="34"/>
        <v>90</v>
      </c>
      <c r="Y384" s="554">
        <f t="shared" si="31"/>
        <v>540</v>
      </c>
      <c r="Z384" s="560" t="s">
        <v>698</v>
      </c>
      <c r="AA384" s="560"/>
      <c r="AB384" s="106"/>
      <c r="AD384" s="106"/>
      <c r="AE384" s="106"/>
      <c r="AF384" s="106"/>
      <c r="AG384" s="106"/>
      <c r="AH384" s="104"/>
      <c r="AI384" s="106"/>
      <c r="AJ384" s="106"/>
      <c r="AK384" s="106"/>
      <c r="AL384" s="106"/>
      <c r="AM384" s="104"/>
      <c r="AN384" s="106"/>
      <c r="AO384" s="106"/>
      <c r="AP384" s="106"/>
      <c r="AQ384" s="106"/>
      <c r="AR384" s="104"/>
      <c r="AS384" s="106"/>
      <c r="AT384" s="106">
        <v>1</v>
      </c>
      <c r="AU384" s="106">
        <v>1</v>
      </c>
      <c r="AV384" s="106">
        <v>12</v>
      </c>
      <c r="AW384" s="104">
        <f t="shared" si="35"/>
        <v>144</v>
      </c>
    </row>
    <row r="385" spans="1:49" hidden="1">
      <c r="A385" s="522">
        <v>381</v>
      </c>
      <c r="B385" s="512" t="s">
        <v>522</v>
      </c>
      <c r="C385" s="513" t="s">
        <v>523</v>
      </c>
      <c r="D385" s="513" t="s">
        <v>2642</v>
      </c>
      <c r="E385" s="562" t="s">
        <v>2954</v>
      </c>
      <c r="F385" s="513" t="s">
        <v>2683</v>
      </c>
      <c r="G385" s="513" t="s">
        <v>430</v>
      </c>
      <c r="H385" s="87" t="s">
        <v>435</v>
      </c>
      <c r="I385" s="614" t="s">
        <v>706</v>
      </c>
      <c r="J385" s="106" t="s">
        <v>446</v>
      </c>
      <c r="K385" s="106"/>
      <c r="L385" s="106"/>
      <c r="M385" s="106"/>
      <c r="N385" s="106"/>
      <c r="O385" s="557"/>
      <c r="P385" s="106"/>
      <c r="Q385" s="106"/>
      <c r="R385" s="106" t="s">
        <v>184</v>
      </c>
      <c r="S385" s="548">
        <v>1</v>
      </c>
      <c r="T385" s="549">
        <v>0.5</v>
      </c>
      <c r="U385" s="549">
        <v>60</v>
      </c>
      <c r="V385" s="554">
        <f t="shared" si="32"/>
        <v>360</v>
      </c>
      <c r="W385" s="549">
        <v>0.5</v>
      </c>
      <c r="X385" s="549">
        <f t="shared" si="34"/>
        <v>90</v>
      </c>
      <c r="Y385" s="554">
        <f t="shared" si="31"/>
        <v>540</v>
      </c>
      <c r="Z385" s="560" t="s">
        <v>698</v>
      </c>
      <c r="AA385" s="560"/>
      <c r="AB385" s="106"/>
      <c r="AD385" s="106"/>
      <c r="AE385" s="106"/>
      <c r="AF385" s="106"/>
      <c r="AG385" s="106"/>
      <c r="AH385" s="104"/>
      <c r="AI385" s="106"/>
      <c r="AJ385" s="106"/>
      <c r="AK385" s="106"/>
      <c r="AL385" s="106"/>
      <c r="AM385" s="104"/>
      <c r="AN385" s="106"/>
      <c r="AO385" s="106"/>
      <c r="AP385" s="106"/>
      <c r="AQ385" s="106"/>
      <c r="AR385" s="104"/>
      <c r="AS385" s="106"/>
      <c r="AT385" s="106">
        <v>1</v>
      </c>
      <c r="AU385" s="106">
        <v>0.5</v>
      </c>
      <c r="AV385" s="106">
        <v>12</v>
      </c>
      <c r="AW385" s="104">
        <f t="shared" si="35"/>
        <v>72</v>
      </c>
    </row>
    <row r="386" spans="1:49" ht="287.5" hidden="1">
      <c r="A386" s="522">
        <v>382</v>
      </c>
      <c r="B386" s="512" t="s">
        <v>522</v>
      </c>
      <c r="C386" s="513" t="s">
        <v>523</v>
      </c>
      <c r="D386" s="513" t="s">
        <v>2642</v>
      </c>
      <c r="E386" s="562" t="s">
        <v>2954</v>
      </c>
      <c r="F386" s="513" t="s">
        <v>2683</v>
      </c>
      <c r="G386" s="592" t="s">
        <v>430</v>
      </c>
      <c r="H386" s="106" t="s">
        <v>224</v>
      </c>
      <c r="I386" s="614" t="s">
        <v>533</v>
      </c>
      <c r="J386" s="106"/>
      <c r="K386" s="106"/>
      <c r="L386" s="106"/>
      <c r="M386" s="106"/>
      <c r="N386" s="106"/>
      <c r="O386" s="546" t="s">
        <v>2631</v>
      </c>
      <c r="P386" s="106"/>
      <c r="Q386" s="106"/>
      <c r="R386" s="106" t="s">
        <v>184</v>
      </c>
      <c r="S386" s="548">
        <v>1</v>
      </c>
      <c r="T386" s="549">
        <v>0.5</v>
      </c>
      <c r="U386" s="549">
        <v>60</v>
      </c>
      <c r="V386" s="554">
        <f t="shared" si="32"/>
        <v>360</v>
      </c>
      <c r="W386" s="549">
        <v>0.5</v>
      </c>
      <c r="X386" s="549">
        <f t="shared" si="34"/>
        <v>90</v>
      </c>
      <c r="Y386" s="554">
        <f t="shared" si="31"/>
        <v>540</v>
      </c>
      <c r="Z386" s="560" t="s">
        <v>698</v>
      </c>
      <c r="AA386" s="560"/>
      <c r="AB386" s="106"/>
      <c r="AD386" s="106"/>
      <c r="AE386" s="106"/>
      <c r="AF386" s="106"/>
      <c r="AG386" s="106"/>
      <c r="AH386" s="104"/>
      <c r="AI386" s="106"/>
      <c r="AJ386" s="106"/>
      <c r="AK386" s="106"/>
      <c r="AL386" s="106"/>
      <c r="AM386" s="104"/>
      <c r="AN386" s="106"/>
      <c r="AO386" s="106"/>
      <c r="AP386" s="106"/>
      <c r="AQ386" s="106"/>
      <c r="AR386" s="104"/>
      <c r="AS386" s="106"/>
      <c r="AT386" s="106">
        <v>1</v>
      </c>
      <c r="AU386" s="106">
        <v>0.5</v>
      </c>
      <c r="AV386" s="106">
        <v>12</v>
      </c>
      <c r="AW386" s="104">
        <f t="shared" si="35"/>
        <v>72</v>
      </c>
    </row>
    <row r="387" spans="1:49" hidden="1">
      <c r="A387" s="522">
        <v>383</v>
      </c>
      <c r="B387" s="512" t="s">
        <v>522</v>
      </c>
      <c r="C387" s="513" t="s">
        <v>523</v>
      </c>
      <c r="D387" s="513" t="s">
        <v>2642</v>
      </c>
      <c r="E387" s="562" t="s">
        <v>2954</v>
      </c>
      <c r="F387" s="513" t="s">
        <v>2683</v>
      </c>
      <c r="G387" s="592" t="s">
        <v>430</v>
      </c>
      <c r="H387" s="106" t="s">
        <v>707</v>
      </c>
      <c r="I387" s="614" t="s">
        <v>708</v>
      </c>
      <c r="J387" s="106"/>
      <c r="K387" s="106"/>
      <c r="L387" s="106"/>
      <c r="M387" s="106"/>
      <c r="N387" s="106"/>
      <c r="O387" s="557"/>
      <c r="P387" s="106"/>
      <c r="Q387" s="106"/>
      <c r="R387" s="106" t="s">
        <v>184</v>
      </c>
      <c r="S387" s="548">
        <v>1</v>
      </c>
      <c r="T387" s="549">
        <v>0.17</v>
      </c>
      <c r="U387" s="549">
        <v>60</v>
      </c>
      <c r="V387" s="554">
        <f t="shared" si="32"/>
        <v>122.4</v>
      </c>
      <c r="W387" s="549">
        <v>0.17</v>
      </c>
      <c r="X387" s="549">
        <f t="shared" si="34"/>
        <v>90</v>
      </c>
      <c r="Y387" s="554">
        <f t="shared" si="31"/>
        <v>183.60000000000002</v>
      </c>
      <c r="Z387" s="560" t="s">
        <v>698</v>
      </c>
      <c r="AA387" s="560"/>
      <c r="AB387" s="106"/>
      <c r="AD387" s="106"/>
      <c r="AE387" s="106"/>
      <c r="AF387" s="106"/>
      <c r="AG387" s="106"/>
      <c r="AH387" s="104"/>
      <c r="AI387" s="106"/>
      <c r="AJ387" s="106"/>
      <c r="AK387" s="106"/>
      <c r="AL387" s="106"/>
      <c r="AM387" s="104"/>
      <c r="AN387" s="106"/>
      <c r="AO387" s="106"/>
      <c r="AP387" s="106"/>
      <c r="AQ387" s="106"/>
      <c r="AR387" s="104"/>
      <c r="AS387" s="106"/>
      <c r="AT387" s="106"/>
      <c r="AU387" s="106"/>
      <c r="AV387" s="106"/>
      <c r="AW387" s="104">
        <f t="shared" si="35"/>
        <v>0</v>
      </c>
    </row>
    <row r="388" spans="1:49" ht="80.5" hidden="1">
      <c r="A388" s="522">
        <v>384</v>
      </c>
      <c r="B388" s="512" t="s">
        <v>522</v>
      </c>
      <c r="C388" s="513" t="s">
        <v>709</v>
      </c>
      <c r="D388" s="513" t="s">
        <v>2642</v>
      </c>
      <c r="E388" s="562" t="s">
        <v>2954</v>
      </c>
      <c r="F388" s="513" t="s">
        <v>434</v>
      </c>
      <c r="G388" s="513" t="s">
        <v>710</v>
      </c>
      <c r="H388" s="87" t="s">
        <v>711</v>
      </c>
      <c r="I388" s="109" t="s">
        <v>712</v>
      </c>
      <c r="J388" s="106" t="s">
        <v>713</v>
      </c>
      <c r="K388" s="567"/>
      <c r="L388" s="568"/>
      <c r="M388" s="567"/>
      <c r="N388" s="567"/>
      <c r="O388" s="546" t="s">
        <v>2630</v>
      </c>
      <c r="P388" s="547"/>
      <c r="Q388" s="547"/>
      <c r="R388" s="106" t="s">
        <v>420</v>
      </c>
      <c r="S388" s="548">
        <v>0</v>
      </c>
      <c r="T388" s="597">
        <v>10</v>
      </c>
      <c r="U388" s="549">
        <v>60</v>
      </c>
      <c r="V388" s="554">
        <f t="shared" si="32"/>
        <v>0</v>
      </c>
      <c r="W388" s="597">
        <v>10</v>
      </c>
      <c r="X388" s="549">
        <v>90</v>
      </c>
      <c r="Y388" s="554">
        <f t="shared" si="31"/>
        <v>0</v>
      </c>
      <c r="Z388" s="560" t="s">
        <v>185</v>
      </c>
      <c r="AA388" s="560"/>
      <c r="AB388" s="87" t="s">
        <v>714</v>
      </c>
      <c r="AD388" s="87"/>
      <c r="AE388" s="567"/>
      <c r="AF388" s="567"/>
      <c r="AG388" s="708"/>
      <c r="AH388" s="104"/>
      <c r="AI388" s="87"/>
      <c r="AJ388" s="87"/>
      <c r="AK388" s="87"/>
      <c r="AL388" s="708"/>
      <c r="AM388" s="104"/>
      <c r="AN388" s="87"/>
      <c r="AO388" s="87"/>
      <c r="AP388" s="87"/>
      <c r="AQ388" s="708"/>
      <c r="AR388" s="104"/>
      <c r="AS388" s="87"/>
      <c r="AT388" s="87">
        <v>1</v>
      </c>
      <c r="AU388" s="87">
        <v>0.3</v>
      </c>
      <c r="AV388" s="708">
        <v>12</v>
      </c>
      <c r="AW388" s="104">
        <v>43.199999999999996</v>
      </c>
    </row>
    <row r="389" spans="1:49" ht="103.5" hidden="1">
      <c r="A389" s="522">
        <v>385</v>
      </c>
      <c r="B389" s="512" t="s">
        <v>522</v>
      </c>
      <c r="C389" s="513" t="s">
        <v>709</v>
      </c>
      <c r="D389" s="513" t="s">
        <v>2642</v>
      </c>
      <c r="E389" s="562" t="s">
        <v>2954</v>
      </c>
      <c r="F389" s="513" t="s">
        <v>2968</v>
      </c>
      <c r="G389" s="513" t="s">
        <v>715</v>
      </c>
      <c r="H389" s="87" t="s">
        <v>716</v>
      </c>
      <c r="I389" s="109" t="s">
        <v>717</v>
      </c>
      <c r="J389" s="106" t="s">
        <v>713</v>
      </c>
      <c r="K389" s="567"/>
      <c r="L389" s="568"/>
      <c r="M389" s="567"/>
      <c r="N389" s="567"/>
      <c r="O389" s="546" t="s">
        <v>2632</v>
      </c>
      <c r="P389" s="547"/>
      <c r="Q389" s="547"/>
      <c r="R389" s="106" t="s">
        <v>420</v>
      </c>
      <c r="S389" s="548">
        <v>0</v>
      </c>
      <c r="T389" s="597">
        <v>10</v>
      </c>
      <c r="U389" s="549">
        <v>60</v>
      </c>
      <c r="V389" s="554">
        <f t="shared" si="32"/>
        <v>0</v>
      </c>
      <c r="W389" s="597">
        <v>10</v>
      </c>
      <c r="X389" s="549">
        <v>90</v>
      </c>
      <c r="Y389" s="554">
        <f t="shared" si="31"/>
        <v>0</v>
      </c>
      <c r="Z389" s="560" t="s">
        <v>185</v>
      </c>
      <c r="AA389" s="560"/>
      <c r="AB389" s="87" t="s">
        <v>714</v>
      </c>
      <c r="AD389" s="87"/>
      <c r="AE389" s="567"/>
      <c r="AF389" s="567"/>
      <c r="AG389" s="708"/>
      <c r="AH389" s="104"/>
      <c r="AI389" s="87"/>
      <c r="AJ389" s="87"/>
      <c r="AK389" s="87"/>
      <c r="AL389" s="708"/>
      <c r="AM389" s="104"/>
      <c r="AN389" s="87"/>
      <c r="AO389" s="87"/>
      <c r="AP389" s="87"/>
      <c r="AQ389" s="708"/>
      <c r="AR389" s="104"/>
      <c r="AS389" s="87"/>
      <c r="AT389" s="87">
        <v>1</v>
      </c>
      <c r="AU389" s="87">
        <v>0.3</v>
      </c>
      <c r="AV389" s="708">
        <v>12</v>
      </c>
      <c r="AW389" s="104">
        <v>43.199999999999996</v>
      </c>
    </row>
    <row r="390" spans="1:49" hidden="1">
      <c r="A390" s="522">
        <v>386</v>
      </c>
      <c r="B390" s="512" t="s">
        <v>522</v>
      </c>
      <c r="C390" s="513" t="s">
        <v>709</v>
      </c>
      <c r="D390" s="513" t="s">
        <v>2642</v>
      </c>
      <c r="E390" s="562" t="s">
        <v>2954</v>
      </c>
      <c r="F390" s="513" t="s">
        <v>434</v>
      </c>
      <c r="G390" s="592" t="s">
        <v>434</v>
      </c>
      <c r="H390" s="87" t="s">
        <v>470</v>
      </c>
      <c r="I390" s="109" t="s">
        <v>470</v>
      </c>
      <c r="J390" s="106"/>
      <c r="K390" s="567"/>
      <c r="L390" s="568"/>
      <c r="M390" s="567"/>
      <c r="N390" s="567"/>
      <c r="O390" s="546"/>
      <c r="P390" s="547"/>
      <c r="Q390" s="547"/>
      <c r="R390" s="106" t="s">
        <v>420</v>
      </c>
      <c r="S390" s="548">
        <v>1</v>
      </c>
      <c r="T390" s="549">
        <v>0.17</v>
      </c>
      <c r="U390" s="549">
        <v>60</v>
      </c>
      <c r="V390" s="554">
        <f t="shared" si="32"/>
        <v>122.4</v>
      </c>
      <c r="W390" s="549">
        <v>0.17</v>
      </c>
      <c r="X390" s="549">
        <v>90</v>
      </c>
      <c r="Y390" s="554">
        <f t="shared" ref="Y390:Y453" si="36">S390*T390*X390*12</f>
        <v>183.60000000000002</v>
      </c>
      <c r="Z390" s="560" t="s">
        <v>185</v>
      </c>
      <c r="AA390" s="560"/>
      <c r="AB390" s="87"/>
      <c r="AD390" s="87"/>
      <c r="AE390" s="567"/>
      <c r="AF390" s="567"/>
      <c r="AG390" s="708"/>
      <c r="AH390" s="104"/>
      <c r="AI390" s="87"/>
      <c r="AJ390" s="87"/>
      <c r="AK390" s="87"/>
      <c r="AL390" s="708"/>
      <c r="AM390" s="104"/>
      <c r="AN390" s="87"/>
      <c r="AO390" s="87"/>
      <c r="AP390" s="87"/>
      <c r="AQ390" s="708"/>
      <c r="AR390" s="104"/>
      <c r="AS390" s="87"/>
      <c r="AT390" s="87">
        <v>1</v>
      </c>
      <c r="AU390" s="87">
        <v>0.3</v>
      </c>
      <c r="AV390" s="708">
        <v>12</v>
      </c>
      <c r="AW390" s="104">
        <v>43.199999999999996</v>
      </c>
    </row>
    <row r="391" spans="1:49" hidden="1">
      <c r="A391" s="522">
        <v>387</v>
      </c>
      <c r="B391" s="512" t="s">
        <v>522</v>
      </c>
      <c r="C391" s="513" t="s">
        <v>523</v>
      </c>
      <c r="D391" s="513" t="s">
        <v>2641</v>
      </c>
      <c r="E391" s="576" t="s">
        <v>2938</v>
      </c>
      <c r="F391" s="513" t="s">
        <v>2934</v>
      </c>
      <c r="G391" s="513" t="s">
        <v>450</v>
      </c>
      <c r="H391" s="87" t="s">
        <v>718</v>
      </c>
      <c r="I391" s="614" t="s">
        <v>719</v>
      </c>
      <c r="J391" s="106"/>
      <c r="K391" s="106"/>
      <c r="L391" s="106"/>
      <c r="M391" s="106"/>
      <c r="N391" s="106"/>
      <c r="O391" s="557"/>
      <c r="P391" s="106"/>
      <c r="Q391" s="106"/>
      <c r="R391" s="106" t="s">
        <v>184</v>
      </c>
      <c r="S391" s="548">
        <v>1</v>
      </c>
      <c r="T391" s="549">
        <v>0.3</v>
      </c>
      <c r="U391" s="549">
        <v>60</v>
      </c>
      <c r="V391" s="554">
        <f t="shared" si="32"/>
        <v>216</v>
      </c>
      <c r="W391" s="549">
        <v>0.3</v>
      </c>
      <c r="X391" s="549">
        <f t="shared" ref="X391:X409" si="37">U391*150/100</f>
        <v>90</v>
      </c>
      <c r="Y391" s="554">
        <f t="shared" si="36"/>
        <v>324</v>
      </c>
      <c r="Z391" s="560" t="s">
        <v>185</v>
      </c>
      <c r="AA391" s="560"/>
      <c r="AB391" s="106"/>
      <c r="AD391" s="106"/>
      <c r="AE391" s="106"/>
      <c r="AF391" s="106"/>
      <c r="AG391" s="106"/>
      <c r="AH391" s="104"/>
      <c r="AI391" s="106"/>
      <c r="AJ391" s="106"/>
      <c r="AK391" s="106"/>
      <c r="AL391" s="106"/>
      <c r="AM391" s="104"/>
      <c r="AN391" s="106"/>
      <c r="AO391" s="106"/>
      <c r="AP391" s="106"/>
      <c r="AQ391" s="106"/>
      <c r="AR391" s="104"/>
      <c r="AS391" s="106"/>
      <c r="AT391" s="106">
        <v>1</v>
      </c>
      <c r="AU391" s="106">
        <v>1</v>
      </c>
      <c r="AV391" s="106">
        <v>12</v>
      </c>
      <c r="AW391" s="104">
        <f>AT391*AU391*AV391*12</f>
        <v>144</v>
      </c>
    </row>
    <row r="392" spans="1:49" hidden="1">
      <c r="A392" s="522">
        <v>388</v>
      </c>
      <c r="B392" s="512" t="s">
        <v>522</v>
      </c>
      <c r="C392" s="513" t="s">
        <v>523</v>
      </c>
      <c r="D392" s="513" t="s">
        <v>2641</v>
      </c>
      <c r="E392" s="576" t="s">
        <v>2938</v>
      </c>
      <c r="F392" s="513" t="s">
        <v>2934</v>
      </c>
      <c r="G392" s="513" t="s">
        <v>450</v>
      </c>
      <c r="H392" s="87" t="s">
        <v>720</v>
      </c>
      <c r="I392" s="614" t="s">
        <v>453</v>
      </c>
      <c r="J392" s="106"/>
      <c r="K392" s="106"/>
      <c r="L392" s="106"/>
      <c r="M392" s="106"/>
      <c r="N392" s="106"/>
      <c r="O392" s="557"/>
      <c r="P392" s="106"/>
      <c r="Q392" s="106"/>
      <c r="R392" s="106" t="s">
        <v>184</v>
      </c>
      <c r="S392" s="548">
        <v>1</v>
      </c>
      <c r="T392" s="549">
        <v>0.17</v>
      </c>
      <c r="U392" s="549">
        <v>60</v>
      </c>
      <c r="V392" s="554">
        <f t="shared" si="32"/>
        <v>122.4</v>
      </c>
      <c r="W392" s="549">
        <v>0.17</v>
      </c>
      <c r="X392" s="549">
        <f t="shared" si="37"/>
        <v>90</v>
      </c>
      <c r="Y392" s="554">
        <f t="shared" si="36"/>
        <v>183.60000000000002</v>
      </c>
      <c r="Z392" s="560" t="s">
        <v>185</v>
      </c>
      <c r="AA392" s="560"/>
      <c r="AB392" s="106"/>
      <c r="AD392" s="106"/>
      <c r="AE392" s="106"/>
      <c r="AF392" s="106"/>
      <c r="AG392" s="106"/>
      <c r="AH392" s="104"/>
      <c r="AI392" s="106"/>
      <c r="AJ392" s="106"/>
      <c r="AK392" s="106"/>
      <c r="AL392" s="106"/>
      <c r="AM392" s="104"/>
      <c r="AN392" s="106"/>
      <c r="AO392" s="106"/>
      <c r="AP392" s="106"/>
      <c r="AQ392" s="106"/>
      <c r="AR392" s="104"/>
      <c r="AS392" s="106"/>
      <c r="AT392" s="106"/>
      <c r="AU392" s="106"/>
      <c r="AV392" s="106"/>
      <c r="AW392" s="104"/>
    </row>
    <row r="393" spans="1:49" hidden="1">
      <c r="A393" s="522">
        <v>389</v>
      </c>
      <c r="B393" s="512" t="s">
        <v>522</v>
      </c>
      <c r="C393" s="513" t="s">
        <v>523</v>
      </c>
      <c r="D393" s="513" t="s">
        <v>2641</v>
      </c>
      <c r="E393" s="576" t="s">
        <v>2938</v>
      </c>
      <c r="F393" s="513" t="s">
        <v>2934</v>
      </c>
      <c r="G393" s="513" t="s">
        <v>449</v>
      </c>
      <c r="H393" s="87" t="s">
        <v>721</v>
      </c>
      <c r="I393" s="614" t="s">
        <v>455</v>
      </c>
      <c r="J393" s="106"/>
      <c r="K393" s="106"/>
      <c r="L393" s="106"/>
      <c r="M393" s="106"/>
      <c r="N393" s="106"/>
      <c r="O393" s="557"/>
      <c r="P393" s="106"/>
      <c r="Q393" s="106"/>
      <c r="R393" s="106" t="s">
        <v>184</v>
      </c>
      <c r="S393" s="548">
        <v>1</v>
      </c>
      <c r="T393" s="549">
        <v>0.17</v>
      </c>
      <c r="U393" s="549">
        <v>60</v>
      </c>
      <c r="V393" s="554">
        <f t="shared" si="32"/>
        <v>122.4</v>
      </c>
      <c r="W393" s="549">
        <v>0.17</v>
      </c>
      <c r="X393" s="549">
        <f t="shared" si="37"/>
        <v>90</v>
      </c>
      <c r="Y393" s="554">
        <f t="shared" si="36"/>
        <v>183.60000000000002</v>
      </c>
      <c r="Z393" s="560" t="s">
        <v>185</v>
      </c>
      <c r="AA393" s="560"/>
      <c r="AB393" s="106"/>
      <c r="AD393" s="106"/>
      <c r="AE393" s="106"/>
      <c r="AF393" s="106"/>
      <c r="AG393" s="106"/>
      <c r="AH393" s="104"/>
      <c r="AI393" s="106"/>
      <c r="AJ393" s="106"/>
      <c r="AK393" s="106"/>
      <c r="AL393" s="106"/>
      <c r="AM393" s="104"/>
      <c r="AN393" s="106"/>
      <c r="AO393" s="106"/>
      <c r="AP393" s="106"/>
      <c r="AQ393" s="106"/>
      <c r="AR393" s="104"/>
      <c r="AS393" s="106"/>
      <c r="AT393" s="106"/>
      <c r="AU393" s="106"/>
      <c r="AV393" s="106"/>
      <c r="AW393" s="104"/>
    </row>
    <row r="394" spans="1:49" ht="45" hidden="1" customHeight="1">
      <c r="A394" s="522">
        <v>390</v>
      </c>
      <c r="B394" s="512" t="s">
        <v>522</v>
      </c>
      <c r="C394" s="513" t="s">
        <v>523</v>
      </c>
      <c r="D394" s="513" t="s">
        <v>2641</v>
      </c>
      <c r="E394" s="576" t="s">
        <v>2938</v>
      </c>
      <c r="F394" s="513" t="s">
        <v>2934</v>
      </c>
      <c r="G394" s="513" t="s">
        <v>449</v>
      </c>
      <c r="H394" s="87" t="s">
        <v>299</v>
      </c>
      <c r="I394" s="614" t="s">
        <v>456</v>
      </c>
      <c r="J394" s="106" t="s">
        <v>457</v>
      </c>
      <c r="K394" s="106"/>
      <c r="L394" s="106"/>
      <c r="M394" s="106"/>
      <c r="N394" s="106"/>
      <c r="O394" s="557"/>
      <c r="P394" s="106"/>
      <c r="Q394" s="106"/>
      <c r="R394" s="106" t="s">
        <v>184</v>
      </c>
      <c r="S394" s="548">
        <v>0</v>
      </c>
      <c r="T394" s="549">
        <f>60</f>
        <v>60</v>
      </c>
      <c r="U394" s="549">
        <v>60</v>
      </c>
      <c r="V394" s="554">
        <f t="shared" ref="V394:V457" si="38">S394*T394*U394*12</f>
        <v>0</v>
      </c>
      <c r="W394" s="549">
        <f>60</f>
        <v>60</v>
      </c>
      <c r="X394" s="549">
        <f t="shared" si="37"/>
        <v>90</v>
      </c>
      <c r="Y394" s="554">
        <f t="shared" si="36"/>
        <v>0</v>
      </c>
      <c r="Z394" s="560" t="s">
        <v>185</v>
      </c>
      <c r="AA394" s="560"/>
      <c r="AB394" s="87" t="s">
        <v>722</v>
      </c>
      <c r="AD394" s="106"/>
      <c r="AE394" s="106"/>
      <c r="AF394" s="106"/>
      <c r="AG394" s="106"/>
      <c r="AH394" s="104"/>
      <c r="AI394" s="106"/>
      <c r="AJ394" s="106"/>
      <c r="AK394" s="106"/>
      <c r="AL394" s="106"/>
      <c r="AM394" s="104"/>
      <c r="AN394" s="106"/>
      <c r="AO394" s="106"/>
      <c r="AP394" s="106"/>
      <c r="AQ394" s="106"/>
      <c r="AR394" s="104"/>
      <c r="AS394" s="106"/>
      <c r="AT394" s="106"/>
      <c r="AU394" s="106"/>
      <c r="AV394" s="106"/>
      <c r="AW394" s="104"/>
    </row>
    <row r="395" spans="1:49" hidden="1">
      <c r="A395" s="522">
        <v>391</v>
      </c>
      <c r="B395" s="512" t="s">
        <v>522</v>
      </c>
      <c r="C395" s="513" t="s">
        <v>523</v>
      </c>
      <c r="D395" s="513" t="s">
        <v>2641</v>
      </c>
      <c r="E395" s="576" t="s">
        <v>2938</v>
      </c>
      <c r="F395" s="513" t="s">
        <v>2934</v>
      </c>
      <c r="G395" s="513" t="s">
        <v>449</v>
      </c>
      <c r="H395" s="87" t="s">
        <v>401</v>
      </c>
      <c r="I395" s="614" t="s">
        <v>458</v>
      </c>
      <c r="J395" s="106" t="s">
        <v>403</v>
      </c>
      <c r="K395" s="106"/>
      <c r="L395" s="106"/>
      <c r="M395" s="106"/>
      <c r="N395" s="106"/>
      <c r="O395" s="557"/>
      <c r="P395" s="106"/>
      <c r="Q395" s="106"/>
      <c r="R395" s="106" t="s">
        <v>184</v>
      </c>
      <c r="S395" s="548">
        <v>1</v>
      </c>
      <c r="T395" s="612">
        <v>0.08</v>
      </c>
      <c r="U395" s="549">
        <v>60</v>
      </c>
      <c r="V395" s="554">
        <f t="shared" si="38"/>
        <v>57.599999999999994</v>
      </c>
      <c r="W395" s="612">
        <v>0.08</v>
      </c>
      <c r="X395" s="549">
        <f t="shared" si="37"/>
        <v>90</v>
      </c>
      <c r="Y395" s="554">
        <f t="shared" si="36"/>
        <v>86.4</v>
      </c>
      <c r="Z395" s="560" t="s">
        <v>185</v>
      </c>
      <c r="AA395" s="560"/>
      <c r="AB395" s="106"/>
      <c r="AD395" s="106"/>
      <c r="AE395" s="106"/>
      <c r="AF395" s="106"/>
      <c r="AG395" s="106"/>
      <c r="AH395" s="104"/>
      <c r="AI395" s="106"/>
      <c r="AJ395" s="106"/>
      <c r="AK395" s="106"/>
      <c r="AL395" s="106"/>
      <c r="AM395" s="104"/>
      <c r="AN395" s="106"/>
      <c r="AO395" s="106"/>
      <c r="AP395" s="106"/>
      <c r="AQ395" s="106"/>
      <c r="AR395" s="104"/>
      <c r="AS395" s="106"/>
      <c r="AT395" s="106"/>
      <c r="AU395" s="106"/>
      <c r="AV395" s="106"/>
      <c r="AW395" s="104"/>
    </row>
    <row r="396" spans="1:49" hidden="1">
      <c r="A396" s="522">
        <v>392</v>
      </c>
      <c r="B396" s="512" t="s">
        <v>522</v>
      </c>
      <c r="C396" s="513" t="s">
        <v>523</v>
      </c>
      <c r="D396" s="513" t="s">
        <v>2641</v>
      </c>
      <c r="E396" s="576" t="s">
        <v>2938</v>
      </c>
      <c r="F396" s="513" t="s">
        <v>2934</v>
      </c>
      <c r="G396" s="513" t="s">
        <v>449</v>
      </c>
      <c r="H396" s="87" t="s">
        <v>723</v>
      </c>
      <c r="I396" s="614" t="s">
        <v>459</v>
      </c>
      <c r="J396" s="102"/>
      <c r="K396" s="106"/>
      <c r="L396" s="106"/>
      <c r="M396" s="106"/>
      <c r="N396" s="106"/>
      <c r="O396" s="557"/>
      <c r="P396" s="106"/>
      <c r="Q396" s="106"/>
      <c r="R396" s="106" t="s">
        <v>184</v>
      </c>
      <c r="S396" s="548">
        <v>1</v>
      </c>
      <c r="T396" s="612">
        <v>0.08</v>
      </c>
      <c r="U396" s="549">
        <v>60</v>
      </c>
      <c r="V396" s="554">
        <f t="shared" si="38"/>
        <v>57.599999999999994</v>
      </c>
      <c r="W396" s="612">
        <v>0.08</v>
      </c>
      <c r="X396" s="549">
        <f t="shared" si="37"/>
        <v>90</v>
      </c>
      <c r="Y396" s="554">
        <f t="shared" si="36"/>
        <v>86.4</v>
      </c>
      <c r="Z396" s="560" t="s">
        <v>185</v>
      </c>
      <c r="AA396" s="560"/>
      <c r="AB396" s="106"/>
      <c r="AD396" s="106"/>
      <c r="AE396" s="106"/>
      <c r="AF396" s="106"/>
      <c r="AG396" s="106"/>
      <c r="AH396" s="104"/>
      <c r="AI396" s="106"/>
      <c r="AJ396" s="106"/>
      <c r="AK396" s="106"/>
      <c r="AL396" s="106"/>
      <c r="AM396" s="104"/>
      <c r="AN396" s="106"/>
      <c r="AO396" s="106"/>
      <c r="AP396" s="106"/>
      <c r="AQ396" s="106"/>
      <c r="AR396" s="104"/>
      <c r="AS396" s="106"/>
      <c r="AT396" s="106"/>
      <c r="AU396" s="106"/>
      <c r="AV396" s="106"/>
      <c r="AW396" s="104"/>
    </row>
    <row r="397" spans="1:49" hidden="1">
      <c r="A397" s="522">
        <v>393</v>
      </c>
      <c r="B397" s="512" t="s">
        <v>522</v>
      </c>
      <c r="C397" s="513" t="s">
        <v>523</v>
      </c>
      <c r="D397" s="513" t="s">
        <v>2641</v>
      </c>
      <c r="E397" s="576" t="s">
        <v>2938</v>
      </c>
      <c r="F397" s="513" t="s">
        <v>2934</v>
      </c>
      <c r="G397" s="513" t="s">
        <v>449</v>
      </c>
      <c r="H397" s="87" t="s">
        <v>724</v>
      </c>
      <c r="I397" s="614" t="s">
        <v>460</v>
      </c>
      <c r="J397" s="106"/>
      <c r="K397" s="106"/>
      <c r="L397" s="106"/>
      <c r="M397" s="106"/>
      <c r="N397" s="106"/>
      <c r="O397" s="557"/>
      <c r="P397" s="106"/>
      <c r="Q397" s="106"/>
      <c r="R397" s="106" t="s">
        <v>184</v>
      </c>
      <c r="S397" s="548">
        <v>1</v>
      </c>
      <c r="T397" s="612">
        <v>0.08</v>
      </c>
      <c r="U397" s="549">
        <v>60</v>
      </c>
      <c r="V397" s="554">
        <f t="shared" si="38"/>
        <v>57.599999999999994</v>
      </c>
      <c r="W397" s="612">
        <v>0.08</v>
      </c>
      <c r="X397" s="549">
        <f t="shared" si="37"/>
        <v>90</v>
      </c>
      <c r="Y397" s="554">
        <f t="shared" si="36"/>
        <v>86.4</v>
      </c>
      <c r="Z397" s="560" t="s">
        <v>185</v>
      </c>
      <c r="AA397" s="560"/>
      <c r="AB397" s="106"/>
      <c r="AD397" s="106"/>
      <c r="AE397" s="106"/>
      <c r="AF397" s="106"/>
      <c r="AG397" s="106"/>
      <c r="AH397" s="104"/>
      <c r="AI397" s="106"/>
      <c r="AJ397" s="106"/>
      <c r="AK397" s="106"/>
      <c r="AL397" s="106"/>
      <c r="AM397" s="104"/>
      <c r="AN397" s="106"/>
      <c r="AO397" s="106"/>
      <c r="AP397" s="106"/>
      <c r="AQ397" s="106"/>
      <c r="AR397" s="104"/>
      <c r="AS397" s="106"/>
      <c r="AT397" s="106"/>
      <c r="AU397" s="106"/>
      <c r="AV397" s="106"/>
      <c r="AW397" s="104"/>
    </row>
    <row r="398" spans="1:49" ht="138" hidden="1">
      <c r="A398" s="522">
        <v>394</v>
      </c>
      <c r="B398" s="525" t="s">
        <v>522</v>
      </c>
      <c r="C398" s="513" t="s">
        <v>523</v>
      </c>
      <c r="D398" s="513" t="s">
        <v>2640</v>
      </c>
      <c r="E398" s="570" t="s">
        <v>448</v>
      </c>
      <c r="F398" s="513" t="s">
        <v>471</v>
      </c>
      <c r="G398" s="513" t="s">
        <v>725</v>
      </c>
      <c r="H398" s="87" t="s">
        <v>726</v>
      </c>
      <c r="I398" s="106" t="s">
        <v>473</v>
      </c>
      <c r="J398" s="106" t="s">
        <v>474</v>
      </c>
      <c r="K398" s="106"/>
      <c r="L398" s="106"/>
      <c r="M398" s="106"/>
      <c r="N398" s="106"/>
      <c r="O398" s="546" t="s">
        <v>2633</v>
      </c>
      <c r="P398" s="106"/>
      <c r="Q398" s="106"/>
      <c r="R398" s="106" t="s">
        <v>184</v>
      </c>
      <c r="S398" s="548">
        <v>1</v>
      </c>
      <c r="T398" s="549">
        <v>0.17</v>
      </c>
      <c r="U398" s="549">
        <v>60</v>
      </c>
      <c r="V398" s="554">
        <f t="shared" si="38"/>
        <v>122.4</v>
      </c>
      <c r="W398" s="549">
        <v>0.17</v>
      </c>
      <c r="X398" s="549">
        <f t="shared" si="37"/>
        <v>90</v>
      </c>
      <c r="Y398" s="554">
        <f t="shared" si="36"/>
        <v>183.60000000000002</v>
      </c>
      <c r="Z398" s="560" t="s">
        <v>185</v>
      </c>
      <c r="AA398" s="560"/>
      <c r="AB398" s="106"/>
      <c r="AD398" s="106"/>
      <c r="AE398" s="106"/>
      <c r="AF398" s="106"/>
      <c r="AG398" s="106"/>
      <c r="AH398" s="104"/>
      <c r="AI398" s="106"/>
      <c r="AJ398" s="106"/>
      <c r="AK398" s="106"/>
      <c r="AL398" s="106"/>
      <c r="AM398" s="104"/>
      <c r="AN398" s="106"/>
      <c r="AO398" s="106"/>
      <c r="AP398" s="106"/>
      <c r="AQ398" s="106"/>
      <c r="AR398" s="104"/>
      <c r="AS398" s="106"/>
      <c r="AT398" s="106">
        <v>1</v>
      </c>
      <c r="AU398" s="106">
        <v>1</v>
      </c>
      <c r="AV398" s="106">
        <v>12</v>
      </c>
      <c r="AW398" s="104">
        <f>AT398*AU398*AV398*12</f>
        <v>144</v>
      </c>
    </row>
    <row r="399" spans="1:49" ht="23" hidden="1">
      <c r="A399" s="522">
        <v>395</v>
      </c>
      <c r="B399" s="525" t="s">
        <v>522</v>
      </c>
      <c r="C399" s="513" t="s">
        <v>523</v>
      </c>
      <c r="D399" s="513" t="s">
        <v>2640</v>
      </c>
      <c r="E399" s="570" t="s">
        <v>448</v>
      </c>
      <c r="F399" s="513" t="s">
        <v>471</v>
      </c>
      <c r="G399" s="513" t="s">
        <v>725</v>
      </c>
      <c r="H399" s="106" t="s">
        <v>470</v>
      </c>
      <c r="I399" s="106" t="s">
        <v>470</v>
      </c>
      <c r="J399" s="106"/>
      <c r="K399" s="106"/>
      <c r="L399" s="106"/>
      <c r="M399" s="106"/>
      <c r="N399" s="106"/>
      <c r="O399" s="557"/>
      <c r="P399" s="106"/>
      <c r="Q399" s="106"/>
      <c r="R399" s="106" t="s">
        <v>184</v>
      </c>
      <c r="S399" s="548">
        <v>1</v>
      </c>
      <c r="T399" s="549">
        <v>0.17</v>
      </c>
      <c r="U399" s="549">
        <v>60</v>
      </c>
      <c r="V399" s="554">
        <f t="shared" si="38"/>
        <v>122.4</v>
      </c>
      <c r="W399" s="549">
        <v>0.17</v>
      </c>
      <c r="X399" s="549">
        <f t="shared" si="37"/>
        <v>90</v>
      </c>
      <c r="Y399" s="554">
        <f t="shared" si="36"/>
        <v>183.60000000000002</v>
      </c>
      <c r="Z399" s="560" t="s">
        <v>185</v>
      </c>
      <c r="AA399" s="560"/>
      <c r="AB399" s="106"/>
      <c r="AD399" s="106"/>
      <c r="AE399" s="106"/>
      <c r="AF399" s="106"/>
      <c r="AG399" s="106"/>
      <c r="AH399" s="104"/>
      <c r="AI399" s="106"/>
      <c r="AJ399" s="106"/>
      <c r="AK399" s="106"/>
      <c r="AL399" s="106"/>
      <c r="AM399" s="104"/>
      <c r="AN399" s="106"/>
      <c r="AO399" s="106"/>
      <c r="AP399" s="106"/>
      <c r="AQ399" s="106"/>
      <c r="AR399" s="104"/>
      <c r="AS399" s="106"/>
      <c r="AT399" s="106">
        <v>1</v>
      </c>
      <c r="AU399" s="106">
        <v>0.3</v>
      </c>
      <c r="AV399" s="106">
        <v>12</v>
      </c>
      <c r="AW399" s="104">
        <f>AT399*AU399*AV399*12</f>
        <v>43.199999999999996</v>
      </c>
    </row>
    <row r="400" spans="1:49" hidden="1">
      <c r="A400" s="522">
        <v>396</v>
      </c>
      <c r="B400" s="525" t="s">
        <v>522</v>
      </c>
      <c r="C400" s="513" t="s">
        <v>523</v>
      </c>
      <c r="D400" s="513" t="s">
        <v>2641</v>
      </c>
      <c r="E400" s="513" t="s">
        <v>728</v>
      </c>
      <c r="F400" s="513" t="s">
        <v>2935</v>
      </c>
      <c r="G400" s="513" t="s">
        <v>2936</v>
      </c>
      <c r="H400" s="87" t="s">
        <v>731</v>
      </c>
      <c r="I400" s="106" t="s">
        <v>732</v>
      </c>
      <c r="J400" s="106" t="s">
        <v>733</v>
      </c>
      <c r="K400" s="106"/>
      <c r="L400" s="106"/>
      <c r="M400" s="106"/>
      <c r="N400" s="106"/>
      <c r="O400" s="557"/>
      <c r="P400" s="106"/>
      <c r="Q400" s="106"/>
      <c r="R400" s="106" t="s">
        <v>184</v>
      </c>
      <c r="S400" s="548">
        <v>1</v>
      </c>
      <c r="T400" s="549">
        <v>0.17</v>
      </c>
      <c r="U400" s="549">
        <v>15</v>
      </c>
      <c r="V400" s="554">
        <f t="shared" si="38"/>
        <v>30.6</v>
      </c>
      <c r="W400" s="549">
        <v>0.17</v>
      </c>
      <c r="X400" s="549">
        <f t="shared" si="37"/>
        <v>22.5</v>
      </c>
      <c r="Y400" s="554">
        <f t="shared" si="36"/>
        <v>45.900000000000006</v>
      </c>
      <c r="Z400" s="560" t="s">
        <v>185</v>
      </c>
      <c r="AA400" s="560"/>
      <c r="AB400" s="106"/>
      <c r="AD400" s="87"/>
      <c r="AE400" s="567"/>
      <c r="AF400" s="567"/>
      <c r="AG400" s="708"/>
      <c r="AH400" s="104"/>
      <c r="AI400" s="87"/>
      <c r="AJ400" s="87"/>
      <c r="AK400" s="87"/>
      <c r="AL400" s="708"/>
      <c r="AM400" s="104"/>
      <c r="AN400" s="87"/>
      <c r="AO400" s="87"/>
      <c r="AP400" s="87"/>
      <c r="AQ400" s="708"/>
      <c r="AR400" s="104"/>
      <c r="AS400" s="87"/>
      <c r="AT400" s="87"/>
      <c r="AU400" s="87"/>
      <c r="AV400" s="708"/>
      <c r="AW400" s="104"/>
    </row>
    <row r="401" spans="1:49" hidden="1">
      <c r="A401" s="522">
        <v>397</v>
      </c>
      <c r="B401" s="525" t="s">
        <v>522</v>
      </c>
      <c r="C401" s="513" t="s">
        <v>523</v>
      </c>
      <c r="D401" s="513" t="s">
        <v>2641</v>
      </c>
      <c r="E401" s="513" t="s">
        <v>728</v>
      </c>
      <c r="F401" s="513" t="s">
        <v>2935</v>
      </c>
      <c r="G401" s="513" t="s">
        <v>2936</v>
      </c>
      <c r="H401" s="87" t="s">
        <v>734</v>
      </c>
      <c r="I401" s="106" t="s">
        <v>735</v>
      </c>
      <c r="J401" s="106"/>
      <c r="K401" s="106"/>
      <c r="L401" s="106"/>
      <c r="M401" s="106"/>
      <c r="N401" s="106"/>
      <c r="O401" s="557"/>
      <c r="P401" s="106"/>
      <c r="Q401" s="106"/>
      <c r="R401" s="106" t="s">
        <v>184</v>
      </c>
      <c r="S401" s="548">
        <v>1</v>
      </c>
      <c r="T401" s="549">
        <v>0.3</v>
      </c>
      <c r="U401" s="549">
        <v>15</v>
      </c>
      <c r="V401" s="554">
        <f t="shared" si="38"/>
        <v>54</v>
      </c>
      <c r="W401" s="549">
        <v>0.3</v>
      </c>
      <c r="X401" s="549">
        <f t="shared" si="37"/>
        <v>22.5</v>
      </c>
      <c r="Y401" s="554">
        <f t="shared" si="36"/>
        <v>81</v>
      </c>
      <c r="Z401" s="560" t="s">
        <v>185</v>
      </c>
      <c r="AA401" s="560"/>
      <c r="AB401" s="106"/>
      <c r="AD401" s="87"/>
      <c r="AE401" s="567"/>
      <c r="AF401" s="567"/>
      <c r="AG401" s="708"/>
      <c r="AH401" s="104"/>
      <c r="AI401" s="87"/>
      <c r="AJ401" s="87"/>
      <c r="AK401" s="87"/>
      <c r="AL401" s="708"/>
      <c r="AM401" s="104"/>
      <c r="AN401" s="87"/>
      <c r="AO401" s="87"/>
      <c r="AP401" s="87"/>
      <c r="AQ401" s="708"/>
      <c r="AR401" s="104"/>
      <c r="AS401" s="87"/>
      <c r="AT401" s="87"/>
      <c r="AU401" s="87"/>
      <c r="AV401" s="708"/>
      <c r="AW401" s="104"/>
    </row>
    <row r="402" spans="1:49" hidden="1">
      <c r="A402" s="522">
        <v>398</v>
      </c>
      <c r="B402" s="525" t="s">
        <v>522</v>
      </c>
      <c r="C402" s="513" t="s">
        <v>523</v>
      </c>
      <c r="D402" s="513" t="s">
        <v>2641</v>
      </c>
      <c r="E402" s="513" t="s">
        <v>728</v>
      </c>
      <c r="F402" s="513" t="s">
        <v>2935</v>
      </c>
      <c r="G402" s="513" t="s">
        <v>730</v>
      </c>
      <c r="H402" s="87" t="s">
        <v>736</v>
      </c>
      <c r="I402" s="106" t="s">
        <v>737</v>
      </c>
      <c r="J402" s="106" t="s">
        <v>563</v>
      </c>
      <c r="K402" s="106"/>
      <c r="L402" s="106"/>
      <c r="M402" s="106"/>
      <c r="N402" s="106"/>
      <c r="O402" s="557"/>
      <c r="P402" s="106"/>
      <c r="Q402" s="106"/>
      <c r="R402" s="106" t="s">
        <v>184</v>
      </c>
      <c r="S402" s="548">
        <v>1</v>
      </c>
      <c r="T402" s="612">
        <v>0.08</v>
      </c>
      <c r="U402" s="549">
        <v>15</v>
      </c>
      <c r="V402" s="554">
        <f t="shared" si="38"/>
        <v>14.399999999999999</v>
      </c>
      <c r="W402" s="575">
        <v>0.08</v>
      </c>
      <c r="X402" s="549">
        <f t="shared" si="37"/>
        <v>22.5</v>
      </c>
      <c r="Y402" s="554">
        <f t="shared" si="36"/>
        <v>21.6</v>
      </c>
      <c r="Z402" s="560" t="s">
        <v>185</v>
      </c>
      <c r="AA402" s="560"/>
      <c r="AB402" s="106"/>
      <c r="AD402" s="87"/>
      <c r="AE402" s="567"/>
      <c r="AF402" s="567"/>
      <c r="AG402" s="708"/>
      <c r="AH402" s="104"/>
      <c r="AI402" s="87"/>
      <c r="AJ402" s="87"/>
      <c r="AK402" s="87"/>
      <c r="AL402" s="708"/>
      <c r="AM402" s="104"/>
      <c r="AN402" s="87"/>
      <c r="AO402" s="87"/>
      <c r="AP402" s="87"/>
      <c r="AQ402" s="708"/>
      <c r="AR402" s="104"/>
      <c r="AS402" s="87"/>
      <c r="AT402" s="87"/>
      <c r="AU402" s="87"/>
      <c r="AV402" s="708"/>
      <c r="AW402" s="104"/>
    </row>
    <row r="403" spans="1:49" hidden="1">
      <c r="A403" s="522">
        <v>399</v>
      </c>
      <c r="B403" s="525" t="s">
        <v>522</v>
      </c>
      <c r="C403" s="513" t="s">
        <v>523</v>
      </c>
      <c r="D403" s="513" t="s">
        <v>2641</v>
      </c>
      <c r="E403" s="513" t="s">
        <v>728</v>
      </c>
      <c r="F403" s="513" t="s">
        <v>2935</v>
      </c>
      <c r="G403" s="513" t="s">
        <v>730</v>
      </c>
      <c r="H403" s="87" t="s">
        <v>738</v>
      </c>
      <c r="I403" s="106" t="s">
        <v>739</v>
      </c>
      <c r="J403" s="106" t="s">
        <v>563</v>
      </c>
      <c r="K403" s="106"/>
      <c r="L403" s="106"/>
      <c r="M403" s="106"/>
      <c r="N403" s="106"/>
      <c r="O403" s="557"/>
      <c r="P403" s="106"/>
      <c r="Q403" s="106"/>
      <c r="R403" s="106" t="s">
        <v>184</v>
      </c>
      <c r="S403" s="548">
        <v>1</v>
      </c>
      <c r="T403" s="575">
        <v>0.08</v>
      </c>
      <c r="U403" s="549">
        <v>15</v>
      </c>
      <c r="V403" s="554">
        <f t="shared" si="38"/>
        <v>14.399999999999999</v>
      </c>
      <c r="W403" s="575">
        <v>0.08</v>
      </c>
      <c r="X403" s="549">
        <f t="shared" si="37"/>
        <v>22.5</v>
      </c>
      <c r="Y403" s="554">
        <f t="shared" si="36"/>
        <v>21.6</v>
      </c>
      <c r="Z403" s="560" t="s">
        <v>185</v>
      </c>
      <c r="AA403" s="560"/>
      <c r="AB403" s="106"/>
      <c r="AD403" s="87"/>
      <c r="AE403" s="567"/>
      <c r="AF403" s="567"/>
      <c r="AG403" s="708"/>
      <c r="AH403" s="104"/>
      <c r="AI403" s="87"/>
      <c r="AJ403" s="87"/>
      <c r="AK403" s="87"/>
      <c r="AL403" s="708"/>
      <c r="AM403" s="104"/>
      <c r="AN403" s="87"/>
      <c r="AO403" s="87"/>
      <c r="AP403" s="87"/>
      <c r="AQ403" s="708"/>
      <c r="AR403" s="104"/>
      <c r="AS403" s="87"/>
      <c r="AT403" s="87"/>
      <c r="AU403" s="87"/>
      <c r="AV403" s="708"/>
      <c r="AW403" s="104"/>
    </row>
    <row r="404" spans="1:49" hidden="1">
      <c r="A404" s="522">
        <v>400</v>
      </c>
      <c r="B404" s="525" t="s">
        <v>522</v>
      </c>
      <c r="C404" s="513" t="s">
        <v>523</v>
      </c>
      <c r="D404" s="513" t="s">
        <v>2641</v>
      </c>
      <c r="E404" s="513" t="s">
        <v>728</v>
      </c>
      <c r="F404" s="513" t="s">
        <v>2935</v>
      </c>
      <c r="G404" s="513" t="s">
        <v>730</v>
      </c>
      <c r="H404" s="87" t="s">
        <v>740</v>
      </c>
      <c r="I404" s="106" t="s">
        <v>741</v>
      </c>
      <c r="J404" s="106"/>
      <c r="K404" s="106"/>
      <c r="L404" s="106"/>
      <c r="M404" s="106"/>
      <c r="N404" s="106"/>
      <c r="O404" s="557"/>
      <c r="P404" s="106"/>
      <c r="Q404" s="106"/>
      <c r="R404" s="106" t="s">
        <v>184</v>
      </c>
      <c r="S404" s="548">
        <v>1</v>
      </c>
      <c r="T404" s="575">
        <v>0.08</v>
      </c>
      <c r="U404" s="549">
        <v>15</v>
      </c>
      <c r="V404" s="554">
        <f t="shared" si="38"/>
        <v>14.399999999999999</v>
      </c>
      <c r="W404" s="575">
        <v>0.08</v>
      </c>
      <c r="X404" s="549">
        <f t="shared" si="37"/>
        <v>22.5</v>
      </c>
      <c r="Y404" s="554">
        <f t="shared" si="36"/>
        <v>21.6</v>
      </c>
      <c r="Z404" s="560" t="s">
        <v>185</v>
      </c>
      <c r="AA404" s="560"/>
      <c r="AB404" s="106"/>
      <c r="AD404" s="87"/>
      <c r="AE404" s="567"/>
      <c r="AF404" s="567"/>
      <c r="AG404" s="708"/>
      <c r="AH404" s="104"/>
      <c r="AI404" s="87"/>
      <c r="AJ404" s="87"/>
      <c r="AK404" s="87"/>
      <c r="AL404" s="708"/>
      <c r="AM404" s="104"/>
      <c r="AN404" s="87"/>
      <c r="AO404" s="87"/>
      <c r="AP404" s="87"/>
      <c r="AQ404" s="708"/>
      <c r="AR404" s="104"/>
      <c r="AS404" s="87"/>
      <c r="AT404" s="87"/>
      <c r="AU404" s="87"/>
      <c r="AV404" s="708"/>
      <c r="AW404" s="104"/>
    </row>
    <row r="405" spans="1:49" customFormat="1" ht="115" hidden="1">
      <c r="A405" s="522">
        <v>401</v>
      </c>
      <c r="B405" s="512" t="s">
        <v>522</v>
      </c>
      <c r="C405" s="513" t="s">
        <v>523</v>
      </c>
      <c r="D405" s="513" t="s">
        <v>2642</v>
      </c>
      <c r="E405" s="513" t="s">
        <v>2646</v>
      </c>
      <c r="F405" s="513" t="s">
        <v>2958</v>
      </c>
      <c r="G405" s="513" t="s">
        <v>743</v>
      </c>
      <c r="H405" s="87" t="s">
        <v>370</v>
      </c>
      <c r="I405" s="106" t="s">
        <v>744</v>
      </c>
      <c r="J405" s="106" t="s">
        <v>671</v>
      </c>
      <c r="K405" s="567"/>
      <c r="L405" s="567"/>
      <c r="M405" s="567"/>
      <c r="N405" s="567" t="s">
        <v>675</v>
      </c>
      <c r="O405" s="546" t="s">
        <v>2634</v>
      </c>
      <c r="P405" s="567"/>
      <c r="Q405" s="567"/>
      <c r="R405" s="567" t="s">
        <v>184</v>
      </c>
      <c r="S405" s="548">
        <v>0</v>
      </c>
      <c r="T405" s="549">
        <v>20</v>
      </c>
      <c r="U405" s="549">
        <v>15</v>
      </c>
      <c r="V405" s="554">
        <f t="shared" si="38"/>
        <v>0</v>
      </c>
      <c r="W405" s="549">
        <v>20</v>
      </c>
      <c r="X405" s="549">
        <f t="shared" si="37"/>
        <v>22.5</v>
      </c>
      <c r="Y405" s="554">
        <f t="shared" si="36"/>
        <v>0</v>
      </c>
      <c r="Z405" s="560" t="s">
        <v>185</v>
      </c>
      <c r="AA405" s="560"/>
      <c r="AB405" s="87" t="s">
        <v>746</v>
      </c>
      <c r="AD405" s="87"/>
      <c r="AE405" s="567"/>
      <c r="AF405" s="567"/>
      <c r="AG405" s="708"/>
      <c r="AH405" s="104"/>
      <c r="AI405" s="87"/>
      <c r="AJ405" s="87"/>
      <c r="AK405" s="87"/>
      <c r="AL405" s="708"/>
      <c r="AM405" s="104"/>
      <c r="AN405" s="87"/>
      <c r="AO405" s="87"/>
      <c r="AP405" s="87"/>
      <c r="AQ405" s="708"/>
      <c r="AR405" s="104"/>
      <c r="AS405" s="87"/>
      <c r="AT405" s="87"/>
      <c r="AU405" s="87"/>
      <c r="AV405" s="708"/>
      <c r="AW405" s="104"/>
    </row>
    <row r="406" spans="1:49" customFormat="1" hidden="1">
      <c r="A406" s="522">
        <v>402</v>
      </c>
      <c r="B406" s="512" t="s">
        <v>522</v>
      </c>
      <c r="C406" s="513" t="s">
        <v>523</v>
      </c>
      <c r="D406" s="513" t="s">
        <v>2642</v>
      </c>
      <c r="E406" s="513" t="s">
        <v>2646</v>
      </c>
      <c r="F406" s="513" t="s">
        <v>742</v>
      </c>
      <c r="G406" s="513" t="s">
        <v>743</v>
      </c>
      <c r="H406" s="87" t="s">
        <v>370</v>
      </c>
      <c r="I406" s="106" t="s">
        <v>745</v>
      </c>
      <c r="J406" s="106" t="s">
        <v>671</v>
      </c>
      <c r="K406" s="567"/>
      <c r="L406" s="567"/>
      <c r="M406" s="567"/>
      <c r="N406" s="567" t="s">
        <v>675</v>
      </c>
      <c r="O406" s="557" t="s">
        <v>676</v>
      </c>
      <c r="P406" s="567"/>
      <c r="Q406" s="567"/>
      <c r="R406" s="567" t="s">
        <v>184</v>
      </c>
      <c r="S406" s="548">
        <v>0</v>
      </c>
      <c r="T406" s="549">
        <v>20</v>
      </c>
      <c r="U406" s="549">
        <v>15</v>
      </c>
      <c r="V406" s="554">
        <f t="shared" si="38"/>
        <v>0</v>
      </c>
      <c r="W406" s="549">
        <v>20</v>
      </c>
      <c r="X406" s="549">
        <f t="shared" si="37"/>
        <v>22.5</v>
      </c>
      <c r="Y406" s="554">
        <f t="shared" si="36"/>
        <v>0</v>
      </c>
      <c r="Z406" s="560" t="s">
        <v>185</v>
      </c>
      <c r="AA406" s="560"/>
      <c r="AB406" s="87"/>
      <c r="AD406" s="87"/>
      <c r="AE406" s="567"/>
      <c r="AF406" s="567"/>
      <c r="AG406" s="708"/>
      <c r="AH406" s="104"/>
      <c r="AI406" s="87"/>
      <c r="AJ406" s="87"/>
      <c r="AK406" s="87"/>
      <c r="AL406" s="708"/>
      <c r="AM406" s="104"/>
      <c r="AN406" s="87"/>
      <c r="AO406" s="87"/>
      <c r="AP406" s="87"/>
      <c r="AQ406" s="708"/>
      <c r="AR406" s="104"/>
      <c r="AS406" s="87"/>
      <c r="AT406" s="87"/>
      <c r="AU406" s="87"/>
      <c r="AV406" s="708"/>
      <c r="AW406" s="104"/>
    </row>
    <row r="407" spans="1:49" customFormat="1" hidden="1">
      <c r="A407" s="522">
        <v>403</v>
      </c>
      <c r="B407" s="525" t="s">
        <v>522</v>
      </c>
      <c r="C407" s="513" t="s">
        <v>523</v>
      </c>
      <c r="D407" s="513" t="s">
        <v>2642</v>
      </c>
      <c r="E407" s="513" t="s">
        <v>2646</v>
      </c>
      <c r="F407" s="513" t="s">
        <v>742</v>
      </c>
      <c r="G407" s="513" t="s">
        <v>743</v>
      </c>
      <c r="H407" s="87" t="s">
        <v>224</v>
      </c>
      <c r="I407" s="106" t="s">
        <v>747</v>
      </c>
      <c r="J407" s="106"/>
      <c r="K407" s="567"/>
      <c r="L407" s="567"/>
      <c r="M407" s="567"/>
      <c r="N407" s="567" t="s">
        <v>679</v>
      </c>
      <c r="O407" s="557"/>
      <c r="P407" s="567"/>
      <c r="Q407" s="567"/>
      <c r="R407" s="567" t="s">
        <v>184</v>
      </c>
      <c r="S407" s="548">
        <v>1</v>
      </c>
      <c r="T407" s="575">
        <v>0.08</v>
      </c>
      <c r="U407" s="549">
        <v>15</v>
      </c>
      <c r="V407" s="554">
        <f t="shared" si="38"/>
        <v>14.399999999999999</v>
      </c>
      <c r="W407" s="575">
        <v>0.08</v>
      </c>
      <c r="X407" s="549">
        <f t="shared" si="37"/>
        <v>22.5</v>
      </c>
      <c r="Y407" s="554">
        <f t="shared" si="36"/>
        <v>21.6</v>
      </c>
      <c r="Z407" s="560" t="s">
        <v>185</v>
      </c>
      <c r="AA407" s="560"/>
      <c r="AB407" s="106"/>
      <c r="AD407" s="87"/>
      <c r="AE407" s="567"/>
      <c r="AF407" s="567"/>
      <c r="AG407" s="708"/>
      <c r="AH407" s="104"/>
      <c r="AI407" s="87"/>
      <c r="AJ407" s="87"/>
      <c r="AK407" s="87"/>
      <c r="AL407" s="708"/>
      <c r="AM407" s="104"/>
      <c r="AN407" s="87"/>
      <c r="AO407" s="87"/>
      <c r="AP407" s="87"/>
      <c r="AQ407" s="708"/>
      <c r="AR407" s="104"/>
      <c r="AS407" s="87"/>
      <c r="AT407" s="87"/>
      <c r="AU407" s="87"/>
      <c r="AV407" s="708"/>
      <c r="AW407" s="104"/>
    </row>
    <row r="408" spans="1:49" customFormat="1" ht="126.5" hidden="1">
      <c r="A408" s="522">
        <v>404</v>
      </c>
      <c r="B408" s="525" t="s">
        <v>522</v>
      </c>
      <c r="C408" s="513" t="s">
        <v>523</v>
      </c>
      <c r="D408" s="513" t="s">
        <v>2642</v>
      </c>
      <c r="E408" s="513" t="s">
        <v>2646</v>
      </c>
      <c r="F408" s="513" t="s">
        <v>742</v>
      </c>
      <c r="G408" s="513" t="s">
        <v>748</v>
      </c>
      <c r="H408" s="87" t="s">
        <v>749</v>
      </c>
      <c r="I408" s="106" t="s">
        <v>686</v>
      </c>
      <c r="J408" s="106" t="s">
        <v>671</v>
      </c>
      <c r="K408" s="567"/>
      <c r="L408" s="567"/>
      <c r="M408" s="567"/>
      <c r="N408" s="567" t="s">
        <v>675</v>
      </c>
      <c r="O408" s="546" t="s">
        <v>2635</v>
      </c>
      <c r="P408" s="567"/>
      <c r="Q408" s="567"/>
      <c r="R408" s="567" t="s">
        <v>184</v>
      </c>
      <c r="S408" s="548">
        <v>0</v>
      </c>
      <c r="T408" s="549">
        <v>50</v>
      </c>
      <c r="U408" s="549">
        <v>15</v>
      </c>
      <c r="V408" s="554">
        <f t="shared" si="38"/>
        <v>0</v>
      </c>
      <c r="W408" s="549">
        <v>50</v>
      </c>
      <c r="X408" s="549">
        <f t="shared" si="37"/>
        <v>22.5</v>
      </c>
      <c r="Y408" s="554">
        <f t="shared" si="36"/>
        <v>0</v>
      </c>
      <c r="Z408" s="560" t="s">
        <v>185</v>
      </c>
      <c r="AA408" s="560"/>
      <c r="AB408" s="87" t="s">
        <v>750</v>
      </c>
      <c r="AD408" s="87"/>
      <c r="AE408" s="567"/>
      <c r="AF408" s="567"/>
      <c r="AG408" s="708"/>
      <c r="AH408" s="104"/>
      <c r="AI408" s="87"/>
      <c r="AJ408" s="87"/>
      <c r="AK408" s="87"/>
      <c r="AL408" s="708"/>
      <c r="AM408" s="104"/>
      <c r="AN408" s="87"/>
      <c r="AO408" s="87"/>
      <c r="AP408" s="87"/>
      <c r="AQ408" s="708"/>
      <c r="AR408" s="104"/>
      <c r="AS408" s="87"/>
      <c r="AT408" s="87"/>
      <c r="AU408" s="87"/>
      <c r="AV408" s="708"/>
      <c r="AW408" s="104"/>
    </row>
    <row r="409" spans="1:49" customFormat="1" hidden="1">
      <c r="A409" s="522">
        <v>405</v>
      </c>
      <c r="B409" s="512" t="s">
        <v>522</v>
      </c>
      <c r="C409" s="576" t="s">
        <v>523</v>
      </c>
      <c r="D409" s="513" t="s">
        <v>2642</v>
      </c>
      <c r="E409" s="513" t="s">
        <v>2646</v>
      </c>
      <c r="F409" s="576" t="s">
        <v>742</v>
      </c>
      <c r="G409" s="611" t="s">
        <v>748</v>
      </c>
      <c r="H409" s="547" t="s">
        <v>224</v>
      </c>
      <c r="I409" s="567" t="s">
        <v>384</v>
      </c>
      <c r="J409" s="567"/>
      <c r="K409" s="567"/>
      <c r="L409" s="567"/>
      <c r="M409" s="567"/>
      <c r="N409" s="567" t="s">
        <v>679</v>
      </c>
      <c r="O409" s="557"/>
      <c r="P409" s="567"/>
      <c r="Q409" s="567"/>
      <c r="R409" s="567" t="s">
        <v>184</v>
      </c>
      <c r="S409" s="548">
        <v>1</v>
      </c>
      <c r="T409" s="575">
        <v>0.08</v>
      </c>
      <c r="U409" s="549">
        <v>15</v>
      </c>
      <c r="V409" s="554">
        <f t="shared" si="38"/>
        <v>14.399999999999999</v>
      </c>
      <c r="W409" s="612">
        <v>0.08</v>
      </c>
      <c r="X409" s="597">
        <f t="shared" si="37"/>
        <v>22.5</v>
      </c>
      <c r="Y409" s="554">
        <f t="shared" si="36"/>
        <v>21.6</v>
      </c>
      <c r="Z409" s="560" t="s">
        <v>185</v>
      </c>
      <c r="AA409" s="560"/>
      <c r="AB409" s="106"/>
      <c r="AD409" s="87"/>
      <c r="AE409" s="567"/>
      <c r="AF409" s="567"/>
      <c r="AG409" s="708"/>
      <c r="AH409" s="104"/>
      <c r="AI409" s="87"/>
      <c r="AJ409" s="87"/>
      <c r="AK409" s="87"/>
      <c r="AL409" s="708"/>
      <c r="AM409" s="104"/>
      <c r="AN409" s="87"/>
      <c r="AO409" s="87"/>
      <c r="AP409" s="87"/>
      <c r="AQ409" s="708"/>
      <c r="AR409" s="104"/>
      <c r="AS409" s="87"/>
      <c r="AT409" s="87"/>
      <c r="AU409" s="87"/>
      <c r="AV409" s="708"/>
      <c r="AW409" s="104"/>
    </row>
    <row r="410" spans="1:49" s="516" customFormat="1" ht="34.5" hidden="1">
      <c r="A410" s="517">
        <v>406</v>
      </c>
      <c r="B410" s="526" t="s">
        <v>522</v>
      </c>
      <c r="C410" s="513" t="s">
        <v>751</v>
      </c>
      <c r="D410" s="513" t="s">
        <v>2640</v>
      </c>
      <c r="E410" s="103" t="s">
        <v>174</v>
      </c>
      <c r="F410" s="513" t="s">
        <v>175</v>
      </c>
      <c r="G410" s="513" t="s">
        <v>176</v>
      </c>
      <c r="H410" s="87" t="s">
        <v>524</v>
      </c>
      <c r="I410" s="109" t="s">
        <v>525</v>
      </c>
      <c r="J410" s="87"/>
      <c r="K410" s="106"/>
      <c r="L410" s="106"/>
      <c r="M410" s="106"/>
      <c r="N410" s="106"/>
      <c r="O410" s="546"/>
      <c r="P410" s="87"/>
      <c r="Q410" s="87"/>
      <c r="R410" s="87" t="s">
        <v>184</v>
      </c>
      <c r="S410" s="548">
        <v>1</v>
      </c>
      <c r="T410" s="615">
        <v>0.15</v>
      </c>
      <c r="U410" s="549">
        <v>60</v>
      </c>
      <c r="V410" s="554">
        <f t="shared" si="38"/>
        <v>108</v>
      </c>
      <c r="W410" s="549">
        <v>0.05</v>
      </c>
      <c r="X410" s="549">
        <f>U410*1.3</f>
        <v>78</v>
      </c>
      <c r="Y410" s="550">
        <f t="shared" si="36"/>
        <v>140.39999999999998</v>
      </c>
      <c r="Z410" s="560" t="s">
        <v>185</v>
      </c>
      <c r="AA410" s="560"/>
      <c r="AB410" s="106"/>
      <c r="AC410" s="7"/>
      <c r="AD410" s="87"/>
      <c r="AE410" s="106"/>
      <c r="AF410" s="106"/>
      <c r="AG410" s="708"/>
      <c r="AH410" s="104"/>
      <c r="AI410" s="87"/>
      <c r="AJ410" s="106"/>
      <c r="AK410" s="106"/>
      <c r="AL410" s="708"/>
      <c r="AM410" s="104"/>
      <c r="AN410" s="87"/>
      <c r="AO410" s="106"/>
      <c r="AP410" s="106"/>
      <c r="AQ410" s="708"/>
      <c r="AR410" s="104"/>
      <c r="AS410" s="87"/>
      <c r="AT410" s="106"/>
      <c r="AU410" s="106"/>
      <c r="AV410" s="708"/>
      <c r="AW410" s="104"/>
    </row>
    <row r="411" spans="1:49" hidden="1">
      <c r="A411" s="517">
        <v>407</v>
      </c>
      <c r="B411" s="512" t="s">
        <v>522</v>
      </c>
      <c r="C411" s="103" t="s">
        <v>751</v>
      </c>
      <c r="D411" s="513" t="s">
        <v>2640</v>
      </c>
      <c r="E411" s="103" t="s">
        <v>174</v>
      </c>
      <c r="F411" s="513" t="s">
        <v>175</v>
      </c>
      <c r="G411" s="592" t="s">
        <v>176</v>
      </c>
      <c r="H411" s="87" t="s">
        <v>526</v>
      </c>
      <c r="I411" s="109" t="s">
        <v>527</v>
      </c>
      <c r="J411" s="87"/>
      <c r="K411" s="106"/>
      <c r="L411" s="106"/>
      <c r="M411" s="106"/>
      <c r="N411" s="106"/>
      <c r="O411" s="546"/>
      <c r="P411" s="87"/>
      <c r="Q411" s="87"/>
      <c r="R411" s="87" t="s">
        <v>184</v>
      </c>
      <c r="S411" s="548">
        <v>1</v>
      </c>
      <c r="T411" s="615">
        <v>0.05</v>
      </c>
      <c r="U411" s="549">
        <v>60</v>
      </c>
      <c r="V411" s="554">
        <f t="shared" si="38"/>
        <v>36</v>
      </c>
      <c r="W411" s="549">
        <v>0.05</v>
      </c>
      <c r="X411" s="549">
        <f t="shared" ref="X411:X431" si="39">U411*1.3</f>
        <v>78</v>
      </c>
      <c r="Y411" s="550">
        <f t="shared" si="36"/>
        <v>46.800000000000004</v>
      </c>
      <c r="Z411" s="560" t="s">
        <v>185</v>
      </c>
      <c r="AA411" s="560"/>
      <c r="AB411" s="106"/>
      <c r="AD411" s="87"/>
      <c r="AE411" s="106"/>
      <c r="AF411" s="106"/>
      <c r="AG411" s="708"/>
      <c r="AH411" s="104"/>
      <c r="AI411" s="87"/>
      <c r="AJ411" s="106"/>
      <c r="AK411" s="106"/>
      <c r="AL411" s="708"/>
      <c r="AM411" s="104"/>
      <c r="AN411" s="87"/>
      <c r="AO411" s="106"/>
      <c r="AP411" s="106"/>
      <c r="AQ411" s="708"/>
      <c r="AR411" s="104"/>
      <c r="AS411" s="87"/>
      <c r="AT411" s="106"/>
      <c r="AU411" s="106"/>
      <c r="AV411" s="708"/>
      <c r="AW411" s="104"/>
    </row>
    <row r="412" spans="1:49" hidden="1">
      <c r="A412" s="517">
        <v>408</v>
      </c>
      <c r="B412" s="512" t="s">
        <v>522</v>
      </c>
      <c r="C412" s="513" t="s">
        <v>751</v>
      </c>
      <c r="D412" s="513" t="s">
        <v>2640</v>
      </c>
      <c r="E412" s="103" t="s">
        <v>174</v>
      </c>
      <c r="F412" s="513" t="s">
        <v>175</v>
      </c>
      <c r="G412" s="592" t="s">
        <v>176</v>
      </c>
      <c r="H412" s="87" t="s">
        <v>528</v>
      </c>
      <c r="I412" s="109" t="s">
        <v>529</v>
      </c>
      <c r="J412" s="87"/>
      <c r="K412" s="106"/>
      <c r="L412" s="106"/>
      <c r="M412" s="106"/>
      <c r="N412" s="106"/>
      <c r="O412" s="557"/>
      <c r="P412" s="106"/>
      <c r="Q412" s="106"/>
      <c r="R412" s="87" t="s">
        <v>184</v>
      </c>
      <c r="S412" s="548">
        <v>1</v>
      </c>
      <c r="T412" s="615">
        <v>0.05</v>
      </c>
      <c r="U412" s="549">
        <v>60</v>
      </c>
      <c r="V412" s="554">
        <f t="shared" si="38"/>
        <v>36</v>
      </c>
      <c r="W412" s="549">
        <v>0.05</v>
      </c>
      <c r="X412" s="549">
        <f t="shared" si="39"/>
        <v>78</v>
      </c>
      <c r="Y412" s="550">
        <f t="shared" si="36"/>
        <v>46.800000000000004</v>
      </c>
      <c r="Z412" s="560" t="s">
        <v>185</v>
      </c>
      <c r="AA412" s="560"/>
      <c r="AB412" s="106"/>
      <c r="AD412" s="87"/>
      <c r="AE412" s="106"/>
      <c r="AF412" s="106"/>
      <c r="AG412" s="708"/>
      <c r="AH412" s="104"/>
      <c r="AI412" s="87"/>
      <c r="AJ412" s="106"/>
      <c r="AK412" s="106"/>
      <c r="AL412" s="708"/>
      <c r="AM412" s="104"/>
      <c r="AN412" s="87"/>
      <c r="AO412" s="106"/>
      <c r="AP412" s="106"/>
      <c r="AQ412" s="708"/>
      <c r="AR412" s="104"/>
      <c r="AS412" s="87"/>
      <c r="AT412" s="106"/>
      <c r="AU412" s="106"/>
      <c r="AV412" s="708"/>
      <c r="AW412" s="104"/>
    </row>
    <row r="413" spans="1:49" ht="23" hidden="1">
      <c r="A413" s="517">
        <v>409</v>
      </c>
      <c r="B413" s="512" t="s">
        <v>522</v>
      </c>
      <c r="C413" s="103" t="s">
        <v>751</v>
      </c>
      <c r="D413" s="513" t="s">
        <v>2640</v>
      </c>
      <c r="E413" s="103" t="s">
        <v>174</v>
      </c>
      <c r="F413" s="513" t="s">
        <v>175</v>
      </c>
      <c r="G413" s="592" t="s">
        <v>176</v>
      </c>
      <c r="H413" s="87" t="s">
        <v>530</v>
      </c>
      <c r="I413" s="109" t="s">
        <v>531</v>
      </c>
      <c r="J413" s="87" t="s">
        <v>532</v>
      </c>
      <c r="K413" s="106"/>
      <c r="L413" s="106"/>
      <c r="M413" s="106"/>
      <c r="N413" s="106"/>
      <c r="O413" s="598"/>
      <c r="P413" s="87"/>
      <c r="Q413" s="87"/>
      <c r="R413" s="87" t="s">
        <v>184</v>
      </c>
      <c r="S413" s="548">
        <v>1</v>
      </c>
      <c r="T413" s="615">
        <v>0.05</v>
      </c>
      <c r="U413" s="549">
        <v>60</v>
      </c>
      <c r="V413" s="554">
        <f t="shared" si="38"/>
        <v>36</v>
      </c>
      <c r="W413" s="549">
        <v>0.05</v>
      </c>
      <c r="X413" s="549">
        <f t="shared" si="39"/>
        <v>78</v>
      </c>
      <c r="Y413" s="550">
        <f t="shared" si="36"/>
        <v>46.800000000000004</v>
      </c>
      <c r="Z413" s="560" t="s">
        <v>185</v>
      </c>
      <c r="AA413" s="560"/>
      <c r="AB413" s="106"/>
      <c r="AD413" s="87"/>
      <c r="AE413" s="106"/>
      <c r="AF413" s="106"/>
      <c r="AG413" s="708"/>
      <c r="AH413" s="104"/>
      <c r="AI413" s="87"/>
      <c r="AJ413" s="106"/>
      <c r="AK413" s="106"/>
      <c r="AL413" s="708"/>
      <c r="AM413" s="104"/>
      <c r="AN413" s="87"/>
      <c r="AO413" s="106"/>
      <c r="AP413" s="106"/>
      <c r="AQ413" s="708"/>
      <c r="AR413" s="104"/>
      <c r="AS413" s="87"/>
      <c r="AT413" s="106"/>
      <c r="AU413" s="106"/>
      <c r="AV413" s="708"/>
      <c r="AW413" s="104"/>
    </row>
    <row r="414" spans="1:49" hidden="1">
      <c r="A414" s="517">
        <v>410</v>
      </c>
      <c r="B414" s="512" t="s">
        <v>522</v>
      </c>
      <c r="C414" s="513" t="s">
        <v>751</v>
      </c>
      <c r="D414" s="513" t="s">
        <v>2640</v>
      </c>
      <c r="E414" s="103" t="s">
        <v>174</v>
      </c>
      <c r="F414" s="513" t="s">
        <v>175</v>
      </c>
      <c r="G414" s="592" t="s">
        <v>176</v>
      </c>
      <c r="H414" s="87" t="s">
        <v>191</v>
      </c>
      <c r="I414" s="109" t="s">
        <v>192</v>
      </c>
      <c r="J414" s="106"/>
      <c r="K414" s="106"/>
      <c r="L414" s="106"/>
      <c r="M414" s="106"/>
      <c r="N414" s="106"/>
      <c r="O414" s="557"/>
      <c r="P414" s="106"/>
      <c r="Q414" s="106"/>
      <c r="R414" s="87" t="s">
        <v>184</v>
      </c>
      <c r="S414" s="548">
        <v>1</v>
      </c>
      <c r="T414" s="615">
        <v>0.05</v>
      </c>
      <c r="U414" s="549">
        <v>60</v>
      </c>
      <c r="V414" s="554">
        <f t="shared" si="38"/>
        <v>36</v>
      </c>
      <c r="W414" s="549">
        <v>0.1</v>
      </c>
      <c r="X414" s="549">
        <f t="shared" si="39"/>
        <v>78</v>
      </c>
      <c r="Y414" s="550">
        <f t="shared" si="36"/>
        <v>46.800000000000004</v>
      </c>
      <c r="Z414" s="560" t="s">
        <v>185</v>
      </c>
      <c r="AA414" s="560"/>
      <c r="AB414" s="106"/>
      <c r="AD414" s="87"/>
      <c r="AE414" s="106"/>
      <c r="AF414" s="106"/>
      <c r="AG414" s="708"/>
      <c r="AH414" s="104"/>
      <c r="AI414" s="87"/>
      <c r="AJ414" s="106"/>
      <c r="AK414" s="106"/>
      <c r="AL414" s="708"/>
      <c r="AM414" s="104"/>
      <c r="AN414" s="87"/>
      <c r="AO414" s="106"/>
      <c r="AP414" s="106"/>
      <c r="AQ414" s="708"/>
      <c r="AR414" s="104"/>
      <c r="AS414" s="87"/>
      <c r="AT414" s="106"/>
      <c r="AU414" s="106"/>
      <c r="AV414" s="708"/>
      <c r="AW414" s="104"/>
    </row>
    <row r="415" spans="1:49" s="518" customFormat="1" ht="46.5" hidden="1" thickBot="1">
      <c r="A415" s="517">
        <v>411</v>
      </c>
      <c r="B415" s="527" t="s">
        <v>522</v>
      </c>
      <c r="C415" s="103" t="s">
        <v>751</v>
      </c>
      <c r="D415" s="513" t="s">
        <v>2640</v>
      </c>
      <c r="E415" s="103" t="s">
        <v>174</v>
      </c>
      <c r="F415" s="513" t="s">
        <v>175</v>
      </c>
      <c r="G415" s="592" t="s">
        <v>176</v>
      </c>
      <c r="H415" s="87" t="s">
        <v>533</v>
      </c>
      <c r="I415" s="109" t="s">
        <v>534</v>
      </c>
      <c r="J415" s="106"/>
      <c r="K415" s="106"/>
      <c r="L415" s="106"/>
      <c r="M415" s="106"/>
      <c r="N415" s="106"/>
      <c r="O415" s="546" t="s">
        <v>2622</v>
      </c>
      <c r="P415" s="106"/>
      <c r="Q415" s="106"/>
      <c r="R415" s="87" t="s">
        <v>184</v>
      </c>
      <c r="S415" s="548">
        <v>1</v>
      </c>
      <c r="T415" s="615">
        <v>0.05</v>
      </c>
      <c r="U415" s="549">
        <v>60</v>
      </c>
      <c r="V415" s="554">
        <f t="shared" si="38"/>
        <v>36</v>
      </c>
      <c r="W415" s="549">
        <v>0.05</v>
      </c>
      <c r="X415" s="549">
        <f t="shared" si="39"/>
        <v>78</v>
      </c>
      <c r="Y415" s="550">
        <f t="shared" si="36"/>
        <v>46.800000000000004</v>
      </c>
      <c r="Z415" s="560" t="s">
        <v>185</v>
      </c>
      <c r="AA415" s="560"/>
      <c r="AB415" s="106"/>
      <c r="AC415" s="7"/>
      <c r="AD415" s="87"/>
      <c r="AE415" s="106"/>
      <c r="AF415" s="106"/>
      <c r="AG415" s="708"/>
      <c r="AH415" s="104"/>
      <c r="AI415" s="87"/>
      <c r="AJ415" s="106"/>
      <c r="AK415" s="106"/>
      <c r="AL415" s="708"/>
      <c r="AM415" s="104"/>
      <c r="AN415" s="87"/>
      <c r="AO415" s="106"/>
      <c r="AP415" s="106"/>
      <c r="AQ415" s="708"/>
      <c r="AR415" s="104"/>
      <c r="AS415" s="87"/>
      <c r="AT415" s="106"/>
      <c r="AU415" s="106"/>
      <c r="AV415" s="708"/>
      <c r="AW415" s="104"/>
    </row>
    <row r="416" spans="1:49" s="516" customFormat="1" ht="23" hidden="1">
      <c r="A416" s="517">
        <v>412</v>
      </c>
      <c r="B416" s="526" t="s">
        <v>522</v>
      </c>
      <c r="C416" s="513" t="s">
        <v>752</v>
      </c>
      <c r="D416" s="513" t="s">
        <v>2640</v>
      </c>
      <c r="E416" s="103" t="s">
        <v>174</v>
      </c>
      <c r="F416" s="544" t="s">
        <v>203</v>
      </c>
      <c r="G416" s="513" t="s">
        <v>561</v>
      </c>
      <c r="H416" s="87" t="s">
        <v>205</v>
      </c>
      <c r="I416" s="87" t="s">
        <v>562</v>
      </c>
      <c r="J416" s="87" t="s">
        <v>753</v>
      </c>
      <c r="K416" s="106"/>
      <c r="L416" s="106"/>
      <c r="M416" s="106"/>
      <c r="N416" s="106"/>
      <c r="O416" s="557"/>
      <c r="P416" s="106"/>
      <c r="Q416" s="106"/>
      <c r="R416" s="106" t="s">
        <v>2965</v>
      </c>
      <c r="S416" s="548">
        <v>0</v>
      </c>
      <c r="T416" s="615">
        <v>0.1</v>
      </c>
      <c r="U416" s="549">
        <v>20</v>
      </c>
      <c r="V416" s="554">
        <f t="shared" si="38"/>
        <v>0</v>
      </c>
      <c r="W416" s="549">
        <f t="shared" ref="W416:W431" si="40">T416</f>
        <v>0.1</v>
      </c>
      <c r="X416" s="549">
        <f t="shared" si="39"/>
        <v>26</v>
      </c>
      <c r="Y416" s="550">
        <f t="shared" si="36"/>
        <v>0</v>
      </c>
      <c r="Z416" s="560" t="s">
        <v>195</v>
      </c>
      <c r="AA416" s="560"/>
      <c r="AB416" s="106" t="s">
        <v>754</v>
      </c>
      <c r="AC416" s="7"/>
      <c r="AD416" s="87"/>
      <c r="AE416" s="106"/>
      <c r="AF416" s="106"/>
      <c r="AG416" s="708"/>
      <c r="AH416" s="104"/>
      <c r="AI416" s="87"/>
      <c r="AJ416" s="106"/>
      <c r="AK416" s="106"/>
      <c r="AL416" s="708"/>
      <c r="AM416" s="104"/>
      <c r="AN416" s="87"/>
      <c r="AO416" s="106"/>
      <c r="AP416" s="106"/>
      <c r="AQ416" s="708"/>
      <c r="AR416" s="104"/>
      <c r="AS416" s="87"/>
      <c r="AT416" s="106"/>
      <c r="AU416" s="106"/>
      <c r="AV416" s="708"/>
      <c r="AW416" s="104"/>
    </row>
    <row r="417" spans="1:49" hidden="1">
      <c r="A417" s="517">
        <v>413</v>
      </c>
      <c r="B417" s="512" t="s">
        <v>522</v>
      </c>
      <c r="C417" s="513" t="s">
        <v>752</v>
      </c>
      <c r="D417" s="513" t="s">
        <v>2640</v>
      </c>
      <c r="E417" s="103" t="s">
        <v>174</v>
      </c>
      <c r="F417" s="544" t="s">
        <v>203</v>
      </c>
      <c r="G417" s="592" t="s">
        <v>561</v>
      </c>
      <c r="H417" s="87" t="s">
        <v>565</v>
      </c>
      <c r="I417" s="87" t="s">
        <v>755</v>
      </c>
      <c r="J417" s="87"/>
      <c r="K417" s="106"/>
      <c r="L417" s="106"/>
      <c r="M417" s="106"/>
      <c r="N417" s="106"/>
      <c r="O417" s="557"/>
      <c r="P417" s="106"/>
      <c r="Q417" s="106"/>
      <c r="R417" s="106" t="s">
        <v>2965</v>
      </c>
      <c r="S417" s="548">
        <v>0</v>
      </c>
      <c r="T417" s="615">
        <v>0.03</v>
      </c>
      <c r="U417" s="549">
        <v>20</v>
      </c>
      <c r="V417" s="554">
        <f t="shared" si="38"/>
        <v>0</v>
      </c>
      <c r="W417" s="549">
        <f t="shared" si="40"/>
        <v>0.03</v>
      </c>
      <c r="X417" s="549">
        <f t="shared" si="39"/>
        <v>26</v>
      </c>
      <c r="Y417" s="550">
        <f t="shared" si="36"/>
        <v>0</v>
      </c>
      <c r="Z417" s="560" t="s">
        <v>195</v>
      </c>
      <c r="AA417" s="560"/>
      <c r="AB417" s="106"/>
      <c r="AD417" s="87"/>
      <c r="AE417" s="106"/>
      <c r="AF417" s="106"/>
      <c r="AG417" s="708"/>
      <c r="AH417" s="104"/>
      <c r="AI417" s="87"/>
      <c r="AJ417" s="106"/>
      <c r="AK417" s="106"/>
      <c r="AL417" s="708"/>
      <c r="AM417" s="104"/>
      <c r="AN417" s="87"/>
      <c r="AO417" s="106"/>
      <c r="AP417" s="106"/>
      <c r="AQ417" s="708"/>
      <c r="AR417" s="104"/>
      <c r="AS417" s="87"/>
      <c r="AT417" s="106"/>
      <c r="AU417" s="106"/>
      <c r="AV417" s="708"/>
      <c r="AW417" s="104"/>
    </row>
    <row r="418" spans="1:49" ht="23" hidden="1">
      <c r="A418" s="517">
        <v>414</v>
      </c>
      <c r="B418" s="512" t="s">
        <v>522</v>
      </c>
      <c r="C418" s="513" t="s">
        <v>752</v>
      </c>
      <c r="D418" s="513" t="s">
        <v>2640</v>
      </c>
      <c r="E418" s="103" t="s">
        <v>174</v>
      </c>
      <c r="F418" s="544" t="s">
        <v>203</v>
      </c>
      <c r="G418" s="592" t="s">
        <v>561</v>
      </c>
      <c r="H418" s="87" t="s">
        <v>568</v>
      </c>
      <c r="I418" s="87" t="s">
        <v>215</v>
      </c>
      <c r="J418" s="87"/>
      <c r="K418" s="106"/>
      <c r="L418" s="106"/>
      <c r="M418" s="106"/>
      <c r="N418" s="106"/>
      <c r="O418" s="557"/>
      <c r="P418" s="106"/>
      <c r="Q418" s="106"/>
      <c r="R418" s="106" t="s">
        <v>2965</v>
      </c>
      <c r="S418" s="548">
        <v>0</v>
      </c>
      <c r="T418" s="615">
        <v>0.05</v>
      </c>
      <c r="U418" s="549">
        <v>20</v>
      </c>
      <c r="V418" s="554">
        <f t="shared" si="38"/>
        <v>0</v>
      </c>
      <c r="W418" s="549">
        <f t="shared" si="40"/>
        <v>0.05</v>
      </c>
      <c r="X418" s="549">
        <f t="shared" si="39"/>
        <v>26</v>
      </c>
      <c r="Y418" s="550">
        <f t="shared" si="36"/>
        <v>0</v>
      </c>
      <c r="Z418" s="560" t="s">
        <v>195</v>
      </c>
      <c r="AA418" s="560"/>
      <c r="AB418" s="106"/>
      <c r="AD418" s="87"/>
      <c r="AE418" s="106"/>
      <c r="AF418" s="106"/>
      <c r="AG418" s="708"/>
      <c r="AH418" s="104"/>
      <c r="AI418" s="87"/>
      <c r="AJ418" s="106"/>
      <c r="AK418" s="106"/>
      <c r="AL418" s="708"/>
      <c r="AM418" s="104"/>
      <c r="AN418" s="87"/>
      <c r="AO418" s="106"/>
      <c r="AP418" s="106"/>
      <c r="AQ418" s="708"/>
      <c r="AR418" s="104"/>
      <c r="AS418" s="87"/>
      <c r="AT418" s="106"/>
      <c r="AU418" s="106"/>
      <c r="AV418" s="708"/>
      <c r="AW418" s="104"/>
    </row>
    <row r="419" spans="1:49" hidden="1">
      <c r="A419" s="517">
        <v>415</v>
      </c>
      <c r="B419" s="512" t="s">
        <v>522</v>
      </c>
      <c r="C419" s="513" t="s">
        <v>752</v>
      </c>
      <c r="D419" s="513" t="s">
        <v>2640</v>
      </c>
      <c r="E419" s="103" t="s">
        <v>174</v>
      </c>
      <c r="F419" s="544" t="s">
        <v>203</v>
      </c>
      <c r="G419" s="592" t="s">
        <v>561</v>
      </c>
      <c r="H419" s="87" t="s">
        <v>216</v>
      </c>
      <c r="I419" s="87" t="s">
        <v>569</v>
      </c>
      <c r="J419" s="87"/>
      <c r="K419" s="106"/>
      <c r="L419" s="106"/>
      <c r="M419" s="106"/>
      <c r="N419" s="106"/>
      <c r="O419" s="557"/>
      <c r="P419" s="106"/>
      <c r="Q419" s="106"/>
      <c r="R419" s="106" t="s">
        <v>2965</v>
      </c>
      <c r="S419" s="548">
        <v>0</v>
      </c>
      <c r="T419" s="615">
        <v>0.03</v>
      </c>
      <c r="U419" s="549">
        <v>20</v>
      </c>
      <c r="V419" s="554">
        <f t="shared" si="38"/>
        <v>0</v>
      </c>
      <c r="W419" s="549">
        <f t="shared" si="40"/>
        <v>0.03</v>
      </c>
      <c r="X419" s="549">
        <f t="shared" si="39"/>
        <v>26</v>
      </c>
      <c r="Y419" s="550">
        <f t="shared" si="36"/>
        <v>0</v>
      </c>
      <c r="Z419" s="560" t="s">
        <v>195</v>
      </c>
      <c r="AA419" s="560"/>
      <c r="AB419" s="106"/>
      <c r="AD419" s="87"/>
      <c r="AE419" s="106"/>
      <c r="AF419" s="106"/>
      <c r="AG419" s="708"/>
      <c r="AH419" s="104"/>
      <c r="AI419" s="87"/>
      <c r="AJ419" s="106"/>
      <c r="AK419" s="106"/>
      <c r="AL419" s="708"/>
      <c r="AM419" s="104"/>
      <c r="AN419" s="87"/>
      <c r="AO419" s="106"/>
      <c r="AP419" s="106"/>
      <c r="AQ419" s="708"/>
      <c r="AR419" s="104"/>
      <c r="AS419" s="87"/>
      <c r="AT419" s="106"/>
      <c r="AU419" s="106"/>
      <c r="AV419" s="708"/>
      <c r="AW419" s="104"/>
    </row>
    <row r="420" spans="1:49" hidden="1">
      <c r="A420" s="517">
        <v>416</v>
      </c>
      <c r="B420" s="512" t="s">
        <v>522</v>
      </c>
      <c r="C420" s="513" t="s">
        <v>752</v>
      </c>
      <c r="D420" s="513" t="s">
        <v>2640</v>
      </c>
      <c r="E420" s="103" t="s">
        <v>174</v>
      </c>
      <c r="F420" s="544" t="s">
        <v>203</v>
      </c>
      <c r="G420" s="592" t="s">
        <v>561</v>
      </c>
      <c r="H420" s="87" t="s">
        <v>570</v>
      </c>
      <c r="I420" s="87" t="s">
        <v>571</v>
      </c>
      <c r="J420" s="87"/>
      <c r="K420" s="106"/>
      <c r="L420" s="106"/>
      <c r="M420" s="106"/>
      <c r="N420" s="106"/>
      <c r="O420" s="557"/>
      <c r="P420" s="106"/>
      <c r="Q420" s="106"/>
      <c r="R420" s="106" t="s">
        <v>2965</v>
      </c>
      <c r="S420" s="548">
        <v>0</v>
      </c>
      <c r="T420" s="615">
        <v>0.01</v>
      </c>
      <c r="U420" s="549">
        <v>20</v>
      </c>
      <c r="V420" s="554">
        <f t="shared" si="38"/>
        <v>0</v>
      </c>
      <c r="W420" s="549">
        <f t="shared" si="40"/>
        <v>0.01</v>
      </c>
      <c r="X420" s="549">
        <f t="shared" si="39"/>
        <v>26</v>
      </c>
      <c r="Y420" s="550">
        <f t="shared" si="36"/>
        <v>0</v>
      </c>
      <c r="Z420" s="560" t="s">
        <v>195</v>
      </c>
      <c r="AA420" s="560"/>
      <c r="AB420" s="106"/>
      <c r="AD420" s="87"/>
      <c r="AE420" s="106"/>
      <c r="AF420" s="106"/>
      <c r="AG420" s="708"/>
      <c r="AH420" s="104"/>
      <c r="AI420" s="87"/>
      <c r="AJ420" s="106"/>
      <c r="AK420" s="106"/>
      <c r="AL420" s="708"/>
      <c r="AM420" s="104"/>
      <c r="AN420" s="87"/>
      <c r="AO420" s="106"/>
      <c r="AP420" s="106"/>
      <c r="AQ420" s="708"/>
      <c r="AR420" s="104"/>
      <c r="AS420" s="87"/>
      <c r="AT420" s="106"/>
      <c r="AU420" s="106"/>
      <c r="AV420" s="708"/>
      <c r="AW420" s="104"/>
    </row>
    <row r="421" spans="1:49" hidden="1">
      <c r="A421" s="517">
        <v>417</v>
      </c>
      <c r="B421" s="512" t="s">
        <v>522</v>
      </c>
      <c r="C421" s="513" t="s">
        <v>752</v>
      </c>
      <c r="D421" s="513" t="s">
        <v>2640</v>
      </c>
      <c r="E421" s="103" t="s">
        <v>174</v>
      </c>
      <c r="F421" s="544" t="s">
        <v>203</v>
      </c>
      <c r="G421" s="592" t="s">
        <v>561</v>
      </c>
      <c r="H421" s="87" t="s">
        <v>572</v>
      </c>
      <c r="I421" s="87" t="s">
        <v>573</v>
      </c>
      <c r="J421" s="87"/>
      <c r="K421" s="106"/>
      <c r="L421" s="106"/>
      <c r="M421" s="106"/>
      <c r="N421" s="106"/>
      <c r="O421" s="557"/>
      <c r="P421" s="106"/>
      <c r="Q421" s="106"/>
      <c r="R421" s="106" t="s">
        <v>2965</v>
      </c>
      <c r="S421" s="548">
        <v>0</v>
      </c>
      <c r="T421" s="615">
        <v>0.05</v>
      </c>
      <c r="U421" s="549">
        <v>20</v>
      </c>
      <c r="V421" s="554">
        <f t="shared" si="38"/>
        <v>0</v>
      </c>
      <c r="W421" s="549">
        <f t="shared" si="40"/>
        <v>0.05</v>
      </c>
      <c r="X421" s="549">
        <f t="shared" si="39"/>
        <v>26</v>
      </c>
      <c r="Y421" s="550">
        <f t="shared" si="36"/>
        <v>0</v>
      </c>
      <c r="Z421" s="560" t="s">
        <v>195</v>
      </c>
      <c r="AA421" s="560"/>
      <c r="AB421" s="106"/>
      <c r="AD421" s="87"/>
      <c r="AE421" s="567"/>
      <c r="AF421" s="567"/>
      <c r="AG421" s="708"/>
      <c r="AH421" s="104"/>
      <c r="AI421" s="87"/>
      <c r="AJ421" s="87"/>
      <c r="AK421" s="87"/>
      <c r="AL421" s="708"/>
      <c r="AM421" s="104"/>
      <c r="AN421" s="87"/>
      <c r="AO421" s="87"/>
      <c r="AP421" s="87"/>
      <c r="AQ421" s="708"/>
      <c r="AR421" s="104"/>
      <c r="AS421" s="87"/>
      <c r="AT421" s="87"/>
      <c r="AU421" s="87"/>
      <c r="AV421" s="708"/>
      <c r="AW421" s="104"/>
    </row>
    <row r="422" spans="1:49" hidden="1">
      <c r="A422" s="517">
        <v>418</v>
      </c>
      <c r="B422" s="512" t="s">
        <v>522</v>
      </c>
      <c r="C422" s="513" t="s">
        <v>752</v>
      </c>
      <c r="D422" s="513" t="s">
        <v>2640</v>
      </c>
      <c r="E422" s="103" t="s">
        <v>174</v>
      </c>
      <c r="F422" s="544" t="s">
        <v>203</v>
      </c>
      <c r="G422" s="592" t="s">
        <v>561</v>
      </c>
      <c r="H422" s="87" t="s">
        <v>574</v>
      </c>
      <c r="I422" s="87" t="s">
        <v>575</v>
      </c>
      <c r="J422" s="87"/>
      <c r="K422" s="106"/>
      <c r="L422" s="106"/>
      <c r="M422" s="106"/>
      <c r="N422" s="106"/>
      <c r="O422" s="557"/>
      <c r="P422" s="106"/>
      <c r="Q422" s="106"/>
      <c r="R422" s="106" t="s">
        <v>2965</v>
      </c>
      <c r="S422" s="548">
        <v>0</v>
      </c>
      <c r="T422" s="615">
        <v>0.05</v>
      </c>
      <c r="U422" s="549">
        <v>20</v>
      </c>
      <c r="V422" s="554">
        <f t="shared" si="38"/>
        <v>0</v>
      </c>
      <c r="W422" s="549">
        <f t="shared" si="40"/>
        <v>0.05</v>
      </c>
      <c r="X422" s="549">
        <f t="shared" si="39"/>
        <v>26</v>
      </c>
      <c r="Y422" s="550">
        <f t="shared" si="36"/>
        <v>0</v>
      </c>
      <c r="Z422" s="560" t="s">
        <v>195</v>
      </c>
      <c r="AA422" s="560"/>
      <c r="AB422" s="106"/>
      <c r="AD422" s="87"/>
      <c r="AE422" s="567"/>
      <c r="AF422" s="567"/>
      <c r="AG422" s="708"/>
      <c r="AH422" s="104"/>
      <c r="AI422" s="87"/>
      <c r="AJ422" s="87"/>
      <c r="AK422" s="87"/>
      <c r="AL422" s="708"/>
      <c r="AM422" s="104"/>
      <c r="AN422" s="87"/>
      <c r="AO422" s="87"/>
      <c r="AP422" s="87"/>
      <c r="AQ422" s="708"/>
      <c r="AR422" s="104"/>
      <c r="AS422" s="87"/>
      <c r="AT422" s="87"/>
      <c r="AU422" s="87"/>
      <c r="AV422" s="708"/>
      <c r="AW422" s="104"/>
    </row>
    <row r="423" spans="1:49" s="518" customFormat="1" ht="58" hidden="1" thickBot="1">
      <c r="A423" s="517">
        <v>419</v>
      </c>
      <c r="B423" s="527" t="s">
        <v>522</v>
      </c>
      <c r="C423" s="513" t="s">
        <v>752</v>
      </c>
      <c r="D423" s="513" t="s">
        <v>2640</v>
      </c>
      <c r="E423" s="103" t="s">
        <v>174</v>
      </c>
      <c r="F423" s="544" t="s">
        <v>203</v>
      </c>
      <c r="G423" s="592" t="s">
        <v>561</v>
      </c>
      <c r="H423" s="87" t="s">
        <v>193</v>
      </c>
      <c r="I423" s="87" t="s">
        <v>439</v>
      </c>
      <c r="J423" s="87"/>
      <c r="K423" s="106" t="s">
        <v>756</v>
      </c>
      <c r="L423" s="106" t="s">
        <v>757</v>
      </c>
      <c r="M423" s="106"/>
      <c r="N423" s="106"/>
      <c r="O423" s="546" t="s">
        <v>2624</v>
      </c>
      <c r="P423" s="106" t="s">
        <v>758</v>
      </c>
      <c r="Q423" s="106" t="s">
        <v>759</v>
      </c>
      <c r="R423" s="106" t="s">
        <v>2965</v>
      </c>
      <c r="S423" s="616">
        <v>0</v>
      </c>
      <c r="T423" s="617">
        <v>0.05</v>
      </c>
      <c r="U423" s="549">
        <v>20</v>
      </c>
      <c r="V423" s="554">
        <f t="shared" si="38"/>
        <v>0</v>
      </c>
      <c r="W423" s="549">
        <f t="shared" si="40"/>
        <v>0.05</v>
      </c>
      <c r="X423" s="549">
        <f t="shared" si="39"/>
        <v>26</v>
      </c>
      <c r="Y423" s="550">
        <f t="shared" si="36"/>
        <v>0</v>
      </c>
      <c r="Z423" s="560" t="s">
        <v>195</v>
      </c>
      <c r="AA423" s="560"/>
      <c r="AB423" s="106"/>
      <c r="AC423" s="7"/>
      <c r="AD423" s="87"/>
      <c r="AE423" s="567"/>
      <c r="AF423" s="567"/>
      <c r="AG423" s="708"/>
      <c r="AH423" s="104"/>
      <c r="AI423" s="87"/>
      <c r="AJ423" s="87"/>
      <c r="AK423" s="87"/>
      <c r="AL423" s="708"/>
      <c r="AM423" s="104"/>
      <c r="AN423" s="87"/>
      <c r="AO423" s="87"/>
      <c r="AP423" s="87"/>
      <c r="AQ423" s="708"/>
      <c r="AR423" s="104"/>
      <c r="AS423" s="87"/>
      <c r="AT423" s="87"/>
      <c r="AU423" s="87"/>
      <c r="AV423" s="708"/>
      <c r="AW423" s="104"/>
    </row>
    <row r="424" spans="1:49" s="516" customFormat="1" hidden="1">
      <c r="A424" s="517">
        <v>420</v>
      </c>
      <c r="B424" s="526" t="s">
        <v>522</v>
      </c>
      <c r="C424" s="513" t="s">
        <v>752</v>
      </c>
      <c r="D424" s="513" t="s">
        <v>2640</v>
      </c>
      <c r="E424" s="103" t="s">
        <v>174</v>
      </c>
      <c r="F424" s="563" t="s">
        <v>229</v>
      </c>
      <c r="G424" s="103" t="s">
        <v>586</v>
      </c>
      <c r="H424" s="87" t="s">
        <v>587</v>
      </c>
      <c r="I424" s="87" t="s">
        <v>588</v>
      </c>
      <c r="J424" s="106" t="s">
        <v>589</v>
      </c>
      <c r="K424" s="106"/>
      <c r="L424" s="106"/>
      <c r="M424" s="106"/>
      <c r="N424" s="106"/>
      <c r="O424" s="557"/>
      <c r="P424" s="106"/>
      <c r="Q424" s="106"/>
      <c r="R424" s="106" t="s">
        <v>184</v>
      </c>
      <c r="S424" s="616">
        <v>1</v>
      </c>
      <c r="T424" s="617">
        <v>0.05</v>
      </c>
      <c r="U424" s="549">
        <v>40</v>
      </c>
      <c r="V424" s="554">
        <f t="shared" si="38"/>
        <v>24</v>
      </c>
      <c r="W424" s="549">
        <f t="shared" si="40"/>
        <v>0.05</v>
      </c>
      <c r="X424" s="549">
        <f t="shared" si="39"/>
        <v>52</v>
      </c>
      <c r="Y424" s="550">
        <f t="shared" si="36"/>
        <v>31.200000000000003</v>
      </c>
      <c r="Z424" s="560" t="s">
        <v>195</v>
      </c>
      <c r="AA424" s="560"/>
      <c r="AB424" s="567"/>
      <c r="AC424" s="7"/>
      <c r="AD424" s="87"/>
      <c r="AE424" s="567"/>
      <c r="AF424" s="567"/>
      <c r="AG424" s="708"/>
      <c r="AH424" s="104"/>
      <c r="AI424" s="87"/>
      <c r="AJ424" s="87"/>
      <c r="AK424" s="87"/>
      <c r="AL424" s="708"/>
      <c r="AM424" s="104"/>
      <c r="AN424" s="87"/>
      <c r="AO424" s="87"/>
      <c r="AP424" s="87"/>
      <c r="AQ424" s="708"/>
      <c r="AR424" s="104"/>
      <c r="AS424" s="87"/>
      <c r="AT424" s="87"/>
      <c r="AU424" s="87"/>
      <c r="AV424" s="708"/>
      <c r="AW424" s="104"/>
    </row>
    <row r="425" spans="1:49" hidden="1">
      <c r="A425" s="517">
        <v>421</v>
      </c>
      <c r="B425" s="512" t="s">
        <v>522</v>
      </c>
      <c r="C425" s="513" t="s">
        <v>752</v>
      </c>
      <c r="D425" s="513" t="s">
        <v>2640</v>
      </c>
      <c r="E425" s="103" t="s">
        <v>174</v>
      </c>
      <c r="F425" s="563" t="s">
        <v>229</v>
      </c>
      <c r="G425" s="570" t="s">
        <v>586</v>
      </c>
      <c r="H425" s="87" t="s">
        <v>590</v>
      </c>
      <c r="I425" s="87" t="s">
        <v>591</v>
      </c>
      <c r="J425" s="106"/>
      <c r="K425" s="106"/>
      <c r="L425" s="106"/>
      <c r="M425" s="106"/>
      <c r="N425" s="106"/>
      <c r="O425" s="557"/>
      <c r="P425" s="106"/>
      <c r="Q425" s="106"/>
      <c r="R425" s="106" t="s">
        <v>184</v>
      </c>
      <c r="S425" s="616">
        <v>1</v>
      </c>
      <c r="T425" s="617">
        <v>0.05</v>
      </c>
      <c r="U425" s="549">
        <v>40</v>
      </c>
      <c r="V425" s="554">
        <f t="shared" si="38"/>
        <v>24</v>
      </c>
      <c r="W425" s="549">
        <f t="shared" si="40"/>
        <v>0.05</v>
      </c>
      <c r="X425" s="549">
        <f t="shared" si="39"/>
        <v>52</v>
      </c>
      <c r="Y425" s="550">
        <f t="shared" si="36"/>
        <v>31.200000000000003</v>
      </c>
      <c r="Z425" s="560" t="s">
        <v>195</v>
      </c>
      <c r="AA425" s="560"/>
      <c r="AB425" s="567"/>
      <c r="AD425" s="87"/>
      <c r="AE425" s="567"/>
      <c r="AF425" s="567"/>
      <c r="AG425" s="708"/>
      <c r="AH425" s="104"/>
      <c r="AI425" s="87"/>
      <c r="AJ425" s="87"/>
      <c r="AK425" s="87"/>
      <c r="AL425" s="708"/>
      <c r="AM425" s="104"/>
      <c r="AN425" s="87"/>
      <c r="AO425" s="87"/>
      <c r="AP425" s="87"/>
      <c r="AQ425" s="708"/>
      <c r="AR425" s="104"/>
      <c r="AS425" s="87"/>
      <c r="AT425" s="87"/>
      <c r="AU425" s="87"/>
      <c r="AV425" s="708"/>
      <c r="AW425" s="104"/>
    </row>
    <row r="426" spans="1:49" hidden="1">
      <c r="A426" s="517">
        <v>422</v>
      </c>
      <c r="B426" s="512" t="s">
        <v>522</v>
      </c>
      <c r="C426" s="513" t="s">
        <v>752</v>
      </c>
      <c r="D426" s="513" t="s">
        <v>2640</v>
      </c>
      <c r="E426" s="103" t="s">
        <v>174</v>
      </c>
      <c r="F426" s="563" t="s">
        <v>229</v>
      </c>
      <c r="G426" s="570" t="s">
        <v>586</v>
      </c>
      <c r="H426" s="87" t="s">
        <v>590</v>
      </c>
      <c r="I426" s="87" t="s">
        <v>592</v>
      </c>
      <c r="J426" s="106"/>
      <c r="K426" s="106"/>
      <c r="L426" s="106"/>
      <c r="M426" s="106"/>
      <c r="N426" s="106"/>
      <c r="O426" s="557"/>
      <c r="P426" s="106"/>
      <c r="Q426" s="106"/>
      <c r="R426" s="106" t="s">
        <v>184</v>
      </c>
      <c r="S426" s="616">
        <v>1</v>
      </c>
      <c r="T426" s="617">
        <v>0.05</v>
      </c>
      <c r="U426" s="549">
        <v>40</v>
      </c>
      <c r="V426" s="554">
        <f t="shared" si="38"/>
        <v>24</v>
      </c>
      <c r="W426" s="549">
        <f t="shared" si="40"/>
        <v>0.05</v>
      </c>
      <c r="X426" s="549">
        <f t="shared" si="39"/>
        <v>52</v>
      </c>
      <c r="Y426" s="550">
        <f t="shared" si="36"/>
        <v>31.200000000000003</v>
      </c>
      <c r="Z426" s="560" t="s">
        <v>195</v>
      </c>
      <c r="AA426" s="560"/>
      <c r="AB426" s="567"/>
      <c r="AD426" s="87"/>
      <c r="AE426" s="567"/>
      <c r="AF426" s="567"/>
      <c r="AG426" s="708"/>
      <c r="AH426" s="104"/>
      <c r="AI426" s="87"/>
      <c r="AJ426" s="87"/>
      <c r="AK426" s="87"/>
      <c r="AL426" s="708"/>
      <c r="AM426" s="104"/>
      <c r="AN426" s="87"/>
      <c r="AO426" s="87"/>
      <c r="AP426" s="87"/>
      <c r="AQ426" s="708"/>
      <c r="AR426" s="104"/>
      <c r="AS426" s="87"/>
      <c r="AT426" s="87"/>
      <c r="AU426" s="87"/>
      <c r="AV426" s="708"/>
      <c r="AW426" s="104"/>
    </row>
    <row r="427" spans="1:49" hidden="1">
      <c r="A427" s="517">
        <v>423</v>
      </c>
      <c r="B427" s="512" t="s">
        <v>522</v>
      </c>
      <c r="C427" s="513" t="s">
        <v>752</v>
      </c>
      <c r="D427" s="513" t="s">
        <v>2640</v>
      </c>
      <c r="E427" s="103" t="s">
        <v>174</v>
      </c>
      <c r="F427" s="563" t="s">
        <v>229</v>
      </c>
      <c r="G427" s="570" t="s">
        <v>586</v>
      </c>
      <c r="H427" s="87" t="s">
        <v>590</v>
      </c>
      <c r="I427" s="87" t="s">
        <v>760</v>
      </c>
      <c r="J427" s="106"/>
      <c r="K427" s="106"/>
      <c r="L427" s="106"/>
      <c r="M427" s="106"/>
      <c r="N427" s="106"/>
      <c r="O427" s="557"/>
      <c r="P427" s="106"/>
      <c r="Q427" s="106"/>
      <c r="R427" s="106" t="s">
        <v>184</v>
      </c>
      <c r="S427" s="616">
        <v>1</v>
      </c>
      <c r="T427" s="617">
        <v>0.05</v>
      </c>
      <c r="U427" s="549">
        <v>40</v>
      </c>
      <c r="V427" s="554">
        <f t="shared" si="38"/>
        <v>24</v>
      </c>
      <c r="W427" s="549">
        <f t="shared" si="40"/>
        <v>0.05</v>
      </c>
      <c r="X427" s="549">
        <f t="shared" si="39"/>
        <v>52</v>
      </c>
      <c r="Y427" s="550">
        <f t="shared" si="36"/>
        <v>31.200000000000003</v>
      </c>
      <c r="Z427" s="560" t="s">
        <v>195</v>
      </c>
      <c r="AA427" s="560"/>
      <c r="AB427" s="567"/>
      <c r="AD427" s="87"/>
      <c r="AE427" s="567"/>
      <c r="AF427" s="567"/>
      <c r="AG427" s="708"/>
      <c r="AH427" s="104"/>
      <c r="AI427" s="87"/>
      <c r="AJ427" s="87"/>
      <c r="AK427" s="87"/>
      <c r="AL427" s="708"/>
      <c r="AM427" s="104"/>
      <c r="AN427" s="87"/>
      <c r="AO427" s="87"/>
      <c r="AP427" s="87"/>
      <c r="AQ427" s="708"/>
      <c r="AR427" s="104"/>
      <c r="AS427" s="87"/>
      <c r="AT427" s="87"/>
      <c r="AU427" s="87"/>
      <c r="AV427" s="708"/>
      <c r="AW427" s="104"/>
    </row>
    <row r="428" spans="1:49" hidden="1">
      <c r="A428" s="517">
        <v>424</v>
      </c>
      <c r="B428" s="512" t="s">
        <v>522</v>
      </c>
      <c r="C428" s="513" t="s">
        <v>752</v>
      </c>
      <c r="D428" s="513" t="s">
        <v>2640</v>
      </c>
      <c r="E428" s="103" t="s">
        <v>174</v>
      </c>
      <c r="F428" s="563" t="s">
        <v>229</v>
      </c>
      <c r="G428" s="570" t="s">
        <v>586</v>
      </c>
      <c r="H428" s="87" t="s">
        <v>590</v>
      </c>
      <c r="I428" s="87" t="s">
        <v>594</v>
      </c>
      <c r="J428" s="106"/>
      <c r="K428" s="106"/>
      <c r="L428" s="106"/>
      <c r="M428" s="106"/>
      <c r="N428" s="106"/>
      <c r="O428" s="557"/>
      <c r="P428" s="106"/>
      <c r="Q428" s="106"/>
      <c r="R428" s="106" t="s">
        <v>184</v>
      </c>
      <c r="S428" s="616">
        <v>1</v>
      </c>
      <c r="T428" s="617">
        <v>0.05</v>
      </c>
      <c r="U428" s="549">
        <v>40</v>
      </c>
      <c r="V428" s="554">
        <f t="shared" si="38"/>
        <v>24</v>
      </c>
      <c r="W428" s="549">
        <f t="shared" si="40"/>
        <v>0.05</v>
      </c>
      <c r="X428" s="549">
        <f t="shared" si="39"/>
        <v>52</v>
      </c>
      <c r="Y428" s="550">
        <f t="shared" si="36"/>
        <v>31.200000000000003</v>
      </c>
      <c r="Z428" s="560" t="s">
        <v>195</v>
      </c>
      <c r="AA428" s="560"/>
      <c r="AB428" s="567"/>
      <c r="AD428" s="87"/>
      <c r="AE428" s="567"/>
      <c r="AF428" s="567"/>
      <c r="AG428" s="708"/>
      <c r="AH428" s="104"/>
      <c r="AI428" s="87"/>
      <c r="AJ428" s="87"/>
      <c r="AK428" s="87"/>
      <c r="AL428" s="708"/>
      <c r="AM428" s="104"/>
      <c r="AN428" s="87"/>
      <c r="AO428" s="87"/>
      <c r="AP428" s="87"/>
      <c r="AQ428" s="708"/>
      <c r="AR428" s="104"/>
      <c r="AS428" s="87"/>
      <c r="AT428" s="87"/>
      <c r="AU428" s="87"/>
      <c r="AV428" s="708"/>
      <c r="AW428" s="104"/>
    </row>
    <row r="429" spans="1:49" ht="33" hidden="1" customHeight="1">
      <c r="A429" s="517">
        <v>425</v>
      </c>
      <c r="B429" s="512" t="s">
        <v>522</v>
      </c>
      <c r="C429" s="513" t="s">
        <v>752</v>
      </c>
      <c r="D429" s="513" t="s">
        <v>2640</v>
      </c>
      <c r="E429" s="103" t="s">
        <v>174</v>
      </c>
      <c r="F429" s="563" t="s">
        <v>229</v>
      </c>
      <c r="G429" s="570" t="s">
        <v>586</v>
      </c>
      <c r="H429" s="87" t="s">
        <v>595</v>
      </c>
      <c r="I429" s="87" t="s">
        <v>596</v>
      </c>
      <c r="J429" s="106"/>
      <c r="K429" s="106"/>
      <c r="L429" s="106"/>
      <c r="M429" s="106"/>
      <c r="N429" s="106"/>
      <c r="O429" s="557"/>
      <c r="P429" s="106"/>
      <c r="Q429" s="106"/>
      <c r="R429" s="106" t="s">
        <v>184</v>
      </c>
      <c r="S429" s="616">
        <v>0</v>
      </c>
      <c r="T429" s="617">
        <v>120</v>
      </c>
      <c r="U429" s="549">
        <v>40</v>
      </c>
      <c r="V429" s="554">
        <f t="shared" si="38"/>
        <v>0</v>
      </c>
      <c r="W429" s="549">
        <f t="shared" si="40"/>
        <v>120</v>
      </c>
      <c r="X429" s="549">
        <f t="shared" si="39"/>
        <v>52</v>
      </c>
      <c r="Y429" s="550">
        <f t="shared" si="36"/>
        <v>0</v>
      </c>
      <c r="Z429" s="560" t="s">
        <v>195</v>
      </c>
      <c r="AA429" s="560"/>
      <c r="AB429" s="618" t="s">
        <v>761</v>
      </c>
      <c r="AD429" s="87"/>
      <c r="AE429" s="567"/>
      <c r="AF429" s="567"/>
      <c r="AG429" s="708"/>
      <c r="AH429" s="104"/>
      <c r="AI429" s="87"/>
      <c r="AJ429" s="87"/>
      <c r="AK429" s="87"/>
      <c r="AL429" s="708"/>
      <c r="AM429" s="104"/>
      <c r="AN429" s="87"/>
      <c r="AO429" s="87"/>
      <c r="AP429" s="87"/>
      <c r="AQ429" s="708"/>
      <c r="AR429" s="104"/>
      <c r="AS429" s="87"/>
      <c r="AT429" s="87"/>
      <c r="AU429" s="87"/>
      <c r="AV429" s="708"/>
      <c r="AW429" s="104"/>
    </row>
    <row r="430" spans="1:49" ht="138" hidden="1">
      <c r="A430" s="517">
        <v>426</v>
      </c>
      <c r="B430" s="512" t="s">
        <v>522</v>
      </c>
      <c r="C430" s="513" t="s">
        <v>752</v>
      </c>
      <c r="D430" s="513" t="s">
        <v>2640</v>
      </c>
      <c r="E430" s="103" t="s">
        <v>174</v>
      </c>
      <c r="F430" s="563" t="s">
        <v>229</v>
      </c>
      <c r="G430" s="570" t="s">
        <v>586</v>
      </c>
      <c r="H430" s="87" t="s">
        <v>598</v>
      </c>
      <c r="I430" s="87" t="s">
        <v>599</v>
      </c>
      <c r="J430" s="106"/>
      <c r="K430" s="106"/>
      <c r="L430" s="106"/>
      <c r="M430" s="106"/>
      <c r="N430" s="106"/>
      <c r="O430" s="546" t="s">
        <v>2626</v>
      </c>
      <c r="P430" s="106"/>
      <c r="Q430" s="106"/>
      <c r="R430" s="106" t="s">
        <v>184</v>
      </c>
      <c r="S430" s="616">
        <v>1</v>
      </c>
      <c r="T430" s="617">
        <v>0.05</v>
      </c>
      <c r="U430" s="549">
        <v>40</v>
      </c>
      <c r="V430" s="554">
        <f t="shared" si="38"/>
        <v>24</v>
      </c>
      <c r="W430" s="549">
        <f t="shared" si="40"/>
        <v>0.05</v>
      </c>
      <c r="X430" s="549">
        <f t="shared" si="39"/>
        <v>52</v>
      </c>
      <c r="Y430" s="550">
        <f t="shared" si="36"/>
        <v>31.200000000000003</v>
      </c>
      <c r="Z430" s="560" t="s">
        <v>195</v>
      </c>
      <c r="AA430" s="560"/>
      <c r="AB430" s="567"/>
      <c r="AD430" s="87"/>
      <c r="AE430" s="567"/>
      <c r="AF430" s="567"/>
      <c r="AG430" s="708"/>
      <c r="AH430" s="104"/>
      <c r="AI430" s="87"/>
      <c r="AJ430" s="87"/>
      <c r="AK430" s="87"/>
      <c r="AL430" s="708"/>
      <c r="AM430" s="104"/>
      <c r="AN430" s="87"/>
      <c r="AO430" s="87"/>
      <c r="AP430" s="87"/>
      <c r="AQ430" s="708"/>
      <c r="AR430" s="104"/>
      <c r="AS430" s="87"/>
      <c r="AT430" s="87"/>
      <c r="AU430" s="87"/>
      <c r="AV430" s="708"/>
      <c r="AW430" s="104"/>
    </row>
    <row r="431" spans="1:49" s="518" customFormat="1" ht="17.5" hidden="1" thickBot="1">
      <c r="A431" s="517">
        <v>427</v>
      </c>
      <c r="B431" s="527" t="s">
        <v>522</v>
      </c>
      <c r="C431" s="513" t="s">
        <v>752</v>
      </c>
      <c r="D431" s="513" t="s">
        <v>2640</v>
      </c>
      <c r="E431" s="103" t="s">
        <v>174</v>
      </c>
      <c r="F431" s="563" t="s">
        <v>229</v>
      </c>
      <c r="G431" s="570" t="s">
        <v>586</v>
      </c>
      <c r="H431" s="87" t="s">
        <v>600</v>
      </c>
      <c r="I431" s="87" t="s">
        <v>601</v>
      </c>
      <c r="J431" s="106"/>
      <c r="K431" s="106"/>
      <c r="L431" s="106"/>
      <c r="M431" s="106"/>
      <c r="N431" s="106"/>
      <c r="O431" s="557"/>
      <c r="P431" s="106"/>
      <c r="Q431" s="106"/>
      <c r="R431" s="106" t="s">
        <v>184</v>
      </c>
      <c r="S431" s="616">
        <v>1</v>
      </c>
      <c r="T431" s="617">
        <v>0.05</v>
      </c>
      <c r="U431" s="549">
        <v>15</v>
      </c>
      <c r="V431" s="554">
        <f t="shared" si="38"/>
        <v>9</v>
      </c>
      <c r="W431" s="549">
        <f t="shared" si="40"/>
        <v>0.05</v>
      </c>
      <c r="X431" s="549">
        <f t="shared" si="39"/>
        <v>19.5</v>
      </c>
      <c r="Y431" s="550">
        <f t="shared" si="36"/>
        <v>11.700000000000001</v>
      </c>
      <c r="Z431" s="560" t="s">
        <v>195</v>
      </c>
      <c r="AA431" s="560"/>
      <c r="AB431" s="567"/>
      <c r="AC431" s="7"/>
      <c r="AD431" s="87"/>
      <c r="AE431" s="567"/>
      <c r="AF431" s="567"/>
      <c r="AG431" s="708"/>
      <c r="AH431" s="104"/>
      <c r="AI431" s="87"/>
      <c r="AJ431" s="87"/>
      <c r="AK431" s="87"/>
      <c r="AL431" s="708"/>
      <c r="AM431" s="104"/>
      <c r="AN431" s="87"/>
      <c r="AO431" s="87"/>
      <c r="AP431" s="87"/>
      <c r="AQ431" s="708"/>
      <c r="AR431" s="104"/>
      <c r="AS431" s="87"/>
      <c r="AT431" s="87"/>
      <c r="AU431" s="87"/>
      <c r="AV431" s="708"/>
      <c r="AW431" s="104"/>
    </row>
    <row r="432" spans="1:49" s="516" customFormat="1" hidden="1">
      <c r="A432" s="517">
        <v>428</v>
      </c>
      <c r="B432" s="526" t="s">
        <v>522</v>
      </c>
      <c r="C432" s="513" t="s">
        <v>752</v>
      </c>
      <c r="D432" s="513" t="s">
        <v>2640</v>
      </c>
      <c r="E432" s="103" t="s">
        <v>174</v>
      </c>
      <c r="F432" s="562" t="s">
        <v>244</v>
      </c>
      <c r="G432" s="513" t="s">
        <v>602</v>
      </c>
      <c r="H432" s="87" t="s">
        <v>590</v>
      </c>
      <c r="I432" s="109" t="s">
        <v>603</v>
      </c>
      <c r="J432" s="106"/>
      <c r="K432" s="567"/>
      <c r="L432" s="568"/>
      <c r="M432" s="567"/>
      <c r="N432" s="567"/>
      <c r="O432" s="557"/>
      <c r="P432" s="567"/>
      <c r="Q432" s="567"/>
      <c r="R432" s="106" t="s">
        <v>184</v>
      </c>
      <c r="S432" s="616">
        <v>1</v>
      </c>
      <c r="T432" s="617">
        <v>0.05</v>
      </c>
      <c r="U432" s="549">
        <v>40</v>
      </c>
      <c r="V432" s="554">
        <f t="shared" si="38"/>
        <v>24</v>
      </c>
      <c r="W432" s="549">
        <v>0.05</v>
      </c>
      <c r="X432" s="549">
        <f>U432*1.3</f>
        <v>52</v>
      </c>
      <c r="Y432" s="550">
        <f t="shared" si="36"/>
        <v>31.200000000000003</v>
      </c>
      <c r="Z432" s="560" t="s">
        <v>195</v>
      </c>
      <c r="AA432" s="560"/>
      <c r="AB432" s="567"/>
      <c r="AC432" s="7"/>
      <c r="AD432" s="87"/>
      <c r="AE432" s="567"/>
      <c r="AF432" s="567"/>
      <c r="AG432" s="708"/>
      <c r="AH432" s="104"/>
      <c r="AI432" s="87"/>
      <c r="AJ432" s="87"/>
      <c r="AK432" s="87"/>
      <c r="AL432" s="708"/>
      <c r="AM432" s="104"/>
      <c r="AN432" s="87"/>
      <c r="AO432" s="87"/>
      <c r="AP432" s="87"/>
      <c r="AQ432" s="708"/>
      <c r="AR432" s="104"/>
      <c r="AS432" s="87"/>
      <c r="AT432" s="87"/>
      <c r="AU432" s="87"/>
      <c r="AV432" s="708"/>
      <c r="AW432" s="104"/>
    </row>
    <row r="433" spans="1:49" hidden="1">
      <c r="A433" s="517">
        <v>429</v>
      </c>
      <c r="B433" s="512" t="s">
        <v>522</v>
      </c>
      <c r="C433" s="513" t="s">
        <v>752</v>
      </c>
      <c r="D433" s="513" t="s">
        <v>2640</v>
      </c>
      <c r="E433" s="103" t="s">
        <v>174</v>
      </c>
      <c r="F433" s="562" t="s">
        <v>244</v>
      </c>
      <c r="G433" s="592" t="s">
        <v>602</v>
      </c>
      <c r="H433" s="87" t="s">
        <v>604</v>
      </c>
      <c r="I433" s="109" t="s">
        <v>604</v>
      </c>
      <c r="J433" s="106"/>
      <c r="K433" s="567"/>
      <c r="L433" s="568"/>
      <c r="M433" s="567"/>
      <c r="N433" s="567"/>
      <c r="O433" s="557"/>
      <c r="P433" s="567"/>
      <c r="Q433" s="567"/>
      <c r="R433" s="106" t="s">
        <v>184</v>
      </c>
      <c r="S433" s="616">
        <v>1</v>
      </c>
      <c r="T433" s="617">
        <v>0.05</v>
      </c>
      <c r="U433" s="549">
        <v>40</v>
      </c>
      <c r="V433" s="554">
        <f t="shared" si="38"/>
        <v>24</v>
      </c>
      <c r="W433" s="597">
        <v>0.05</v>
      </c>
      <c r="X433" s="549">
        <f>U433*1.3</f>
        <v>52</v>
      </c>
      <c r="Y433" s="550">
        <f t="shared" si="36"/>
        <v>31.200000000000003</v>
      </c>
      <c r="Z433" s="560" t="s">
        <v>195</v>
      </c>
      <c r="AA433" s="560"/>
      <c r="AB433" s="567"/>
      <c r="AD433" s="87"/>
      <c r="AE433" s="567"/>
      <c r="AF433" s="567"/>
      <c r="AG433" s="708"/>
      <c r="AH433" s="104"/>
      <c r="AI433" s="87"/>
      <c r="AJ433" s="87"/>
      <c r="AK433" s="87"/>
      <c r="AL433" s="708"/>
      <c r="AM433" s="104"/>
      <c r="AN433" s="87"/>
      <c r="AO433" s="87"/>
      <c r="AP433" s="87"/>
      <c r="AQ433" s="708"/>
      <c r="AR433" s="104"/>
      <c r="AS433" s="87"/>
      <c r="AT433" s="87"/>
      <c r="AU433" s="87"/>
      <c r="AV433" s="708"/>
      <c r="AW433" s="104"/>
    </row>
    <row r="434" spans="1:49" ht="23" hidden="1">
      <c r="A434" s="517">
        <v>430</v>
      </c>
      <c r="B434" s="512" t="s">
        <v>522</v>
      </c>
      <c r="C434" s="513" t="s">
        <v>752</v>
      </c>
      <c r="D434" s="513" t="s">
        <v>2640</v>
      </c>
      <c r="E434" s="103" t="s">
        <v>174</v>
      </c>
      <c r="F434" s="562" t="s">
        <v>244</v>
      </c>
      <c r="G434" s="592" t="s">
        <v>602</v>
      </c>
      <c r="H434" s="87" t="s">
        <v>605</v>
      </c>
      <c r="I434" s="109" t="s">
        <v>606</v>
      </c>
      <c r="J434" s="106"/>
      <c r="K434" s="567"/>
      <c r="L434" s="568"/>
      <c r="M434" s="567"/>
      <c r="N434" s="567"/>
      <c r="O434" s="557"/>
      <c r="P434" s="567"/>
      <c r="Q434" s="567"/>
      <c r="R434" s="106" t="s">
        <v>184</v>
      </c>
      <c r="S434" s="616">
        <v>1</v>
      </c>
      <c r="T434" s="617">
        <v>0.2</v>
      </c>
      <c r="U434" s="549">
        <v>40</v>
      </c>
      <c r="V434" s="554">
        <f t="shared" si="38"/>
        <v>96</v>
      </c>
      <c r="W434" s="597">
        <v>0.2</v>
      </c>
      <c r="X434" s="549">
        <f t="shared" ref="X434:X438" si="41">U434*1.3</f>
        <v>52</v>
      </c>
      <c r="Y434" s="550">
        <f t="shared" si="36"/>
        <v>124.80000000000001</v>
      </c>
      <c r="Z434" s="560" t="s">
        <v>195</v>
      </c>
      <c r="AA434" s="560"/>
      <c r="AB434" s="567"/>
      <c r="AD434" s="87"/>
      <c r="AE434" s="567"/>
      <c r="AF434" s="567"/>
      <c r="AG434" s="708"/>
      <c r="AH434" s="104"/>
      <c r="AI434" s="87"/>
      <c r="AJ434" s="87"/>
      <c r="AK434" s="87"/>
      <c r="AL434" s="708"/>
      <c r="AM434" s="104"/>
      <c r="AN434" s="87"/>
      <c r="AO434" s="87"/>
      <c r="AP434" s="87"/>
      <c r="AQ434" s="708"/>
      <c r="AR434" s="104"/>
      <c r="AS434" s="87"/>
      <c r="AT434" s="87"/>
      <c r="AU434" s="87"/>
      <c r="AV434" s="708"/>
      <c r="AW434" s="104"/>
    </row>
    <row r="435" spans="1:49" hidden="1">
      <c r="A435" s="517">
        <v>431</v>
      </c>
      <c r="B435" s="512" t="s">
        <v>522</v>
      </c>
      <c r="C435" s="513" t="s">
        <v>752</v>
      </c>
      <c r="D435" s="513" t="s">
        <v>2640</v>
      </c>
      <c r="E435" s="103" t="s">
        <v>174</v>
      </c>
      <c r="F435" s="562" t="s">
        <v>244</v>
      </c>
      <c r="G435" s="592" t="s">
        <v>602</v>
      </c>
      <c r="H435" s="87" t="s">
        <v>254</v>
      </c>
      <c r="I435" s="109" t="s">
        <v>607</v>
      </c>
      <c r="J435" s="106"/>
      <c r="K435" s="567"/>
      <c r="L435" s="568"/>
      <c r="M435" s="567"/>
      <c r="N435" s="567"/>
      <c r="O435" s="557"/>
      <c r="P435" s="567"/>
      <c r="Q435" s="567"/>
      <c r="R435" s="106" t="s">
        <v>184</v>
      </c>
      <c r="S435" s="616">
        <v>1</v>
      </c>
      <c r="T435" s="617">
        <v>0.2</v>
      </c>
      <c r="U435" s="549">
        <v>40</v>
      </c>
      <c r="V435" s="554">
        <f t="shared" si="38"/>
        <v>96</v>
      </c>
      <c r="W435" s="597">
        <v>0.2</v>
      </c>
      <c r="X435" s="549">
        <f t="shared" si="41"/>
        <v>52</v>
      </c>
      <c r="Y435" s="550">
        <f t="shared" si="36"/>
        <v>124.80000000000001</v>
      </c>
      <c r="Z435" s="560" t="s">
        <v>195</v>
      </c>
      <c r="AA435" s="560"/>
      <c r="AB435" s="567"/>
      <c r="AD435" s="87"/>
      <c r="AE435" s="567"/>
      <c r="AF435" s="567"/>
      <c r="AG435" s="708"/>
      <c r="AH435" s="104"/>
      <c r="AI435" s="87"/>
      <c r="AJ435" s="87"/>
      <c r="AK435" s="87"/>
      <c r="AL435" s="708"/>
      <c r="AM435" s="104"/>
      <c r="AN435" s="87"/>
      <c r="AO435" s="87"/>
      <c r="AP435" s="87"/>
      <c r="AQ435" s="708"/>
      <c r="AR435" s="104"/>
      <c r="AS435" s="87"/>
      <c r="AT435" s="87"/>
      <c r="AU435" s="87"/>
      <c r="AV435" s="708"/>
      <c r="AW435" s="104"/>
    </row>
    <row r="436" spans="1:49" ht="80.5" hidden="1">
      <c r="A436" s="517">
        <v>432</v>
      </c>
      <c r="B436" s="512" t="s">
        <v>522</v>
      </c>
      <c r="C436" s="513" t="s">
        <v>752</v>
      </c>
      <c r="D436" s="513" t="s">
        <v>2640</v>
      </c>
      <c r="E436" s="103" t="s">
        <v>174</v>
      </c>
      <c r="F436" s="562" t="s">
        <v>244</v>
      </c>
      <c r="G436" s="592" t="s">
        <v>602</v>
      </c>
      <c r="H436" s="87" t="s">
        <v>258</v>
      </c>
      <c r="I436" s="109" t="s">
        <v>608</v>
      </c>
      <c r="J436" s="106"/>
      <c r="K436" s="567"/>
      <c r="L436" s="568"/>
      <c r="M436" s="567"/>
      <c r="N436" s="567"/>
      <c r="O436" s="546" t="s">
        <v>2627</v>
      </c>
      <c r="P436" s="567"/>
      <c r="Q436" s="567"/>
      <c r="R436" s="106" t="s">
        <v>184</v>
      </c>
      <c r="S436" s="596">
        <v>1</v>
      </c>
      <c r="T436" s="619">
        <v>0.1</v>
      </c>
      <c r="U436" s="549">
        <v>40</v>
      </c>
      <c r="V436" s="554">
        <f t="shared" si="38"/>
        <v>48</v>
      </c>
      <c r="W436" s="597">
        <v>0.1</v>
      </c>
      <c r="X436" s="549">
        <f t="shared" si="41"/>
        <v>52</v>
      </c>
      <c r="Y436" s="550">
        <f t="shared" si="36"/>
        <v>62.400000000000006</v>
      </c>
      <c r="Z436" s="560" t="s">
        <v>195</v>
      </c>
      <c r="AA436" s="560"/>
      <c r="AB436" s="567"/>
      <c r="AD436" s="87"/>
      <c r="AE436" s="567"/>
      <c r="AF436" s="567"/>
      <c r="AG436" s="708"/>
      <c r="AH436" s="104"/>
      <c r="AI436" s="87"/>
      <c r="AJ436" s="87"/>
      <c r="AK436" s="87"/>
      <c r="AL436" s="708"/>
      <c r="AM436" s="104"/>
      <c r="AN436" s="87"/>
      <c r="AO436" s="87"/>
      <c r="AP436" s="87"/>
      <c r="AQ436" s="708"/>
      <c r="AR436" s="104"/>
      <c r="AS436" s="87"/>
      <c r="AT436" s="87"/>
      <c r="AU436" s="87"/>
      <c r="AV436" s="708"/>
      <c r="AW436" s="104"/>
    </row>
    <row r="437" spans="1:49" hidden="1">
      <c r="A437" s="517">
        <v>433</v>
      </c>
      <c r="B437" s="512" t="s">
        <v>522</v>
      </c>
      <c r="C437" s="513" t="s">
        <v>752</v>
      </c>
      <c r="D437" s="513" t="s">
        <v>2640</v>
      </c>
      <c r="E437" s="103" t="s">
        <v>174</v>
      </c>
      <c r="F437" s="562" t="s">
        <v>244</v>
      </c>
      <c r="G437" s="592" t="s">
        <v>602</v>
      </c>
      <c r="H437" s="87" t="s">
        <v>260</v>
      </c>
      <c r="I437" s="87" t="s">
        <v>609</v>
      </c>
      <c r="J437" s="606"/>
      <c r="K437" s="567"/>
      <c r="L437" s="568"/>
      <c r="M437" s="567"/>
      <c r="N437" s="567"/>
      <c r="O437" s="557"/>
      <c r="P437" s="567"/>
      <c r="Q437" s="567"/>
      <c r="R437" s="106" t="s">
        <v>184</v>
      </c>
      <c r="S437" s="596">
        <v>1</v>
      </c>
      <c r="T437" s="619">
        <v>0.05</v>
      </c>
      <c r="U437" s="549">
        <v>40</v>
      </c>
      <c r="V437" s="554">
        <f t="shared" si="38"/>
        <v>24</v>
      </c>
      <c r="W437" s="597">
        <v>0.05</v>
      </c>
      <c r="X437" s="549">
        <f t="shared" si="41"/>
        <v>52</v>
      </c>
      <c r="Y437" s="550">
        <f t="shared" si="36"/>
        <v>31.200000000000003</v>
      </c>
      <c r="Z437" s="560" t="s">
        <v>195</v>
      </c>
      <c r="AA437" s="560"/>
      <c r="AB437" s="567"/>
      <c r="AD437" s="87"/>
      <c r="AE437" s="567"/>
      <c r="AF437" s="567"/>
      <c r="AG437" s="708"/>
      <c r="AH437" s="104"/>
      <c r="AI437" s="87"/>
      <c r="AJ437" s="87"/>
      <c r="AK437" s="87"/>
      <c r="AL437" s="708"/>
      <c r="AM437" s="104"/>
      <c r="AN437" s="87"/>
      <c r="AO437" s="87"/>
      <c r="AP437" s="87"/>
      <c r="AQ437" s="708"/>
      <c r="AR437" s="104"/>
      <c r="AS437" s="87"/>
      <c r="AT437" s="87"/>
      <c r="AU437" s="87"/>
      <c r="AV437" s="708"/>
      <c r="AW437" s="104"/>
    </row>
    <row r="438" spans="1:49" s="518" customFormat="1" ht="17.5" hidden="1" thickBot="1">
      <c r="A438" s="517">
        <v>434</v>
      </c>
      <c r="B438" s="527" t="s">
        <v>522</v>
      </c>
      <c r="C438" s="513" t="s">
        <v>752</v>
      </c>
      <c r="D438" s="513" t="s">
        <v>2640</v>
      </c>
      <c r="E438" s="103" t="s">
        <v>174</v>
      </c>
      <c r="F438" s="562" t="s">
        <v>244</v>
      </c>
      <c r="G438" s="592" t="s">
        <v>602</v>
      </c>
      <c r="H438" s="87" t="s">
        <v>262</v>
      </c>
      <c r="I438" s="109" t="s">
        <v>610</v>
      </c>
      <c r="J438" s="106"/>
      <c r="K438" s="567"/>
      <c r="L438" s="568"/>
      <c r="M438" s="567"/>
      <c r="N438" s="567"/>
      <c r="O438" s="546"/>
      <c r="P438" s="547"/>
      <c r="Q438" s="547"/>
      <c r="R438" s="106" t="s">
        <v>184</v>
      </c>
      <c r="S438" s="596">
        <v>1</v>
      </c>
      <c r="T438" s="619">
        <v>0.05</v>
      </c>
      <c r="U438" s="549">
        <v>40</v>
      </c>
      <c r="V438" s="554">
        <f t="shared" si="38"/>
        <v>24</v>
      </c>
      <c r="W438" s="597">
        <v>0.05</v>
      </c>
      <c r="X438" s="549">
        <f t="shared" si="41"/>
        <v>52</v>
      </c>
      <c r="Y438" s="550">
        <f t="shared" si="36"/>
        <v>31.200000000000003</v>
      </c>
      <c r="Z438" s="560" t="s">
        <v>195</v>
      </c>
      <c r="AA438" s="560"/>
      <c r="AB438" s="547"/>
      <c r="AC438" s="7"/>
      <c r="AD438" s="87"/>
      <c r="AE438" s="567"/>
      <c r="AF438" s="567"/>
      <c r="AG438" s="708"/>
      <c r="AH438" s="104"/>
      <c r="AI438" s="87"/>
      <c r="AJ438" s="87"/>
      <c r="AK438" s="87"/>
      <c r="AL438" s="708"/>
      <c r="AM438" s="104"/>
      <c r="AN438" s="87"/>
      <c r="AO438" s="87"/>
      <c r="AP438" s="87"/>
      <c r="AQ438" s="708"/>
      <c r="AR438" s="104"/>
      <c r="AS438" s="87"/>
      <c r="AT438" s="87"/>
      <c r="AU438" s="87"/>
      <c r="AV438" s="708"/>
      <c r="AW438" s="104"/>
    </row>
    <row r="439" spans="1:49" s="516" customFormat="1" ht="23" hidden="1">
      <c r="A439" s="517">
        <v>435</v>
      </c>
      <c r="B439" s="526" t="s">
        <v>522</v>
      </c>
      <c r="C439" s="513" t="s">
        <v>752</v>
      </c>
      <c r="D439" s="513" t="s">
        <v>2641</v>
      </c>
      <c r="E439" s="103" t="s">
        <v>611</v>
      </c>
      <c r="F439" s="563" t="s">
        <v>272</v>
      </c>
      <c r="G439" s="513" t="s">
        <v>762</v>
      </c>
      <c r="H439" s="87" t="s">
        <v>613</v>
      </c>
      <c r="I439" s="109" t="s">
        <v>274</v>
      </c>
      <c r="J439" s="106" t="s">
        <v>615</v>
      </c>
      <c r="K439" s="567"/>
      <c r="L439" s="568"/>
      <c r="M439" s="567"/>
      <c r="N439" s="567"/>
      <c r="O439" s="546"/>
      <c r="P439" s="547"/>
      <c r="Q439" s="547"/>
      <c r="R439" s="106" t="s">
        <v>420</v>
      </c>
      <c r="S439" s="596">
        <v>1</v>
      </c>
      <c r="T439" s="619">
        <v>0.05</v>
      </c>
      <c r="U439" s="549">
        <v>40</v>
      </c>
      <c r="V439" s="554">
        <f t="shared" si="38"/>
        <v>24</v>
      </c>
      <c r="W439" s="597">
        <v>2</v>
      </c>
      <c r="X439" s="549">
        <f>U439*1.3</f>
        <v>52</v>
      </c>
      <c r="Y439" s="550">
        <f t="shared" si="36"/>
        <v>31.200000000000003</v>
      </c>
      <c r="Z439" s="560" t="s">
        <v>195</v>
      </c>
      <c r="AA439" s="560"/>
      <c r="AB439" s="584"/>
      <c r="AC439" s="7"/>
      <c r="AD439" s="87"/>
      <c r="AE439" s="567"/>
      <c r="AF439" s="567"/>
      <c r="AG439" s="708"/>
      <c r="AH439" s="104"/>
      <c r="AI439" s="87"/>
      <c r="AJ439" s="87"/>
      <c r="AK439" s="87"/>
      <c r="AL439" s="708"/>
      <c r="AM439" s="104"/>
      <c r="AN439" s="87"/>
      <c r="AO439" s="87"/>
      <c r="AP439" s="87"/>
      <c r="AQ439" s="708"/>
      <c r="AR439" s="104"/>
      <c r="AS439" s="87"/>
      <c r="AT439" s="87"/>
      <c r="AU439" s="87"/>
      <c r="AV439" s="708"/>
      <c r="AW439" s="104"/>
    </row>
    <row r="440" spans="1:49" hidden="1">
      <c r="A440" s="517">
        <v>436</v>
      </c>
      <c r="B440" s="512" t="s">
        <v>522</v>
      </c>
      <c r="C440" s="513" t="s">
        <v>752</v>
      </c>
      <c r="D440" s="513" t="s">
        <v>2641</v>
      </c>
      <c r="E440" s="103" t="s">
        <v>611</v>
      </c>
      <c r="F440" s="563" t="s">
        <v>272</v>
      </c>
      <c r="G440" s="513" t="s">
        <v>762</v>
      </c>
      <c r="H440" s="87" t="s">
        <v>616</v>
      </c>
      <c r="I440" s="109" t="s">
        <v>617</v>
      </c>
      <c r="J440" s="106"/>
      <c r="K440" s="567"/>
      <c r="L440" s="568"/>
      <c r="M440" s="567"/>
      <c r="N440" s="567"/>
      <c r="O440" s="546"/>
      <c r="P440" s="547"/>
      <c r="Q440" s="547"/>
      <c r="R440" s="106" t="s">
        <v>420</v>
      </c>
      <c r="S440" s="596">
        <v>1</v>
      </c>
      <c r="T440" s="619">
        <v>0.05</v>
      </c>
      <c r="U440" s="549">
        <v>40</v>
      </c>
      <c r="V440" s="554">
        <f t="shared" si="38"/>
        <v>24</v>
      </c>
      <c r="W440" s="597">
        <v>0.05</v>
      </c>
      <c r="X440" s="549">
        <f>U440*1.3</f>
        <v>52</v>
      </c>
      <c r="Y440" s="550">
        <f t="shared" si="36"/>
        <v>31.200000000000003</v>
      </c>
      <c r="Z440" s="560" t="s">
        <v>195</v>
      </c>
      <c r="AA440" s="560"/>
      <c r="AB440" s="547"/>
      <c r="AD440" s="87"/>
      <c r="AE440" s="567"/>
      <c r="AF440" s="567"/>
      <c r="AG440" s="708"/>
      <c r="AH440" s="104"/>
      <c r="AI440" s="87"/>
      <c r="AJ440" s="87"/>
      <c r="AK440" s="87"/>
      <c r="AL440" s="708"/>
      <c r="AM440" s="104"/>
      <c r="AN440" s="87"/>
      <c r="AO440" s="87"/>
      <c r="AP440" s="87"/>
      <c r="AQ440" s="708"/>
      <c r="AR440" s="104"/>
      <c r="AS440" s="87"/>
      <c r="AT440" s="87"/>
      <c r="AU440" s="87"/>
      <c r="AV440" s="708"/>
      <c r="AW440" s="104"/>
    </row>
    <row r="441" spans="1:49" hidden="1">
      <c r="A441" s="517">
        <v>437</v>
      </c>
      <c r="B441" s="512" t="s">
        <v>522</v>
      </c>
      <c r="C441" s="513" t="s">
        <v>752</v>
      </c>
      <c r="D441" s="513" t="s">
        <v>2641</v>
      </c>
      <c r="E441" s="103" t="s">
        <v>611</v>
      </c>
      <c r="F441" s="563" t="s">
        <v>272</v>
      </c>
      <c r="G441" s="513" t="s">
        <v>762</v>
      </c>
      <c r="H441" s="87" t="s">
        <v>619</v>
      </c>
      <c r="I441" s="109" t="s">
        <v>620</v>
      </c>
      <c r="J441" s="106"/>
      <c r="K441" s="567"/>
      <c r="L441" s="568"/>
      <c r="M441" s="567"/>
      <c r="N441" s="567"/>
      <c r="O441" s="546"/>
      <c r="P441" s="547"/>
      <c r="Q441" s="547"/>
      <c r="R441" s="106" t="s">
        <v>420</v>
      </c>
      <c r="S441" s="596">
        <v>1</v>
      </c>
      <c r="T441" s="619">
        <v>0.05</v>
      </c>
      <c r="U441" s="549">
        <v>40</v>
      </c>
      <c r="V441" s="554">
        <f t="shared" si="38"/>
        <v>24</v>
      </c>
      <c r="W441" s="597">
        <v>0.01</v>
      </c>
      <c r="X441" s="549">
        <f t="shared" ref="X441:X484" si="42">U441*1.3</f>
        <v>52</v>
      </c>
      <c r="Y441" s="550">
        <f t="shared" si="36"/>
        <v>31.200000000000003</v>
      </c>
      <c r="Z441" s="560" t="s">
        <v>195</v>
      </c>
      <c r="AA441" s="560"/>
      <c r="AB441" s="547"/>
      <c r="AD441" s="87"/>
      <c r="AE441" s="567"/>
      <c r="AF441" s="567"/>
      <c r="AG441" s="708"/>
      <c r="AH441" s="104"/>
      <c r="AI441" s="87"/>
      <c r="AJ441" s="87"/>
      <c r="AK441" s="87"/>
      <c r="AL441" s="708"/>
      <c r="AM441" s="104"/>
      <c r="AN441" s="87"/>
      <c r="AO441" s="87"/>
      <c r="AP441" s="87"/>
      <c r="AQ441" s="708"/>
      <c r="AR441" s="104"/>
      <c r="AS441" s="87"/>
      <c r="AT441" s="87"/>
      <c r="AU441" s="87"/>
      <c r="AV441" s="708"/>
      <c r="AW441" s="104"/>
    </row>
    <row r="442" spans="1:49" hidden="1">
      <c r="A442" s="517">
        <v>438</v>
      </c>
      <c r="B442" s="512" t="s">
        <v>522</v>
      </c>
      <c r="C442" s="513" t="s">
        <v>752</v>
      </c>
      <c r="D442" s="513" t="s">
        <v>2641</v>
      </c>
      <c r="E442" s="103" t="s">
        <v>611</v>
      </c>
      <c r="F442" s="563" t="s">
        <v>272</v>
      </c>
      <c r="G442" s="513" t="s">
        <v>762</v>
      </c>
      <c r="H442" s="87" t="s">
        <v>621</v>
      </c>
      <c r="I442" s="109" t="s">
        <v>622</v>
      </c>
      <c r="J442" s="106"/>
      <c r="K442" s="567"/>
      <c r="L442" s="568"/>
      <c r="M442" s="567"/>
      <c r="N442" s="567"/>
      <c r="O442" s="546"/>
      <c r="P442" s="547"/>
      <c r="Q442" s="547"/>
      <c r="R442" s="106" t="s">
        <v>420</v>
      </c>
      <c r="S442" s="596">
        <v>1</v>
      </c>
      <c r="T442" s="619">
        <v>0.05</v>
      </c>
      <c r="U442" s="549">
        <v>40</v>
      </c>
      <c r="V442" s="554">
        <f t="shared" si="38"/>
        <v>24</v>
      </c>
      <c r="W442" s="597">
        <v>0.05</v>
      </c>
      <c r="X442" s="549">
        <f t="shared" si="42"/>
        <v>52</v>
      </c>
      <c r="Y442" s="550">
        <f t="shared" si="36"/>
        <v>31.200000000000003</v>
      </c>
      <c r="Z442" s="560" t="s">
        <v>195</v>
      </c>
      <c r="AA442" s="560"/>
      <c r="AB442" s="547"/>
      <c r="AD442" s="87"/>
      <c r="AE442" s="567"/>
      <c r="AF442" s="567"/>
      <c r="AG442" s="708"/>
      <c r="AH442" s="104"/>
      <c r="AI442" s="87"/>
      <c r="AJ442" s="87"/>
      <c r="AK442" s="87"/>
      <c r="AL442" s="708"/>
      <c r="AM442" s="104"/>
      <c r="AN442" s="87"/>
      <c r="AO442" s="87"/>
      <c r="AP442" s="87"/>
      <c r="AQ442" s="708"/>
      <c r="AR442" s="104"/>
      <c r="AS442" s="87"/>
      <c r="AT442" s="87"/>
      <c r="AU442" s="87"/>
      <c r="AV442" s="708"/>
      <c r="AW442" s="104"/>
    </row>
    <row r="443" spans="1:49" hidden="1">
      <c r="A443" s="517">
        <v>439</v>
      </c>
      <c r="B443" s="512" t="s">
        <v>522</v>
      </c>
      <c r="C443" s="513" t="s">
        <v>752</v>
      </c>
      <c r="D443" s="513" t="s">
        <v>2641</v>
      </c>
      <c r="E443" s="103" t="s">
        <v>611</v>
      </c>
      <c r="F443" s="563" t="s">
        <v>272</v>
      </c>
      <c r="G443" s="513" t="s">
        <v>762</v>
      </c>
      <c r="H443" s="87" t="s">
        <v>623</v>
      </c>
      <c r="I443" s="109" t="s">
        <v>624</v>
      </c>
      <c r="J443" s="106"/>
      <c r="K443" s="567"/>
      <c r="L443" s="568"/>
      <c r="M443" s="567"/>
      <c r="N443" s="567"/>
      <c r="O443" s="546"/>
      <c r="P443" s="547"/>
      <c r="Q443" s="547"/>
      <c r="R443" s="106" t="s">
        <v>420</v>
      </c>
      <c r="S443" s="596">
        <v>1</v>
      </c>
      <c r="T443" s="619">
        <v>0.05</v>
      </c>
      <c r="U443" s="549">
        <v>40</v>
      </c>
      <c r="V443" s="554">
        <f t="shared" si="38"/>
        <v>24</v>
      </c>
      <c r="W443" s="597">
        <v>0.02</v>
      </c>
      <c r="X443" s="549">
        <f t="shared" si="42"/>
        <v>52</v>
      </c>
      <c r="Y443" s="550">
        <f t="shared" si="36"/>
        <v>31.200000000000003</v>
      </c>
      <c r="Z443" s="560" t="s">
        <v>195</v>
      </c>
      <c r="AA443" s="560"/>
      <c r="AB443" s="547"/>
      <c r="AD443" s="87"/>
      <c r="AE443" s="567"/>
      <c r="AF443" s="567"/>
      <c r="AG443" s="708"/>
      <c r="AH443" s="104"/>
      <c r="AI443" s="87"/>
      <c r="AJ443" s="87"/>
      <c r="AK443" s="87"/>
      <c r="AL443" s="708"/>
      <c r="AM443" s="104"/>
      <c r="AN443" s="87"/>
      <c r="AO443" s="87"/>
      <c r="AP443" s="87"/>
      <c r="AQ443" s="708"/>
      <c r="AR443" s="104"/>
      <c r="AS443" s="87"/>
      <c r="AT443" s="87"/>
      <c r="AU443" s="87"/>
      <c r="AV443" s="708"/>
      <c r="AW443" s="104"/>
    </row>
    <row r="444" spans="1:49" hidden="1">
      <c r="A444" s="517">
        <v>440</v>
      </c>
      <c r="B444" s="512" t="s">
        <v>522</v>
      </c>
      <c r="C444" s="513" t="s">
        <v>752</v>
      </c>
      <c r="D444" s="513" t="s">
        <v>2641</v>
      </c>
      <c r="E444" s="103" t="s">
        <v>611</v>
      </c>
      <c r="F444" s="563" t="s">
        <v>272</v>
      </c>
      <c r="G444" s="513" t="s">
        <v>762</v>
      </c>
      <c r="H444" s="87" t="s">
        <v>625</v>
      </c>
      <c r="I444" s="109" t="s">
        <v>626</v>
      </c>
      <c r="J444" s="106"/>
      <c r="K444" s="567"/>
      <c r="L444" s="568"/>
      <c r="M444" s="567"/>
      <c r="N444" s="567"/>
      <c r="O444" s="546"/>
      <c r="P444" s="547"/>
      <c r="Q444" s="547"/>
      <c r="R444" s="106" t="s">
        <v>420</v>
      </c>
      <c r="S444" s="596">
        <v>1</v>
      </c>
      <c r="T444" s="619">
        <v>0.05</v>
      </c>
      <c r="U444" s="549">
        <v>40</v>
      </c>
      <c r="V444" s="554">
        <f t="shared" si="38"/>
        <v>24</v>
      </c>
      <c r="W444" s="597">
        <v>0.05</v>
      </c>
      <c r="X444" s="549">
        <f t="shared" si="42"/>
        <v>52</v>
      </c>
      <c r="Y444" s="550">
        <f t="shared" si="36"/>
        <v>31.200000000000003</v>
      </c>
      <c r="Z444" s="560" t="s">
        <v>195</v>
      </c>
      <c r="AA444" s="560"/>
      <c r="AB444" s="547"/>
      <c r="AD444" s="87"/>
      <c r="AE444" s="567"/>
      <c r="AF444" s="567"/>
      <c r="AG444" s="708"/>
      <c r="AH444" s="104"/>
      <c r="AI444" s="87"/>
      <c r="AJ444" s="87"/>
      <c r="AK444" s="87"/>
      <c r="AL444" s="708"/>
      <c r="AM444" s="104"/>
      <c r="AN444" s="87"/>
      <c r="AO444" s="87"/>
      <c r="AP444" s="87"/>
      <c r="AQ444" s="708"/>
      <c r="AR444" s="104"/>
      <c r="AS444" s="87"/>
      <c r="AT444" s="87"/>
      <c r="AU444" s="87"/>
      <c r="AV444" s="708"/>
      <c r="AW444" s="104"/>
    </row>
    <row r="445" spans="1:49" s="518" customFormat="1" ht="17.5" hidden="1" thickBot="1">
      <c r="A445" s="517">
        <v>441</v>
      </c>
      <c r="B445" s="527" t="s">
        <v>522</v>
      </c>
      <c r="C445" s="513" t="s">
        <v>752</v>
      </c>
      <c r="D445" s="513" t="s">
        <v>2641</v>
      </c>
      <c r="E445" s="103" t="s">
        <v>611</v>
      </c>
      <c r="F445" s="563" t="s">
        <v>272</v>
      </c>
      <c r="G445" s="513" t="s">
        <v>762</v>
      </c>
      <c r="H445" s="87" t="s">
        <v>627</v>
      </c>
      <c r="I445" s="109" t="s">
        <v>628</v>
      </c>
      <c r="J445" s="106"/>
      <c r="K445" s="567"/>
      <c r="L445" s="568"/>
      <c r="M445" s="567"/>
      <c r="N445" s="567"/>
      <c r="O445" s="546"/>
      <c r="P445" s="547"/>
      <c r="Q445" s="547"/>
      <c r="R445" s="106" t="s">
        <v>420</v>
      </c>
      <c r="S445" s="596">
        <v>1</v>
      </c>
      <c r="T445" s="619">
        <v>0.05</v>
      </c>
      <c r="U445" s="549">
        <v>40</v>
      </c>
      <c r="V445" s="554">
        <f t="shared" si="38"/>
        <v>24</v>
      </c>
      <c r="W445" s="597">
        <v>0.05</v>
      </c>
      <c r="X445" s="549">
        <f t="shared" si="42"/>
        <v>52</v>
      </c>
      <c r="Y445" s="550">
        <f t="shared" si="36"/>
        <v>31.200000000000003</v>
      </c>
      <c r="Z445" s="560" t="s">
        <v>195</v>
      </c>
      <c r="AA445" s="560"/>
      <c r="AB445" s="547"/>
      <c r="AC445" s="7"/>
      <c r="AD445" s="87"/>
      <c r="AE445" s="567"/>
      <c r="AF445" s="567"/>
      <c r="AG445" s="708"/>
      <c r="AH445" s="104"/>
      <c r="AI445" s="87"/>
      <c r="AJ445" s="87"/>
      <c r="AK445" s="87"/>
      <c r="AL445" s="708"/>
      <c r="AM445" s="104"/>
      <c r="AN445" s="87"/>
      <c r="AO445" s="87"/>
      <c r="AP445" s="87"/>
      <c r="AQ445" s="708"/>
      <c r="AR445" s="104"/>
      <c r="AS445" s="87"/>
      <c r="AT445" s="87"/>
      <c r="AU445" s="87"/>
      <c r="AV445" s="708"/>
      <c r="AW445" s="104"/>
    </row>
    <row r="446" spans="1:49" s="516" customFormat="1" hidden="1">
      <c r="A446" s="517">
        <v>442</v>
      </c>
      <c r="B446" s="526" t="s">
        <v>522</v>
      </c>
      <c r="C446" s="513" t="s">
        <v>752</v>
      </c>
      <c r="D446" s="513" t="s">
        <v>2641</v>
      </c>
      <c r="E446" s="562" t="s">
        <v>2005</v>
      </c>
      <c r="F446" s="610" t="s">
        <v>2963</v>
      </c>
      <c r="G446" s="103" t="s">
        <v>2944</v>
      </c>
      <c r="H446" s="87" t="s">
        <v>630</v>
      </c>
      <c r="I446" s="87" t="s">
        <v>631</v>
      </c>
      <c r="J446" s="87" t="s">
        <v>295</v>
      </c>
      <c r="K446" s="87"/>
      <c r="L446" s="87"/>
      <c r="M446" s="87"/>
      <c r="N446" s="87"/>
      <c r="O446" s="546"/>
      <c r="P446" s="87"/>
      <c r="Q446" s="87"/>
      <c r="R446" s="106" t="s">
        <v>184</v>
      </c>
      <c r="S446" s="548">
        <v>1</v>
      </c>
      <c r="T446" s="615">
        <v>0.05</v>
      </c>
      <c r="U446" s="549">
        <v>40</v>
      </c>
      <c r="V446" s="554">
        <f t="shared" si="38"/>
        <v>24</v>
      </c>
      <c r="W446" s="549">
        <f>T446</f>
        <v>0.05</v>
      </c>
      <c r="X446" s="549">
        <f t="shared" si="42"/>
        <v>52</v>
      </c>
      <c r="Y446" s="550">
        <f t="shared" si="36"/>
        <v>31.200000000000003</v>
      </c>
      <c r="Z446" s="560" t="s">
        <v>195</v>
      </c>
      <c r="AA446" s="560"/>
      <c r="AB446" s="547"/>
      <c r="AC446" s="7"/>
      <c r="AD446" s="87"/>
      <c r="AE446" s="567"/>
      <c r="AF446" s="567"/>
      <c r="AG446" s="708"/>
      <c r="AH446" s="104"/>
      <c r="AI446" s="87"/>
      <c r="AJ446" s="87"/>
      <c r="AK446" s="87"/>
      <c r="AL446" s="708"/>
      <c r="AM446" s="104"/>
      <c r="AN446" s="87"/>
      <c r="AO446" s="87"/>
      <c r="AP446" s="87"/>
      <c r="AQ446" s="708"/>
      <c r="AR446" s="104"/>
      <c r="AS446" s="87"/>
      <c r="AT446" s="87"/>
      <c r="AU446" s="87"/>
      <c r="AV446" s="708"/>
      <c r="AW446" s="104"/>
    </row>
    <row r="447" spans="1:49" ht="23" hidden="1">
      <c r="A447" s="517">
        <v>443</v>
      </c>
      <c r="B447" s="512" t="s">
        <v>522</v>
      </c>
      <c r="C447" s="513" t="s">
        <v>752</v>
      </c>
      <c r="D447" s="513" t="s">
        <v>2641</v>
      </c>
      <c r="E447" s="562" t="s">
        <v>2005</v>
      </c>
      <c r="F447" s="610" t="s">
        <v>2963</v>
      </c>
      <c r="G447" s="103" t="s">
        <v>2944</v>
      </c>
      <c r="H447" s="87" t="s">
        <v>633</v>
      </c>
      <c r="I447" s="87" t="s">
        <v>634</v>
      </c>
      <c r="J447" s="87"/>
      <c r="K447" s="87"/>
      <c r="L447" s="87"/>
      <c r="M447" s="87"/>
      <c r="N447" s="87"/>
      <c r="O447" s="546"/>
      <c r="P447" s="106" t="s">
        <v>764</v>
      </c>
      <c r="Q447" s="106" t="s">
        <v>759</v>
      </c>
      <c r="R447" s="106" t="s">
        <v>184</v>
      </c>
      <c r="S447" s="548">
        <v>1</v>
      </c>
      <c r="T447" s="615">
        <v>0.05</v>
      </c>
      <c r="U447" s="549">
        <v>40</v>
      </c>
      <c r="V447" s="554">
        <f t="shared" si="38"/>
        <v>24</v>
      </c>
      <c r="W447" s="549">
        <f>T447</f>
        <v>0.05</v>
      </c>
      <c r="X447" s="549">
        <f t="shared" si="42"/>
        <v>52</v>
      </c>
      <c r="Y447" s="550">
        <f t="shared" si="36"/>
        <v>31.200000000000003</v>
      </c>
      <c r="Z447" s="560" t="s">
        <v>195</v>
      </c>
      <c r="AA447" s="560"/>
      <c r="AB447" s="547"/>
      <c r="AD447" s="87"/>
      <c r="AE447" s="567"/>
      <c r="AF447" s="567"/>
      <c r="AG447" s="708"/>
      <c r="AH447" s="104"/>
      <c r="AI447" s="87"/>
      <c r="AJ447" s="87"/>
      <c r="AK447" s="87"/>
      <c r="AL447" s="708"/>
      <c r="AM447" s="104"/>
      <c r="AN447" s="87"/>
      <c r="AO447" s="87"/>
      <c r="AP447" s="87"/>
      <c r="AQ447" s="708"/>
      <c r="AR447" s="104"/>
      <c r="AS447" s="87"/>
      <c r="AT447" s="87"/>
      <c r="AU447" s="87"/>
      <c r="AV447" s="708"/>
      <c r="AW447" s="104"/>
    </row>
    <row r="448" spans="1:49" ht="23" hidden="1">
      <c r="A448" s="517">
        <v>444</v>
      </c>
      <c r="B448" s="512" t="s">
        <v>522</v>
      </c>
      <c r="C448" s="513" t="s">
        <v>752</v>
      </c>
      <c r="D448" s="513" t="s">
        <v>2641</v>
      </c>
      <c r="E448" s="562" t="s">
        <v>2005</v>
      </c>
      <c r="F448" s="610" t="s">
        <v>2963</v>
      </c>
      <c r="G448" s="103" t="s">
        <v>2945</v>
      </c>
      <c r="H448" s="87" t="s">
        <v>637</v>
      </c>
      <c r="I448" s="87" t="s">
        <v>638</v>
      </c>
      <c r="J448" s="106" t="s">
        <v>302</v>
      </c>
      <c r="K448" s="87"/>
      <c r="L448" s="87"/>
      <c r="M448" s="87"/>
      <c r="N448" s="87"/>
      <c r="O448" s="546"/>
      <c r="P448" s="87"/>
      <c r="Q448" s="87"/>
      <c r="R448" s="106" t="s">
        <v>184</v>
      </c>
      <c r="S448" s="548">
        <v>1</v>
      </c>
      <c r="T448" s="615">
        <v>0.3</v>
      </c>
      <c r="U448" s="549">
        <v>40</v>
      </c>
      <c r="V448" s="554">
        <f t="shared" si="38"/>
        <v>144</v>
      </c>
      <c r="W448" s="549">
        <f>T448</f>
        <v>0.3</v>
      </c>
      <c r="X448" s="549">
        <f t="shared" si="42"/>
        <v>52</v>
      </c>
      <c r="Y448" s="550">
        <f t="shared" si="36"/>
        <v>187.2</v>
      </c>
      <c r="Z448" s="560" t="s">
        <v>195</v>
      </c>
      <c r="AA448" s="560"/>
      <c r="AB448" s="547"/>
      <c r="AD448" s="87"/>
      <c r="AE448" s="567"/>
      <c r="AF448" s="567"/>
      <c r="AG448" s="708"/>
      <c r="AH448" s="104"/>
      <c r="AI448" s="87"/>
      <c r="AJ448" s="87"/>
      <c r="AK448" s="87"/>
      <c r="AL448" s="708"/>
      <c r="AM448" s="104"/>
      <c r="AN448" s="87"/>
      <c r="AO448" s="87"/>
      <c r="AP448" s="87"/>
      <c r="AQ448" s="708"/>
      <c r="AR448" s="104"/>
      <c r="AS448" s="87"/>
      <c r="AT448" s="87"/>
      <c r="AU448" s="87"/>
      <c r="AV448" s="708"/>
      <c r="AW448" s="104"/>
    </row>
    <row r="449" spans="1:49" hidden="1">
      <c r="A449" s="517">
        <v>445</v>
      </c>
      <c r="B449" s="512" t="s">
        <v>522</v>
      </c>
      <c r="C449" s="513" t="s">
        <v>752</v>
      </c>
      <c r="D449" s="513" t="s">
        <v>2641</v>
      </c>
      <c r="E449" s="562" t="s">
        <v>2005</v>
      </c>
      <c r="F449" s="610" t="s">
        <v>2963</v>
      </c>
      <c r="G449" s="103" t="s">
        <v>2945</v>
      </c>
      <c r="H449" s="87" t="s">
        <v>627</v>
      </c>
      <c r="I449" s="106" t="s">
        <v>640</v>
      </c>
      <c r="J449" s="106"/>
      <c r="K449" s="106"/>
      <c r="L449" s="106"/>
      <c r="M449" s="106"/>
      <c r="N449" s="106"/>
      <c r="O449" s="557"/>
      <c r="P449" s="106"/>
      <c r="Q449" s="106"/>
      <c r="R449" s="106" t="s">
        <v>184</v>
      </c>
      <c r="S449" s="548">
        <v>1</v>
      </c>
      <c r="T449" s="615">
        <v>0.05</v>
      </c>
      <c r="U449" s="549">
        <v>40</v>
      </c>
      <c r="V449" s="554">
        <f t="shared" si="38"/>
        <v>24</v>
      </c>
      <c r="W449" s="549">
        <v>0.05</v>
      </c>
      <c r="X449" s="549">
        <f t="shared" si="42"/>
        <v>52</v>
      </c>
      <c r="Y449" s="550">
        <f t="shared" si="36"/>
        <v>31.200000000000003</v>
      </c>
      <c r="Z449" s="560" t="s">
        <v>195</v>
      </c>
      <c r="AA449" s="560"/>
      <c r="AB449" s="547"/>
      <c r="AD449" s="87"/>
      <c r="AE449" s="567"/>
      <c r="AF449" s="567"/>
      <c r="AG449" s="708"/>
      <c r="AH449" s="104"/>
      <c r="AI449" s="87"/>
      <c r="AJ449" s="87"/>
      <c r="AK449" s="87"/>
      <c r="AL449" s="708"/>
      <c r="AM449" s="104"/>
      <c r="AN449" s="87"/>
      <c r="AO449" s="87"/>
      <c r="AP449" s="87"/>
      <c r="AQ449" s="708"/>
      <c r="AR449" s="104"/>
      <c r="AS449" s="87"/>
      <c r="AT449" s="87"/>
      <c r="AU449" s="87"/>
      <c r="AV449" s="708"/>
      <c r="AW449" s="104"/>
    </row>
    <row r="450" spans="1:49" ht="23" hidden="1">
      <c r="A450" s="517">
        <v>446</v>
      </c>
      <c r="B450" s="512" t="s">
        <v>522</v>
      </c>
      <c r="C450" s="513" t="s">
        <v>752</v>
      </c>
      <c r="D450" s="513" t="s">
        <v>2641</v>
      </c>
      <c r="E450" s="562" t="s">
        <v>2005</v>
      </c>
      <c r="F450" s="610" t="s">
        <v>2963</v>
      </c>
      <c r="G450" s="103" t="s">
        <v>2946</v>
      </c>
      <c r="H450" s="87" t="s">
        <v>642</v>
      </c>
      <c r="I450" s="109" t="s">
        <v>643</v>
      </c>
      <c r="J450" s="106"/>
      <c r="K450" s="567"/>
      <c r="L450" s="568"/>
      <c r="M450" s="567"/>
      <c r="N450" s="567"/>
      <c r="O450" s="546"/>
      <c r="P450" s="547"/>
      <c r="Q450" s="547"/>
      <c r="R450" s="106" t="s">
        <v>184</v>
      </c>
      <c r="S450" s="548">
        <v>1</v>
      </c>
      <c r="T450" s="615">
        <v>0.05</v>
      </c>
      <c r="U450" s="549">
        <v>40</v>
      </c>
      <c r="V450" s="554">
        <f t="shared" si="38"/>
        <v>24</v>
      </c>
      <c r="W450" s="549">
        <v>0.05</v>
      </c>
      <c r="X450" s="549">
        <f t="shared" si="42"/>
        <v>52</v>
      </c>
      <c r="Y450" s="550">
        <f t="shared" si="36"/>
        <v>31.200000000000003</v>
      </c>
      <c r="Z450" s="560" t="s">
        <v>195</v>
      </c>
      <c r="AA450" s="560"/>
      <c r="AB450" s="547"/>
      <c r="AD450" s="87"/>
      <c r="AE450" s="567"/>
      <c r="AF450" s="567"/>
      <c r="AG450" s="708"/>
      <c r="AH450" s="104"/>
      <c r="AI450" s="87"/>
      <c r="AJ450" s="87"/>
      <c r="AK450" s="87"/>
      <c r="AL450" s="708"/>
      <c r="AM450" s="104"/>
      <c r="AN450" s="87"/>
      <c r="AO450" s="87"/>
      <c r="AP450" s="87"/>
      <c r="AQ450" s="708"/>
      <c r="AR450" s="104"/>
      <c r="AS450" s="87"/>
      <c r="AT450" s="87"/>
      <c r="AU450" s="87"/>
      <c r="AV450" s="708"/>
      <c r="AW450" s="104"/>
    </row>
    <row r="451" spans="1:49" s="518" customFormat="1" ht="17.5" hidden="1" thickBot="1">
      <c r="A451" s="517">
        <v>447</v>
      </c>
      <c r="B451" s="527" t="s">
        <v>522</v>
      </c>
      <c r="C451" s="513" t="s">
        <v>752</v>
      </c>
      <c r="D451" s="513" t="s">
        <v>2641</v>
      </c>
      <c r="E451" s="562" t="s">
        <v>2005</v>
      </c>
      <c r="F451" s="610" t="s">
        <v>2963</v>
      </c>
      <c r="G451" s="103" t="s">
        <v>2946</v>
      </c>
      <c r="H451" s="87" t="s">
        <v>627</v>
      </c>
      <c r="I451" s="109" t="s">
        <v>644</v>
      </c>
      <c r="J451" s="106"/>
      <c r="K451" s="567"/>
      <c r="L451" s="568"/>
      <c r="M451" s="567"/>
      <c r="N451" s="567"/>
      <c r="O451" s="546"/>
      <c r="P451" s="547"/>
      <c r="Q451" s="547"/>
      <c r="R451" s="106" t="s">
        <v>184</v>
      </c>
      <c r="S451" s="548">
        <v>1</v>
      </c>
      <c r="T451" s="615">
        <v>0.05</v>
      </c>
      <c r="U451" s="549">
        <v>40</v>
      </c>
      <c r="V451" s="554">
        <f t="shared" si="38"/>
        <v>24</v>
      </c>
      <c r="W451" s="549">
        <v>0.05</v>
      </c>
      <c r="X451" s="549">
        <f t="shared" si="42"/>
        <v>52</v>
      </c>
      <c r="Y451" s="550">
        <f t="shared" si="36"/>
        <v>31.200000000000003</v>
      </c>
      <c r="Z451" s="560" t="s">
        <v>195</v>
      </c>
      <c r="AA451" s="560"/>
      <c r="AB451" s="547"/>
      <c r="AC451" s="7"/>
      <c r="AD451" s="87"/>
      <c r="AE451" s="567"/>
      <c r="AF451" s="567"/>
      <c r="AG451" s="708"/>
      <c r="AH451" s="104"/>
      <c r="AI451" s="87"/>
      <c r="AJ451" s="87"/>
      <c r="AK451" s="87"/>
      <c r="AL451" s="708"/>
      <c r="AM451" s="104"/>
      <c r="AN451" s="87"/>
      <c r="AO451" s="87"/>
      <c r="AP451" s="87"/>
      <c r="AQ451" s="708"/>
      <c r="AR451" s="104"/>
      <c r="AS451" s="87"/>
      <c r="AT451" s="87"/>
      <c r="AU451" s="87"/>
      <c r="AV451" s="708"/>
      <c r="AW451" s="104"/>
    </row>
    <row r="452" spans="1:49" hidden="1">
      <c r="A452" s="523">
        <v>448</v>
      </c>
      <c r="B452" s="528" t="s">
        <v>522</v>
      </c>
      <c r="C452" s="513" t="s">
        <v>752</v>
      </c>
      <c r="D452" s="513" t="s">
        <v>2641</v>
      </c>
      <c r="E452" s="576" t="s">
        <v>2938</v>
      </c>
      <c r="F452" s="562" t="s">
        <v>319</v>
      </c>
      <c r="G452" s="103" t="s">
        <v>2942</v>
      </c>
      <c r="H452" s="87" t="s">
        <v>648</v>
      </c>
      <c r="I452" s="109" t="s">
        <v>765</v>
      </c>
      <c r="J452" s="106"/>
      <c r="K452" s="567"/>
      <c r="L452" s="568"/>
      <c r="M452" s="567"/>
      <c r="N452" s="567"/>
      <c r="O452" s="546"/>
      <c r="P452" s="547"/>
      <c r="Q452" s="547"/>
      <c r="R452" s="106" t="s">
        <v>184</v>
      </c>
      <c r="S452" s="596">
        <v>1</v>
      </c>
      <c r="T452" s="619">
        <v>0.05</v>
      </c>
      <c r="U452" s="549">
        <v>40</v>
      </c>
      <c r="V452" s="554">
        <f t="shared" si="38"/>
        <v>24</v>
      </c>
      <c r="W452" s="597">
        <v>0.5</v>
      </c>
      <c r="X452" s="549">
        <f t="shared" si="42"/>
        <v>52</v>
      </c>
      <c r="Y452" s="550">
        <f t="shared" si="36"/>
        <v>31.200000000000003</v>
      </c>
      <c r="Z452" s="560" t="s">
        <v>766</v>
      </c>
      <c r="AA452" s="560"/>
      <c r="AB452" s="547"/>
      <c r="AD452" s="87"/>
      <c r="AE452" s="567"/>
      <c r="AF452" s="567"/>
      <c r="AG452" s="708"/>
      <c r="AH452" s="104"/>
      <c r="AI452" s="87"/>
      <c r="AJ452" s="87"/>
      <c r="AK452" s="87"/>
      <c r="AL452" s="708"/>
      <c r="AM452" s="104"/>
      <c r="AN452" s="87"/>
      <c r="AO452" s="87"/>
      <c r="AP452" s="87"/>
      <c r="AQ452" s="708"/>
      <c r="AR452" s="104"/>
      <c r="AS452" s="87"/>
      <c r="AT452" s="87"/>
      <c r="AU452" s="87"/>
      <c r="AV452" s="708"/>
      <c r="AW452" s="104"/>
    </row>
    <row r="453" spans="1:49" ht="23" hidden="1">
      <c r="A453" s="523">
        <v>449</v>
      </c>
      <c r="B453" s="512" t="s">
        <v>522</v>
      </c>
      <c r="C453" s="513" t="s">
        <v>752</v>
      </c>
      <c r="D453" s="513" t="s">
        <v>2641</v>
      </c>
      <c r="E453" s="576" t="s">
        <v>2938</v>
      </c>
      <c r="F453" s="562" t="s">
        <v>319</v>
      </c>
      <c r="G453" s="103" t="s">
        <v>2942</v>
      </c>
      <c r="H453" s="87" t="s">
        <v>651</v>
      </c>
      <c r="I453" s="109" t="s">
        <v>767</v>
      </c>
      <c r="J453" s="106"/>
      <c r="K453" s="567"/>
      <c r="L453" s="568"/>
      <c r="M453" s="567"/>
      <c r="N453" s="567"/>
      <c r="O453" s="546"/>
      <c r="P453" s="547"/>
      <c r="Q453" s="547"/>
      <c r="R453" s="106" t="s">
        <v>184</v>
      </c>
      <c r="S453" s="596">
        <v>1</v>
      </c>
      <c r="T453" s="619">
        <v>0.2</v>
      </c>
      <c r="U453" s="549">
        <v>40</v>
      </c>
      <c r="V453" s="554">
        <f t="shared" si="38"/>
        <v>96</v>
      </c>
      <c r="W453" s="597">
        <v>0.5</v>
      </c>
      <c r="X453" s="549">
        <f t="shared" si="42"/>
        <v>52</v>
      </c>
      <c r="Y453" s="550">
        <f t="shared" si="36"/>
        <v>124.80000000000001</v>
      </c>
      <c r="Z453" s="560" t="s">
        <v>766</v>
      </c>
      <c r="AA453" s="560"/>
      <c r="AB453" s="547"/>
      <c r="AD453" s="87"/>
      <c r="AE453" s="567"/>
      <c r="AF453" s="567"/>
      <c r="AG453" s="708"/>
      <c r="AH453" s="104"/>
      <c r="AI453" s="87"/>
      <c r="AJ453" s="87"/>
      <c r="AK453" s="87"/>
      <c r="AL453" s="708"/>
      <c r="AM453" s="104"/>
      <c r="AN453" s="87"/>
      <c r="AO453" s="87"/>
      <c r="AP453" s="87"/>
      <c r="AQ453" s="708"/>
      <c r="AR453" s="104"/>
      <c r="AS453" s="87"/>
      <c r="AT453" s="87"/>
      <c r="AU453" s="87"/>
      <c r="AV453" s="708"/>
      <c r="AW453" s="104"/>
    </row>
    <row r="454" spans="1:49" ht="23" hidden="1">
      <c r="A454" s="523">
        <v>450</v>
      </c>
      <c r="B454" s="512" t="s">
        <v>522</v>
      </c>
      <c r="C454" s="513" t="s">
        <v>752</v>
      </c>
      <c r="D454" s="513" t="s">
        <v>2641</v>
      </c>
      <c r="E454" s="576" t="s">
        <v>2938</v>
      </c>
      <c r="F454" s="562" t="s">
        <v>319</v>
      </c>
      <c r="G454" s="103" t="s">
        <v>2942</v>
      </c>
      <c r="H454" s="87" t="s">
        <v>653</v>
      </c>
      <c r="I454" s="109" t="s">
        <v>768</v>
      </c>
      <c r="J454" s="106"/>
      <c r="K454" s="567"/>
      <c r="L454" s="568"/>
      <c r="M454" s="567"/>
      <c r="N454" s="567"/>
      <c r="O454" s="546"/>
      <c r="P454" s="547"/>
      <c r="Q454" s="547"/>
      <c r="R454" s="106" t="s">
        <v>184</v>
      </c>
      <c r="S454" s="596">
        <v>1</v>
      </c>
      <c r="T454" s="619">
        <v>0.2</v>
      </c>
      <c r="U454" s="549">
        <v>40</v>
      </c>
      <c r="V454" s="554">
        <f t="shared" si="38"/>
        <v>96</v>
      </c>
      <c r="W454" s="597">
        <v>0.5</v>
      </c>
      <c r="X454" s="549">
        <f t="shared" si="42"/>
        <v>52</v>
      </c>
      <c r="Y454" s="550">
        <f t="shared" ref="Y454:Y510" si="43">S454*T454*X454*12</f>
        <v>124.80000000000001</v>
      </c>
      <c r="Z454" s="560" t="s">
        <v>766</v>
      </c>
      <c r="AA454" s="560"/>
      <c r="AB454" s="547"/>
      <c r="AD454" s="87"/>
      <c r="AE454" s="567"/>
      <c r="AF454" s="567"/>
      <c r="AG454" s="708"/>
      <c r="AH454" s="104"/>
      <c r="AI454" s="87"/>
      <c r="AJ454" s="87"/>
      <c r="AK454" s="87"/>
      <c r="AL454" s="708"/>
      <c r="AM454" s="104"/>
      <c r="AN454" s="87"/>
      <c r="AO454" s="87"/>
      <c r="AP454" s="87"/>
      <c r="AQ454" s="708"/>
      <c r="AR454" s="104"/>
      <c r="AS454" s="87"/>
      <c r="AT454" s="87"/>
      <c r="AU454" s="87"/>
      <c r="AV454" s="708"/>
      <c r="AW454" s="104"/>
    </row>
    <row r="455" spans="1:49" ht="23" hidden="1">
      <c r="A455" s="523">
        <v>451</v>
      </c>
      <c r="B455" s="512" t="s">
        <v>522</v>
      </c>
      <c r="C455" s="513" t="s">
        <v>752</v>
      </c>
      <c r="D455" s="513" t="s">
        <v>2641</v>
      </c>
      <c r="E455" s="576" t="s">
        <v>2938</v>
      </c>
      <c r="F455" s="562" t="s">
        <v>319</v>
      </c>
      <c r="G455" s="103" t="s">
        <v>2942</v>
      </c>
      <c r="H455" s="87" t="s">
        <v>656</v>
      </c>
      <c r="I455" s="109" t="s">
        <v>769</v>
      </c>
      <c r="J455" s="106"/>
      <c r="K455" s="567"/>
      <c r="L455" s="568"/>
      <c r="M455" s="567"/>
      <c r="N455" s="567"/>
      <c r="O455" s="546"/>
      <c r="P455" s="547"/>
      <c r="Q455" s="547"/>
      <c r="R455" s="106" t="s">
        <v>184</v>
      </c>
      <c r="S455" s="596">
        <v>1</v>
      </c>
      <c r="T455" s="619">
        <v>0.05</v>
      </c>
      <c r="U455" s="549">
        <v>40</v>
      </c>
      <c r="V455" s="554">
        <f t="shared" si="38"/>
        <v>24</v>
      </c>
      <c r="W455" s="597">
        <v>0.3</v>
      </c>
      <c r="X455" s="549">
        <f t="shared" si="42"/>
        <v>52</v>
      </c>
      <c r="Y455" s="550">
        <f t="shared" si="43"/>
        <v>31.200000000000003</v>
      </c>
      <c r="Z455" s="560" t="s">
        <v>766</v>
      </c>
      <c r="AA455" s="560"/>
      <c r="AB455" s="547"/>
      <c r="AD455" s="87"/>
      <c r="AE455" s="567"/>
      <c r="AF455" s="567"/>
      <c r="AG455" s="708"/>
      <c r="AH455" s="104"/>
      <c r="AI455" s="87"/>
      <c r="AJ455" s="87"/>
      <c r="AK455" s="87"/>
      <c r="AL455" s="708"/>
      <c r="AM455" s="104"/>
      <c r="AN455" s="87"/>
      <c r="AO455" s="87"/>
      <c r="AP455" s="87"/>
      <c r="AQ455" s="708"/>
      <c r="AR455" s="104"/>
      <c r="AS455" s="87"/>
      <c r="AT455" s="87"/>
      <c r="AU455" s="87"/>
      <c r="AV455" s="708"/>
      <c r="AW455" s="104"/>
    </row>
    <row r="456" spans="1:49" hidden="1">
      <c r="A456" s="523">
        <v>452</v>
      </c>
      <c r="B456" s="512" t="s">
        <v>522</v>
      </c>
      <c r="C456" s="513" t="s">
        <v>752</v>
      </c>
      <c r="D456" s="513" t="s">
        <v>2641</v>
      </c>
      <c r="E456" s="576" t="s">
        <v>2938</v>
      </c>
      <c r="F456" s="562" t="s">
        <v>319</v>
      </c>
      <c r="G456" s="103" t="s">
        <v>2942</v>
      </c>
      <c r="H456" s="87" t="s">
        <v>659</v>
      </c>
      <c r="I456" s="109" t="s">
        <v>660</v>
      </c>
      <c r="J456" s="106"/>
      <c r="K456" s="567"/>
      <c r="L456" s="568"/>
      <c r="M456" s="567"/>
      <c r="N456" s="567"/>
      <c r="O456" s="546"/>
      <c r="P456" s="547"/>
      <c r="Q456" s="547"/>
      <c r="R456" s="106" t="s">
        <v>184</v>
      </c>
      <c r="S456" s="596">
        <v>1</v>
      </c>
      <c r="T456" s="619">
        <v>0.05</v>
      </c>
      <c r="U456" s="549">
        <v>40</v>
      </c>
      <c r="V456" s="554">
        <f t="shared" si="38"/>
        <v>24</v>
      </c>
      <c r="W456" s="597">
        <v>0.5</v>
      </c>
      <c r="X456" s="549">
        <f t="shared" si="42"/>
        <v>52</v>
      </c>
      <c r="Y456" s="550">
        <f t="shared" si="43"/>
        <v>31.200000000000003</v>
      </c>
      <c r="Z456" s="560" t="s">
        <v>766</v>
      </c>
      <c r="AA456" s="560"/>
      <c r="AB456" s="547"/>
      <c r="AD456" s="87"/>
      <c r="AE456" s="567"/>
      <c r="AF456" s="567"/>
      <c r="AG456" s="708"/>
      <c r="AH456" s="104"/>
      <c r="AI456" s="87"/>
      <c r="AJ456" s="87"/>
      <c r="AK456" s="87"/>
      <c r="AL456" s="708"/>
      <c r="AM456" s="104"/>
      <c r="AN456" s="87"/>
      <c r="AO456" s="87"/>
      <c r="AP456" s="87"/>
      <c r="AQ456" s="708"/>
      <c r="AR456" s="104"/>
      <c r="AS456" s="87"/>
      <c r="AT456" s="87"/>
      <c r="AU456" s="87"/>
      <c r="AV456" s="708"/>
      <c r="AW456" s="104"/>
    </row>
    <row r="457" spans="1:49" hidden="1">
      <c r="A457" s="523">
        <v>453</v>
      </c>
      <c r="B457" s="512" t="s">
        <v>522</v>
      </c>
      <c r="C457" s="513" t="s">
        <v>752</v>
      </c>
      <c r="D457" s="513" t="s">
        <v>2641</v>
      </c>
      <c r="E457" s="576" t="s">
        <v>2938</v>
      </c>
      <c r="F457" s="562" t="s">
        <v>319</v>
      </c>
      <c r="G457" s="103" t="s">
        <v>2942</v>
      </c>
      <c r="H457" s="87" t="s">
        <v>662</v>
      </c>
      <c r="I457" s="109" t="s">
        <v>663</v>
      </c>
      <c r="J457" s="106"/>
      <c r="K457" s="567"/>
      <c r="L457" s="568"/>
      <c r="M457" s="567"/>
      <c r="N457" s="567"/>
      <c r="O457" s="546"/>
      <c r="P457" s="547"/>
      <c r="Q457" s="547"/>
      <c r="R457" s="106" t="s">
        <v>184</v>
      </c>
      <c r="S457" s="596">
        <v>1</v>
      </c>
      <c r="T457" s="619">
        <v>0.05</v>
      </c>
      <c r="U457" s="549">
        <v>40</v>
      </c>
      <c r="V457" s="554">
        <f t="shared" si="38"/>
        <v>24</v>
      </c>
      <c r="W457" s="597">
        <v>0.1</v>
      </c>
      <c r="X457" s="549">
        <f t="shared" si="42"/>
        <v>52</v>
      </c>
      <c r="Y457" s="550">
        <f t="shared" si="43"/>
        <v>31.200000000000003</v>
      </c>
      <c r="Z457" s="560" t="s">
        <v>766</v>
      </c>
      <c r="AA457" s="560"/>
      <c r="AB457" s="547"/>
      <c r="AD457" s="87"/>
      <c r="AE457" s="567"/>
      <c r="AF457" s="567"/>
      <c r="AG457" s="708"/>
      <c r="AH457" s="104"/>
      <c r="AI457" s="87"/>
      <c r="AJ457" s="87"/>
      <c r="AK457" s="87"/>
      <c r="AL457" s="708"/>
      <c r="AM457" s="104"/>
      <c r="AN457" s="87"/>
      <c r="AO457" s="87"/>
      <c r="AP457" s="87"/>
      <c r="AQ457" s="708"/>
      <c r="AR457" s="104"/>
      <c r="AS457" s="87"/>
      <c r="AT457" s="87"/>
      <c r="AU457" s="87"/>
      <c r="AV457" s="708"/>
      <c r="AW457" s="104"/>
    </row>
    <row r="458" spans="1:49" hidden="1">
      <c r="A458" s="523">
        <v>454</v>
      </c>
      <c r="B458" s="512" t="s">
        <v>522</v>
      </c>
      <c r="C458" s="513" t="s">
        <v>752</v>
      </c>
      <c r="D458" s="513" t="s">
        <v>2641</v>
      </c>
      <c r="E458" s="576" t="s">
        <v>2938</v>
      </c>
      <c r="F458" s="562" t="s">
        <v>319</v>
      </c>
      <c r="G458" s="513" t="s">
        <v>320</v>
      </c>
      <c r="H458" s="87" t="s">
        <v>664</v>
      </c>
      <c r="I458" s="109" t="s">
        <v>665</v>
      </c>
      <c r="J458" s="106"/>
      <c r="K458" s="567"/>
      <c r="L458" s="568"/>
      <c r="M458" s="567"/>
      <c r="N458" s="567"/>
      <c r="O458" s="546"/>
      <c r="P458" s="547"/>
      <c r="Q458" s="547"/>
      <c r="R458" s="106" t="s">
        <v>184</v>
      </c>
      <c r="S458" s="596">
        <v>1</v>
      </c>
      <c r="T458" s="619">
        <v>0.2</v>
      </c>
      <c r="U458" s="549">
        <v>40</v>
      </c>
      <c r="V458" s="554">
        <f t="shared" ref="V458:V510" si="44">S458*T458*U458*12</f>
        <v>96</v>
      </c>
      <c r="W458" s="597">
        <v>0.1</v>
      </c>
      <c r="X458" s="549">
        <f t="shared" si="42"/>
        <v>52</v>
      </c>
      <c r="Y458" s="550">
        <f t="shared" si="43"/>
        <v>124.80000000000001</v>
      </c>
      <c r="Z458" s="560" t="s">
        <v>766</v>
      </c>
      <c r="AA458" s="560"/>
      <c r="AB458" s="547"/>
      <c r="AD458" s="87"/>
      <c r="AE458" s="567"/>
      <c r="AF458" s="567"/>
      <c r="AG458" s="708"/>
      <c r="AH458" s="104"/>
      <c r="AI458" s="87"/>
      <c r="AJ458" s="87"/>
      <c r="AK458" s="87"/>
      <c r="AL458" s="708"/>
      <c r="AM458" s="104"/>
      <c r="AN458" s="87"/>
      <c r="AO458" s="87"/>
      <c r="AP458" s="87"/>
      <c r="AQ458" s="708"/>
      <c r="AR458" s="104"/>
      <c r="AS458" s="87"/>
      <c r="AT458" s="87"/>
      <c r="AU458" s="87"/>
      <c r="AV458" s="708"/>
      <c r="AW458" s="104"/>
    </row>
    <row r="459" spans="1:49" hidden="1">
      <c r="A459" s="523">
        <v>455</v>
      </c>
      <c r="B459" s="529" t="s">
        <v>522</v>
      </c>
      <c r="C459" s="513" t="s">
        <v>752</v>
      </c>
      <c r="D459" s="513" t="s">
        <v>2641</v>
      </c>
      <c r="E459" s="576" t="s">
        <v>2938</v>
      </c>
      <c r="F459" s="562" t="s">
        <v>319</v>
      </c>
      <c r="G459" s="513" t="s">
        <v>320</v>
      </c>
      <c r="H459" s="87" t="s">
        <v>667</v>
      </c>
      <c r="I459" s="109" t="s">
        <v>668</v>
      </c>
      <c r="J459" s="106"/>
      <c r="K459" s="567"/>
      <c r="L459" s="568"/>
      <c r="M459" s="567"/>
      <c r="N459" s="567"/>
      <c r="O459" s="546"/>
      <c r="P459" s="547"/>
      <c r="Q459" s="547"/>
      <c r="R459" s="106" t="s">
        <v>184</v>
      </c>
      <c r="S459" s="596">
        <v>1</v>
      </c>
      <c r="T459" s="619">
        <v>0.05</v>
      </c>
      <c r="U459" s="549">
        <v>40</v>
      </c>
      <c r="V459" s="554">
        <f t="shared" si="44"/>
        <v>24</v>
      </c>
      <c r="W459" s="597">
        <v>0.1</v>
      </c>
      <c r="X459" s="549">
        <f t="shared" si="42"/>
        <v>52</v>
      </c>
      <c r="Y459" s="550">
        <f t="shared" si="43"/>
        <v>31.200000000000003</v>
      </c>
      <c r="Z459" s="560" t="s">
        <v>766</v>
      </c>
      <c r="AA459" s="560"/>
      <c r="AB459" s="547"/>
      <c r="AD459" s="87"/>
      <c r="AE459" s="567"/>
      <c r="AF459" s="567"/>
      <c r="AG459" s="708"/>
      <c r="AH459" s="104"/>
      <c r="AI459" s="87"/>
      <c r="AJ459" s="87"/>
      <c r="AK459" s="87"/>
      <c r="AL459" s="708"/>
      <c r="AM459" s="104"/>
      <c r="AN459" s="87"/>
      <c r="AO459" s="87"/>
      <c r="AP459" s="87"/>
      <c r="AQ459" s="708"/>
      <c r="AR459" s="104"/>
      <c r="AS459" s="87"/>
      <c r="AT459" s="87"/>
      <c r="AU459" s="87"/>
      <c r="AV459" s="708"/>
      <c r="AW459" s="104"/>
    </row>
    <row r="460" spans="1:49" s="516" customFormat="1" ht="23" hidden="1">
      <c r="A460" s="517">
        <v>456</v>
      </c>
      <c r="B460" s="526" t="s">
        <v>522</v>
      </c>
      <c r="C460" s="513" t="s">
        <v>752</v>
      </c>
      <c r="D460" s="513" t="s">
        <v>2642</v>
      </c>
      <c r="E460" s="562" t="s">
        <v>2643</v>
      </c>
      <c r="F460" s="103" t="s">
        <v>770</v>
      </c>
      <c r="G460" s="611" t="s">
        <v>369</v>
      </c>
      <c r="H460" s="87" t="s">
        <v>669</v>
      </c>
      <c r="I460" s="106" t="s">
        <v>771</v>
      </c>
      <c r="J460" s="106" t="s">
        <v>692</v>
      </c>
      <c r="K460" s="567"/>
      <c r="L460" s="568"/>
      <c r="M460" s="567"/>
      <c r="N460" s="567"/>
      <c r="O460" s="546"/>
      <c r="P460" s="547"/>
      <c r="Q460" s="547"/>
      <c r="R460" s="106" t="s">
        <v>420</v>
      </c>
      <c r="S460" s="596">
        <v>1</v>
      </c>
      <c r="T460" s="619">
        <v>0.2</v>
      </c>
      <c r="U460" s="549">
        <v>40</v>
      </c>
      <c r="V460" s="554">
        <f t="shared" si="44"/>
        <v>96</v>
      </c>
      <c r="W460" s="597">
        <v>0.08</v>
      </c>
      <c r="X460" s="549">
        <f t="shared" si="42"/>
        <v>52</v>
      </c>
      <c r="Y460" s="550">
        <f t="shared" si="43"/>
        <v>124.80000000000001</v>
      </c>
      <c r="Z460" s="560" t="s">
        <v>185</v>
      </c>
      <c r="AA460" s="560"/>
      <c r="AB460" s="547"/>
      <c r="AC460" s="7"/>
      <c r="AD460" s="87"/>
      <c r="AE460" s="567"/>
      <c r="AF460" s="567"/>
      <c r="AG460" s="708"/>
      <c r="AH460" s="104"/>
      <c r="AI460" s="87"/>
      <c r="AJ460" s="87"/>
      <c r="AK460" s="87"/>
      <c r="AL460" s="708"/>
      <c r="AM460" s="104"/>
      <c r="AN460" s="87"/>
      <c r="AO460" s="87"/>
      <c r="AP460" s="87"/>
      <c r="AQ460" s="708"/>
      <c r="AR460" s="104"/>
      <c r="AS460" s="87"/>
      <c r="AT460" s="87"/>
      <c r="AU460" s="87"/>
      <c r="AV460" s="708"/>
      <c r="AW460" s="104"/>
    </row>
    <row r="461" spans="1:49" ht="195.5" hidden="1">
      <c r="A461" s="517">
        <v>457</v>
      </c>
      <c r="B461" s="512" t="s">
        <v>522</v>
      </c>
      <c r="C461" s="513" t="s">
        <v>752</v>
      </c>
      <c r="D461" s="513" t="s">
        <v>2642</v>
      </c>
      <c r="E461" s="562" t="s">
        <v>2643</v>
      </c>
      <c r="F461" s="103" t="s">
        <v>770</v>
      </c>
      <c r="G461" s="611" t="s">
        <v>369</v>
      </c>
      <c r="H461" s="87" t="s">
        <v>673</v>
      </c>
      <c r="I461" s="109" t="s">
        <v>674</v>
      </c>
      <c r="J461" s="106" t="s">
        <v>692</v>
      </c>
      <c r="K461" s="567"/>
      <c r="L461" s="568"/>
      <c r="M461" s="567"/>
      <c r="N461" s="567" t="s">
        <v>772</v>
      </c>
      <c r="O461" s="546" t="s">
        <v>2628</v>
      </c>
      <c r="P461" s="547"/>
      <c r="Q461" s="547"/>
      <c r="R461" s="106" t="s">
        <v>420</v>
      </c>
      <c r="S461" s="596">
        <v>0</v>
      </c>
      <c r="T461" s="619">
        <v>20</v>
      </c>
      <c r="U461" s="549">
        <v>40</v>
      </c>
      <c r="V461" s="554">
        <f t="shared" si="44"/>
        <v>0</v>
      </c>
      <c r="W461" s="597">
        <v>20</v>
      </c>
      <c r="X461" s="549">
        <f t="shared" si="42"/>
        <v>52</v>
      </c>
      <c r="Y461" s="550">
        <f t="shared" si="43"/>
        <v>0</v>
      </c>
      <c r="Z461" s="560" t="s">
        <v>185</v>
      </c>
      <c r="AA461" s="560"/>
      <c r="AB461" s="547"/>
      <c r="AD461" s="87"/>
      <c r="AE461" s="567"/>
      <c r="AF461" s="567"/>
      <c r="AG461" s="708"/>
      <c r="AH461" s="104"/>
      <c r="AI461" s="87"/>
      <c r="AJ461" s="87"/>
      <c r="AK461" s="87"/>
      <c r="AL461" s="708"/>
      <c r="AM461" s="104"/>
      <c r="AN461" s="87"/>
      <c r="AO461" s="87"/>
      <c r="AP461" s="87"/>
      <c r="AQ461" s="708"/>
      <c r="AR461" s="104"/>
      <c r="AS461" s="87"/>
      <c r="AT461" s="87"/>
      <c r="AU461" s="87"/>
      <c r="AV461" s="708"/>
      <c r="AW461" s="104"/>
    </row>
    <row r="462" spans="1:49" ht="23" hidden="1">
      <c r="A462" s="517">
        <v>458</v>
      </c>
      <c r="B462" s="512" t="s">
        <v>522</v>
      </c>
      <c r="C462" s="513" t="s">
        <v>752</v>
      </c>
      <c r="D462" s="513" t="s">
        <v>2642</v>
      </c>
      <c r="E462" s="562" t="s">
        <v>2643</v>
      </c>
      <c r="F462" s="103" t="s">
        <v>770</v>
      </c>
      <c r="G462" s="611" t="s">
        <v>369</v>
      </c>
      <c r="H462" s="87" t="s">
        <v>677</v>
      </c>
      <c r="I462" s="109" t="s">
        <v>678</v>
      </c>
      <c r="J462" s="106"/>
      <c r="K462" s="567"/>
      <c r="L462" s="568"/>
      <c r="M462" s="567"/>
      <c r="N462" s="567" t="s">
        <v>773</v>
      </c>
      <c r="O462" s="546"/>
      <c r="P462" s="547"/>
      <c r="Q462" s="547"/>
      <c r="R462" s="106" t="s">
        <v>420</v>
      </c>
      <c r="S462" s="596">
        <v>1</v>
      </c>
      <c r="T462" s="619">
        <v>0.2</v>
      </c>
      <c r="U462" s="549">
        <v>40</v>
      </c>
      <c r="V462" s="554">
        <f t="shared" si="44"/>
        <v>96</v>
      </c>
      <c r="W462" s="597">
        <v>0.08</v>
      </c>
      <c r="X462" s="549">
        <f t="shared" si="42"/>
        <v>52</v>
      </c>
      <c r="Y462" s="550">
        <f t="shared" si="43"/>
        <v>124.80000000000001</v>
      </c>
      <c r="Z462" s="560" t="s">
        <v>185</v>
      </c>
      <c r="AA462" s="560"/>
      <c r="AB462" s="547"/>
      <c r="AD462" s="87"/>
      <c r="AE462" s="567"/>
      <c r="AF462" s="567"/>
      <c r="AG462" s="708"/>
      <c r="AH462" s="104"/>
      <c r="AI462" s="87"/>
      <c r="AJ462" s="87"/>
      <c r="AK462" s="87"/>
      <c r="AL462" s="708"/>
      <c r="AM462" s="104"/>
      <c r="AN462" s="87"/>
      <c r="AO462" s="87"/>
      <c r="AP462" s="87"/>
      <c r="AQ462" s="708"/>
      <c r="AR462" s="104"/>
      <c r="AS462" s="87"/>
      <c r="AT462" s="87"/>
      <c r="AU462" s="87"/>
      <c r="AV462" s="708"/>
      <c r="AW462" s="104"/>
    </row>
    <row r="463" spans="1:49" ht="23" hidden="1">
      <c r="A463" s="517">
        <v>459</v>
      </c>
      <c r="B463" s="512" t="s">
        <v>522</v>
      </c>
      <c r="C463" s="513" t="s">
        <v>752</v>
      </c>
      <c r="D463" s="513" t="s">
        <v>2642</v>
      </c>
      <c r="E463" s="562" t="s">
        <v>2643</v>
      </c>
      <c r="F463" s="103" t="s">
        <v>770</v>
      </c>
      <c r="G463" s="611" t="s">
        <v>369</v>
      </c>
      <c r="H463" s="87" t="s">
        <v>680</v>
      </c>
      <c r="I463" s="109" t="s">
        <v>681</v>
      </c>
      <c r="J463" s="106"/>
      <c r="K463" s="567"/>
      <c r="L463" s="568"/>
      <c r="M463" s="567"/>
      <c r="N463" s="567"/>
      <c r="O463" s="546"/>
      <c r="P463" s="547"/>
      <c r="Q463" s="547"/>
      <c r="R463" s="106" t="s">
        <v>420</v>
      </c>
      <c r="S463" s="596">
        <v>1</v>
      </c>
      <c r="T463" s="619">
        <v>0.2</v>
      </c>
      <c r="U463" s="549">
        <v>40</v>
      </c>
      <c r="V463" s="554">
        <f t="shared" si="44"/>
        <v>96</v>
      </c>
      <c r="W463" s="597">
        <v>0.08</v>
      </c>
      <c r="X463" s="549">
        <f t="shared" si="42"/>
        <v>52</v>
      </c>
      <c r="Y463" s="550">
        <f t="shared" si="43"/>
        <v>124.80000000000001</v>
      </c>
      <c r="Z463" s="560" t="s">
        <v>185</v>
      </c>
      <c r="AA463" s="560"/>
      <c r="AB463" s="547"/>
      <c r="AD463" s="87"/>
      <c r="AE463" s="567"/>
      <c r="AF463" s="567"/>
      <c r="AG463" s="708"/>
      <c r="AH463" s="104"/>
      <c r="AI463" s="87"/>
      <c r="AJ463" s="87"/>
      <c r="AK463" s="87"/>
      <c r="AL463" s="708"/>
      <c r="AM463" s="104"/>
      <c r="AN463" s="87"/>
      <c r="AO463" s="87"/>
      <c r="AP463" s="87"/>
      <c r="AQ463" s="708"/>
      <c r="AR463" s="104"/>
      <c r="AS463" s="87"/>
      <c r="AT463" s="87"/>
      <c r="AU463" s="87"/>
      <c r="AV463" s="708"/>
      <c r="AW463" s="104"/>
    </row>
    <row r="464" spans="1:49" ht="23" hidden="1">
      <c r="A464" s="517">
        <v>460</v>
      </c>
      <c r="B464" s="512" t="s">
        <v>522</v>
      </c>
      <c r="C464" s="513" t="s">
        <v>752</v>
      </c>
      <c r="D464" s="513" t="s">
        <v>2642</v>
      </c>
      <c r="E464" s="562" t="s">
        <v>2643</v>
      </c>
      <c r="F464" s="103" t="s">
        <v>770</v>
      </c>
      <c r="G464" s="103" t="s">
        <v>682</v>
      </c>
      <c r="H464" s="87" t="s">
        <v>683</v>
      </c>
      <c r="I464" s="109" t="s">
        <v>684</v>
      </c>
      <c r="J464" s="106" t="s">
        <v>692</v>
      </c>
      <c r="K464" s="567"/>
      <c r="L464" s="568"/>
      <c r="M464" s="567"/>
      <c r="N464" s="567"/>
      <c r="O464" s="546"/>
      <c r="P464" s="547"/>
      <c r="Q464" s="547"/>
      <c r="R464" s="106" t="s">
        <v>420</v>
      </c>
      <c r="S464" s="596">
        <v>1</v>
      </c>
      <c r="T464" s="619">
        <v>0.2</v>
      </c>
      <c r="U464" s="549">
        <v>40</v>
      </c>
      <c r="V464" s="554">
        <f t="shared" si="44"/>
        <v>96</v>
      </c>
      <c r="W464" s="597">
        <v>0.08</v>
      </c>
      <c r="X464" s="549">
        <f t="shared" si="42"/>
        <v>52</v>
      </c>
      <c r="Y464" s="550">
        <f t="shared" si="43"/>
        <v>124.80000000000001</v>
      </c>
      <c r="Z464" s="560" t="s">
        <v>185</v>
      </c>
      <c r="AA464" s="560"/>
      <c r="AB464" s="547"/>
      <c r="AD464" s="87"/>
      <c r="AE464" s="567"/>
      <c r="AF464" s="567"/>
      <c r="AG464" s="708"/>
      <c r="AH464" s="104"/>
      <c r="AI464" s="87"/>
      <c r="AJ464" s="87"/>
      <c r="AK464" s="87"/>
      <c r="AL464" s="708"/>
      <c r="AM464" s="104"/>
      <c r="AN464" s="87"/>
      <c r="AO464" s="87"/>
      <c r="AP464" s="87"/>
      <c r="AQ464" s="708"/>
      <c r="AR464" s="104"/>
      <c r="AS464" s="87"/>
      <c r="AT464" s="87"/>
      <c r="AU464" s="87"/>
      <c r="AV464" s="708"/>
      <c r="AW464" s="104"/>
    </row>
    <row r="465" spans="1:49" ht="161" hidden="1">
      <c r="A465" s="517">
        <v>461</v>
      </c>
      <c r="B465" s="512" t="s">
        <v>522</v>
      </c>
      <c r="C465" s="513" t="s">
        <v>752</v>
      </c>
      <c r="D465" s="513" t="s">
        <v>2642</v>
      </c>
      <c r="E465" s="562" t="s">
        <v>2643</v>
      </c>
      <c r="F465" s="103" t="s">
        <v>770</v>
      </c>
      <c r="G465" s="570" t="s">
        <v>682</v>
      </c>
      <c r="H465" s="87" t="s">
        <v>685</v>
      </c>
      <c r="I465" s="106" t="s">
        <v>774</v>
      </c>
      <c r="J465" s="106" t="s">
        <v>692</v>
      </c>
      <c r="K465" s="567"/>
      <c r="L465" s="568"/>
      <c r="M465" s="567"/>
      <c r="N465" s="567" t="s">
        <v>772</v>
      </c>
      <c r="O465" s="546" t="s">
        <v>2629</v>
      </c>
      <c r="P465" s="547"/>
      <c r="Q465" s="547"/>
      <c r="R465" s="106" t="s">
        <v>420</v>
      </c>
      <c r="S465" s="548">
        <v>0</v>
      </c>
      <c r="T465" s="615">
        <v>30</v>
      </c>
      <c r="U465" s="549">
        <v>40</v>
      </c>
      <c r="V465" s="554">
        <f t="shared" si="44"/>
        <v>0</v>
      </c>
      <c r="W465" s="597">
        <v>30</v>
      </c>
      <c r="X465" s="549">
        <f t="shared" si="42"/>
        <v>52</v>
      </c>
      <c r="Y465" s="550">
        <f t="shared" si="43"/>
        <v>0</v>
      </c>
      <c r="Z465" s="560" t="s">
        <v>185</v>
      </c>
      <c r="AA465" s="560"/>
      <c r="AB465" s="547"/>
      <c r="AD465" s="87"/>
      <c r="AE465" s="567"/>
      <c r="AF465" s="567"/>
      <c r="AG465" s="708"/>
      <c r="AH465" s="104"/>
      <c r="AI465" s="87"/>
      <c r="AJ465" s="87"/>
      <c r="AK465" s="87"/>
      <c r="AL465" s="708"/>
      <c r="AM465" s="104"/>
      <c r="AN465" s="87"/>
      <c r="AO465" s="87"/>
      <c r="AP465" s="87"/>
      <c r="AQ465" s="708"/>
      <c r="AR465" s="104"/>
      <c r="AS465" s="87"/>
      <c r="AT465" s="87"/>
      <c r="AU465" s="87"/>
      <c r="AV465" s="708"/>
      <c r="AW465" s="104"/>
    </row>
    <row r="466" spans="1:49" hidden="1">
      <c r="A466" s="517">
        <v>462</v>
      </c>
      <c r="B466" s="512" t="s">
        <v>522</v>
      </c>
      <c r="C466" s="513" t="s">
        <v>752</v>
      </c>
      <c r="D466" s="513" t="s">
        <v>2642</v>
      </c>
      <c r="E466" s="562" t="s">
        <v>2643</v>
      </c>
      <c r="F466" s="103" t="s">
        <v>770</v>
      </c>
      <c r="G466" s="570" t="s">
        <v>682</v>
      </c>
      <c r="H466" s="87" t="s">
        <v>687</v>
      </c>
      <c r="I466" s="109" t="s">
        <v>678</v>
      </c>
      <c r="J466" s="106"/>
      <c r="K466" s="567"/>
      <c r="L466" s="568"/>
      <c r="M466" s="567"/>
      <c r="N466" s="567" t="s">
        <v>773</v>
      </c>
      <c r="O466" s="546"/>
      <c r="P466" s="547"/>
      <c r="Q466" s="547"/>
      <c r="R466" s="106" t="s">
        <v>420</v>
      </c>
      <c r="S466" s="548">
        <v>1</v>
      </c>
      <c r="T466" s="615">
        <v>0.2</v>
      </c>
      <c r="U466" s="549">
        <v>40</v>
      </c>
      <c r="V466" s="554">
        <f t="shared" si="44"/>
        <v>96</v>
      </c>
      <c r="W466" s="597">
        <v>0.08</v>
      </c>
      <c r="X466" s="549">
        <f t="shared" si="42"/>
        <v>52</v>
      </c>
      <c r="Y466" s="550">
        <f t="shared" si="43"/>
        <v>124.80000000000001</v>
      </c>
      <c r="Z466" s="560" t="s">
        <v>185</v>
      </c>
      <c r="AA466" s="560"/>
      <c r="AB466" s="547"/>
      <c r="AD466" s="87"/>
      <c r="AE466" s="567"/>
      <c r="AF466" s="567"/>
      <c r="AG466" s="708"/>
      <c r="AH466" s="104"/>
      <c r="AI466" s="87"/>
      <c r="AJ466" s="87"/>
      <c r="AK466" s="87"/>
      <c r="AL466" s="708"/>
      <c r="AM466" s="104"/>
      <c r="AN466" s="87"/>
      <c r="AO466" s="87"/>
      <c r="AP466" s="87"/>
      <c r="AQ466" s="708"/>
      <c r="AR466" s="104"/>
      <c r="AS466" s="87"/>
      <c r="AT466" s="87"/>
      <c r="AU466" s="87"/>
      <c r="AV466" s="708"/>
      <c r="AW466" s="104"/>
    </row>
    <row r="467" spans="1:49" hidden="1">
      <c r="A467" s="517">
        <v>463</v>
      </c>
      <c r="B467" s="512" t="s">
        <v>522</v>
      </c>
      <c r="C467" s="513" t="s">
        <v>752</v>
      </c>
      <c r="D467" s="513" t="s">
        <v>2642</v>
      </c>
      <c r="E467" s="562" t="s">
        <v>2643</v>
      </c>
      <c r="F467" s="103" t="s">
        <v>770</v>
      </c>
      <c r="G467" s="570" t="s">
        <v>682</v>
      </c>
      <c r="H467" s="87" t="s">
        <v>688</v>
      </c>
      <c r="I467" s="109" t="s">
        <v>681</v>
      </c>
      <c r="J467" s="106"/>
      <c r="K467" s="567"/>
      <c r="L467" s="568"/>
      <c r="M467" s="567"/>
      <c r="N467" s="567"/>
      <c r="O467" s="546"/>
      <c r="P467" s="547"/>
      <c r="Q467" s="547"/>
      <c r="R467" s="106" t="s">
        <v>420</v>
      </c>
      <c r="S467" s="548">
        <v>1</v>
      </c>
      <c r="T467" s="615">
        <v>0.2</v>
      </c>
      <c r="U467" s="549">
        <v>40</v>
      </c>
      <c r="V467" s="554">
        <f t="shared" si="44"/>
        <v>96</v>
      </c>
      <c r="W467" s="597">
        <v>0.08</v>
      </c>
      <c r="X467" s="549">
        <f t="shared" si="42"/>
        <v>52</v>
      </c>
      <c r="Y467" s="550">
        <f t="shared" si="43"/>
        <v>124.80000000000001</v>
      </c>
      <c r="Z467" s="560" t="s">
        <v>185</v>
      </c>
      <c r="AA467" s="560"/>
      <c r="AB467" s="547"/>
      <c r="AD467" s="87"/>
      <c r="AE467" s="567"/>
      <c r="AF467" s="567"/>
      <c r="AG467" s="708"/>
      <c r="AH467" s="104"/>
      <c r="AI467" s="87"/>
      <c r="AJ467" s="87"/>
      <c r="AK467" s="87"/>
      <c r="AL467" s="708"/>
      <c r="AM467" s="104"/>
      <c r="AN467" s="87"/>
      <c r="AO467" s="87"/>
      <c r="AP467" s="87"/>
      <c r="AQ467" s="708"/>
      <c r="AR467" s="104"/>
      <c r="AS467" s="87"/>
      <c r="AT467" s="87"/>
      <c r="AU467" s="87"/>
      <c r="AV467" s="708"/>
      <c r="AW467" s="104"/>
    </row>
    <row r="468" spans="1:49" ht="92" hidden="1">
      <c r="A468" s="517">
        <v>464</v>
      </c>
      <c r="B468" s="512" t="s">
        <v>522</v>
      </c>
      <c r="C468" s="513" t="s">
        <v>752</v>
      </c>
      <c r="D468" s="513" t="s">
        <v>2642</v>
      </c>
      <c r="E468" s="562" t="s">
        <v>2643</v>
      </c>
      <c r="F468" s="103" t="s">
        <v>770</v>
      </c>
      <c r="G468" s="513" t="s">
        <v>775</v>
      </c>
      <c r="H468" s="87" t="s">
        <v>776</v>
      </c>
      <c r="I468" s="109" t="s">
        <v>777</v>
      </c>
      <c r="J468" s="106"/>
      <c r="K468" s="567"/>
      <c r="L468" s="568"/>
      <c r="M468" s="567"/>
      <c r="N468" s="567" t="s">
        <v>772</v>
      </c>
      <c r="O468" s="546" t="s">
        <v>2636</v>
      </c>
      <c r="P468" s="547"/>
      <c r="Q468" s="547"/>
      <c r="R468" s="106" t="s">
        <v>420</v>
      </c>
      <c r="S468" s="548">
        <v>1</v>
      </c>
      <c r="T468" s="615">
        <v>0.2</v>
      </c>
      <c r="U468" s="549">
        <v>40</v>
      </c>
      <c r="V468" s="554">
        <f t="shared" si="44"/>
        <v>96</v>
      </c>
      <c r="W468" s="597">
        <v>0.08</v>
      </c>
      <c r="X468" s="549">
        <f t="shared" si="42"/>
        <v>52</v>
      </c>
      <c r="Y468" s="550">
        <f t="shared" si="43"/>
        <v>124.80000000000001</v>
      </c>
      <c r="Z468" s="560" t="s">
        <v>185</v>
      </c>
      <c r="AA468" s="560"/>
      <c r="AB468" s="618" t="s">
        <v>778</v>
      </c>
      <c r="AD468" s="87"/>
      <c r="AE468" s="567"/>
      <c r="AF468" s="567"/>
      <c r="AG468" s="708"/>
      <c r="AH468" s="104"/>
      <c r="AI468" s="87"/>
      <c r="AJ468" s="87"/>
      <c r="AK468" s="87"/>
      <c r="AL468" s="708"/>
      <c r="AM468" s="104"/>
      <c r="AN468" s="87"/>
      <c r="AO468" s="87"/>
      <c r="AP468" s="87"/>
      <c r="AQ468" s="708"/>
      <c r="AR468" s="104"/>
      <c r="AS468" s="87"/>
      <c r="AT468" s="87"/>
      <c r="AU468" s="87"/>
      <c r="AV468" s="708"/>
      <c r="AW468" s="104"/>
    </row>
    <row r="469" spans="1:49" ht="23" hidden="1">
      <c r="A469" s="517">
        <v>465</v>
      </c>
      <c r="B469" s="512" t="s">
        <v>522</v>
      </c>
      <c r="C469" s="513" t="s">
        <v>752</v>
      </c>
      <c r="D469" s="513" t="s">
        <v>2642</v>
      </c>
      <c r="E469" s="562" t="s">
        <v>2643</v>
      </c>
      <c r="F469" s="103" t="s">
        <v>770</v>
      </c>
      <c r="G469" s="513" t="s">
        <v>775</v>
      </c>
      <c r="H469" s="87" t="s">
        <v>779</v>
      </c>
      <c r="I469" s="109" t="s">
        <v>694</v>
      </c>
      <c r="J469" s="106" t="s">
        <v>692</v>
      </c>
      <c r="K469" s="567"/>
      <c r="L469" s="568"/>
      <c r="M469" s="567"/>
      <c r="N469" s="567" t="s">
        <v>780</v>
      </c>
      <c r="O469" s="546"/>
      <c r="P469" s="547"/>
      <c r="Q469" s="547"/>
      <c r="R469" s="106" t="s">
        <v>420</v>
      </c>
      <c r="S469" s="548">
        <v>1</v>
      </c>
      <c r="T469" s="615">
        <v>0.2</v>
      </c>
      <c r="U469" s="549">
        <v>40</v>
      </c>
      <c r="V469" s="554">
        <f t="shared" si="44"/>
        <v>96</v>
      </c>
      <c r="W469" s="597">
        <v>300</v>
      </c>
      <c r="X469" s="549">
        <f t="shared" si="42"/>
        <v>52</v>
      </c>
      <c r="Y469" s="550">
        <f t="shared" si="43"/>
        <v>124.80000000000001</v>
      </c>
      <c r="Z469" s="560" t="s">
        <v>185</v>
      </c>
      <c r="AA469" s="560"/>
      <c r="AB469" s="618" t="s">
        <v>781</v>
      </c>
      <c r="AD469" s="87"/>
      <c r="AE469" s="567"/>
      <c r="AF469" s="567"/>
      <c r="AG469" s="708"/>
      <c r="AH469" s="104"/>
      <c r="AI469" s="87"/>
      <c r="AJ469" s="87"/>
      <c r="AK469" s="87"/>
      <c r="AL469" s="708"/>
      <c r="AM469" s="104"/>
      <c r="AN469" s="87"/>
      <c r="AO469" s="87"/>
      <c r="AP469" s="87"/>
      <c r="AQ469" s="708"/>
      <c r="AR469" s="104"/>
      <c r="AS469" s="87"/>
      <c r="AT469" s="87"/>
      <c r="AU469" s="87"/>
      <c r="AV469" s="708"/>
      <c r="AW469" s="104"/>
    </row>
    <row r="470" spans="1:49" hidden="1">
      <c r="A470" s="517">
        <v>466</v>
      </c>
      <c r="B470" s="512" t="s">
        <v>522</v>
      </c>
      <c r="C470" s="513" t="s">
        <v>752</v>
      </c>
      <c r="D470" s="513" t="s">
        <v>2642</v>
      </c>
      <c r="E470" s="562" t="s">
        <v>2643</v>
      </c>
      <c r="F470" s="103" t="s">
        <v>770</v>
      </c>
      <c r="G470" s="513" t="s">
        <v>782</v>
      </c>
      <c r="H470" s="87" t="s">
        <v>783</v>
      </c>
      <c r="I470" s="109" t="s">
        <v>784</v>
      </c>
      <c r="J470" s="106"/>
      <c r="K470" s="567"/>
      <c r="L470" s="568"/>
      <c r="M470" s="567"/>
      <c r="N470" s="567"/>
      <c r="O470" s="546"/>
      <c r="P470" s="547"/>
      <c r="Q470" s="547"/>
      <c r="R470" s="106" t="s">
        <v>420</v>
      </c>
      <c r="S470" s="548">
        <v>0</v>
      </c>
      <c r="T470" s="615">
        <v>0.3</v>
      </c>
      <c r="U470" s="549">
        <v>40</v>
      </c>
      <c r="V470" s="554">
        <f t="shared" si="44"/>
        <v>0</v>
      </c>
      <c r="W470" s="597">
        <v>0.3</v>
      </c>
      <c r="X470" s="549">
        <f t="shared" si="42"/>
        <v>52</v>
      </c>
      <c r="Y470" s="550">
        <f t="shared" si="43"/>
        <v>0</v>
      </c>
      <c r="Z470" s="560" t="s">
        <v>185</v>
      </c>
      <c r="AA470" s="560"/>
      <c r="AB470" s="547"/>
      <c r="AD470" s="87"/>
      <c r="AE470" s="567"/>
      <c r="AF470" s="567"/>
      <c r="AG470" s="708"/>
      <c r="AH470" s="104"/>
      <c r="AI470" s="87"/>
      <c r="AJ470" s="87"/>
      <c r="AK470" s="87"/>
      <c r="AL470" s="708"/>
      <c r="AM470" s="104"/>
      <c r="AN470" s="87"/>
      <c r="AO470" s="87"/>
      <c r="AP470" s="87"/>
      <c r="AQ470" s="708"/>
      <c r="AR470" s="104"/>
      <c r="AS470" s="87"/>
      <c r="AT470" s="87"/>
      <c r="AU470" s="87"/>
      <c r="AV470" s="708"/>
      <c r="AW470" s="104"/>
    </row>
    <row r="471" spans="1:49" hidden="1">
      <c r="A471" s="517">
        <v>467</v>
      </c>
      <c r="B471" s="512" t="s">
        <v>522</v>
      </c>
      <c r="C471" s="513" t="s">
        <v>752</v>
      </c>
      <c r="D471" s="513" t="s">
        <v>2642</v>
      </c>
      <c r="E471" s="562" t="s">
        <v>2643</v>
      </c>
      <c r="F471" s="103" t="s">
        <v>770</v>
      </c>
      <c r="G471" s="513" t="s">
        <v>782</v>
      </c>
      <c r="H471" s="87" t="s">
        <v>785</v>
      </c>
      <c r="I471" s="109" t="s">
        <v>786</v>
      </c>
      <c r="J471" s="106"/>
      <c r="K471" s="567"/>
      <c r="L471" s="568"/>
      <c r="M471" s="567"/>
      <c r="N471" s="567"/>
      <c r="O471" s="546"/>
      <c r="P471" s="547"/>
      <c r="Q471" s="547"/>
      <c r="R471" s="106" t="s">
        <v>420</v>
      </c>
      <c r="S471" s="548">
        <v>0</v>
      </c>
      <c r="T471" s="615">
        <v>0.01</v>
      </c>
      <c r="U471" s="549">
        <v>40</v>
      </c>
      <c r="V471" s="554">
        <f t="shared" si="44"/>
        <v>0</v>
      </c>
      <c r="W471" s="597">
        <v>0.01</v>
      </c>
      <c r="X471" s="549">
        <f t="shared" si="42"/>
        <v>52</v>
      </c>
      <c r="Y471" s="550">
        <f t="shared" si="43"/>
        <v>0</v>
      </c>
      <c r="Z471" s="560" t="s">
        <v>185</v>
      </c>
      <c r="AA471" s="560"/>
      <c r="AB471" s="547"/>
      <c r="AD471" s="87"/>
      <c r="AE471" s="567"/>
      <c r="AF471" s="567"/>
      <c r="AG471" s="708"/>
      <c r="AH471" s="104"/>
      <c r="AI471" s="87"/>
      <c r="AJ471" s="87"/>
      <c r="AK471" s="87"/>
      <c r="AL471" s="708"/>
      <c r="AM471" s="104"/>
      <c r="AN471" s="87"/>
      <c r="AO471" s="87"/>
      <c r="AP471" s="87"/>
      <c r="AQ471" s="708"/>
      <c r="AR471" s="104"/>
      <c r="AS471" s="87"/>
      <c r="AT471" s="87"/>
      <c r="AU471" s="87"/>
      <c r="AV471" s="708"/>
      <c r="AW471" s="104"/>
    </row>
    <row r="472" spans="1:49" hidden="1">
      <c r="A472" s="517">
        <v>468</v>
      </c>
      <c r="B472" s="512" t="s">
        <v>522</v>
      </c>
      <c r="C472" s="513" t="s">
        <v>752</v>
      </c>
      <c r="D472" s="513" t="s">
        <v>2642</v>
      </c>
      <c r="E472" s="562" t="s">
        <v>2643</v>
      </c>
      <c r="F472" s="103" t="s">
        <v>770</v>
      </c>
      <c r="G472" s="513" t="s">
        <v>782</v>
      </c>
      <c r="H472" s="87" t="s">
        <v>787</v>
      </c>
      <c r="I472" s="109" t="s">
        <v>788</v>
      </c>
      <c r="J472" s="106"/>
      <c r="K472" s="567"/>
      <c r="L472" s="568"/>
      <c r="M472" s="567"/>
      <c r="N472" s="567"/>
      <c r="O472" s="546"/>
      <c r="P472" s="547"/>
      <c r="Q472" s="547"/>
      <c r="R472" s="106" t="s">
        <v>420</v>
      </c>
      <c r="S472" s="548">
        <v>0</v>
      </c>
      <c r="T472" s="615">
        <v>0.02</v>
      </c>
      <c r="U472" s="549">
        <v>40</v>
      </c>
      <c r="V472" s="554">
        <f t="shared" si="44"/>
        <v>0</v>
      </c>
      <c r="W472" s="597">
        <v>0.02</v>
      </c>
      <c r="X472" s="549">
        <f t="shared" si="42"/>
        <v>52</v>
      </c>
      <c r="Y472" s="550">
        <f t="shared" si="43"/>
        <v>0</v>
      </c>
      <c r="Z472" s="560" t="s">
        <v>185</v>
      </c>
      <c r="AA472" s="560"/>
      <c r="AB472" s="547"/>
      <c r="AD472" s="87"/>
      <c r="AE472" s="567"/>
      <c r="AF472" s="567"/>
      <c r="AG472" s="708"/>
      <c r="AH472" s="104"/>
      <c r="AI472" s="87"/>
      <c r="AJ472" s="87"/>
      <c r="AK472" s="87"/>
      <c r="AL472" s="708"/>
      <c r="AM472" s="104"/>
      <c r="AN472" s="87"/>
      <c r="AO472" s="87"/>
      <c r="AP472" s="87"/>
      <c r="AQ472" s="708"/>
      <c r="AR472" s="104"/>
      <c r="AS472" s="87"/>
      <c r="AT472" s="87"/>
      <c r="AU472" s="87"/>
      <c r="AV472" s="708"/>
      <c r="AW472" s="104"/>
    </row>
    <row r="473" spans="1:49" s="519" customFormat="1" ht="81" hidden="1" thickBot="1">
      <c r="A473" s="517">
        <v>469</v>
      </c>
      <c r="B473" s="527" t="s">
        <v>522</v>
      </c>
      <c r="C473" s="576" t="s">
        <v>752</v>
      </c>
      <c r="D473" s="513" t="s">
        <v>2642</v>
      </c>
      <c r="E473" s="562" t="s">
        <v>2643</v>
      </c>
      <c r="F473" s="568" t="s">
        <v>770</v>
      </c>
      <c r="G473" s="513" t="s">
        <v>782</v>
      </c>
      <c r="H473" s="547" t="s">
        <v>779</v>
      </c>
      <c r="I473" s="599" t="s">
        <v>789</v>
      </c>
      <c r="J473" s="567"/>
      <c r="K473" s="567"/>
      <c r="L473" s="568"/>
      <c r="M473" s="567"/>
      <c r="N473" s="567"/>
      <c r="O473" s="546" t="s">
        <v>2637</v>
      </c>
      <c r="P473" s="547"/>
      <c r="Q473" s="547"/>
      <c r="R473" s="567" t="s">
        <v>420</v>
      </c>
      <c r="S473" s="548">
        <v>1</v>
      </c>
      <c r="T473" s="615">
        <v>0.5</v>
      </c>
      <c r="U473" s="597">
        <v>40</v>
      </c>
      <c r="V473" s="554">
        <f t="shared" si="44"/>
        <v>240</v>
      </c>
      <c r="W473" s="597">
        <v>0.5</v>
      </c>
      <c r="X473" s="597">
        <f t="shared" si="42"/>
        <v>52</v>
      </c>
      <c r="Y473" s="550">
        <f t="shared" si="43"/>
        <v>312</v>
      </c>
      <c r="Z473" s="560" t="s">
        <v>185</v>
      </c>
      <c r="AA473" s="560"/>
      <c r="AB473" s="547"/>
      <c r="AC473"/>
      <c r="AD473" s="547"/>
      <c r="AE473" s="567"/>
      <c r="AF473" s="567"/>
      <c r="AG473" s="567"/>
      <c r="AH473" s="104"/>
      <c r="AI473" s="547"/>
      <c r="AJ473" s="547"/>
      <c r="AK473" s="547"/>
      <c r="AL473" s="567"/>
      <c r="AM473" s="104"/>
      <c r="AN473" s="547"/>
      <c r="AO473" s="547"/>
      <c r="AP473" s="547"/>
      <c r="AQ473" s="567"/>
      <c r="AR473" s="104"/>
      <c r="AS473" s="547"/>
      <c r="AT473" s="547"/>
      <c r="AU473" s="547"/>
      <c r="AV473" s="567"/>
      <c r="AW473" s="104"/>
    </row>
    <row r="474" spans="1:49" hidden="1">
      <c r="A474" s="523">
        <v>470</v>
      </c>
      <c r="B474" s="528" t="s">
        <v>522</v>
      </c>
      <c r="C474" s="513" t="s">
        <v>752</v>
      </c>
      <c r="D474" s="513" t="s">
        <v>2641</v>
      </c>
      <c r="E474" s="576" t="s">
        <v>2938</v>
      </c>
      <c r="F474" s="562" t="s">
        <v>334</v>
      </c>
      <c r="G474" s="513" t="s">
        <v>334</v>
      </c>
      <c r="H474" s="580" t="s">
        <v>790</v>
      </c>
      <c r="I474" s="614" t="s">
        <v>336</v>
      </c>
      <c r="J474" s="580" t="s">
        <v>337</v>
      </c>
      <c r="K474" s="580"/>
      <c r="L474" s="580"/>
      <c r="M474" s="580"/>
      <c r="N474" s="580"/>
      <c r="O474" s="581"/>
      <c r="P474" s="580"/>
      <c r="Q474" s="580"/>
      <c r="R474" s="106" t="s">
        <v>420</v>
      </c>
      <c r="S474" s="548">
        <v>1</v>
      </c>
      <c r="T474" s="615">
        <v>0.3</v>
      </c>
      <c r="U474" s="549">
        <v>40</v>
      </c>
      <c r="V474" s="554">
        <f t="shared" si="44"/>
        <v>144</v>
      </c>
      <c r="W474" s="549">
        <f t="shared" ref="W474:W484" si="45">T474</f>
        <v>0.3</v>
      </c>
      <c r="X474" s="549">
        <f t="shared" si="42"/>
        <v>52</v>
      </c>
      <c r="Y474" s="550">
        <f t="shared" si="43"/>
        <v>187.2</v>
      </c>
      <c r="Z474" s="560" t="s">
        <v>791</v>
      </c>
      <c r="AA474" s="560"/>
      <c r="AB474" s="580"/>
      <c r="AD474" s="580"/>
      <c r="AE474" s="580"/>
      <c r="AF474" s="580"/>
      <c r="AG474" s="106"/>
      <c r="AH474" s="104"/>
      <c r="AI474" s="580"/>
      <c r="AJ474" s="580"/>
      <c r="AK474" s="580"/>
      <c r="AL474" s="106"/>
      <c r="AM474" s="104"/>
      <c r="AN474" s="580"/>
      <c r="AO474" s="580"/>
      <c r="AP474" s="580"/>
      <c r="AQ474" s="106"/>
      <c r="AR474" s="104"/>
      <c r="AS474" s="580"/>
      <c r="AT474" s="580"/>
      <c r="AU474" s="580"/>
      <c r="AV474" s="106"/>
      <c r="AW474" s="104"/>
    </row>
    <row r="475" spans="1:49" hidden="1">
      <c r="A475" s="523">
        <v>471</v>
      </c>
      <c r="B475" s="512" t="s">
        <v>522</v>
      </c>
      <c r="C475" s="513" t="s">
        <v>752</v>
      </c>
      <c r="D475" s="513" t="s">
        <v>2641</v>
      </c>
      <c r="E475" s="576" t="s">
        <v>2938</v>
      </c>
      <c r="F475" s="562" t="s">
        <v>334</v>
      </c>
      <c r="G475" s="513" t="s">
        <v>334</v>
      </c>
      <c r="H475" s="580" t="s">
        <v>792</v>
      </c>
      <c r="I475" s="614" t="s">
        <v>339</v>
      </c>
      <c r="J475" s="580"/>
      <c r="K475" s="580"/>
      <c r="L475" s="580"/>
      <c r="M475" s="580"/>
      <c r="N475" s="580"/>
      <c r="O475" s="581"/>
      <c r="P475" s="580"/>
      <c r="Q475" s="580"/>
      <c r="R475" s="106" t="s">
        <v>420</v>
      </c>
      <c r="S475" s="548">
        <v>1</v>
      </c>
      <c r="T475" s="615">
        <v>0.2</v>
      </c>
      <c r="U475" s="549">
        <v>40</v>
      </c>
      <c r="V475" s="554">
        <f t="shared" si="44"/>
        <v>96</v>
      </c>
      <c r="W475" s="549">
        <f t="shared" si="45"/>
        <v>0.2</v>
      </c>
      <c r="X475" s="549">
        <f t="shared" si="42"/>
        <v>52</v>
      </c>
      <c r="Y475" s="550">
        <f t="shared" si="43"/>
        <v>124.80000000000001</v>
      </c>
      <c r="Z475" s="560" t="s">
        <v>791</v>
      </c>
      <c r="AA475" s="560"/>
      <c r="AB475" s="620"/>
      <c r="AD475" s="580"/>
      <c r="AE475" s="580"/>
      <c r="AF475" s="580"/>
      <c r="AG475" s="106"/>
      <c r="AH475" s="104"/>
      <c r="AI475" s="580"/>
      <c r="AJ475" s="580"/>
      <c r="AK475" s="580"/>
      <c r="AL475" s="106"/>
      <c r="AM475" s="104"/>
      <c r="AN475" s="580"/>
      <c r="AO475" s="580"/>
      <c r="AP475" s="580"/>
      <c r="AQ475" s="106"/>
      <c r="AR475" s="104"/>
      <c r="AS475" s="580"/>
      <c r="AT475" s="580"/>
      <c r="AU475" s="580"/>
      <c r="AV475" s="106"/>
      <c r="AW475" s="104"/>
    </row>
    <row r="476" spans="1:49" hidden="1">
      <c r="A476" s="523">
        <v>472</v>
      </c>
      <c r="B476" s="512" t="s">
        <v>522</v>
      </c>
      <c r="C476" s="513" t="s">
        <v>752</v>
      </c>
      <c r="D476" s="513" t="s">
        <v>2641</v>
      </c>
      <c r="E476" s="576" t="s">
        <v>2938</v>
      </c>
      <c r="F476" s="562" t="s">
        <v>334</v>
      </c>
      <c r="G476" s="513" t="s">
        <v>334</v>
      </c>
      <c r="H476" s="87" t="s">
        <v>793</v>
      </c>
      <c r="I476" s="106" t="s">
        <v>794</v>
      </c>
      <c r="J476" s="580" t="s">
        <v>341</v>
      </c>
      <c r="K476" s="580"/>
      <c r="L476" s="580"/>
      <c r="M476" s="580"/>
      <c r="N476" s="580"/>
      <c r="O476" s="581"/>
      <c r="P476" s="580"/>
      <c r="Q476" s="580"/>
      <c r="R476" s="106" t="s">
        <v>420</v>
      </c>
      <c r="S476" s="548">
        <v>1</v>
      </c>
      <c r="T476" s="615">
        <v>0.3</v>
      </c>
      <c r="U476" s="549">
        <v>40</v>
      </c>
      <c r="V476" s="554">
        <f t="shared" si="44"/>
        <v>144</v>
      </c>
      <c r="W476" s="549">
        <f t="shared" si="45"/>
        <v>0.3</v>
      </c>
      <c r="X476" s="549">
        <f t="shared" si="42"/>
        <v>52</v>
      </c>
      <c r="Y476" s="550">
        <f t="shared" si="43"/>
        <v>187.2</v>
      </c>
      <c r="Z476" s="560" t="s">
        <v>791</v>
      </c>
      <c r="AA476" s="560"/>
      <c r="AB476" s="580"/>
      <c r="AD476" s="580"/>
      <c r="AE476" s="580"/>
      <c r="AF476" s="580"/>
      <c r="AG476" s="106"/>
      <c r="AH476" s="104"/>
      <c r="AI476" s="580"/>
      <c r="AJ476" s="580"/>
      <c r="AK476" s="580"/>
      <c r="AL476" s="106"/>
      <c r="AM476" s="104"/>
      <c r="AN476" s="580"/>
      <c r="AO476" s="580"/>
      <c r="AP476" s="580"/>
      <c r="AQ476" s="106"/>
      <c r="AR476" s="104"/>
      <c r="AS476" s="580"/>
      <c r="AT476" s="580"/>
      <c r="AU476" s="580"/>
      <c r="AV476" s="106"/>
      <c r="AW476" s="104"/>
    </row>
    <row r="477" spans="1:49" hidden="1">
      <c r="A477" s="523">
        <v>473</v>
      </c>
      <c r="B477" s="512" t="s">
        <v>522</v>
      </c>
      <c r="C477" s="513" t="s">
        <v>752</v>
      </c>
      <c r="D477" s="513" t="s">
        <v>2641</v>
      </c>
      <c r="E477" s="576" t="s">
        <v>2938</v>
      </c>
      <c r="F477" s="562" t="s">
        <v>334</v>
      </c>
      <c r="G477" s="513" t="s">
        <v>334</v>
      </c>
      <c r="H477" s="87" t="s">
        <v>795</v>
      </c>
      <c r="I477" s="106" t="s">
        <v>796</v>
      </c>
      <c r="J477" s="580"/>
      <c r="K477" s="580"/>
      <c r="L477" s="580"/>
      <c r="M477" s="580"/>
      <c r="N477" s="580"/>
      <c r="O477" s="581"/>
      <c r="P477" s="580"/>
      <c r="Q477" s="580"/>
      <c r="R477" s="106" t="s">
        <v>420</v>
      </c>
      <c r="S477" s="548">
        <v>1</v>
      </c>
      <c r="T477" s="615">
        <v>0.3</v>
      </c>
      <c r="U477" s="549">
        <v>40</v>
      </c>
      <c r="V477" s="554">
        <f t="shared" si="44"/>
        <v>144</v>
      </c>
      <c r="W477" s="549">
        <f t="shared" si="45"/>
        <v>0.3</v>
      </c>
      <c r="X477" s="549">
        <f t="shared" si="42"/>
        <v>52</v>
      </c>
      <c r="Y477" s="550">
        <f t="shared" si="43"/>
        <v>187.2</v>
      </c>
      <c r="Z477" s="560" t="s">
        <v>791</v>
      </c>
      <c r="AA477" s="560"/>
      <c r="AB477" s="580"/>
      <c r="AD477" s="580"/>
      <c r="AE477" s="580"/>
      <c r="AF477" s="580"/>
      <c r="AG477" s="106"/>
      <c r="AH477" s="104"/>
      <c r="AI477" s="580"/>
      <c r="AJ477" s="580"/>
      <c r="AK477" s="580"/>
      <c r="AL477" s="106"/>
      <c r="AM477" s="104"/>
      <c r="AN477" s="580"/>
      <c r="AO477" s="580"/>
      <c r="AP477" s="580"/>
      <c r="AQ477" s="106"/>
      <c r="AR477" s="104"/>
      <c r="AS477" s="580"/>
      <c r="AT477" s="580"/>
      <c r="AU477" s="580"/>
      <c r="AV477" s="106"/>
      <c r="AW477" s="104"/>
    </row>
    <row r="478" spans="1:49" hidden="1">
      <c r="A478" s="523">
        <v>474</v>
      </c>
      <c r="B478" s="512" t="s">
        <v>522</v>
      </c>
      <c r="C478" s="513" t="s">
        <v>752</v>
      </c>
      <c r="D478" s="513" t="s">
        <v>2641</v>
      </c>
      <c r="E478" s="576" t="s">
        <v>2938</v>
      </c>
      <c r="F478" s="562" t="s">
        <v>334</v>
      </c>
      <c r="G478" s="513" t="s">
        <v>334</v>
      </c>
      <c r="H478" s="87" t="s">
        <v>797</v>
      </c>
      <c r="I478" s="106" t="s">
        <v>343</v>
      </c>
      <c r="J478" s="580"/>
      <c r="K478" s="580"/>
      <c r="L478" s="580"/>
      <c r="M478" s="580"/>
      <c r="N478" s="580"/>
      <c r="O478" s="581"/>
      <c r="P478" s="106"/>
      <c r="Q478" s="106"/>
      <c r="R478" s="106" t="s">
        <v>420</v>
      </c>
      <c r="S478" s="548">
        <v>1</v>
      </c>
      <c r="T478" s="615">
        <v>0.2</v>
      </c>
      <c r="U478" s="549">
        <v>40</v>
      </c>
      <c r="V478" s="554">
        <f t="shared" si="44"/>
        <v>96</v>
      </c>
      <c r="W478" s="549">
        <f t="shared" si="45"/>
        <v>0.2</v>
      </c>
      <c r="X478" s="549">
        <f t="shared" si="42"/>
        <v>52</v>
      </c>
      <c r="Y478" s="550">
        <f t="shared" si="43"/>
        <v>124.80000000000001</v>
      </c>
      <c r="Z478" s="560" t="s">
        <v>791</v>
      </c>
      <c r="AA478" s="560"/>
      <c r="AB478" s="580"/>
      <c r="AD478" s="580"/>
      <c r="AE478" s="580"/>
      <c r="AF478" s="580"/>
      <c r="AG478" s="106"/>
      <c r="AH478" s="104"/>
      <c r="AI478" s="580"/>
      <c r="AJ478" s="580"/>
      <c r="AK478" s="580"/>
      <c r="AL478" s="106"/>
      <c r="AM478" s="104"/>
      <c r="AN478" s="580"/>
      <c r="AO478" s="580"/>
      <c r="AP478" s="580"/>
      <c r="AQ478" s="106"/>
      <c r="AR478" s="104"/>
      <c r="AS478" s="580"/>
      <c r="AT478" s="580"/>
      <c r="AU478" s="580"/>
      <c r="AV478" s="106"/>
      <c r="AW478" s="104"/>
    </row>
    <row r="479" spans="1:49" hidden="1">
      <c r="A479" s="523">
        <v>475</v>
      </c>
      <c r="B479" s="512" t="s">
        <v>522</v>
      </c>
      <c r="C479" s="513" t="s">
        <v>752</v>
      </c>
      <c r="D479" s="513" t="s">
        <v>2641</v>
      </c>
      <c r="E479" s="576" t="s">
        <v>2938</v>
      </c>
      <c r="F479" s="562" t="s">
        <v>334</v>
      </c>
      <c r="G479" s="513" t="s">
        <v>334</v>
      </c>
      <c r="H479" s="87" t="s">
        <v>798</v>
      </c>
      <c r="I479" s="106" t="s">
        <v>344</v>
      </c>
      <c r="J479" s="580"/>
      <c r="K479" s="580"/>
      <c r="L479" s="580"/>
      <c r="M479" s="580"/>
      <c r="N479" s="580"/>
      <c r="O479" s="581"/>
      <c r="P479" s="580"/>
      <c r="Q479" s="580"/>
      <c r="R479" s="106" t="s">
        <v>420</v>
      </c>
      <c r="S479" s="548">
        <v>1</v>
      </c>
      <c r="T479" s="615">
        <v>0.5</v>
      </c>
      <c r="U479" s="549">
        <v>40</v>
      </c>
      <c r="V479" s="554">
        <f t="shared" si="44"/>
        <v>240</v>
      </c>
      <c r="W479" s="549">
        <f t="shared" si="45"/>
        <v>0.5</v>
      </c>
      <c r="X479" s="549">
        <f t="shared" si="42"/>
        <v>52</v>
      </c>
      <c r="Y479" s="550">
        <f t="shared" si="43"/>
        <v>312</v>
      </c>
      <c r="Z479" s="560" t="s">
        <v>791</v>
      </c>
      <c r="AA479" s="560"/>
      <c r="AB479" s="580"/>
      <c r="AD479" s="580"/>
      <c r="AE479" s="580"/>
      <c r="AF479" s="580"/>
      <c r="AG479" s="106"/>
      <c r="AH479" s="104"/>
      <c r="AI479" s="580"/>
      <c r="AJ479" s="580"/>
      <c r="AK479" s="580"/>
      <c r="AL479" s="106"/>
      <c r="AM479" s="104"/>
      <c r="AN479" s="580"/>
      <c r="AO479" s="580"/>
      <c r="AP479" s="580"/>
      <c r="AQ479" s="106"/>
      <c r="AR479" s="104"/>
      <c r="AS479" s="580"/>
      <c r="AT479" s="580"/>
      <c r="AU479" s="580"/>
      <c r="AV479" s="106"/>
      <c r="AW479" s="104"/>
    </row>
    <row r="480" spans="1:49" hidden="1">
      <c r="A480" s="523">
        <v>476</v>
      </c>
      <c r="B480" s="512" t="s">
        <v>522</v>
      </c>
      <c r="C480" s="513" t="s">
        <v>752</v>
      </c>
      <c r="D480" s="513" t="s">
        <v>2641</v>
      </c>
      <c r="E480" s="576" t="s">
        <v>2938</v>
      </c>
      <c r="F480" s="562" t="s">
        <v>334</v>
      </c>
      <c r="G480" s="513" t="s">
        <v>334</v>
      </c>
      <c r="H480" s="545" t="s">
        <v>799</v>
      </c>
      <c r="I480" s="106" t="s">
        <v>317</v>
      </c>
      <c r="J480" s="106" t="s">
        <v>345</v>
      </c>
      <c r="K480" s="106"/>
      <c r="L480" s="106"/>
      <c r="M480" s="106"/>
      <c r="N480" s="106"/>
      <c r="O480" s="557"/>
      <c r="P480" s="106" t="s">
        <v>764</v>
      </c>
      <c r="Q480" s="106" t="s">
        <v>759</v>
      </c>
      <c r="R480" s="106" t="s">
        <v>420</v>
      </c>
      <c r="S480" s="548">
        <v>1</v>
      </c>
      <c r="T480" s="615">
        <v>0.5</v>
      </c>
      <c r="U480" s="549">
        <v>40</v>
      </c>
      <c r="V480" s="554">
        <f t="shared" si="44"/>
        <v>240</v>
      </c>
      <c r="W480" s="549">
        <f t="shared" si="45"/>
        <v>0.5</v>
      </c>
      <c r="X480" s="549">
        <f t="shared" si="42"/>
        <v>52</v>
      </c>
      <c r="Y480" s="550">
        <f t="shared" si="43"/>
        <v>312</v>
      </c>
      <c r="Z480" s="560" t="s">
        <v>791</v>
      </c>
      <c r="AA480" s="560"/>
      <c r="AB480" s="106"/>
      <c r="AD480" s="106"/>
      <c r="AE480" s="580"/>
      <c r="AF480" s="580"/>
      <c r="AG480" s="106"/>
      <c r="AH480" s="104"/>
      <c r="AI480" s="106"/>
      <c r="AJ480" s="580"/>
      <c r="AK480" s="580"/>
      <c r="AL480" s="106"/>
      <c r="AM480" s="104"/>
      <c r="AN480" s="106"/>
      <c r="AO480" s="580"/>
      <c r="AP480" s="580"/>
      <c r="AQ480" s="106"/>
      <c r="AR480" s="104"/>
      <c r="AS480" s="106"/>
      <c r="AT480" s="580"/>
      <c r="AU480" s="580"/>
      <c r="AV480" s="106"/>
      <c r="AW480" s="104"/>
    </row>
    <row r="481" spans="1:49" hidden="1">
      <c r="A481" s="523">
        <v>477</v>
      </c>
      <c r="B481" s="512" t="s">
        <v>522</v>
      </c>
      <c r="C481" s="513" t="s">
        <v>752</v>
      </c>
      <c r="D481" s="513" t="s">
        <v>2641</v>
      </c>
      <c r="E481" s="576" t="s">
        <v>2938</v>
      </c>
      <c r="F481" s="562" t="s">
        <v>334</v>
      </c>
      <c r="G481" s="513" t="s">
        <v>334</v>
      </c>
      <c r="H481" s="621" t="s">
        <v>355</v>
      </c>
      <c r="I481" s="614" t="s">
        <v>347</v>
      </c>
      <c r="J481" s="580" t="s">
        <v>348</v>
      </c>
      <c r="K481" s="580"/>
      <c r="L481" s="580"/>
      <c r="M481" s="580"/>
      <c r="N481" s="580"/>
      <c r="O481" s="581"/>
      <c r="P481" s="580"/>
      <c r="Q481" s="580"/>
      <c r="R481" s="106" t="s">
        <v>420</v>
      </c>
      <c r="S481" s="548">
        <v>0</v>
      </c>
      <c r="T481" s="615">
        <v>12</v>
      </c>
      <c r="U481" s="549">
        <v>20</v>
      </c>
      <c r="V481" s="554">
        <f t="shared" si="44"/>
        <v>0</v>
      </c>
      <c r="W481" s="549">
        <f t="shared" si="45"/>
        <v>12</v>
      </c>
      <c r="X481" s="549">
        <f t="shared" si="42"/>
        <v>26</v>
      </c>
      <c r="Y481" s="550">
        <f t="shared" si="43"/>
        <v>0</v>
      </c>
      <c r="Z481" s="560" t="s">
        <v>791</v>
      </c>
      <c r="AA481" s="560"/>
      <c r="AB481" s="580"/>
      <c r="AD481" s="580"/>
      <c r="AE481" s="580"/>
      <c r="AF481" s="580"/>
      <c r="AG481" s="106"/>
      <c r="AH481" s="104"/>
      <c r="AI481" s="580"/>
      <c r="AJ481" s="580"/>
      <c r="AK481" s="580"/>
      <c r="AL481" s="106"/>
      <c r="AM481" s="104"/>
      <c r="AN481" s="580"/>
      <c r="AO481" s="580"/>
      <c r="AP481" s="580"/>
      <c r="AQ481" s="106"/>
      <c r="AR481" s="104"/>
      <c r="AS481" s="580"/>
      <c r="AT481" s="580"/>
      <c r="AU481" s="580"/>
      <c r="AV481" s="106"/>
      <c r="AW481" s="104"/>
    </row>
    <row r="482" spans="1:49" hidden="1">
      <c r="A482" s="523">
        <v>478</v>
      </c>
      <c r="B482" s="512" t="s">
        <v>522</v>
      </c>
      <c r="C482" s="513" t="s">
        <v>752</v>
      </c>
      <c r="D482" s="513" t="s">
        <v>2641</v>
      </c>
      <c r="E482" s="576" t="s">
        <v>2938</v>
      </c>
      <c r="F482" s="562" t="s">
        <v>334</v>
      </c>
      <c r="G482" s="513" t="s">
        <v>334</v>
      </c>
      <c r="H482" s="580" t="s">
        <v>800</v>
      </c>
      <c r="I482" s="614" t="s">
        <v>801</v>
      </c>
      <c r="J482" s="580"/>
      <c r="K482" s="580"/>
      <c r="L482" s="580"/>
      <c r="M482" s="580"/>
      <c r="N482" s="580"/>
      <c r="O482" s="581"/>
      <c r="P482" s="580"/>
      <c r="Q482" s="580"/>
      <c r="R482" s="106" t="s">
        <v>420</v>
      </c>
      <c r="S482" s="548">
        <v>1</v>
      </c>
      <c r="T482" s="615">
        <v>0.3</v>
      </c>
      <c r="U482" s="549">
        <v>20</v>
      </c>
      <c r="V482" s="554">
        <f t="shared" si="44"/>
        <v>72</v>
      </c>
      <c r="W482" s="549">
        <f t="shared" si="45"/>
        <v>0.3</v>
      </c>
      <c r="X482" s="549">
        <f t="shared" si="42"/>
        <v>26</v>
      </c>
      <c r="Y482" s="550">
        <f t="shared" si="43"/>
        <v>93.6</v>
      </c>
      <c r="Z482" s="560" t="s">
        <v>791</v>
      </c>
      <c r="AA482" s="560"/>
      <c r="AB482" s="580"/>
      <c r="AD482" s="580"/>
      <c r="AE482" s="580"/>
      <c r="AF482" s="580"/>
      <c r="AG482" s="106"/>
      <c r="AH482" s="104"/>
      <c r="AI482" s="580"/>
      <c r="AJ482" s="580"/>
      <c r="AK482" s="580"/>
      <c r="AL482" s="106"/>
      <c r="AM482" s="104"/>
      <c r="AN482" s="580"/>
      <c r="AO482" s="580"/>
      <c r="AP482" s="580"/>
      <c r="AQ482" s="106"/>
      <c r="AR482" s="104"/>
      <c r="AS482" s="580"/>
      <c r="AT482" s="580"/>
      <c r="AU482" s="580"/>
      <c r="AV482" s="106"/>
      <c r="AW482" s="104"/>
    </row>
    <row r="483" spans="1:49" hidden="1">
      <c r="A483" s="523">
        <v>479</v>
      </c>
      <c r="B483" s="512" t="s">
        <v>522</v>
      </c>
      <c r="C483" s="513" t="s">
        <v>752</v>
      </c>
      <c r="D483" s="513" t="s">
        <v>2641</v>
      </c>
      <c r="E483" s="576" t="s">
        <v>2938</v>
      </c>
      <c r="F483" s="562" t="s">
        <v>334</v>
      </c>
      <c r="G483" s="513" t="s">
        <v>334</v>
      </c>
      <c r="H483" s="580" t="s">
        <v>802</v>
      </c>
      <c r="I483" s="614" t="s">
        <v>354</v>
      </c>
      <c r="J483" s="580"/>
      <c r="K483" s="580"/>
      <c r="L483" s="580"/>
      <c r="M483" s="580"/>
      <c r="N483" s="580"/>
      <c r="O483" s="581"/>
      <c r="P483" s="580"/>
      <c r="Q483" s="580"/>
      <c r="R483" s="580" t="s">
        <v>803</v>
      </c>
      <c r="S483" s="548">
        <v>1</v>
      </c>
      <c r="T483" s="615">
        <v>0.3</v>
      </c>
      <c r="U483" s="549">
        <v>20</v>
      </c>
      <c r="V483" s="554">
        <f t="shared" si="44"/>
        <v>72</v>
      </c>
      <c r="W483" s="549">
        <f t="shared" si="45"/>
        <v>0.3</v>
      </c>
      <c r="X483" s="549">
        <f t="shared" si="42"/>
        <v>26</v>
      </c>
      <c r="Y483" s="550">
        <f t="shared" si="43"/>
        <v>93.6</v>
      </c>
      <c r="Z483" s="560" t="s">
        <v>791</v>
      </c>
      <c r="AA483" s="560"/>
      <c r="AB483" s="580"/>
      <c r="AD483" s="580"/>
      <c r="AE483" s="580"/>
      <c r="AF483" s="580"/>
      <c r="AG483" s="106"/>
      <c r="AH483" s="104"/>
      <c r="AI483" s="580"/>
      <c r="AJ483" s="580"/>
      <c r="AK483" s="580"/>
      <c r="AL483" s="106"/>
      <c r="AM483" s="104"/>
      <c r="AN483" s="580"/>
      <c r="AO483" s="580"/>
      <c r="AP483" s="580"/>
      <c r="AQ483" s="106"/>
      <c r="AR483" s="104"/>
      <c r="AS483" s="580"/>
      <c r="AT483" s="580"/>
      <c r="AU483" s="580"/>
      <c r="AV483" s="106"/>
      <c r="AW483" s="104"/>
    </row>
    <row r="484" spans="1:49" hidden="1">
      <c r="A484" s="523">
        <v>480</v>
      </c>
      <c r="B484" s="512" t="s">
        <v>522</v>
      </c>
      <c r="C484" s="513" t="s">
        <v>752</v>
      </c>
      <c r="D484" s="513" t="s">
        <v>2641</v>
      </c>
      <c r="E484" s="576" t="s">
        <v>2938</v>
      </c>
      <c r="F484" s="562" t="s">
        <v>334</v>
      </c>
      <c r="G484" s="513" t="s">
        <v>334</v>
      </c>
      <c r="H484" s="580" t="s">
        <v>355</v>
      </c>
      <c r="I484" s="614" t="s">
        <v>356</v>
      </c>
      <c r="J484" s="580"/>
      <c r="K484" s="580"/>
      <c r="L484" s="580"/>
      <c r="M484" s="580"/>
      <c r="N484" s="580"/>
      <c r="O484" s="581"/>
      <c r="P484" s="580"/>
      <c r="Q484" s="580"/>
      <c r="R484" s="580" t="s">
        <v>803</v>
      </c>
      <c r="S484" s="548">
        <v>0</v>
      </c>
      <c r="T484" s="615">
        <v>24</v>
      </c>
      <c r="U484" s="549">
        <v>20</v>
      </c>
      <c r="V484" s="554">
        <f t="shared" si="44"/>
        <v>0</v>
      </c>
      <c r="W484" s="549">
        <f t="shared" si="45"/>
        <v>24</v>
      </c>
      <c r="X484" s="549">
        <f t="shared" si="42"/>
        <v>26</v>
      </c>
      <c r="Y484" s="550">
        <f t="shared" si="43"/>
        <v>0</v>
      </c>
      <c r="Z484" s="560" t="s">
        <v>791</v>
      </c>
      <c r="AA484" s="560"/>
      <c r="AB484" s="580"/>
      <c r="AD484" s="580"/>
      <c r="AE484" s="580"/>
      <c r="AF484" s="580"/>
      <c r="AG484" s="106"/>
      <c r="AH484" s="104"/>
      <c r="AI484" s="580"/>
      <c r="AJ484" s="580"/>
      <c r="AK484" s="580"/>
      <c r="AL484" s="106"/>
      <c r="AM484" s="104"/>
      <c r="AN484" s="580"/>
      <c r="AO484" s="580"/>
      <c r="AP484" s="580"/>
      <c r="AQ484" s="106"/>
      <c r="AR484" s="104"/>
      <c r="AS484" s="580"/>
      <c r="AT484" s="580"/>
      <c r="AU484" s="580"/>
      <c r="AV484" s="106"/>
      <c r="AW484" s="104"/>
    </row>
    <row r="485" spans="1:49" hidden="1">
      <c r="A485" s="523">
        <v>481</v>
      </c>
      <c r="B485" s="512" t="s">
        <v>522</v>
      </c>
      <c r="C485" s="513" t="s">
        <v>752</v>
      </c>
      <c r="D485" s="513" t="s">
        <v>2641</v>
      </c>
      <c r="E485" s="576" t="s">
        <v>2938</v>
      </c>
      <c r="F485" s="562" t="s">
        <v>334</v>
      </c>
      <c r="G485" s="513" t="s">
        <v>334</v>
      </c>
      <c r="H485" s="106" t="s">
        <v>401</v>
      </c>
      <c r="I485" s="106" t="s">
        <v>699</v>
      </c>
      <c r="J485" s="106" t="s">
        <v>403</v>
      </c>
      <c r="K485" s="106"/>
      <c r="L485" s="106"/>
      <c r="M485" s="106"/>
      <c r="N485" s="106"/>
      <c r="O485" s="557"/>
      <c r="P485" s="106"/>
      <c r="Q485" s="106"/>
      <c r="R485" s="106" t="s">
        <v>184</v>
      </c>
      <c r="S485" s="548">
        <v>1</v>
      </c>
      <c r="T485" s="622">
        <v>0.1</v>
      </c>
      <c r="U485" s="549">
        <v>60</v>
      </c>
      <c r="V485" s="554">
        <f t="shared" si="44"/>
        <v>72</v>
      </c>
      <c r="W485" s="612">
        <v>0.08</v>
      </c>
      <c r="X485" s="549">
        <f>U485*1.3</f>
        <v>78</v>
      </c>
      <c r="Y485" s="550">
        <f t="shared" si="43"/>
        <v>93.600000000000009</v>
      </c>
      <c r="Z485" s="560" t="s">
        <v>791</v>
      </c>
      <c r="AA485" s="560"/>
      <c r="AB485" s="106"/>
      <c r="AD485" s="106"/>
      <c r="AE485" s="106"/>
      <c r="AF485" s="106"/>
      <c r="AG485" s="106"/>
      <c r="AH485" s="104"/>
      <c r="AI485" s="106"/>
      <c r="AJ485" s="106"/>
      <c r="AK485" s="106"/>
      <c r="AL485" s="106"/>
      <c r="AM485" s="104"/>
      <c r="AN485" s="106"/>
      <c r="AO485" s="106"/>
      <c r="AP485" s="106"/>
      <c r="AQ485" s="106"/>
      <c r="AR485" s="104"/>
      <c r="AS485" s="106"/>
      <c r="AT485" s="106"/>
      <c r="AU485" s="106"/>
      <c r="AV485" s="106"/>
      <c r="AW485" s="104"/>
    </row>
    <row r="486" spans="1:49" hidden="1">
      <c r="A486" s="523">
        <v>482</v>
      </c>
      <c r="B486" s="512" t="s">
        <v>522</v>
      </c>
      <c r="C486" s="513" t="s">
        <v>752</v>
      </c>
      <c r="D486" s="513" t="s">
        <v>2641</v>
      </c>
      <c r="E486" s="576" t="s">
        <v>2938</v>
      </c>
      <c r="F486" s="562" t="s">
        <v>334</v>
      </c>
      <c r="G486" s="513" t="s">
        <v>334</v>
      </c>
      <c r="H486" s="87" t="s">
        <v>700</v>
      </c>
      <c r="I486" s="106" t="s">
        <v>405</v>
      </c>
      <c r="J486" s="106"/>
      <c r="K486" s="106"/>
      <c r="L486" s="106"/>
      <c r="M486" s="106"/>
      <c r="N486" s="106"/>
      <c r="O486" s="557"/>
      <c r="P486" s="106"/>
      <c r="Q486" s="106"/>
      <c r="R486" s="106" t="s">
        <v>184</v>
      </c>
      <c r="S486" s="548">
        <v>1</v>
      </c>
      <c r="T486" s="622">
        <v>0.1</v>
      </c>
      <c r="U486" s="549">
        <v>60</v>
      </c>
      <c r="V486" s="554">
        <f t="shared" si="44"/>
        <v>72</v>
      </c>
      <c r="W486" s="612">
        <v>0.08</v>
      </c>
      <c r="X486" s="549">
        <f t="shared" ref="X486:X490" si="46">U486*1.3</f>
        <v>78</v>
      </c>
      <c r="Y486" s="550">
        <f t="shared" si="43"/>
        <v>93.600000000000009</v>
      </c>
      <c r="Z486" s="560" t="s">
        <v>791</v>
      </c>
      <c r="AA486" s="560"/>
      <c r="AB486" s="106"/>
      <c r="AD486" s="106"/>
      <c r="AE486" s="106"/>
      <c r="AF486" s="106"/>
      <c r="AG486" s="106"/>
      <c r="AH486" s="104"/>
      <c r="AI486" s="106"/>
      <c r="AJ486" s="106"/>
      <c r="AK486" s="106"/>
      <c r="AL486" s="106"/>
      <c r="AM486" s="104"/>
      <c r="AN486" s="106"/>
      <c r="AO486" s="106"/>
      <c r="AP486" s="106"/>
      <c r="AQ486" s="106"/>
      <c r="AR486" s="104"/>
      <c r="AS486" s="106"/>
      <c r="AT486" s="106"/>
      <c r="AU486" s="106"/>
      <c r="AV486" s="106"/>
      <c r="AW486" s="104"/>
    </row>
    <row r="487" spans="1:49" hidden="1">
      <c r="A487" s="523">
        <v>483</v>
      </c>
      <c r="B487" s="512" t="s">
        <v>522</v>
      </c>
      <c r="C487" s="513" t="s">
        <v>752</v>
      </c>
      <c r="D487" s="513" t="s">
        <v>2641</v>
      </c>
      <c r="E487" s="576" t="s">
        <v>2938</v>
      </c>
      <c r="F487" s="562" t="s">
        <v>334</v>
      </c>
      <c r="G487" s="513" t="s">
        <v>334</v>
      </c>
      <c r="H487" s="87" t="s">
        <v>410</v>
      </c>
      <c r="I487" s="106" t="s">
        <v>701</v>
      </c>
      <c r="J487" s="106" t="s">
        <v>408</v>
      </c>
      <c r="K487" s="106"/>
      <c r="L487" s="106"/>
      <c r="M487" s="106"/>
      <c r="N487" s="106"/>
      <c r="O487" s="557"/>
      <c r="P487" s="106"/>
      <c r="Q487" s="106"/>
      <c r="R487" s="106" t="s">
        <v>184</v>
      </c>
      <c r="S487" s="548">
        <v>1</v>
      </c>
      <c r="T487" s="622">
        <v>0.1</v>
      </c>
      <c r="U487" s="549">
        <v>60</v>
      </c>
      <c r="V487" s="554">
        <f t="shared" si="44"/>
        <v>72</v>
      </c>
      <c r="W487" s="612">
        <v>0.08</v>
      </c>
      <c r="X487" s="549">
        <f t="shared" si="46"/>
        <v>78</v>
      </c>
      <c r="Y487" s="550">
        <f t="shared" si="43"/>
        <v>93.600000000000009</v>
      </c>
      <c r="Z487" s="560" t="s">
        <v>791</v>
      </c>
      <c r="AA487" s="560"/>
      <c r="AB487" s="106"/>
      <c r="AD487" s="106"/>
      <c r="AE487" s="106"/>
      <c r="AF487" s="106"/>
      <c r="AG487" s="106"/>
      <c r="AH487" s="104"/>
      <c r="AI487" s="106"/>
      <c r="AJ487" s="106"/>
      <c r="AK487" s="106"/>
      <c r="AL487" s="106"/>
      <c r="AM487" s="104"/>
      <c r="AN487" s="106"/>
      <c r="AO487" s="106"/>
      <c r="AP487" s="106"/>
      <c r="AQ487" s="106"/>
      <c r="AR487" s="104"/>
      <c r="AS487" s="106"/>
      <c r="AT487" s="106"/>
      <c r="AU487" s="106"/>
      <c r="AV487" s="106"/>
      <c r="AW487" s="104"/>
    </row>
    <row r="488" spans="1:49" ht="34.5" hidden="1">
      <c r="A488" s="523">
        <v>484</v>
      </c>
      <c r="B488" s="512" t="s">
        <v>522</v>
      </c>
      <c r="C488" s="513" t="s">
        <v>752</v>
      </c>
      <c r="D488" s="513" t="s">
        <v>2641</v>
      </c>
      <c r="E488" s="576" t="s">
        <v>2938</v>
      </c>
      <c r="F488" s="562" t="s">
        <v>334</v>
      </c>
      <c r="G488" s="513" t="s">
        <v>334</v>
      </c>
      <c r="H488" s="87" t="s">
        <v>702</v>
      </c>
      <c r="I488" s="106" t="s">
        <v>703</v>
      </c>
      <c r="J488" s="106" t="s">
        <v>446</v>
      </c>
      <c r="K488" s="106"/>
      <c r="L488" s="106"/>
      <c r="M488" s="106"/>
      <c r="N488" s="106"/>
      <c r="O488" s="557"/>
      <c r="P488" s="106"/>
      <c r="Q488" s="106"/>
      <c r="R488" s="106" t="s">
        <v>184</v>
      </c>
      <c r="S488" s="596">
        <v>0</v>
      </c>
      <c r="T488" s="615">
        <v>30</v>
      </c>
      <c r="U488" s="549">
        <v>60</v>
      </c>
      <c r="V488" s="554">
        <f t="shared" si="44"/>
        <v>0</v>
      </c>
      <c r="W488" s="549">
        <v>30</v>
      </c>
      <c r="X488" s="549">
        <f t="shared" si="46"/>
        <v>78</v>
      </c>
      <c r="Y488" s="550">
        <f t="shared" si="43"/>
        <v>0</v>
      </c>
      <c r="Z488" s="560" t="s">
        <v>791</v>
      </c>
      <c r="AA488" s="560"/>
      <c r="AB488" s="618" t="s">
        <v>804</v>
      </c>
      <c r="AD488" s="106"/>
      <c r="AE488" s="106"/>
      <c r="AF488" s="106"/>
      <c r="AG488" s="106"/>
      <c r="AH488" s="104"/>
      <c r="AI488" s="106"/>
      <c r="AJ488" s="106"/>
      <c r="AK488" s="106"/>
      <c r="AL488" s="106"/>
      <c r="AM488" s="104"/>
      <c r="AN488" s="106"/>
      <c r="AO488" s="106"/>
      <c r="AP488" s="106"/>
      <c r="AQ488" s="106"/>
      <c r="AR488" s="104"/>
      <c r="AS488" s="106"/>
      <c r="AT488" s="106"/>
      <c r="AU488" s="106"/>
      <c r="AV488" s="106"/>
      <c r="AW488" s="104"/>
    </row>
    <row r="489" spans="1:49" hidden="1">
      <c r="A489" s="523">
        <v>485</v>
      </c>
      <c r="B489" s="529" t="s">
        <v>522</v>
      </c>
      <c r="C489" s="513" t="s">
        <v>752</v>
      </c>
      <c r="D489" s="513" t="s">
        <v>2641</v>
      </c>
      <c r="E489" s="576" t="s">
        <v>2938</v>
      </c>
      <c r="F489" s="562" t="s">
        <v>334</v>
      </c>
      <c r="G489" s="513" t="s">
        <v>334</v>
      </c>
      <c r="H489" s="87" t="s">
        <v>421</v>
      </c>
      <c r="I489" s="106" t="s">
        <v>705</v>
      </c>
      <c r="J489" s="106" t="s">
        <v>408</v>
      </c>
      <c r="K489" s="106"/>
      <c r="L489" s="106"/>
      <c r="M489" s="106"/>
      <c r="N489" s="106"/>
      <c r="O489" s="557"/>
      <c r="P489" s="106"/>
      <c r="Q489" s="106"/>
      <c r="R489" s="106" t="s">
        <v>184</v>
      </c>
      <c r="S489" s="548">
        <v>1</v>
      </c>
      <c r="T489" s="615">
        <v>0.5</v>
      </c>
      <c r="U489" s="549">
        <v>60</v>
      </c>
      <c r="V489" s="554">
        <f t="shared" si="44"/>
        <v>360</v>
      </c>
      <c r="W489" s="549">
        <v>0.5</v>
      </c>
      <c r="X489" s="549">
        <f t="shared" si="46"/>
        <v>78</v>
      </c>
      <c r="Y489" s="550">
        <f t="shared" si="43"/>
        <v>468</v>
      </c>
      <c r="Z489" s="560" t="s">
        <v>791</v>
      </c>
      <c r="AA489" s="560"/>
      <c r="AB489" s="106"/>
      <c r="AD489" s="106"/>
      <c r="AE489" s="106"/>
      <c r="AF489" s="106"/>
      <c r="AG489" s="106"/>
      <c r="AH489" s="104"/>
      <c r="AI489" s="106"/>
      <c r="AJ489" s="106"/>
      <c r="AK489" s="106"/>
      <c r="AL489" s="106"/>
      <c r="AM489" s="104"/>
      <c r="AN489" s="106"/>
      <c r="AO489" s="106"/>
      <c r="AP489" s="106"/>
      <c r="AQ489" s="106"/>
      <c r="AR489" s="104"/>
      <c r="AS489" s="106"/>
      <c r="AT489" s="106"/>
      <c r="AU489" s="106"/>
      <c r="AV489" s="106"/>
      <c r="AW489" s="104"/>
    </row>
    <row r="490" spans="1:49" s="520" customFormat="1" ht="17.5" hidden="1" thickBot="1">
      <c r="A490" s="517">
        <v>486</v>
      </c>
      <c r="B490" s="530" t="s">
        <v>522</v>
      </c>
      <c r="C490" s="513" t="s">
        <v>752</v>
      </c>
      <c r="D490" s="513" t="s">
        <v>2642</v>
      </c>
      <c r="E490" s="562" t="s">
        <v>2644</v>
      </c>
      <c r="F490" s="513" t="s">
        <v>2683</v>
      </c>
      <c r="G490" s="513" t="s">
        <v>430</v>
      </c>
      <c r="H490" s="87" t="s">
        <v>435</v>
      </c>
      <c r="I490" s="614" t="s">
        <v>706</v>
      </c>
      <c r="J490" s="106" t="s">
        <v>446</v>
      </c>
      <c r="K490" s="106"/>
      <c r="L490" s="106"/>
      <c r="M490" s="106"/>
      <c r="N490" s="106"/>
      <c r="O490" s="557"/>
      <c r="P490" s="106"/>
      <c r="Q490" s="106"/>
      <c r="R490" s="106" t="s">
        <v>184</v>
      </c>
      <c r="S490" s="548">
        <v>0</v>
      </c>
      <c r="T490" s="615">
        <v>0.5</v>
      </c>
      <c r="U490" s="549">
        <v>60</v>
      </c>
      <c r="V490" s="554">
        <f t="shared" si="44"/>
        <v>0</v>
      </c>
      <c r="W490" s="549">
        <v>0.5</v>
      </c>
      <c r="X490" s="549">
        <f t="shared" si="46"/>
        <v>78</v>
      </c>
      <c r="Y490" s="550">
        <f t="shared" si="43"/>
        <v>0</v>
      </c>
      <c r="Z490" s="560" t="s">
        <v>791</v>
      </c>
      <c r="AA490" s="560"/>
      <c r="AB490" s="106"/>
      <c r="AC490" s="7"/>
      <c r="AD490" s="106"/>
      <c r="AE490" s="106"/>
      <c r="AF490" s="106"/>
      <c r="AG490" s="106"/>
      <c r="AH490" s="104"/>
      <c r="AI490" s="106"/>
      <c r="AJ490" s="106"/>
      <c r="AK490" s="106"/>
      <c r="AL490" s="106"/>
      <c r="AM490" s="104"/>
      <c r="AN490" s="106"/>
      <c r="AO490" s="106"/>
      <c r="AP490" s="106"/>
      <c r="AQ490" s="106"/>
      <c r="AR490" s="104"/>
      <c r="AS490" s="106"/>
      <c r="AT490" s="106"/>
      <c r="AU490" s="106"/>
      <c r="AV490" s="106"/>
      <c r="AW490" s="104"/>
    </row>
    <row r="491" spans="1:49" ht="287.5" hidden="1">
      <c r="A491" s="523">
        <v>487</v>
      </c>
      <c r="B491" s="528" t="s">
        <v>522</v>
      </c>
      <c r="C491" s="513" t="s">
        <v>752</v>
      </c>
      <c r="D491" s="513" t="s">
        <v>2642</v>
      </c>
      <c r="E491" s="562" t="s">
        <v>2644</v>
      </c>
      <c r="F491" s="513" t="s">
        <v>2683</v>
      </c>
      <c r="G491" s="513" t="s">
        <v>430</v>
      </c>
      <c r="H491" s="106" t="s">
        <v>224</v>
      </c>
      <c r="I491" s="614" t="s">
        <v>533</v>
      </c>
      <c r="J491" s="106"/>
      <c r="K491" s="106"/>
      <c r="L491" s="106"/>
      <c r="M491" s="106"/>
      <c r="N491" s="106"/>
      <c r="O491" s="546" t="s">
        <v>2631</v>
      </c>
      <c r="P491" s="106"/>
      <c r="Q491" s="106"/>
      <c r="R491" s="106" t="s">
        <v>184</v>
      </c>
      <c r="S491" s="548">
        <v>1</v>
      </c>
      <c r="T491" s="549">
        <v>0.5</v>
      </c>
      <c r="U491" s="549">
        <v>60</v>
      </c>
      <c r="V491" s="554">
        <f t="shared" si="44"/>
        <v>360</v>
      </c>
      <c r="W491" s="549">
        <v>0.5</v>
      </c>
      <c r="X491" s="549">
        <f>U491*1.3</f>
        <v>78</v>
      </c>
      <c r="Y491" s="550">
        <f t="shared" si="43"/>
        <v>468</v>
      </c>
      <c r="Z491" s="560" t="s">
        <v>791</v>
      </c>
      <c r="AA491" s="560"/>
      <c r="AB491" s="106"/>
      <c r="AD491" s="106"/>
      <c r="AE491" s="106"/>
      <c r="AF491" s="106"/>
      <c r="AG491" s="106"/>
      <c r="AH491" s="104"/>
      <c r="AI491" s="106"/>
      <c r="AJ491" s="106"/>
      <c r="AK491" s="106"/>
      <c r="AL491" s="106"/>
      <c r="AM491" s="104"/>
      <c r="AN491" s="106"/>
      <c r="AO491" s="106"/>
      <c r="AP491" s="106"/>
      <c r="AQ491" s="106"/>
      <c r="AR491" s="104"/>
      <c r="AS491" s="106"/>
      <c r="AT491" s="106"/>
      <c r="AU491" s="106"/>
      <c r="AV491" s="106"/>
      <c r="AW491" s="104"/>
    </row>
    <row r="492" spans="1:49" hidden="1">
      <c r="A492" s="523">
        <v>488</v>
      </c>
      <c r="B492" s="512" t="s">
        <v>522</v>
      </c>
      <c r="C492" s="513" t="s">
        <v>752</v>
      </c>
      <c r="D492" s="513" t="s">
        <v>2642</v>
      </c>
      <c r="E492" s="562" t="s">
        <v>2644</v>
      </c>
      <c r="F492" s="513" t="s">
        <v>2683</v>
      </c>
      <c r="G492" s="513" t="s">
        <v>430</v>
      </c>
      <c r="H492" s="106" t="s">
        <v>707</v>
      </c>
      <c r="I492" s="614" t="s">
        <v>708</v>
      </c>
      <c r="J492" s="106"/>
      <c r="K492" s="106"/>
      <c r="L492" s="106"/>
      <c r="M492" s="106"/>
      <c r="N492" s="106"/>
      <c r="O492" s="557"/>
      <c r="P492" s="106"/>
      <c r="Q492" s="106"/>
      <c r="R492" s="106" t="s">
        <v>184</v>
      </c>
      <c r="S492" s="548">
        <v>1</v>
      </c>
      <c r="T492" s="549">
        <v>0.17</v>
      </c>
      <c r="U492" s="549">
        <v>60</v>
      </c>
      <c r="V492" s="554">
        <f t="shared" si="44"/>
        <v>122.4</v>
      </c>
      <c r="W492" s="549">
        <v>0.17</v>
      </c>
      <c r="X492" s="549">
        <f>U492*1.3</f>
        <v>78</v>
      </c>
      <c r="Y492" s="550">
        <f t="shared" si="43"/>
        <v>159.12</v>
      </c>
      <c r="Z492" s="560" t="s">
        <v>805</v>
      </c>
      <c r="AA492" s="560"/>
      <c r="AB492" s="106"/>
      <c r="AD492" s="106"/>
      <c r="AE492" s="106"/>
      <c r="AF492" s="106"/>
      <c r="AG492" s="106"/>
      <c r="AH492" s="104"/>
      <c r="AI492" s="106"/>
      <c r="AJ492" s="106"/>
      <c r="AK492" s="106"/>
      <c r="AL492" s="106"/>
      <c r="AM492" s="104"/>
      <c r="AN492" s="106"/>
      <c r="AO492" s="106"/>
      <c r="AP492" s="106"/>
      <c r="AQ492" s="106"/>
      <c r="AR492" s="104"/>
      <c r="AS492" s="106"/>
      <c r="AT492" s="106"/>
      <c r="AU492" s="106"/>
      <c r="AV492" s="106"/>
      <c r="AW492" s="104"/>
    </row>
    <row r="493" spans="1:49" ht="80.5" hidden="1">
      <c r="A493" s="523">
        <v>489</v>
      </c>
      <c r="B493" s="512" t="s">
        <v>522</v>
      </c>
      <c r="C493" s="513" t="s">
        <v>752</v>
      </c>
      <c r="D493" s="513" t="s">
        <v>2642</v>
      </c>
      <c r="E493" s="562" t="s">
        <v>2644</v>
      </c>
      <c r="F493" s="513" t="s">
        <v>434</v>
      </c>
      <c r="G493" s="513" t="s">
        <v>710</v>
      </c>
      <c r="H493" s="87" t="s">
        <v>711</v>
      </c>
      <c r="I493" s="109" t="s">
        <v>712</v>
      </c>
      <c r="J493" s="106" t="s">
        <v>713</v>
      </c>
      <c r="K493" s="567"/>
      <c r="L493" s="568"/>
      <c r="M493" s="567"/>
      <c r="N493" s="567"/>
      <c r="O493" s="546" t="s">
        <v>2630</v>
      </c>
      <c r="P493" s="547"/>
      <c r="Q493" s="547"/>
      <c r="R493" s="106" t="s">
        <v>420</v>
      </c>
      <c r="S493" s="548">
        <v>1</v>
      </c>
      <c r="T493" s="549">
        <v>0.3</v>
      </c>
      <c r="U493" s="549">
        <v>20</v>
      </c>
      <c r="V493" s="554">
        <f t="shared" si="44"/>
        <v>72</v>
      </c>
      <c r="W493" s="549">
        <f>T493</f>
        <v>0.3</v>
      </c>
      <c r="X493" s="549">
        <f>U493*1.3</f>
        <v>26</v>
      </c>
      <c r="Y493" s="550">
        <f t="shared" si="43"/>
        <v>93.6</v>
      </c>
      <c r="Z493" s="560" t="s">
        <v>805</v>
      </c>
      <c r="AA493" s="560"/>
      <c r="AB493" s="547"/>
      <c r="AD493" s="87"/>
      <c r="AE493" s="567"/>
      <c r="AF493" s="567"/>
      <c r="AG493" s="708"/>
      <c r="AH493" s="104"/>
      <c r="AI493" s="87"/>
      <c r="AJ493" s="87"/>
      <c r="AK493" s="87"/>
      <c r="AL493" s="708"/>
      <c r="AM493" s="104"/>
      <c r="AN493" s="87"/>
      <c r="AO493" s="87"/>
      <c r="AP493" s="87"/>
      <c r="AQ493" s="708"/>
      <c r="AR493" s="104"/>
      <c r="AS493" s="87"/>
      <c r="AT493" s="87"/>
      <c r="AU493" s="87"/>
      <c r="AV493" s="708"/>
      <c r="AW493" s="104"/>
    </row>
    <row r="494" spans="1:49" ht="103.5" hidden="1">
      <c r="A494" s="523">
        <v>490</v>
      </c>
      <c r="B494" s="512" t="s">
        <v>522</v>
      </c>
      <c r="C494" s="513" t="s">
        <v>752</v>
      </c>
      <c r="D494" s="513" t="s">
        <v>2642</v>
      </c>
      <c r="E494" s="562" t="s">
        <v>2644</v>
      </c>
      <c r="F494" s="513" t="s">
        <v>2968</v>
      </c>
      <c r="G494" s="513" t="s">
        <v>715</v>
      </c>
      <c r="H494" s="87" t="s">
        <v>716</v>
      </c>
      <c r="I494" s="109" t="s">
        <v>717</v>
      </c>
      <c r="J494" s="106" t="s">
        <v>713</v>
      </c>
      <c r="K494" s="567"/>
      <c r="L494" s="568"/>
      <c r="M494" s="567"/>
      <c r="N494" s="567"/>
      <c r="O494" s="546" t="s">
        <v>2632</v>
      </c>
      <c r="P494" s="547"/>
      <c r="Q494" s="547"/>
      <c r="R494" s="106" t="s">
        <v>420</v>
      </c>
      <c r="S494" s="548">
        <v>1</v>
      </c>
      <c r="T494" s="549">
        <v>0.3</v>
      </c>
      <c r="U494" s="549">
        <v>20</v>
      </c>
      <c r="V494" s="554">
        <f t="shared" si="44"/>
        <v>72</v>
      </c>
      <c r="W494" s="549">
        <f>T494</f>
        <v>0.3</v>
      </c>
      <c r="X494" s="549">
        <f>U494*1.3</f>
        <v>26</v>
      </c>
      <c r="Y494" s="550">
        <f t="shared" si="43"/>
        <v>93.6</v>
      </c>
      <c r="Z494" s="560" t="s">
        <v>805</v>
      </c>
      <c r="AA494" s="560"/>
      <c r="AB494" s="547"/>
      <c r="AD494" s="87"/>
      <c r="AE494" s="567"/>
      <c r="AF494" s="567"/>
      <c r="AG494" s="708"/>
      <c r="AH494" s="104"/>
      <c r="AI494" s="87"/>
      <c r="AJ494" s="87"/>
      <c r="AK494" s="87"/>
      <c r="AL494" s="708"/>
      <c r="AM494" s="104"/>
      <c r="AN494" s="87"/>
      <c r="AO494" s="87"/>
      <c r="AP494" s="87"/>
      <c r="AQ494" s="708"/>
      <c r="AR494" s="104"/>
      <c r="AS494" s="87"/>
      <c r="AT494" s="87"/>
      <c r="AU494" s="87"/>
      <c r="AV494" s="708"/>
      <c r="AW494" s="104"/>
    </row>
    <row r="495" spans="1:49" hidden="1">
      <c r="A495" s="523">
        <v>491</v>
      </c>
      <c r="B495" s="512" t="s">
        <v>522</v>
      </c>
      <c r="C495" s="513" t="s">
        <v>752</v>
      </c>
      <c r="D495" s="513" t="s">
        <v>2641</v>
      </c>
      <c r="E495" s="576" t="s">
        <v>2938</v>
      </c>
      <c r="F495" s="513" t="s">
        <v>2934</v>
      </c>
      <c r="G495" s="513" t="s">
        <v>449</v>
      </c>
      <c r="H495" s="547" t="s">
        <v>718</v>
      </c>
      <c r="I495" s="623" t="s">
        <v>719</v>
      </c>
      <c r="J495" s="567"/>
      <c r="K495" s="567"/>
      <c r="L495" s="567"/>
      <c r="M495" s="567"/>
      <c r="N495" s="567"/>
      <c r="O495" s="557"/>
      <c r="P495" s="567"/>
      <c r="Q495" s="567"/>
      <c r="R495" s="567" t="s">
        <v>184</v>
      </c>
      <c r="S495" s="548">
        <v>1</v>
      </c>
      <c r="T495" s="549">
        <v>0.4</v>
      </c>
      <c r="U495" s="549">
        <v>20</v>
      </c>
      <c r="V495" s="554">
        <f t="shared" si="44"/>
        <v>96</v>
      </c>
      <c r="W495" s="549">
        <v>0.4</v>
      </c>
      <c r="X495" s="549">
        <f>U495*1.3</f>
        <v>26</v>
      </c>
      <c r="Y495" s="550">
        <f t="shared" si="43"/>
        <v>124.80000000000001</v>
      </c>
      <c r="Z495" s="560" t="s">
        <v>805</v>
      </c>
      <c r="AA495" s="560"/>
      <c r="AB495" s="106"/>
      <c r="AD495" s="106"/>
      <c r="AE495" s="106"/>
      <c r="AF495" s="106"/>
      <c r="AG495" s="106"/>
      <c r="AH495" s="104"/>
      <c r="AI495" s="106"/>
      <c r="AJ495" s="106"/>
      <c r="AK495" s="106"/>
      <c r="AL495" s="106"/>
      <c r="AM495" s="104"/>
      <c r="AN495" s="106"/>
      <c r="AO495" s="106"/>
      <c r="AP495" s="106"/>
      <c r="AQ495" s="106"/>
      <c r="AR495" s="104"/>
      <c r="AS495" s="106"/>
      <c r="AT495" s="106"/>
      <c r="AU495" s="106"/>
      <c r="AV495" s="106"/>
      <c r="AW495" s="104"/>
    </row>
    <row r="496" spans="1:49" hidden="1">
      <c r="A496" s="523">
        <v>492</v>
      </c>
      <c r="B496" s="512" t="s">
        <v>522</v>
      </c>
      <c r="C496" s="513" t="s">
        <v>752</v>
      </c>
      <c r="D496" s="513" t="s">
        <v>2641</v>
      </c>
      <c r="E496" s="576" t="s">
        <v>2938</v>
      </c>
      <c r="F496" s="513" t="s">
        <v>2934</v>
      </c>
      <c r="G496" s="513" t="s">
        <v>449</v>
      </c>
      <c r="H496" s="547" t="s">
        <v>720</v>
      </c>
      <c r="I496" s="623" t="s">
        <v>453</v>
      </c>
      <c r="J496" s="567"/>
      <c r="K496" s="567"/>
      <c r="L496" s="567"/>
      <c r="M496" s="567"/>
      <c r="N496" s="567"/>
      <c r="O496" s="557"/>
      <c r="P496" s="567"/>
      <c r="Q496" s="567"/>
      <c r="R496" s="567" t="s">
        <v>184</v>
      </c>
      <c r="S496" s="548">
        <v>1</v>
      </c>
      <c r="T496" s="549">
        <v>0.1</v>
      </c>
      <c r="U496" s="549">
        <v>20</v>
      </c>
      <c r="V496" s="554">
        <f t="shared" si="44"/>
        <v>24</v>
      </c>
      <c r="W496" s="549">
        <v>0.4</v>
      </c>
      <c r="X496" s="549">
        <f t="shared" ref="X496:X510" si="47">U496*1.3</f>
        <v>26</v>
      </c>
      <c r="Y496" s="550">
        <f t="shared" si="43"/>
        <v>31.200000000000003</v>
      </c>
      <c r="Z496" s="560" t="s">
        <v>805</v>
      </c>
      <c r="AA496" s="560"/>
      <c r="AB496" s="106"/>
      <c r="AD496" s="106"/>
      <c r="AE496" s="106"/>
      <c r="AF496" s="106"/>
      <c r="AG496" s="106"/>
      <c r="AH496" s="104"/>
      <c r="AI496" s="106"/>
      <c r="AJ496" s="106"/>
      <c r="AK496" s="106"/>
      <c r="AL496" s="106"/>
      <c r="AM496" s="104"/>
      <c r="AN496" s="106"/>
      <c r="AO496" s="106"/>
      <c r="AP496" s="106"/>
      <c r="AQ496" s="106"/>
      <c r="AR496" s="104"/>
      <c r="AS496" s="106"/>
      <c r="AT496" s="106"/>
      <c r="AU496" s="106"/>
      <c r="AV496" s="106"/>
      <c r="AW496" s="104"/>
    </row>
    <row r="497" spans="1:51" hidden="1">
      <c r="A497" s="523">
        <v>493</v>
      </c>
      <c r="B497" s="512" t="s">
        <v>522</v>
      </c>
      <c r="C497" s="513" t="s">
        <v>752</v>
      </c>
      <c r="D497" s="513" t="s">
        <v>2641</v>
      </c>
      <c r="E497" s="576" t="s">
        <v>2938</v>
      </c>
      <c r="F497" s="513" t="s">
        <v>2934</v>
      </c>
      <c r="G497" s="513" t="s">
        <v>449</v>
      </c>
      <c r="H497" s="547" t="s">
        <v>721</v>
      </c>
      <c r="I497" s="623" t="s">
        <v>455</v>
      </c>
      <c r="J497" s="567"/>
      <c r="K497" s="567"/>
      <c r="L497" s="567"/>
      <c r="M497" s="567"/>
      <c r="N497" s="567"/>
      <c r="O497" s="557"/>
      <c r="P497" s="567"/>
      <c r="Q497" s="567"/>
      <c r="R497" s="567" t="s">
        <v>184</v>
      </c>
      <c r="S497" s="548">
        <v>1</v>
      </c>
      <c r="T497" s="549">
        <v>0.4</v>
      </c>
      <c r="U497" s="549">
        <v>20</v>
      </c>
      <c r="V497" s="554">
        <f t="shared" si="44"/>
        <v>96</v>
      </c>
      <c r="W497" s="549">
        <v>0.4</v>
      </c>
      <c r="X497" s="549">
        <f t="shared" si="47"/>
        <v>26</v>
      </c>
      <c r="Y497" s="550">
        <f t="shared" si="43"/>
        <v>124.80000000000001</v>
      </c>
      <c r="Z497" s="560" t="s">
        <v>805</v>
      </c>
      <c r="AA497" s="560"/>
      <c r="AB497" s="106"/>
      <c r="AD497" s="106"/>
      <c r="AE497" s="106"/>
      <c r="AF497" s="106"/>
      <c r="AG497" s="106"/>
      <c r="AH497" s="104"/>
      <c r="AI497" s="106"/>
      <c r="AJ497" s="106"/>
      <c r="AK497" s="106"/>
      <c r="AL497" s="106"/>
      <c r="AM497" s="104"/>
      <c r="AN497" s="106"/>
      <c r="AO497" s="106"/>
      <c r="AP497" s="106"/>
      <c r="AQ497" s="106"/>
      <c r="AR497" s="104"/>
      <c r="AS497" s="106"/>
      <c r="AT497" s="106"/>
      <c r="AU497" s="106"/>
      <c r="AV497" s="106"/>
      <c r="AW497" s="104"/>
    </row>
    <row r="498" spans="1:51" hidden="1">
      <c r="A498" s="523">
        <v>494</v>
      </c>
      <c r="B498" s="512" t="s">
        <v>522</v>
      </c>
      <c r="C498" s="513" t="s">
        <v>752</v>
      </c>
      <c r="D498" s="513" t="s">
        <v>2641</v>
      </c>
      <c r="E498" s="576" t="s">
        <v>2938</v>
      </c>
      <c r="F498" s="513" t="s">
        <v>2934</v>
      </c>
      <c r="G498" s="513" t="s">
        <v>449</v>
      </c>
      <c r="H498" s="547" t="s">
        <v>299</v>
      </c>
      <c r="I498" s="623" t="s">
        <v>456</v>
      </c>
      <c r="J498" s="567" t="s">
        <v>457</v>
      </c>
      <c r="K498" s="567"/>
      <c r="L498" s="567"/>
      <c r="M498" s="567"/>
      <c r="N498" s="567"/>
      <c r="O498" s="557"/>
      <c r="P498" s="567"/>
      <c r="Q498" s="567"/>
      <c r="R498" s="567" t="s">
        <v>184</v>
      </c>
      <c r="S498" s="548">
        <v>1</v>
      </c>
      <c r="T498" s="549">
        <v>0.2</v>
      </c>
      <c r="U498" s="549">
        <v>20</v>
      </c>
      <c r="V498" s="554">
        <f t="shared" si="44"/>
        <v>48</v>
      </c>
      <c r="W498" s="549">
        <v>0.03</v>
      </c>
      <c r="X498" s="549">
        <f t="shared" si="47"/>
        <v>26</v>
      </c>
      <c r="Y498" s="550">
        <f t="shared" si="43"/>
        <v>62.400000000000006</v>
      </c>
      <c r="Z498" s="560" t="s">
        <v>805</v>
      </c>
      <c r="AA498" s="560"/>
      <c r="AB498" s="106"/>
      <c r="AD498" s="106"/>
      <c r="AE498" s="106"/>
      <c r="AF498" s="106"/>
      <c r="AG498" s="106"/>
      <c r="AH498" s="104"/>
      <c r="AI498" s="106"/>
      <c r="AJ498" s="106"/>
      <c r="AK498" s="106"/>
      <c r="AL498" s="106"/>
      <c r="AM498" s="104"/>
      <c r="AN498" s="106"/>
      <c r="AO498" s="106"/>
      <c r="AP498" s="106"/>
      <c r="AQ498" s="106"/>
      <c r="AR498" s="104"/>
      <c r="AS498" s="106"/>
      <c r="AT498" s="106"/>
      <c r="AU498" s="106"/>
      <c r="AV498" s="106"/>
      <c r="AW498" s="104"/>
    </row>
    <row r="499" spans="1:51" hidden="1">
      <c r="A499" s="523">
        <v>495</v>
      </c>
      <c r="B499" s="512" t="s">
        <v>522</v>
      </c>
      <c r="C499" s="513" t="s">
        <v>752</v>
      </c>
      <c r="D499" s="513" t="s">
        <v>2641</v>
      </c>
      <c r="E499" s="576" t="s">
        <v>2938</v>
      </c>
      <c r="F499" s="513" t="s">
        <v>2934</v>
      </c>
      <c r="G499" s="513" t="s">
        <v>449</v>
      </c>
      <c r="H499" s="547" t="s">
        <v>401</v>
      </c>
      <c r="I499" s="623" t="s">
        <v>458</v>
      </c>
      <c r="J499" s="567" t="s">
        <v>403</v>
      </c>
      <c r="K499" s="567"/>
      <c r="L499" s="567"/>
      <c r="M499" s="567"/>
      <c r="N499" s="567"/>
      <c r="O499" s="557"/>
      <c r="P499" s="567"/>
      <c r="Q499" s="567"/>
      <c r="R499" s="567" t="s">
        <v>184</v>
      </c>
      <c r="S499" s="548">
        <v>1</v>
      </c>
      <c r="T499" s="612">
        <v>0.3</v>
      </c>
      <c r="U499" s="549">
        <v>20</v>
      </c>
      <c r="V499" s="554">
        <f t="shared" si="44"/>
        <v>72</v>
      </c>
      <c r="W499" s="612">
        <v>0.2</v>
      </c>
      <c r="X499" s="549">
        <f t="shared" si="47"/>
        <v>26</v>
      </c>
      <c r="Y499" s="550">
        <f t="shared" si="43"/>
        <v>93.6</v>
      </c>
      <c r="Z499" s="560" t="s">
        <v>805</v>
      </c>
      <c r="AA499" s="560"/>
      <c r="AB499" s="106"/>
      <c r="AD499" s="106"/>
      <c r="AE499" s="106"/>
      <c r="AF499" s="106"/>
      <c r="AG499" s="106"/>
      <c r="AH499" s="104"/>
      <c r="AI499" s="106"/>
      <c r="AJ499" s="106"/>
      <c r="AK499" s="106"/>
      <c r="AL499" s="106"/>
      <c r="AM499" s="104"/>
      <c r="AN499" s="106"/>
      <c r="AO499" s="106"/>
      <c r="AP499" s="106"/>
      <c r="AQ499" s="106"/>
      <c r="AR499" s="104"/>
      <c r="AS499" s="106"/>
      <c r="AT499" s="106"/>
      <c r="AU499" s="106"/>
      <c r="AV499" s="106"/>
      <c r="AW499" s="104"/>
    </row>
    <row r="500" spans="1:51" hidden="1">
      <c r="A500" s="523">
        <v>496</v>
      </c>
      <c r="B500" s="512" t="s">
        <v>522</v>
      </c>
      <c r="C500" s="513" t="s">
        <v>752</v>
      </c>
      <c r="D500" s="513" t="s">
        <v>2641</v>
      </c>
      <c r="E500" s="576" t="s">
        <v>2938</v>
      </c>
      <c r="F500" s="513" t="s">
        <v>2934</v>
      </c>
      <c r="G500" s="513" t="s">
        <v>449</v>
      </c>
      <c r="H500" s="595" t="s">
        <v>723</v>
      </c>
      <c r="I500" s="624" t="s">
        <v>459</v>
      </c>
      <c r="J500" s="625"/>
      <c r="K500" s="567"/>
      <c r="L500" s="567"/>
      <c r="M500" s="567"/>
      <c r="N500" s="567"/>
      <c r="O500" s="557"/>
      <c r="P500" s="567"/>
      <c r="Q500" s="567"/>
      <c r="R500" s="567" t="s">
        <v>184</v>
      </c>
      <c r="S500" s="548">
        <v>1</v>
      </c>
      <c r="T500" s="612">
        <v>0.2</v>
      </c>
      <c r="U500" s="549">
        <v>20</v>
      </c>
      <c r="V500" s="554">
        <f t="shared" si="44"/>
        <v>48</v>
      </c>
      <c r="W500" s="612">
        <v>0.2</v>
      </c>
      <c r="X500" s="549">
        <f t="shared" si="47"/>
        <v>26</v>
      </c>
      <c r="Y500" s="550">
        <f t="shared" si="43"/>
        <v>62.400000000000006</v>
      </c>
      <c r="Z500" s="560" t="s">
        <v>805</v>
      </c>
      <c r="AA500" s="560"/>
      <c r="AB500" s="106"/>
      <c r="AD500" s="106"/>
      <c r="AE500" s="106"/>
      <c r="AF500" s="106"/>
      <c r="AG500" s="106"/>
      <c r="AH500" s="104"/>
      <c r="AI500" s="106"/>
      <c r="AJ500" s="106"/>
      <c r="AK500" s="106"/>
      <c r="AL500" s="106"/>
      <c r="AM500" s="104"/>
      <c r="AN500" s="106"/>
      <c r="AO500" s="106"/>
      <c r="AP500" s="106"/>
      <c r="AQ500" s="106"/>
      <c r="AR500" s="104"/>
      <c r="AS500" s="106"/>
      <c r="AT500" s="106"/>
      <c r="AU500" s="106"/>
      <c r="AV500" s="106"/>
      <c r="AW500" s="104"/>
    </row>
    <row r="501" spans="1:51" hidden="1">
      <c r="A501" s="523">
        <v>497</v>
      </c>
      <c r="B501" s="512" t="s">
        <v>522</v>
      </c>
      <c r="C501" s="513" t="s">
        <v>752</v>
      </c>
      <c r="D501" s="513" t="s">
        <v>2641</v>
      </c>
      <c r="E501" s="576" t="s">
        <v>2938</v>
      </c>
      <c r="F501" s="513" t="s">
        <v>2934</v>
      </c>
      <c r="G501" s="513" t="s">
        <v>449</v>
      </c>
      <c r="H501" s="595" t="s">
        <v>724</v>
      </c>
      <c r="I501" s="624" t="s">
        <v>460</v>
      </c>
      <c r="J501" s="567"/>
      <c r="K501" s="567"/>
      <c r="L501" s="567"/>
      <c r="M501" s="567"/>
      <c r="N501" s="567"/>
      <c r="O501" s="557"/>
      <c r="P501" s="567"/>
      <c r="Q501" s="567"/>
      <c r="R501" s="567" t="s">
        <v>184</v>
      </c>
      <c r="S501" s="548">
        <v>1</v>
      </c>
      <c r="T501" s="612">
        <v>0.1</v>
      </c>
      <c r="U501" s="549">
        <v>20</v>
      </c>
      <c r="V501" s="554">
        <f t="shared" si="44"/>
        <v>24</v>
      </c>
      <c r="W501" s="612">
        <v>0.2</v>
      </c>
      <c r="X501" s="549">
        <f t="shared" si="47"/>
        <v>26</v>
      </c>
      <c r="Y501" s="550">
        <f t="shared" si="43"/>
        <v>31.200000000000003</v>
      </c>
      <c r="Z501" s="560" t="s">
        <v>805</v>
      </c>
      <c r="AA501" s="560"/>
      <c r="AB501" s="106"/>
      <c r="AD501" s="106"/>
      <c r="AE501" s="106"/>
      <c r="AF501" s="106"/>
      <c r="AG501" s="106"/>
      <c r="AH501" s="104"/>
      <c r="AI501" s="106"/>
      <c r="AJ501" s="106"/>
      <c r="AK501" s="106"/>
      <c r="AL501" s="106"/>
      <c r="AM501" s="104"/>
      <c r="AN501" s="106"/>
      <c r="AO501" s="106"/>
      <c r="AP501" s="106"/>
      <c r="AQ501" s="106"/>
      <c r="AR501" s="104"/>
      <c r="AS501" s="106"/>
      <c r="AT501" s="106"/>
      <c r="AU501" s="106"/>
      <c r="AV501" s="106"/>
      <c r="AW501" s="104"/>
    </row>
    <row r="502" spans="1:51" ht="138" hidden="1">
      <c r="A502" s="523">
        <v>498</v>
      </c>
      <c r="B502" s="512" t="s">
        <v>522</v>
      </c>
      <c r="C502" s="513" t="s">
        <v>752</v>
      </c>
      <c r="D502" s="513" t="s">
        <v>2640</v>
      </c>
      <c r="E502" s="568" t="s">
        <v>448</v>
      </c>
      <c r="F502" s="576" t="s">
        <v>471</v>
      </c>
      <c r="G502" s="576" t="s">
        <v>725</v>
      </c>
      <c r="H502" s="595" t="s">
        <v>726</v>
      </c>
      <c r="I502" s="567" t="s">
        <v>473</v>
      </c>
      <c r="J502" s="567" t="s">
        <v>474</v>
      </c>
      <c r="K502" s="567"/>
      <c r="L502" s="567"/>
      <c r="M502" s="567"/>
      <c r="N502" s="567"/>
      <c r="O502" s="546" t="s">
        <v>2633</v>
      </c>
      <c r="P502" s="567"/>
      <c r="Q502" s="567"/>
      <c r="R502" s="567" t="s">
        <v>184</v>
      </c>
      <c r="S502" s="548">
        <v>1</v>
      </c>
      <c r="T502" s="549">
        <v>0.1</v>
      </c>
      <c r="U502" s="549">
        <v>20</v>
      </c>
      <c r="V502" s="554">
        <f t="shared" si="44"/>
        <v>24</v>
      </c>
      <c r="W502" s="549">
        <f t="shared" ref="W502:W510" si="48">T502</f>
        <v>0.1</v>
      </c>
      <c r="X502" s="549">
        <f t="shared" si="47"/>
        <v>26</v>
      </c>
      <c r="Y502" s="550">
        <f t="shared" si="43"/>
        <v>31.200000000000003</v>
      </c>
      <c r="Z502" s="560" t="s">
        <v>805</v>
      </c>
      <c r="AA502" s="560"/>
      <c r="AB502" s="106"/>
      <c r="AD502" s="106"/>
      <c r="AE502" s="106"/>
      <c r="AF502" s="106"/>
      <c r="AG502" s="106"/>
      <c r="AH502" s="104"/>
      <c r="AI502" s="106"/>
      <c r="AJ502" s="106"/>
      <c r="AK502" s="106"/>
      <c r="AL502" s="106"/>
      <c r="AM502" s="104"/>
      <c r="AN502" s="106"/>
      <c r="AO502" s="106"/>
      <c r="AP502" s="106"/>
      <c r="AQ502" s="106"/>
      <c r="AR502" s="104"/>
      <c r="AS502" s="106"/>
      <c r="AT502" s="106"/>
      <c r="AU502" s="106"/>
      <c r="AV502" s="106"/>
      <c r="AW502" s="104"/>
    </row>
    <row r="503" spans="1:51" ht="23" hidden="1">
      <c r="A503" s="523">
        <v>499</v>
      </c>
      <c r="B503" s="512" t="s">
        <v>522</v>
      </c>
      <c r="C503" s="513" t="s">
        <v>752</v>
      </c>
      <c r="D503" s="513" t="s">
        <v>2640</v>
      </c>
      <c r="E503" s="568" t="s">
        <v>448</v>
      </c>
      <c r="F503" s="576" t="s">
        <v>471</v>
      </c>
      <c r="G503" s="611" t="s">
        <v>725</v>
      </c>
      <c r="H503" s="567" t="s">
        <v>470</v>
      </c>
      <c r="I503" s="567" t="s">
        <v>470</v>
      </c>
      <c r="J503" s="567"/>
      <c r="K503" s="567"/>
      <c r="L503" s="567"/>
      <c r="M503" s="567"/>
      <c r="N503" s="567"/>
      <c r="O503" s="557"/>
      <c r="P503" s="567"/>
      <c r="Q503" s="567"/>
      <c r="R503" s="567" t="s">
        <v>184</v>
      </c>
      <c r="S503" s="548">
        <v>1</v>
      </c>
      <c r="T503" s="549">
        <v>0.3</v>
      </c>
      <c r="U503" s="549">
        <v>20</v>
      </c>
      <c r="V503" s="554">
        <f t="shared" si="44"/>
        <v>72</v>
      </c>
      <c r="W503" s="549">
        <f t="shared" si="48"/>
        <v>0.3</v>
      </c>
      <c r="X503" s="549">
        <f t="shared" si="47"/>
        <v>26</v>
      </c>
      <c r="Y503" s="550">
        <f t="shared" si="43"/>
        <v>93.6</v>
      </c>
      <c r="Z503" s="560" t="s">
        <v>805</v>
      </c>
      <c r="AA503" s="560"/>
      <c r="AB503" s="106"/>
      <c r="AD503" s="106"/>
      <c r="AE503" s="106"/>
      <c r="AF503" s="106"/>
      <c r="AG503" s="106"/>
      <c r="AH503" s="104"/>
      <c r="AI503" s="106"/>
      <c r="AJ503" s="106"/>
      <c r="AK503" s="106"/>
      <c r="AL503" s="106"/>
      <c r="AM503" s="104"/>
      <c r="AN503" s="106"/>
      <c r="AO503" s="106"/>
      <c r="AP503" s="106"/>
      <c r="AQ503" s="106"/>
      <c r="AR503" s="104"/>
      <c r="AS503" s="106"/>
      <c r="AT503" s="106"/>
      <c r="AU503" s="106"/>
      <c r="AV503" s="106"/>
      <c r="AW503" s="104"/>
    </row>
    <row r="504" spans="1:51" hidden="1">
      <c r="A504" s="523">
        <v>500</v>
      </c>
      <c r="B504" s="512" t="s">
        <v>522</v>
      </c>
      <c r="C504" s="513" t="s">
        <v>752</v>
      </c>
      <c r="D504" s="513" t="s">
        <v>2640</v>
      </c>
      <c r="E504" s="563" t="s">
        <v>807</v>
      </c>
      <c r="F504" s="568" t="s">
        <v>358</v>
      </c>
      <c r="G504" s="513" t="s">
        <v>808</v>
      </c>
      <c r="H504" s="567" t="s">
        <v>809</v>
      </c>
      <c r="I504" s="567" t="s">
        <v>360</v>
      </c>
      <c r="J504" s="567" t="s">
        <v>361</v>
      </c>
      <c r="K504" s="567"/>
      <c r="L504" s="567"/>
      <c r="M504" s="567"/>
      <c r="N504" s="567"/>
      <c r="O504" s="557"/>
      <c r="P504" s="567"/>
      <c r="Q504" s="567"/>
      <c r="R504" s="567" t="s">
        <v>184</v>
      </c>
      <c r="S504" s="548">
        <v>1</v>
      </c>
      <c r="T504" s="549">
        <v>0.2</v>
      </c>
      <c r="U504" s="549">
        <v>40</v>
      </c>
      <c r="V504" s="554">
        <f t="shared" si="44"/>
        <v>96</v>
      </c>
      <c r="W504" s="549">
        <f t="shared" si="48"/>
        <v>0.2</v>
      </c>
      <c r="X504" s="549">
        <f t="shared" si="47"/>
        <v>52</v>
      </c>
      <c r="Y504" s="550">
        <f t="shared" si="43"/>
        <v>124.80000000000001</v>
      </c>
      <c r="Z504" s="560" t="s">
        <v>212</v>
      </c>
      <c r="AA504" s="560"/>
      <c r="AB504" s="106"/>
      <c r="AD504" s="106"/>
      <c r="AE504" s="106"/>
      <c r="AF504" s="106"/>
      <c r="AG504" s="106"/>
      <c r="AH504" s="104"/>
      <c r="AI504" s="106"/>
      <c r="AJ504" s="106"/>
      <c r="AK504" s="106"/>
      <c r="AL504" s="106"/>
      <c r="AM504" s="104"/>
      <c r="AN504" s="106"/>
      <c r="AO504" s="106"/>
      <c r="AP504" s="106"/>
      <c r="AQ504" s="106"/>
      <c r="AR504" s="104"/>
      <c r="AS504" s="106"/>
      <c r="AT504" s="106"/>
      <c r="AU504" s="106"/>
      <c r="AV504" s="106"/>
      <c r="AW504" s="104"/>
    </row>
    <row r="505" spans="1:51" hidden="1">
      <c r="A505" s="523">
        <v>501</v>
      </c>
      <c r="B505" s="512" t="s">
        <v>522</v>
      </c>
      <c r="C505" s="513" t="s">
        <v>752</v>
      </c>
      <c r="D505" s="513" t="s">
        <v>2640</v>
      </c>
      <c r="E505" s="563" t="s">
        <v>807</v>
      </c>
      <c r="F505" s="103" t="s">
        <v>358</v>
      </c>
      <c r="G505" s="513" t="s">
        <v>808</v>
      </c>
      <c r="H505" s="106" t="s">
        <v>810</v>
      </c>
      <c r="I505" s="106" t="s">
        <v>362</v>
      </c>
      <c r="J505" s="106"/>
      <c r="K505" s="106"/>
      <c r="L505" s="106"/>
      <c r="M505" s="106"/>
      <c r="N505" s="106"/>
      <c r="O505" s="557"/>
      <c r="P505" s="106" t="s">
        <v>764</v>
      </c>
      <c r="Q505" s="106" t="s">
        <v>759</v>
      </c>
      <c r="R505" s="106" t="s">
        <v>184</v>
      </c>
      <c r="S505" s="616">
        <v>1</v>
      </c>
      <c r="T505" s="604">
        <v>0.1</v>
      </c>
      <c r="U505" s="549">
        <v>40</v>
      </c>
      <c r="V505" s="554">
        <f t="shared" si="44"/>
        <v>48</v>
      </c>
      <c r="W505" s="549">
        <f t="shared" si="48"/>
        <v>0.1</v>
      </c>
      <c r="X505" s="549">
        <f t="shared" si="47"/>
        <v>52</v>
      </c>
      <c r="Y505" s="550">
        <f t="shared" si="43"/>
        <v>62.400000000000006</v>
      </c>
      <c r="Z505" s="560" t="s">
        <v>212</v>
      </c>
      <c r="AA505" s="560"/>
      <c r="AB505" s="106"/>
      <c r="AD505" s="106"/>
      <c r="AE505" s="106"/>
      <c r="AF505" s="106"/>
      <c r="AG505" s="106"/>
      <c r="AH505" s="104"/>
      <c r="AI505" s="106"/>
      <c r="AJ505" s="106"/>
      <c r="AK505" s="106"/>
      <c r="AL505" s="106"/>
      <c r="AM505" s="104"/>
      <c r="AN505" s="106"/>
      <c r="AO505" s="106"/>
      <c r="AP505" s="106"/>
      <c r="AQ505" s="106"/>
      <c r="AR505" s="104"/>
      <c r="AS505" s="106"/>
      <c r="AT505" s="106"/>
      <c r="AU505" s="106"/>
      <c r="AV505" s="106"/>
      <c r="AW505" s="104"/>
    </row>
    <row r="506" spans="1:51" hidden="1">
      <c r="A506" s="523">
        <v>502</v>
      </c>
      <c r="B506" s="512" t="s">
        <v>522</v>
      </c>
      <c r="C506" s="513" t="s">
        <v>752</v>
      </c>
      <c r="D506" s="513" t="s">
        <v>2640</v>
      </c>
      <c r="E506" s="563" t="s">
        <v>807</v>
      </c>
      <c r="F506" s="103" t="s">
        <v>358</v>
      </c>
      <c r="G506" s="513" t="s">
        <v>808</v>
      </c>
      <c r="H506" s="106" t="s">
        <v>811</v>
      </c>
      <c r="I506" s="106" t="s">
        <v>363</v>
      </c>
      <c r="J506" s="106"/>
      <c r="K506" s="106"/>
      <c r="L506" s="106"/>
      <c r="M506" s="106"/>
      <c r="N506" s="106"/>
      <c r="O506" s="557"/>
      <c r="P506" s="106"/>
      <c r="Q506" s="106"/>
      <c r="R506" s="106" t="s">
        <v>184</v>
      </c>
      <c r="S506" s="616">
        <v>1</v>
      </c>
      <c r="T506" s="604">
        <v>0.05</v>
      </c>
      <c r="U506" s="549">
        <v>40</v>
      </c>
      <c r="V506" s="554">
        <f t="shared" si="44"/>
        <v>24</v>
      </c>
      <c r="W506" s="549">
        <f t="shared" si="48"/>
        <v>0.05</v>
      </c>
      <c r="X506" s="549">
        <f t="shared" si="47"/>
        <v>52</v>
      </c>
      <c r="Y506" s="550">
        <f t="shared" si="43"/>
        <v>31.200000000000003</v>
      </c>
      <c r="Z506" s="560" t="s">
        <v>212</v>
      </c>
      <c r="AA506" s="560"/>
      <c r="AB506" s="106"/>
      <c r="AD506" s="106"/>
      <c r="AE506" s="106"/>
      <c r="AF506" s="106"/>
      <c r="AG506" s="106"/>
      <c r="AH506" s="104"/>
      <c r="AI506" s="106"/>
      <c r="AJ506" s="106"/>
      <c r="AK506" s="106"/>
      <c r="AL506" s="106"/>
      <c r="AM506" s="104"/>
      <c r="AN506" s="106"/>
      <c r="AO506" s="106"/>
      <c r="AP506" s="106"/>
      <c r="AQ506" s="106"/>
      <c r="AR506" s="104"/>
      <c r="AS506" s="106"/>
      <c r="AT506" s="106"/>
      <c r="AU506" s="106"/>
      <c r="AV506" s="106"/>
      <c r="AW506" s="104"/>
    </row>
    <row r="507" spans="1:51" ht="33" hidden="1" customHeight="1">
      <c r="A507" s="523">
        <v>503</v>
      </c>
      <c r="B507" s="512" t="s">
        <v>522</v>
      </c>
      <c r="C507" s="513" t="s">
        <v>752</v>
      </c>
      <c r="D507" s="513" t="s">
        <v>2640</v>
      </c>
      <c r="E507" s="563" t="s">
        <v>807</v>
      </c>
      <c r="F507" s="103" t="s">
        <v>358</v>
      </c>
      <c r="G507" s="513" t="s">
        <v>808</v>
      </c>
      <c r="H507" s="106" t="s">
        <v>812</v>
      </c>
      <c r="I507" s="106" t="s">
        <v>365</v>
      </c>
      <c r="J507" s="106"/>
      <c r="K507" s="106"/>
      <c r="L507" s="106"/>
      <c r="M507" s="106"/>
      <c r="N507" s="106"/>
      <c r="O507" s="557"/>
      <c r="P507" s="106"/>
      <c r="Q507" s="106"/>
      <c r="R507" s="106" t="s">
        <v>184</v>
      </c>
      <c r="S507" s="616">
        <v>1</v>
      </c>
      <c r="T507" s="604">
        <v>0.05</v>
      </c>
      <c r="U507" s="549">
        <v>40</v>
      </c>
      <c r="V507" s="554">
        <f t="shared" si="44"/>
        <v>24</v>
      </c>
      <c r="W507" s="549">
        <f t="shared" si="48"/>
        <v>0.05</v>
      </c>
      <c r="X507" s="549">
        <f t="shared" si="47"/>
        <v>52</v>
      </c>
      <c r="Y507" s="550">
        <f t="shared" si="43"/>
        <v>31.200000000000003</v>
      </c>
      <c r="Z507" s="560" t="s">
        <v>212</v>
      </c>
      <c r="AA507" s="560"/>
      <c r="AB507" s="618" t="s">
        <v>813</v>
      </c>
      <c r="AD507" s="106"/>
      <c r="AE507" s="106"/>
      <c r="AF507" s="106"/>
      <c r="AG507" s="106"/>
      <c r="AH507" s="104"/>
      <c r="AI507" s="106"/>
      <c r="AJ507" s="106"/>
      <c r="AK507" s="106"/>
      <c r="AL507" s="106"/>
      <c r="AM507" s="104"/>
      <c r="AN507" s="106"/>
      <c r="AO507" s="106"/>
      <c r="AP507" s="106"/>
      <c r="AQ507" s="106"/>
      <c r="AR507" s="104"/>
      <c r="AS507" s="106"/>
      <c r="AT507" s="106"/>
      <c r="AU507" s="106"/>
      <c r="AV507" s="106"/>
      <c r="AW507" s="104"/>
    </row>
    <row r="508" spans="1:51" hidden="1">
      <c r="A508" s="523">
        <v>504</v>
      </c>
      <c r="B508" s="512" t="s">
        <v>522</v>
      </c>
      <c r="C508" s="513" t="s">
        <v>752</v>
      </c>
      <c r="D508" s="513" t="s">
        <v>2640</v>
      </c>
      <c r="E508" s="103" t="s">
        <v>174</v>
      </c>
      <c r="F508" s="544" t="s">
        <v>197</v>
      </c>
      <c r="G508" s="513" t="s">
        <v>814</v>
      </c>
      <c r="H508" s="106" t="s">
        <v>198</v>
      </c>
      <c r="I508" s="106" t="s">
        <v>198</v>
      </c>
      <c r="J508" s="106"/>
      <c r="K508" s="106" t="s">
        <v>815</v>
      </c>
      <c r="L508" s="106" t="s">
        <v>816</v>
      </c>
      <c r="M508" s="106"/>
      <c r="N508" s="106"/>
      <c r="O508" s="546" t="s">
        <v>2526</v>
      </c>
      <c r="P508" s="106"/>
      <c r="Q508" s="106"/>
      <c r="R508" s="106" t="s">
        <v>817</v>
      </c>
      <c r="S508" s="616">
        <v>0</v>
      </c>
      <c r="T508" s="604">
        <f>Q508</f>
        <v>0</v>
      </c>
      <c r="U508" s="549">
        <v>0</v>
      </c>
      <c r="V508" s="554">
        <f t="shared" si="44"/>
        <v>0</v>
      </c>
      <c r="W508" s="549">
        <f t="shared" si="48"/>
        <v>0</v>
      </c>
      <c r="X508" s="549">
        <f t="shared" si="47"/>
        <v>0</v>
      </c>
      <c r="Y508" s="550">
        <f t="shared" si="43"/>
        <v>0</v>
      </c>
      <c r="Z508" s="560" t="s">
        <v>212</v>
      </c>
      <c r="AA508" s="560"/>
      <c r="AB508" s="106"/>
      <c r="AD508" s="106"/>
      <c r="AE508" s="106"/>
      <c r="AF508" s="106"/>
      <c r="AG508" s="106"/>
      <c r="AH508" s="104">
        <f>AE508*AF508*AG508*12</f>
        <v>0</v>
      </c>
      <c r="AI508" s="106"/>
      <c r="AJ508" s="106"/>
      <c r="AK508" s="106"/>
      <c r="AL508" s="106"/>
      <c r="AM508" s="104">
        <f>AJ508*AK508*AL508*12</f>
        <v>0</v>
      </c>
      <c r="AN508" s="106"/>
      <c r="AO508" s="106"/>
      <c r="AP508" s="106"/>
      <c r="AQ508" s="106"/>
      <c r="AR508" s="104">
        <f>AO508*AP508*AQ508*12</f>
        <v>0</v>
      </c>
      <c r="AS508" s="106"/>
      <c r="AT508" s="106"/>
      <c r="AU508" s="106"/>
      <c r="AV508" s="106"/>
      <c r="AW508" s="104">
        <f>AT508*AU508*AV508*12</f>
        <v>0</v>
      </c>
    </row>
    <row r="509" spans="1:51" ht="57.5" hidden="1">
      <c r="A509" s="523">
        <v>505</v>
      </c>
      <c r="B509" s="512" t="s">
        <v>522</v>
      </c>
      <c r="C509" s="513" t="s">
        <v>752</v>
      </c>
      <c r="D509" s="513" t="s">
        <v>2640</v>
      </c>
      <c r="E509" s="103" t="s">
        <v>174</v>
      </c>
      <c r="F509" s="103" t="s">
        <v>818</v>
      </c>
      <c r="G509" s="513" t="s">
        <v>819</v>
      </c>
      <c r="H509" s="106" t="s">
        <v>198</v>
      </c>
      <c r="I509" s="106" t="s">
        <v>198</v>
      </c>
      <c r="J509" s="106"/>
      <c r="K509" s="106"/>
      <c r="L509" s="106"/>
      <c r="M509" s="106"/>
      <c r="N509" s="106"/>
      <c r="O509" s="546" t="s">
        <v>2638</v>
      </c>
      <c r="P509" s="106"/>
      <c r="Q509" s="106"/>
      <c r="R509" s="106" t="s">
        <v>817</v>
      </c>
      <c r="S509" s="616">
        <v>0</v>
      </c>
      <c r="T509" s="604">
        <f>Q509</f>
        <v>0</v>
      </c>
      <c r="U509" s="549">
        <v>0</v>
      </c>
      <c r="V509" s="554">
        <f t="shared" si="44"/>
        <v>0</v>
      </c>
      <c r="W509" s="549">
        <f t="shared" si="48"/>
        <v>0</v>
      </c>
      <c r="X509" s="549">
        <f t="shared" si="47"/>
        <v>0</v>
      </c>
      <c r="Y509" s="550">
        <f t="shared" si="43"/>
        <v>0</v>
      </c>
      <c r="Z509" s="560" t="s">
        <v>212</v>
      </c>
      <c r="AA509" s="560"/>
      <c r="AB509" s="106"/>
      <c r="AD509" s="106"/>
      <c r="AE509" s="106"/>
      <c r="AF509" s="106"/>
      <c r="AG509" s="106"/>
      <c r="AH509" s="104">
        <f>AE509*AF509*AG509*12</f>
        <v>0</v>
      </c>
      <c r="AI509" s="106"/>
      <c r="AJ509" s="106"/>
      <c r="AK509" s="106"/>
      <c r="AL509" s="106"/>
      <c r="AM509" s="104">
        <f>AJ509*AK509*AL509*12</f>
        <v>0</v>
      </c>
      <c r="AN509" s="106"/>
      <c r="AO509" s="106"/>
      <c r="AP509" s="106"/>
      <c r="AQ509" s="106"/>
      <c r="AR509" s="104">
        <f>AO509*AP509*AQ509*12</f>
        <v>0</v>
      </c>
      <c r="AS509" s="106"/>
      <c r="AT509" s="106"/>
      <c r="AU509" s="106"/>
      <c r="AV509" s="106"/>
      <c r="AW509" s="104">
        <f>AT509*AU509*AV509*12</f>
        <v>0</v>
      </c>
    </row>
    <row r="510" spans="1:51" ht="46" hidden="1">
      <c r="A510" s="523">
        <v>506</v>
      </c>
      <c r="B510" s="512" t="s">
        <v>522</v>
      </c>
      <c r="C510" s="513" t="s">
        <v>752</v>
      </c>
      <c r="D510" s="513" t="s">
        <v>2640</v>
      </c>
      <c r="E510" s="103" t="s">
        <v>174</v>
      </c>
      <c r="F510" s="544" t="s">
        <v>201</v>
      </c>
      <c r="G510" s="513" t="s">
        <v>820</v>
      </c>
      <c r="H510" s="106" t="s">
        <v>198</v>
      </c>
      <c r="I510" s="106" t="s">
        <v>198</v>
      </c>
      <c r="J510" s="106"/>
      <c r="K510" s="106" t="s">
        <v>821</v>
      </c>
      <c r="L510" s="106" t="s">
        <v>815</v>
      </c>
      <c r="M510" s="106"/>
      <c r="N510" s="106"/>
      <c r="O510" s="546" t="s">
        <v>2639</v>
      </c>
      <c r="P510" s="106"/>
      <c r="Q510" s="106"/>
      <c r="R510" s="106" t="s">
        <v>817</v>
      </c>
      <c r="S510" s="616">
        <v>0</v>
      </c>
      <c r="T510" s="604">
        <f>Q510</f>
        <v>0</v>
      </c>
      <c r="U510" s="549">
        <v>0</v>
      </c>
      <c r="V510" s="554">
        <f t="shared" si="44"/>
        <v>0</v>
      </c>
      <c r="W510" s="549">
        <f t="shared" si="48"/>
        <v>0</v>
      </c>
      <c r="X510" s="549">
        <f t="shared" si="47"/>
        <v>0</v>
      </c>
      <c r="Y510" s="550">
        <f t="shared" si="43"/>
        <v>0</v>
      </c>
      <c r="Z510" s="560" t="s">
        <v>212</v>
      </c>
      <c r="AA510" s="560"/>
      <c r="AB510" s="106"/>
      <c r="AD510" s="106"/>
      <c r="AE510" s="106"/>
      <c r="AF510" s="106"/>
      <c r="AG510" s="106"/>
      <c r="AH510" s="104">
        <f>AE510*AF510*AG510*12</f>
        <v>0</v>
      </c>
      <c r="AI510" s="106"/>
      <c r="AJ510" s="106"/>
      <c r="AK510" s="106"/>
      <c r="AL510" s="106"/>
      <c r="AM510" s="104">
        <f>AJ510*AK510*AL510*12</f>
        <v>0</v>
      </c>
      <c r="AN510" s="106"/>
      <c r="AO510" s="106"/>
      <c r="AP510" s="106"/>
      <c r="AQ510" s="106"/>
      <c r="AR510" s="104">
        <f>AO510*AP510*AQ510*12</f>
        <v>0</v>
      </c>
      <c r="AS510" s="106"/>
      <c r="AT510" s="106"/>
      <c r="AU510" s="106"/>
      <c r="AV510" s="106"/>
      <c r="AW510" s="104">
        <f>AT510*AU510*AV510*12</f>
        <v>0</v>
      </c>
    </row>
    <row r="511" spans="1:51" ht="34.5" hidden="1">
      <c r="A511" s="522">
        <v>507</v>
      </c>
      <c r="B511" s="512" t="s">
        <v>172</v>
      </c>
      <c r="C511" s="610" t="s">
        <v>823</v>
      </c>
      <c r="D511" s="513" t="s">
        <v>2640</v>
      </c>
      <c r="E511" s="610" t="s">
        <v>174</v>
      </c>
      <c r="F511" s="544" t="s">
        <v>197</v>
      </c>
      <c r="G511" s="610" t="s">
        <v>824</v>
      </c>
      <c r="H511" s="626" t="s">
        <v>590</v>
      </c>
      <c r="I511" s="626" t="s">
        <v>537</v>
      </c>
      <c r="J511" s="627" t="s">
        <v>825</v>
      </c>
      <c r="K511" s="627" t="s">
        <v>822</v>
      </c>
      <c r="L511" s="627" t="s">
        <v>822</v>
      </c>
      <c r="M511" s="627" t="s">
        <v>822</v>
      </c>
      <c r="N511" s="627" t="s">
        <v>822</v>
      </c>
      <c r="O511" s="628" t="s">
        <v>2537</v>
      </c>
      <c r="P511" s="627" t="s">
        <v>826</v>
      </c>
      <c r="Q511" s="627" t="s">
        <v>822</v>
      </c>
      <c r="R511" s="629" t="s">
        <v>420</v>
      </c>
      <c r="S511" s="616">
        <v>1</v>
      </c>
      <c r="T511" s="604">
        <v>0.1</v>
      </c>
      <c r="U511" s="630">
        <v>4</v>
      </c>
      <c r="V511" s="554">
        <f t="shared" ref="V511:V521" si="49">S511*T511*U511*12</f>
        <v>4.8000000000000007</v>
      </c>
      <c r="W511" s="631"/>
      <c r="X511" s="602">
        <v>7</v>
      </c>
      <c r="Y511" s="554">
        <f t="shared" ref="Y511:Y517" si="50">S511*T511*X511*12</f>
        <v>8.4</v>
      </c>
      <c r="Z511" s="632">
        <v>1</v>
      </c>
      <c r="AA511" s="633"/>
      <c r="AB511" s="634" t="s">
        <v>822</v>
      </c>
      <c r="AC511" s="229" t="s">
        <v>822</v>
      </c>
      <c r="AD511" s="629" t="s">
        <v>420</v>
      </c>
      <c r="AE511" s="627">
        <v>1</v>
      </c>
      <c r="AF511" s="627">
        <v>0.5</v>
      </c>
      <c r="AG511" s="711" t="s">
        <v>822</v>
      </c>
      <c r="AH511" s="712" t="s">
        <v>822</v>
      </c>
      <c r="AI511" s="629" t="s">
        <v>420</v>
      </c>
      <c r="AJ511" s="627">
        <v>1</v>
      </c>
      <c r="AK511" s="627">
        <v>0.5</v>
      </c>
      <c r="AL511" s="711" t="s">
        <v>822</v>
      </c>
      <c r="AM511" s="712" t="s">
        <v>822</v>
      </c>
      <c r="AN511" s="629" t="s">
        <v>420</v>
      </c>
      <c r="AO511" s="627">
        <v>1</v>
      </c>
      <c r="AP511" s="627">
        <v>0.5</v>
      </c>
      <c r="AQ511" s="711" t="s">
        <v>822</v>
      </c>
      <c r="AR511" s="712" t="s">
        <v>822</v>
      </c>
      <c r="AS511" s="629" t="s">
        <v>420</v>
      </c>
      <c r="AT511" s="627">
        <v>1</v>
      </c>
      <c r="AU511" s="627">
        <v>0.5</v>
      </c>
      <c r="AV511" s="711" t="s">
        <v>822</v>
      </c>
      <c r="AW511" s="712" t="s">
        <v>822</v>
      </c>
      <c r="AX511" s="229" t="s">
        <v>822</v>
      </c>
      <c r="AY511" s="229" t="s">
        <v>822</v>
      </c>
    </row>
    <row r="512" spans="1:51" ht="23" hidden="1">
      <c r="A512" s="522">
        <v>508</v>
      </c>
      <c r="B512" s="512" t="s">
        <v>172</v>
      </c>
      <c r="C512" s="610" t="s">
        <v>823</v>
      </c>
      <c r="D512" s="513" t="s">
        <v>2640</v>
      </c>
      <c r="E512" s="610" t="s">
        <v>174</v>
      </c>
      <c r="F512" s="544" t="s">
        <v>197</v>
      </c>
      <c r="G512" s="610" t="s">
        <v>824</v>
      </c>
      <c r="H512" s="626" t="s">
        <v>528</v>
      </c>
      <c r="I512" s="626" t="s">
        <v>827</v>
      </c>
      <c r="J512" s="627" t="s">
        <v>828</v>
      </c>
      <c r="K512" s="627" t="s">
        <v>822</v>
      </c>
      <c r="L512" s="627" t="s">
        <v>822</v>
      </c>
      <c r="M512" s="627" t="s">
        <v>822</v>
      </c>
      <c r="N512" s="627" t="s">
        <v>822</v>
      </c>
      <c r="O512" s="628"/>
      <c r="P512" s="627" t="s">
        <v>826</v>
      </c>
      <c r="Q512" s="627" t="s">
        <v>822</v>
      </c>
      <c r="R512" s="629" t="s">
        <v>420</v>
      </c>
      <c r="S512" s="616">
        <v>1</v>
      </c>
      <c r="T512" s="604">
        <v>1</v>
      </c>
      <c r="U512" s="630">
        <v>4</v>
      </c>
      <c r="V512" s="554">
        <f t="shared" si="49"/>
        <v>48</v>
      </c>
      <c r="W512" s="631"/>
      <c r="X512" s="602">
        <v>7</v>
      </c>
      <c r="Y512" s="554">
        <f t="shared" si="50"/>
        <v>84</v>
      </c>
      <c r="Z512" s="632">
        <v>1</v>
      </c>
      <c r="AA512" s="633"/>
      <c r="AB512" s="634" t="s">
        <v>822</v>
      </c>
      <c r="AC512" s="229" t="s">
        <v>822</v>
      </c>
      <c r="AD512" s="629" t="s">
        <v>420</v>
      </c>
      <c r="AE512" s="627">
        <v>0</v>
      </c>
      <c r="AF512" s="627">
        <v>2.5</v>
      </c>
      <c r="AG512" s="711" t="s">
        <v>822</v>
      </c>
      <c r="AH512" s="712" t="s">
        <v>822</v>
      </c>
      <c r="AI512" s="629" t="s">
        <v>420</v>
      </c>
      <c r="AJ512" s="627">
        <v>0</v>
      </c>
      <c r="AK512" s="627">
        <v>2.5</v>
      </c>
      <c r="AL512" s="711" t="s">
        <v>822</v>
      </c>
      <c r="AM512" s="712" t="s">
        <v>822</v>
      </c>
      <c r="AN512" s="629" t="s">
        <v>420</v>
      </c>
      <c r="AO512" s="627">
        <v>0</v>
      </c>
      <c r="AP512" s="627">
        <v>2.5</v>
      </c>
      <c r="AQ512" s="711" t="s">
        <v>822</v>
      </c>
      <c r="AR512" s="712" t="s">
        <v>822</v>
      </c>
      <c r="AS512" s="629" t="s">
        <v>420</v>
      </c>
      <c r="AT512" s="627">
        <v>0</v>
      </c>
      <c r="AU512" s="627">
        <v>2.5</v>
      </c>
      <c r="AV512" s="711" t="s">
        <v>822</v>
      </c>
      <c r="AW512" s="712" t="s">
        <v>822</v>
      </c>
      <c r="AX512" s="229" t="s">
        <v>822</v>
      </c>
      <c r="AY512" s="229" t="s">
        <v>822</v>
      </c>
    </row>
    <row r="513" spans="1:51" hidden="1">
      <c r="A513" s="522">
        <v>509</v>
      </c>
      <c r="B513" s="512" t="s">
        <v>172</v>
      </c>
      <c r="C513" s="610" t="s">
        <v>823</v>
      </c>
      <c r="D513" s="513" t="s">
        <v>2640</v>
      </c>
      <c r="E513" s="610" t="s">
        <v>174</v>
      </c>
      <c r="F513" s="544" t="s">
        <v>197</v>
      </c>
      <c r="G513" s="610" t="s">
        <v>824</v>
      </c>
      <c r="H513" s="626" t="s">
        <v>829</v>
      </c>
      <c r="I513" s="626" t="s">
        <v>543</v>
      </c>
      <c r="J513" s="629" t="s">
        <v>830</v>
      </c>
      <c r="K513" s="627" t="s">
        <v>822</v>
      </c>
      <c r="L513" s="627" t="s">
        <v>822</v>
      </c>
      <c r="M513" s="627" t="s">
        <v>822</v>
      </c>
      <c r="N513" s="627" t="s">
        <v>831</v>
      </c>
      <c r="O513" s="628" t="s">
        <v>2582</v>
      </c>
      <c r="P513" s="627" t="s">
        <v>826</v>
      </c>
      <c r="Q513" s="627" t="s">
        <v>822</v>
      </c>
      <c r="R513" s="629" t="s">
        <v>420</v>
      </c>
      <c r="S513" s="616">
        <v>1</v>
      </c>
      <c r="T513" s="604">
        <v>0.1</v>
      </c>
      <c r="U513" s="630">
        <v>4</v>
      </c>
      <c r="V513" s="554">
        <f t="shared" si="49"/>
        <v>4.8000000000000007</v>
      </c>
      <c r="W513" s="631"/>
      <c r="X513" s="602">
        <v>7</v>
      </c>
      <c r="Y513" s="554">
        <f t="shared" si="50"/>
        <v>8.4</v>
      </c>
      <c r="Z513" s="632">
        <v>1</v>
      </c>
      <c r="AA513" s="633"/>
      <c r="AB513" s="634" t="s">
        <v>822</v>
      </c>
      <c r="AC513" s="229" t="s">
        <v>822</v>
      </c>
      <c r="AD513" s="629" t="s">
        <v>420</v>
      </c>
      <c r="AE513" s="627">
        <v>1</v>
      </c>
      <c r="AF513" s="627">
        <v>0.15</v>
      </c>
      <c r="AG513" s="711" t="s">
        <v>822</v>
      </c>
      <c r="AH513" s="712" t="s">
        <v>822</v>
      </c>
      <c r="AI513" s="629" t="s">
        <v>420</v>
      </c>
      <c r="AJ513" s="627">
        <v>1</v>
      </c>
      <c r="AK513" s="627">
        <v>0.15</v>
      </c>
      <c r="AL513" s="711" t="s">
        <v>822</v>
      </c>
      <c r="AM513" s="712" t="s">
        <v>822</v>
      </c>
      <c r="AN513" s="629" t="s">
        <v>420</v>
      </c>
      <c r="AO513" s="627">
        <v>1</v>
      </c>
      <c r="AP513" s="627">
        <v>0.15</v>
      </c>
      <c r="AQ513" s="711" t="s">
        <v>822</v>
      </c>
      <c r="AR513" s="712" t="s">
        <v>822</v>
      </c>
      <c r="AS513" s="629" t="s">
        <v>420</v>
      </c>
      <c r="AT513" s="627">
        <v>1</v>
      </c>
      <c r="AU513" s="627">
        <v>0.15</v>
      </c>
      <c r="AV513" s="711" t="s">
        <v>822</v>
      </c>
      <c r="AW513" s="712" t="s">
        <v>822</v>
      </c>
      <c r="AX513" s="229" t="s">
        <v>822</v>
      </c>
      <c r="AY513" s="229" t="s">
        <v>822</v>
      </c>
    </row>
    <row r="514" spans="1:51" ht="23" hidden="1">
      <c r="A514" s="522">
        <v>510</v>
      </c>
      <c r="B514" s="512" t="s">
        <v>172</v>
      </c>
      <c r="C514" s="610" t="s">
        <v>823</v>
      </c>
      <c r="D514" s="513" t="s">
        <v>2640</v>
      </c>
      <c r="E514" s="610" t="s">
        <v>174</v>
      </c>
      <c r="F514" s="544" t="s">
        <v>197</v>
      </c>
      <c r="G514" s="610" t="s">
        <v>824</v>
      </c>
      <c r="H514" s="626" t="s">
        <v>832</v>
      </c>
      <c r="I514" s="626" t="s">
        <v>545</v>
      </c>
      <c r="J514" s="627" t="s">
        <v>833</v>
      </c>
      <c r="K514" s="627" t="s">
        <v>822</v>
      </c>
      <c r="L514" s="627" t="s">
        <v>822</v>
      </c>
      <c r="M514" s="627" t="s">
        <v>822</v>
      </c>
      <c r="N514" s="627" t="s">
        <v>822</v>
      </c>
      <c r="O514" s="628"/>
      <c r="P514" s="627" t="s">
        <v>826</v>
      </c>
      <c r="Q514" s="627" t="s">
        <v>822</v>
      </c>
      <c r="R514" s="629" t="s">
        <v>420</v>
      </c>
      <c r="S514" s="616">
        <v>1</v>
      </c>
      <c r="T514" s="604">
        <v>0.1</v>
      </c>
      <c r="U514" s="630">
        <v>4</v>
      </c>
      <c r="V514" s="554">
        <f t="shared" si="49"/>
        <v>4.8000000000000007</v>
      </c>
      <c r="W514" s="631"/>
      <c r="X514" s="602">
        <v>7</v>
      </c>
      <c r="Y514" s="554">
        <f t="shared" si="50"/>
        <v>8.4</v>
      </c>
      <c r="Z514" s="632">
        <v>1</v>
      </c>
      <c r="AA514" s="633"/>
      <c r="AB514" s="634" t="s">
        <v>822</v>
      </c>
      <c r="AC514" s="229" t="s">
        <v>822</v>
      </c>
      <c r="AD514" s="629" t="s">
        <v>420</v>
      </c>
      <c r="AE514" s="627">
        <v>1</v>
      </c>
      <c r="AF514" s="627">
        <v>0.3</v>
      </c>
      <c r="AG514" s="711" t="s">
        <v>822</v>
      </c>
      <c r="AH514" s="712" t="s">
        <v>822</v>
      </c>
      <c r="AI514" s="629" t="s">
        <v>420</v>
      </c>
      <c r="AJ514" s="627">
        <v>1</v>
      </c>
      <c r="AK514" s="627">
        <v>0.3</v>
      </c>
      <c r="AL514" s="711" t="s">
        <v>822</v>
      </c>
      <c r="AM514" s="712" t="s">
        <v>822</v>
      </c>
      <c r="AN514" s="629" t="s">
        <v>420</v>
      </c>
      <c r="AO514" s="627">
        <v>1</v>
      </c>
      <c r="AP514" s="627">
        <v>0.3</v>
      </c>
      <c r="AQ514" s="711" t="s">
        <v>822</v>
      </c>
      <c r="AR514" s="712" t="s">
        <v>822</v>
      </c>
      <c r="AS514" s="629" t="s">
        <v>420</v>
      </c>
      <c r="AT514" s="627">
        <v>1</v>
      </c>
      <c r="AU514" s="627">
        <v>0.3</v>
      </c>
      <c r="AV514" s="711" t="s">
        <v>822</v>
      </c>
      <c r="AW514" s="712" t="s">
        <v>822</v>
      </c>
      <c r="AX514" s="229" t="s">
        <v>822</v>
      </c>
      <c r="AY514" s="229" t="s">
        <v>822</v>
      </c>
    </row>
    <row r="515" spans="1:51" hidden="1">
      <c r="A515" s="522">
        <v>511</v>
      </c>
      <c r="B515" s="512" t="s">
        <v>172</v>
      </c>
      <c r="C515" s="610" t="s">
        <v>823</v>
      </c>
      <c r="D515" s="513" t="s">
        <v>2640</v>
      </c>
      <c r="E515" s="610" t="s">
        <v>174</v>
      </c>
      <c r="F515" s="544" t="s">
        <v>197</v>
      </c>
      <c r="G515" s="610" t="s">
        <v>824</v>
      </c>
      <c r="H515" s="626" t="s">
        <v>546</v>
      </c>
      <c r="I515" s="626" t="s">
        <v>547</v>
      </c>
      <c r="J515" s="627" t="s">
        <v>834</v>
      </c>
      <c r="K515" s="627" t="s">
        <v>822</v>
      </c>
      <c r="L515" s="627" t="s">
        <v>822</v>
      </c>
      <c r="M515" s="627" t="s">
        <v>822</v>
      </c>
      <c r="N515" s="627" t="s">
        <v>835</v>
      </c>
      <c r="O515" s="628" t="s">
        <v>2583</v>
      </c>
      <c r="P515" s="627" t="s">
        <v>826</v>
      </c>
      <c r="Q515" s="627" t="s">
        <v>822</v>
      </c>
      <c r="R515" s="629" t="s">
        <v>420</v>
      </c>
      <c r="S515" s="616">
        <v>0</v>
      </c>
      <c r="T515" s="604">
        <v>24</v>
      </c>
      <c r="U515" s="630">
        <v>4</v>
      </c>
      <c r="V515" s="554">
        <f t="shared" si="49"/>
        <v>0</v>
      </c>
      <c r="W515" s="630"/>
      <c r="X515" s="602">
        <v>7</v>
      </c>
      <c r="Y515" s="554">
        <f t="shared" si="50"/>
        <v>0</v>
      </c>
      <c r="Z515" s="632">
        <v>1</v>
      </c>
      <c r="AA515" s="633"/>
      <c r="AB515" s="634" t="s">
        <v>822</v>
      </c>
      <c r="AC515" s="229" t="s">
        <v>822</v>
      </c>
      <c r="AD515" s="629" t="s">
        <v>420</v>
      </c>
      <c r="AE515" s="627">
        <v>0</v>
      </c>
      <c r="AF515" s="627">
        <v>12</v>
      </c>
      <c r="AG515" s="711" t="s">
        <v>822</v>
      </c>
      <c r="AH515" s="712" t="s">
        <v>822</v>
      </c>
      <c r="AI515" s="629" t="s">
        <v>420</v>
      </c>
      <c r="AJ515" s="627">
        <v>0</v>
      </c>
      <c r="AK515" s="627">
        <v>12</v>
      </c>
      <c r="AL515" s="711" t="s">
        <v>822</v>
      </c>
      <c r="AM515" s="712" t="s">
        <v>822</v>
      </c>
      <c r="AN515" s="629" t="s">
        <v>420</v>
      </c>
      <c r="AO515" s="627">
        <v>0</v>
      </c>
      <c r="AP515" s="627">
        <v>12</v>
      </c>
      <c r="AQ515" s="711" t="s">
        <v>822</v>
      </c>
      <c r="AR515" s="712" t="s">
        <v>822</v>
      </c>
      <c r="AS515" s="629" t="s">
        <v>420</v>
      </c>
      <c r="AT515" s="627">
        <v>0</v>
      </c>
      <c r="AU515" s="627">
        <v>12</v>
      </c>
      <c r="AV515" s="711" t="s">
        <v>822</v>
      </c>
      <c r="AW515" s="712" t="s">
        <v>822</v>
      </c>
      <c r="AX515" s="229" t="s">
        <v>822</v>
      </c>
      <c r="AY515" s="229" t="s">
        <v>822</v>
      </c>
    </row>
    <row r="516" spans="1:51" hidden="1">
      <c r="A516" s="522">
        <v>512</v>
      </c>
      <c r="B516" s="512" t="s">
        <v>172</v>
      </c>
      <c r="C516" s="610" t="s">
        <v>823</v>
      </c>
      <c r="D516" s="513" t="s">
        <v>2640</v>
      </c>
      <c r="E516" s="610" t="s">
        <v>174</v>
      </c>
      <c r="F516" s="544" t="s">
        <v>197</v>
      </c>
      <c r="G516" s="610" t="s">
        <v>824</v>
      </c>
      <c r="H516" s="626" t="s">
        <v>836</v>
      </c>
      <c r="I516" s="626" t="s">
        <v>549</v>
      </c>
      <c r="J516" s="627" t="s">
        <v>822</v>
      </c>
      <c r="K516" s="634" t="s">
        <v>822</v>
      </c>
      <c r="L516" s="634" t="s">
        <v>822</v>
      </c>
      <c r="M516" s="634" t="s">
        <v>822</v>
      </c>
      <c r="N516" s="634" t="s">
        <v>837</v>
      </c>
      <c r="O516" s="628"/>
      <c r="P516" s="627" t="s">
        <v>91</v>
      </c>
      <c r="Q516" s="627" t="s">
        <v>636</v>
      </c>
      <c r="R516" s="635" t="s">
        <v>420</v>
      </c>
      <c r="S516" s="636">
        <v>1</v>
      </c>
      <c r="T516" s="630">
        <v>0.5</v>
      </c>
      <c r="U516" s="630">
        <v>4</v>
      </c>
      <c r="V516" s="554">
        <f t="shared" si="49"/>
        <v>24</v>
      </c>
      <c r="W516" s="630" t="s">
        <v>822</v>
      </c>
      <c r="X516" s="602">
        <v>7</v>
      </c>
      <c r="Y516" s="554">
        <f t="shared" si="50"/>
        <v>42</v>
      </c>
      <c r="Z516" s="632">
        <v>1</v>
      </c>
      <c r="AA516" s="633"/>
      <c r="AB516" s="634" t="s">
        <v>822</v>
      </c>
      <c r="AC516" s="229" t="s">
        <v>822</v>
      </c>
      <c r="AD516" s="629" t="s">
        <v>420</v>
      </c>
      <c r="AE516" s="627">
        <v>1</v>
      </c>
      <c r="AF516" s="627">
        <v>0.25</v>
      </c>
      <c r="AG516" s="711" t="s">
        <v>822</v>
      </c>
      <c r="AH516" s="712" t="s">
        <v>822</v>
      </c>
      <c r="AI516" s="629" t="s">
        <v>420</v>
      </c>
      <c r="AJ516" s="627">
        <v>1</v>
      </c>
      <c r="AK516" s="627">
        <v>0.25</v>
      </c>
      <c r="AL516" s="711" t="s">
        <v>822</v>
      </c>
      <c r="AM516" s="712" t="s">
        <v>822</v>
      </c>
      <c r="AN516" s="629" t="s">
        <v>420</v>
      </c>
      <c r="AO516" s="627">
        <v>1</v>
      </c>
      <c r="AP516" s="627">
        <v>0.25</v>
      </c>
      <c r="AQ516" s="711" t="s">
        <v>822</v>
      </c>
      <c r="AR516" s="712" t="s">
        <v>822</v>
      </c>
      <c r="AS516" s="629" t="s">
        <v>420</v>
      </c>
      <c r="AT516" s="627">
        <v>1</v>
      </c>
      <c r="AU516" s="627">
        <v>0.25</v>
      </c>
      <c r="AV516" s="711" t="s">
        <v>822</v>
      </c>
      <c r="AW516" s="712" t="s">
        <v>822</v>
      </c>
      <c r="AX516" s="229" t="s">
        <v>822</v>
      </c>
      <c r="AY516" s="229" t="s">
        <v>822</v>
      </c>
    </row>
    <row r="517" spans="1:51" hidden="1">
      <c r="A517" s="522">
        <v>513</v>
      </c>
      <c r="B517" s="512" t="s">
        <v>172</v>
      </c>
      <c r="C517" s="610" t="s">
        <v>823</v>
      </c>
      <c r="D517" s="513" t="s">
        <v>2640</v>
      </c>
      <c r="E517" s="610" t="s">
        <v>174</v>
      </c>
      <c r="F517" s="544" t="s">
        <v>197</v>
      </c>
      <c r="G517" s="610" t="s">
        <v>824</v>
      </c>
      <c r="H517" s="626" t="s">
        <v>600</v>
      </c>
      <c r="I517" s="626" t="s">
        <v>551</v>
      </c>
      <c r="J517" s="627" t="s">
        <v>838</v>
      </c>
      <c r="K517" s="634" t="s">
        <v>822</v>
      </c>
      <c r="L517" s="634" t="s">
        <v>822</v>
      </c>
      <c r="M517" s="634" t="s">
        <v>822</v>
      </c>
      <c r="N517" s="634" t="s">
        <v>822</v>
      </c>
      <c r="O517" s="628"/>
      <c r="P517" s="634" t="s">
        <v>826</v>
      </c>
      <c r="Q517" s="634" t="s">
        <v>822</v>
      </c>
      <c r="R517" s="635" t="s">
        <v>420</v>
      </c>
      <c r="S517" s="636">
        <v>1</v>
      </c>
      <c r="T517" s="630">
        <v>0.15</v>
      </c>
      <c r="U517" s="630">
        <v>4</v>
      </c>
      <c r="V517" s="554">
        <f t="shared" si="49"/>
        <v>7.1999999999999993</v>
      </c>
      <c r="W517" s="630" t="s">
        <v>822</v>
      </c>
      <c r="X517" s="602">
        <v>7</v>
      </c>
      <c r="Y517" s="554">
        <f t="shared" si="50"/>
        <v>12.600000000000001</v>
      </c>
      <c r="Z517" s="632">
        <v>1</v>
      </c>
      <c r="AA517" s="633"/>
      <c r="AB517" s="634" t="s">
        <v>822</v>
      </c>
      <c r="AC517" s="229" t="s">
        <v>822</v>
      </c>
      <c r="AD517" s="629" t="s">
        <v>420</v>
      </c>
      <c r="AE517" s="627">
        <v>1</v>
      </c>
      <c r="AF517" s="627">
        <v>0.15</v>
      </c>
      <c r="AG517" s="711" t="s">
        <v>822</v>
      </c>
      <c r="AH517" s="712" t="s">
        <v>822</v>
      </c>
      <c r="AI517" s="629" t="s">
        <v>420</v>
      </c>
      <c r="AJ517" s="627">
        <v>1</v>
      </c>
      <c r="AK517" s="627">
        <v>0.15</v>
      </c>
      <c r="AL517" s="711" t="s">
        <v>822</v>
      </c>
      <c r="AM517" s="712" t="s">
        <v>822</v>
      </c>
      <c r="AN517" s="629" t="s">
        <v>420</v>
      </c>
      <c r="AO517" s="627">
        <v>1</v>
      </c>
      <c r="AP517" s="627">
        <v>0.15</v>
      </c>
      <c r="AQ517" s="711" t="s">
        <v>822</v>
      </c>
      <c r="AR517" s="712" t="s">
        <v>822</v>
      </c>
      <c r="AS517" s="629" t="s">
        <v>420</v>
      </c>
      <c r="AT517" s="627">
        <v>1</v>
      </c>
      <c r="AU517" s="627">
        <v>0.15</v>
      </c>
      <c r="AV517" s="711" t="s">
        <v>822</v>
      </c>
      <c r="AW517" s="712" t="s">
        <v>822</v>
      </c>
      <c r="AX517" s="229" t="s">
        <v>822</v>
      </c>
      <c r="AY517" s="229" t="s">
        <v>822</v>
      </c>
    </row>
    <row r="518" spans="1:51" ht="34.5" hidden="1">
      <c r="A518" s="522">
        <v>514</v>
      </c>
      <c r="B518" s="512" t="s">
        <v>172</v>
      </c>
      <c r="C518" s="637" t="s">
        <v>823</v>
      </c>
      <c r="D518" s="513" t="s">
        <v>2640</v>
      </c>
      <c r="E518" s="610" t="s">
        <v>174</v>
      </c>
      <c r="F518" s="637" t="s">
        <v>839</v>
      </c>
      <c r="G518" s="637" t="s">
        <v>840</v>
      </c>
      <c r="H518" s="626" t="s">
        <v>590</v>
      </c>
      <c r="I518" s="626" t="s">
        <v>841</v>
      </c>
      <c r="J518" s="629" t="s">
        <v>842</v>
      </c>
      <c r="K518" s="627" t="s">
        <v>822</v>
      </c>
      <c r="L518" s="627" t="s">
        <v>822</v>
      </c>
      <c r="M518" s="627" t="s">
        <v>822</v>
      </c>
      <c r="N518" s="627" t="s">
        <v>822</v>
      </c>
      <c r="O518" s="638"/>
      <c r="P518" s="629" t="s">
        <v>826</v>
      </c>
      <c r="Q518" s="629" t="s">
        <v>822</v>
      </c>
      <c r="R518" s="629" t="s">
        <v>420</v>
      </c>
      <c r="S518" s="636">
        <v>1</v>
      </c>
      <c r="T518" s="630">
        <v>0.1</v>
      </c>
      <c r="U518" s="630">
        <v>60</v>
      </c>
      <c r="V518" s="554">
        <f t="shared" si="49"/>
        <v>72</v>
      </c>
      <c r="W518" s="631" t="s">
        <v>822</v>
      </c>
      <c r="X518" s="602">
        <v>70</v>
      </c>
      <c r="Y518" s="554">
        <f t="shared" ref="Y518:Y581" si="51">S518*T518*X518*12</f>
        <v>84</v>
      </c>
      <c r="Z518" s="632">
        <v>3</v>
      </c>
      <c r="AA518" s="633"/>
      <c r="AB518" s="634" t="s">
        <v>822</v>
      </c>
      <c r="AC518" s="229" t="s">
        <v>822</v>
      </c>
      <c r="AD518" s="629" t="s">
        <v>420</v>
      </c>
      <c r="AE518" s="627">
        <v>1</v>
      </c>
      <c r="AF518" s="627">
        <v>0.15</v>
      </c>
      <c r="AG518" s="711" t="s">
        <v>822</v>
      </c>
      <c r="AH518" s="712" t="s">
        <v>822</v>
      </c>
      <c r="AI518" s="629" t="s">
        <v>420</v>
      </c>
      <c r="AJ518" s="627">
        <v>1</v>
      </c>
      <c r="AK518" s="627">
        <v>0.15</v>
      </c>
      <c r="AL518" s="711" t="s">
        <v>822</v>
      </c>
      <c r="AM518" s="712" t="s">
        <v>822</v>
      </c>
      <c r="AN518" s="629" t="s">
        <v>420</v>
      </c>
      <c r="AO518" s="627">
        <v>1</v>
      </c>
      <c r="AP518" s="627">
        <v>0.15</v>
      </c>
      <c r="AQ518" s="711" t="s">
        <v>822</v>
      </c>
      <c r="AR518" s="712" t="s">
        <v>822</v>
      </c>
      <c r="AS518" s="629" t="s">
        <v>420</v>
      </c>
      <c r="AT518" s="627">
        <v>1</v>
      </c>
      <c r="AU518" s="627">
        <v>0.15</v>
      </c>
      <c r="AV518" s="711" t="s">
        <v>822</v>
      </c>
      <c r="AW518" s="712" t="s">
        <v>822</v>
      </c>
      <c r="AX518" s="229" t="s">
        <v>822</v>
      </c>
      <c r="AY518" s="229" t="s">
        <v>822</v>
      </c>
    </row>
    <row r="519" spans="1:51" hidden="1">
      <c r="A519" s="522">
        <v>515</v>
      </c>
      <c r="B519" s="512" t="s">
        <v>172</v>
      </c>
      <c r="C519" s="637" t="s">
        <v>823</v>
      </c>
      <c r="D519" s="513" t="s">
        <v>2640</v>
      </c>
      <c r="E519" s="610" t="s">
        <v>174</v>
      </c>
      <c r="F519" s="637" t="s">
        <v>839</v>
      </c>
      <c r="G519" s="637" t="s">
        <v>840</v>
      </c>
      <c r="H519" s="626" t="s">
        <v>843</v>
      </c>
      <c r="I519" s="626" t="s">
        <v>527</v>
      </c>
      <c r="J519" s="629"/>
      <c r="K519" s="627" t="s">
        <v>822</v>
      </c>
      <c r="L519" s="627" t="s">
        <v>822</v>
      </c>
      <c r="M519" s="627" t="s">
        <v>822</v>
      </c>
      <c r="N519" s="627" t="s">
        <v>822</v>
      </c>
      <c r="O519" s="638"/>
      <c r="P519" s="629" t="s">
        <v>826</v>
      </c>
      <c r="Q519" s="629" t="s">
        <v>822</v>
      </c>
      <c r="R519" s="629" t="s">
        <v>420</v>
      </c>
      <c r="S519" s="636">
        <v>1</v>
      </c>
      <c r="T519" s="630">
        <v>0.2</v>
      </c>
      <c r="U519" s="630">
        <v>60</v>
      </c>
      <c r="V519" s="554">
        <f t="shared" si="49"/>
        <v>144</v>
      </c>
      <c r="W519" s="631" t="s">
        <v>822</v>
      </c>
      <c r="X519" s="602">
        <v>70</v>
      </c>
      <c r="Y519" s="554">
        <f t="shared" si="51"/>
        <v>168</v>
      </c>
      <c r="Z519" s="632">
        <v>3</v>
      </c>
      <c r="AA519" s="633"/>
      <c r="AB519" s="634" t="s">
        <v>822</v>
      </c>
      <c r="AC519" s="229" t="s">
        <v>822</v>
      </c>
      <c r="AD519" s="629" t="s">
        <v>420</v>
      </c>
      <c r="AE519" s="627">
        <v>1</v>
      </c>
      <c r="AF519" s="627">
        <v>0.05</v>
      </c>
      <c r="AG519" s="711" t="s">
        <v>822</v>
      </c>
      <c r="AH519" s="712" t="s">
        <v>822</v>
      </c>
      <c r="AI519" s="629" t="s">
        <v>420</v>
      </c>
      <c r="AJ519" s="627">
        <v>1</v>
      </c>
      <c r="AK519" s="627">
        <v>0.05</v>
      </c>
      <c r="AL519" s="711" t="s">
        <v>822</v>
      </c>
      <c r="AM519" s="712" t="s">
        <v>822</v>
      </c>
      <c r="AN519" s="629" t="s">
        <v>420</v>
      </c>
      <c r="AO519" s="627">
        <v>1</v>
      </c>
      <c r="AP519" s="627">
        <v>0.05</v>
      </c>
      <c r="AQ519" s="711" t="s">
        <v>822</v>
      </c>
      <c r="AR519" s="712" t="s">
        <v>822</v>
      </c>
      <c r="AS519" s="629" t="s">
        <v>420</v>
      </c>
      <c r="AT519" s="627">
        <v>1</v>
      </c>
      <c r="AU519" s="627">
        <v>0.05</v>
      </c>
      <c r="AV519" s="711" t="s">
        <v>822</v>
      </c>
      <c r="AW519" s="712" t="s">
        <v>822</v>
      </c>
      <c r="AX519" s="229" t="s">
        <v>822</v>
      </c>
      <c r="AY519" s="229" t="s">
        <v>822</v>
      </c>
    </row>
    <row r="520" spans="1:51" hidden="1">
      <c r="A520" s="522">
        <v>516</v>
      </c>
      <c r="B520" s="512" t="s">
        <v>172</v>
      </c>
      <c r="C520" s="637" t="s">
        <v>823</v>
      </c>
      <c r="D520" s="513" t="s">
        <v>2640</v>
      </c>
      <c r="E520" s="610" t="s">
        <v>174</v>
      </c>
      <c r="F520" s="637" t="s">
        <v>839</v>
      </c>
      <c r="G520" s="637" t="s">
        <v>840</v>
      </c>
      <c r="H520" s="626" t="s">
        <v>528</v>
      </c>
      <c r="I520" s="626" t="s">
        <v>844</v>
      </c>
      <c r="J520" s="629" t="s">
        <v>845</v>
      </c>
      <c r="K520" s="627" t="s">
        <v>822</v>
      </c>
      <c r="L520" s="627" t="s">
        <v>822</v>
      </c>
      <c r="M520" s="627" t="s">
        <v>822</v>
      </c>
      <c r="N520" s="627" t="s">
        <v>822</v>
      </c>
      <c r="O520" s="638"/>
      <c r="P520" s="629" t="s">
        <v>826</v>
      </c>
      <c r="Q520" s="629" t="s">
        <v>822</v>
      </c>
      <c r="R520" s="629" t="s">
        <v>420</v>
      </c>
      <c r="S520" s="636">
        <v>1</v>
      </c>
      <c r="T520" s="630">
        <v>0.2</v>
      </c>
      <c r="U520" s="630">
        <v>60</v>
      </c>
      <c r="V520" s="554">
        <f t="shared" si="49"/>
        <v>144</v>
      </c>
      <c r="W520" s="631" t="s">
        <v>822</v>
      </c>
      <c r="X520" s="602">
        <v>70</v>
      </c>
      <c r="Y520" s="554">
        <f t="shared" si="51"/>
        <v>168</v>
      </c>
      <c r="Z520" s="632">
        <v>3</v>
      </c>
      <c r="AA520" s="633"/>
      <c r="AB520" s="634" t="s">
        <v>822</v>
      </c>
      <c r="AC520" s="229" t="s">
        <v>822</v>
      </c>
      <c r="AD520" s="629" t="s">
        <v>420</v>
      </c>
      <c r="AE520" s="627">
        <v>1</v>
      </c>
      <c r="AF520" s="627">
        <v>0.05</v>
      </c>
      <c r="AG520" s="711" t="s">
        <v>822</v>
      </c>
      <c r="AH520" s="712" t="s">
        <v>822</v>
      </c>
      <c r="AI520" s="629" t="s">
        <v>420</v>
      </c>
      <c r="AJ520" s="627">
        <v>1</v>
      </c>
      <c r="AK520" s="627">
        <v>0.05</v>
      </c>
      <c r="AL520" s="711" t="s">
        <v>822</v>
      </c>
      <c r="AM520" s="712" t="s">
        <v>822</v>
      </c>
      <c r="AN520" s="629" t="s">
        <v>420</v>
      </c>
      <c r="AO520" s="627">
        <v>1</v>
      </c>
      <c r="AP520" s="627">
        <v>0.05</v>
      </c>
      <c r="AQ520" s="711" t="s">
        <v>822</v>
      </c>
      <c r="AR520" s="712" t="s">
        <v>822</v>
      </c>
      <c r="AS520" s="629" t="s">
        <v>420</v>
      </c>
      <c r="AT520" s="627">
        <v>1</v>
      </c>
      <c r="AU520" s="627">
        <v>0.05</v>
      </c>
      <c r="AV520" s="711" t="s">
        <v>822</v>
      </c>
      <c r="AW520" s="712" t="s">
        <v>822</v>
      </c>
      <c r="AX520" s="229" t="s">
        <v>822</v>
      </c>
      <c r="AY520" s="229" t="s">
        <v>822</v>
      </c>
    </row>
    <row r="521" spans="1:51" ht="23" hidden="1">
      <c r="A521" s="522">
        <v>517</v>
      </c>
      <c r="B521" s="512" t="s">
        <v>172</v>
      </c>
      <c r="C521" s="637" t="s">
        <v>823</v>
      </c>
      <c r="D521" s="513" t="s">
        <v>2640</v>
      </c>
      <c r="E521" s="610" t="s">
        <v>174</v>
      </c>
      <c r="F521" s="637" t="s">
        <v>839</v>
      </c>
      <c r="G521" s="637" t="s">
        <v>840</v>
      </c>
      <c r="H521" s="626" t="s">
        <v>530</v>
      </c>
      <c r="I521" s="626" t="s">
        <v>846</v>
      </c>
      <c r="J521" s="629" t="s">
        <v>847</v>
      </c>
      <c r="K521" s="627" t="s">
        <v>822</v>
      </c>
      <c r="L521" s="627" t="s">
        <v>822</v>
      </c>
      <c r="M521" s="627" t="s">
        <v>822</v>
      </c>
      <c r="N521" s="627" t="s">
        <v>822</v>
      </c>
      <c r="O521" s="638" t="s">
        <v>2584</v>
      </c>
      <c r="P521" s="627" t="s">
        <v>826</v>
      </c>
      <c r="Q521" s="627" t="s">
        <v>822</v>
      </c>
      <c r="R521" s="629" t="s">
        <v>420</v>
      </c>
      <c r="S521" s="636">
        <v>1</v>
      </c>
      <c r="T521" s="630">
        <v>0.3</v>
      </c>
      <c r="U521" s="630">
        <v>60</v>
      </c>
      <c r="V521" s="554">
        <f t="shared" si="49"/>
        <v>216</v>
      </c>
      <c r="W521" s="631" t="s">
        <v>822</v>
      </c>
      <c r="X521" s="602">
        <v>70</v>
      </c>
      <c r="Y521" s="554">
        <f t="shared" si="51"/>
        <v>252</v>
      </c>
      <c r="Z521" s="632">
        <v>3</v>
      </c>
      <c r="AA521" s="633"/>
      <c r="AB521" s="634" t="s">
        <v>822</v>
      </c>
      <c r="AC521" s="229" t="s">
        <v>822</v>
      </c>
      <c r="AD521" s="629" t="s">
        <v>420</v>
      </c>
      <c r="AE521" s="627">
        <v>1</v>
      </c>
      <c r="AF521" s="627">
        <v>0.15</v>
      </c>
      <c r="AG521" s="711" t="s">
        <v>822</v>
      </c>
      <c r="AH521" s="712" t="s">
        <v>822</v>
      </c>
      <c r="AI521" s="629" t="s">
        <v>420</v>
      </c>
      <c r="AJ521" s="627">
        <v>1</v>
      </c>
      <c r="AK521" s="627">
        <v>0.15</v>
      </c>
      <c r="AL521" s="711" t="s">
        <v>822</v>
      </c>
      <c r="AM521" s="712" t="s">
        <v>822</v>
      </c>
      <c r="AN521" s="629" t="s">
        <v>420</v>
      </c>
      <c r="AO521" s="627">
        <v>1</v>
      </c>
      <c r="AP521" s="627">
        <v>0.15</v>
      </c>
      <c r="AQ521" s="711" t="s">
        <v>822</v>
      </c>
      <c r="AR521" s="712" t="s">
        <v>822</v>
      </c>
      <c r="AS521" s="629" t="s">
        <v>420</v>
      </c>
      <c r="AT521" s="627">
        <v>1</v>
      </c>
      <c r="AU521" s="627">
        <v>0.15</v>
      </c>
      <c r="AV521" s="711" t="s">
        <v>822</v>
      </c>
      <c r="AW521" s="712" t="s">
        <v>822</v>
      </c>
      <c r="AX521" s="229" t="s">
        <v>822</v>
      </c>
      <c r="AY521" s="229" t="s">
        <v>822</v>
      </c>
    </row>
    <row r="522" spans="1:51" hidden="1">
      <c r="A522" s="522">
        <v>518</v>
      </c>
      <c r="B522" s="512" t="s">
        <v>172</v>
      </c>
      <c r="C522" s="637" t="s">
        <v>823</v>
      </c>
      <c r="D522" s="513" t="s">
        <v>2640</v>
      </c>
      <c r="E522" s="610" t="s">
        <v>174</v>
      </c>
      <c r="F522" s="637" t="s">
        <v>839</v>
      </c>
      <c r="G522" s="637" t="s">
        <v>840</v>
      </c>
      <c r="H522" s="626" t="s">
        <v>627</v>
      </c>
      <c r="I522" s="626" t="s">
        <v>192</v>
      </c>
      <c r="J522" s="627"/>
      <c r="K522" s="627"/>
      <c r="L522" s="627"/>
      <c r="M522" s="627"/>
      <c r="N522" s="627"/>
      <c r="O522" s="638"/>
      <c r="P522" s="629"/>
      <c r="Q522" s="627"/>
      <c r="R522" s="629"/>
      <c r="S522" s="636">
        <v>1</v>
      </c>
      <c r="T522" s="630">
        <v>0.3</v>
      </c>
      <c r="U522" s="630">
        <v>60</v>
      </c>
      <c r="V522" s="554">
        <f t="shared" ref="V522:V585" si="52">S522*T522*U522*12</f>
        <v>216</v>
      </c>
      <c r="W522" s="631"/>
      <c r="X522" s="602">
        <v>70</v>
      </c>
      <c r="Y522" s="554">
        <f t="shared" si="51"/>
        <v>252</v>
      </c>
      <c r="Z522" s="632">
        <v>3</v>
      </c>
      <c r="AA522" s="633"/>
      <c r="AB522" s="634"/>
      <c r="AC522" s="229"/>
      <c r="AD522" s="629"/>
      <c r="AE522" s="627"/>
      <c r="AF522" s="627"/>
      <c r="AG522" s="711"/>
      <c r="AH522" s="712"/>
      <c r="AI522" s="629"/>
      <c r="AJ522" s="627"/>
      <c r="AK522" s="627"/>
      <c r="AL522" s="711"/>
      <c r="AM522" s="712"/>
      <c r="AN522" s="629"/>
      <c r="AO522" s="627"/>
      <c r="AP522" s="627"/>
      <c r="AQ522" s="711"/>
      <c r="AR522" s="712"/>
      <c r="AS522" s="629"/>
      <c r="AT522" s="627"/>
      <c r="AU522" s="627"/>
      <c r="AV522" s="711"/>
      <c r="AW522" s="712"/>
      <c r="AX522" s="229"/>
      <c r="AY522" s="229"/>
    </row>
    <row r="523" spans="1:51" ht="23" hidden="1">
      <c r="A523" s="522">
        <v>519</v>
      </c>
      <c r="B523" s="512" t="s">
        <v>172</v>
      </c>
      <c r="C523" s="637" t="s">
        <v>823</v>
      </c>
      <c r="D523" s="513" t="s">
        <v>2640</v>
      </c>
      <c r="E523" s="610" t="s">
        <v>174</v>
      </c>
      <c r="F523" s="637" t="s">
        <v>839</v>
      </c>
      <c r="G523" s="637" t="s">
        <v>840</v>
      </c>
      <c r="H523" s="629" t="s">
        <v>836</v>
      </c>
      <c r="I523" s="629" t="s">
        <v>848</v>
      </c>
      <c r="J523" s="627" t="s">
        <v>822</v>
      </c>
      <c r="K523" s="627" t="s">
        <v>822</v>
      </c>
      <c r="L523" s="627" t="s">
        <v>822</v>
      </c>
      <c r="M523" s="627" t="s">
        <v>822</v>
      </c>
      <c r="N523" s="627" t="s">
        <v>822</v>
      </c>
      <c r="O523" s="638" t="s">
        <v>2585</v>
      </c>
      <c r="P523" s="629" t="s">
        <v>91</v>
      </c>
      <c r="Q523" s="627" t="s">
        <v>636</v>
      </c>
      <c r="R523" s="629" t="s">
        <v>420</v>
      </c>
      <c r="S523" s="636">
        <v>1</v>
      </c>
      <c r="T523" s="630">
        <v>0.2</v>
      </c>
      <c r="U523" s="630">
        <v>60</v>
      </c>
      <c r="V523" s="554">
        <f t="shared" si="52"/>
        <v>144</v>
      </c>
      <c r="W523" s="631" t="s">
        <v>822</v>
      </c>
      <c r="X523" s="602">
        <v>70</v>
      </c>
      <c r="Y523" s="554">
        <f t="shared" si="51"/>
        <v>168</v>
      </c>
      <c r="Z523" s="632">
        <v>3</v>
      </c>
      <c r="AA523" s="633"/>
      <c r="AB523" s="634" t="s">
        <v>822</v>
      </c>
      <c r="AC523" s="229" t="s">
        <v>822</v>
      </c>
      <c r="AD523" s="629" t="s">
        <v>420</v>
      </c>
      <c r="AE523" s="627">
        <v>1</v>
      </c>
      <c r="AF523" s="627">
        <v>0.25</v>
      </c>
      <c r="AG523" s="711" t="s">
        <v>822</v>
      </c>
      <c r="AH523" s="712" t="s">
        <v>822</v>
      </c>
      <c r="AI523" s="629" t="s">
        <v>420</v>
      </c>
      <c r="AJ523" s="627">
        <v>1</v>
      </c>
      <c r="AK523" s="627">
        <v>0.25</v>
      </c>
      <c r="AL523" s="711" t="s">
        <v>822</v>
      </c>
      <c r="AM523" s="712" t="s">
        <v>822</v>
      </c>
      <c r="AN523" s="629" t="s">
        <v>420</v>
      </c>
      <c r="AO523" s="627">
        <v>1</v>
      </c>
      <c r="AP523" s="627">
        <v>0.25</v>
      </c>
      <c r="AQ523" s="711" t="s">
        <v>822</v>
      </c>
      <c r="AR523" s="712" t="s">
        <v>822</v>
      </c>
      <c r="AS523" s="629" t="s">
        <v>420</v>
      </c>
      <c r="AT523" s="627">
        <v>1</v>
      </c>
      <c r="AU523" s="627">
        <v>0.25</v>
      </c>
      <c r="AV523" s="711" t="s">
        <v>822</v>
      </c>
      <c r="AW523" s="712" t="s">
        <v>822</v>
      </c>
      <c r="AX523" s="229" t="s">
        <v>822</v>
      </c>
      <c r="AY523" s="229" t="s">
        <v>822</v>
      </c>
    </row>
    <row r="524" spans="1:51" ht="23" hidden="1">
      <c r="A524" s="522">
        <v>520</v>
      </c>
      <c r="B524" s="512" t="s">
        <v>172</v>
      </c>
      <c r="C524" s="610" t="s">
        <v>823</v>
      </c>
      <c r="D524" s="513" t="s">
        <v>2640</v>
      </c>
      <c r="E524" s="610" t="s">
        <v>174</v>
      </c>
      <c r="F524" s="610" t="s">
        <v>849</v>
      </c>
      <c r="G524" s="610" t="s">
        <v>850</v>
      </c>
      <c r="H524" s="629" t="s">
        <v>851</v>
      </c>
      <c r="I524" s="629" t="s">
        <v>852</v>
      </c>
      <c r="J524" s="627" t="s">
        <v>853</v>
      </c>
      <c r="K524" s="627" t="s">
        <v>822</v>
      </c>
      <c r="L524" s="627" t="s">
        <v>822</v>
      </c>
      <c r="M524" s="627" t="s">
        <v>822</v>
      </c>
      <c r="N524" s="627" t="s">
        <v>822</v>
      </c>
      <c r="O524" s="628"/>
      <c r="P524" s="627" t="s">
        <v>826</v>
      </c>
      <c r="Q524" s="627" t="s">
        <v>822</v>
      </c>
      <c r="R524" s="629" t="s">
        <v>420</v>
      </c>
      <c r="S524" s="636">
        <v>1</v>
      </c>
      <c r="T524" s="630">
        <v>0.5</v>
      </c>
      <c r="U524" s="630">
        <v>60</v>
      </c>
      <c r="V524" s="554">
        <f t="shared" si="52"/>
        <v>360</v>
      </c>
      <c r="W524" s="631" t="s">
        <v>822</v>
      </c>
      <c r="X524" s="602">
        <v>70</v>
      </c>
      <c r="Y524" s="554">
        <f t="shared" si="51"/>
        <v>420</v>
      </c>
      <c r="Z524" s="632">
        <v>2</v>
      </c>
      <c r="AA524" s="633"/>
      <c r="AB524" s="634" t="s">
        <v>822</v>
      </c>
      <c r="AC524" s="229" t="s">
        <v>822</v>
      </c>
      <c r="AD524" s="629" t="s">
        <v>822</v>
      </c>
      <c r="AE524" s="627">
        <v>1</v>
      </c>
      <c r="AF524" s="627">
        <v>0.5</v>
      </c>
      <c r="AG524" s="627">
        <v>60</v>
      </c>
      <c r="AH524" s="712">
        <v>360</v>
      </c>
      <c r="AI524" s="629" t="s">
        <v>822</v>
      </c>
      <c r="AJ524" s="627">
        <v>1</v>
      </c>
      <c r="AK524" s="627">
        <v>0.5</v>
      </c>
      <c r="AL524" s="627">
        <v>60</v>
      </c>
      <c r="AM524" s="712">
        <v>360</v>
      </c>
      <c r="AN524" s="629" t="s">
        <v>822</v>
      </c>
      <c r="AO524" s="627">
        <v>1</v>
      </c>
      <c r="AP524" s="627">
        <v>0.5</v>
      </c>
      <c r="AQ524" s="627">
        <v>60</v>
      </c>
      <c r="AR524" s="712">
        <v>360</v>
      </c>
      <c r="AS524" s="629" t="s">
        <v>822</v>
      </c>
      <c r="AT524" s="627">
        <v>1</v>
      </c>
      <c r="AU524" s="627">
        <v>0.5</v>
      </c>
      <c r="AV524" s="627">
        <v>60</v>
      </c>
      <c r="AW524" s="712">
        <v>360</v>
      </c>
      <c r="AX524" s="229" t="s">
        <v>822</v>
      </c>
      <c r="AY524" s="229" t="s">
        <v>822</v>
      </c>
    </row>
    <row r="525" spans="1:51" hidden="1">
      <c r="A525" s="522">
        <v>521</v>
      </c>
      <c r="B525" s="512" t="s">
        <v>172</v>
      </c>
      <c r="C525" s="610" t="s">
        <v>823</v>
      </c>
      <c r="D525" s="513" t="s">
        <v>2640</v>
      </c>
      <c r="E525" s="610" t="s">
        <v>174</v>
      </c>
      <c r="F525" s="610" t="s">
        <v>849</v>
      </c>
      <c r="G525" s="610" t="s">
        <v>850</v>
      </c>
      <c r="H525" s="629" t="s">
        <v>854</v>
      </c>
      <c r="I525" s="629" t="s">
        <v>855</v>
      </c>
      <c r="J525" s="627" t="s">
        <v>853</v>
      </c>
      <c r="K525" s="627" t="s">
        <v>822</v>
      </c>
      <c r="L525" s="627" t="s">
        <v>822</v>
      </c>
      <c r="M525" s="627" t="s">
        <v>822</v>
      </c>
      <c r="N525" s="627" t="s">
        <v>822</v>
      </c>
      <c r="O525" s="628"/>
      <c r="P525" s="627" t="s">
        <v>826</v>
      </c>
      <c r="Q525" s="627" t="s">
        <v>822</v>
      </c>
      <c r="R525" s="629" t="s">
        <v>420</v>
      </c>
      <c r="S525" s="636">
        <v>1</v>
      </c>
      <c r="T525" s="630">
        <v>0.1</v>
      </c>
      <c r="U525" s="630">
        <v>60</v>
      </c>
      <c r="V525" s="554">
        <f t="shared" si="52"/>
        <v>72</v>
      </c>
      <c r="W525" s="631" t="s">
        <v>822</v>
      </c>
      <c r="X525" s="602">
        <v>70</v>
      </c>
      <c r="Y525" s="554">
        <f t="shared" si="51"/>
        <v>84</v>
      </c>
      <c r="Z525" s="632">
        <v>2</v>
      </c>
      <c r="AA525" s="633"/>
      <c r="AB525" s="634" t="s">
        <v>822</v>
      </c>
      <c r="AC525" s="229" t="s">
        <v>822</v>
      </c>
      <c r="AD525" s="629" t="s">
        <v>822</v>
      </c>
      <c r="AE525" s="627">
        <v>1</v>
      </c>
      <c r="AF525" s="627">
        <v>0.1</v>
      </c>
      <c r="AG525" s="627">
        <v>60</v>
      </c>
      <c r="AH525" s="712">
        <v>72</v>
      </c>
      <c r="AI525" s="629" t="s">
        <v>822</v>
      </c>
      <c r="AJ525" s="627">
        <v>1</v>
      </c>
      <c r="AK525" s="627">
        <v>0.1</v>
      </c>
      <c r="AL525" s="627">
        <v>60</v>
      </c>
      <c r="AM525" s="712">
        <v>72</v>
      </c>
      <c r="AN525" s="629" t="s">
        <v>822</v>
      </c>
      <c r="AO525" s="627">
        <v>1</v>
      </c>
      <c r="AP525" s="627">
        <v>0.1</v>
      </c>
      <c r="AQ525" s="627">
        <v>60</v>
      </c>
      <c r="AR525" s="712">
        <v>72</v>
      </c>
      <c r="AS525" s="629" t="s">
        <v>822</v>
      </c>
      <c r="AT525" s="627">
        <v>1</v>
      </c>
      <c r="AU525" s="627">
        <v>0.1</v>
      </c>
      <c r="AV525" s="627">
        <v>60</v>
      </c>
      <c r="AW525" s="712">
        <v>72</v>
      </c>
      <c r="AX525" s="229" t="s">
        <v>822</v>
      </c>
      <c r="AY525" s="229" t="s">
        <v>822</v>
      </c>
    </row>
    <row r="526" spans="1:51" hidden="1">
      <c r="A526" s="522">
        <v>522</v>
      </c>
      <c r="B526" s="512" t="s">
        <v>172</v>
      </c>
      <c r="C526" s="610" t="s">
        <v>823</v>
      </c>
      <c r="D526" s="513" t="s">
        <v>2640</v>
      </c>
      <c r="E526" s="610" t="s">
        <v>174</v>
      </c>
      <c r="F526" s="610" t="s">
        <v>849</v>
      </c>
      <c r="G526" s="610" t="s">
        <v>850</v>
      </c>
      <c r="H526" s="629" t="s">
        <v>856</v>
      </c>
      <c r="I526" s="629" t="s">
        <v>857</v>
      </c>
      <c r="J526" s="627" t="s">
        <v>853</v>
      </c>
      <c r="K526" s="627" t="s">
        <v>822</v>
      </c>
      <c r="L526" s="627" t="s">
        <v>822</v>
      </c>
      <c r="M526" s="627" t="s">
        <v>822</v>
      </c>
      <c r="N526" s="627" t="s">
        <v>822</v>
      </c>
      <c r="O526" s="628" t="s">
        <v>2586</v>
      </c>
      <c r="P526" s="627" t="s">
        <v>91</v>
      </c>
      <c r="Q526" s="627" t="s">
        <v>636</v>
      </c>
      <c r="R526" s="629" t="s">
        <v>420</v>
      </c>
      <c r="S526" s="636">
        <v>0</v>
      </c>
      <c r="T526" s="630">
        <v>0.5</v>
      </c>
      <c r="U526" s="630">
        <v>60</v>
      </c>
      <c r="V526" s="554">
        <f t="shared" si="52"/>
        <v>0</v>
      </c>
      <c r="W526" s="631" t="s">
        <v>822</v>
      </c>
      <c r="X526" s="602">
        <v>70</v>
      </c>
      <c r="Y526" s="554">
        <f t="shared" si="51"/>
        <v>0</v>
      </c>
      <c r="Z526" s="632">
        <v>2</v>
      </c>
      <c r="AA526" s="633"/>
      <c r="AB526" s="634" t="s">
        <v>822</v>
      </c>
      <c r="AC526" s="229" t="s">
        <v>822</v>
      </c>
      <c r="AD526" s="629" t="s">
        <v>822</v>
      </c>
      <c r="AE526" s="627">
        <v>0</v>
      </c>
      <c r="AF526" s="627">
        <v>0.5</v>
      </c>
      <c r="AG526" s="627">
        <v>60</v>
      </c>
      <c r="AH526" s="712">
        <v>0</v>
      </c>
      <c r="AI526" s="629" t="s">
        <v>822</v>
      </c>
      <c r="AJ526" s="627">
        <v>0</v>
      </c>
      <c r="AK526" s="627">
        <v>0.5</v>
      </c>
      <c r="AL526" s="627">
        <v>60</v>
      </c>
      <c r="AM526" s="712">
        <v>0</v>
      </c>
      <c r="AN526" s="629" t="s">
        <v>822</v>
      </c>
      <c r="AO526" s="627">
        <v>0</v>
      </c>
      <c r="AP526" s="627">
        <v>0.5</v>
      </c>
      <c r="AQ526" s="627">
        <v>60</v>
      </c>
      <c r="AR526" s="712">
        <v>0</v>
      </c>
      <c r="AS526" s="629" t="s">
        <v>822</v>
      </c>
      <c r="AT526" s="627">
        <v>0</v>
      </c>
      <c r="AU526" s="627">
        <v>0.5</v>
      </c>
      <c r="AV526" s="627">
        <v>60</v>
      </c>
      <c r="AW526" s="712">
        <v>0</v>
      </c>
      <c r="AX526" s="229" t="s">
        <v>822</v>
      </c>
      <c r="AY526" s="229" t="s">
        <v>822</v>
      </c>
    </row>
    <row r="527" spans="1:51" hidden="1">
      <c r="A527" s="522">
        <v>523</v>
      </c>
      <c r="B527" s="512" t="s">
        <v>172</v>
      </c>
      <c r="C527" s="610" t="s">
        <v>823</v>
      </c>
      <c r="D527" s="513" t="s">
        <v>2640</v>
      </c>
      <c r="E527" s="610" t="s">
        <v>174</v>
      </c>
      <c r="F527" s="610" t="s">
        <v>849</v>
      </c>
      <c r="G527" s="610" t="s">
        <v>850</v>
      </c>
      <c r="H527" s="629" t="s">
        <v>858</v>
      </c>
      <c r="I527" s="629" t="s">
        <v>858</v>
      </c>
      <c r="J527" s="627" t="s">
        <v>853</v>
      </c>
      <c r="K527" s="627" t="s">
        <v>822</v>
      </c>
      <c r="L527" s="627" t="s">
        <v>822</v>
      </c>
      <c r="M527" s="627" t="s">
        <v>822</v>
      </c>
      <c r="N527" s="627" t="s">
        <v>822</v>
      </c>
      <c r="O527" s="628"/>
      <c r="P527" s="627" t="s">
        <v>826</v>
      </c>
      <c r="Q527" s="627" t="s">
        <v>822</v>
      </c>
      <c r="R527" s="629" t="s">
        <v>420</v>
      </c>
      <c r="S527" s="636">
        <v>1</v>
      </c>
      <c r="T527" s="630">
        <v>0.2</v>
      </c>
      <c r="U527" s="630">
        <v>60</v>
      </c>
      <c r="V527" s="554">
        <f t="shared" si="52"/>
        <v>144</v>
      </c>
      <c r="W527" s="631" t="s">
        <v>822</v>
      </c>
      <c r="X527" s="602">
        <v>70</v>
      </c>
      <c r="Y527" s="554">
        <f t="shared" si="51"/>
        <v>168</v>
      </c>
      <c r="Z527" s="632">
        <v>2</v>
      </c>
      <c r="AA527" s="633"/>
      <c r="AB527" s="634" t="s">
        <v>822</v>
      </c>
      <c r="AC527" s="229" t="s">
        <v>822</v>
      </c>
      <c r="AD527" s="629" t="s">
        <v>822</v>
      </c>
      <c r="AE527" s="627">
        <v>1</v>
      </c>
      <c r="AF527" s="627">
        <v>0.2</v>
      </c>
      <c r="AG527" s="627">
        <v>60</v>
      </c>
      <c r="AH527" s="712">
        <v>144</v>
      </c>
      <c r="AI527" s="629" t="s">
        <v>822</v>
      </c>
      <c r="AJ527" s="627">
        <v>1</v>
      </c>
      <c r="AK527" s="627">
        <v>0.2</v>
      </c>
      <c r="AL527" s="627">
        <v>60</v>
      </c>
      <c r="AM527" s="712">
        <v>144</v>
      </c>
      <c r="AN527" s="629" t="s">
        <v>822</v>
      </c>
      <c r="AO527" s="627">
        <v>1</v>
      </c>
      <c r="AP527" s="627">
        <v>0.2</v>
      </c>
      <c r="AQ527" s="627">
        <v>60</v>
      </c>
      <c r="AR527" s="712">
        <v>144</v>
      </c>
      <c r="AS527" s="629" t="s">
        <v>822</v>
      </c>
      <c r="AT527" s="627">
        <v>1</v>
      </c>
      <c r="AU527" s="627">
        <v>0.2</v>
      </c>
      <c r="AV527" s="627">
        <v>60</v>
      </c>
      <c r="AW527" s="712">
        <v>144</v>
      </c>
      <c r="AX527" s="229" t="s">
        <v>822</v>
      </c>
      <c r="AY527" s="229" t="s">
        <v>822</v>
      </c>
    </row>
    <row r="528" spans="1:51" ht="57.5" hidden="1">
      <c r="A528" s="522">
        <v>524</v>
      </c>
      <c r="B528" s="512" t="s">
        <v>172</v>
      </c>
      <c r="C528" s="610" t="s">
        <v>823</v>
      </c>
      <c r="D528" s="513" t="s">
        <v>2640</v>
      </c>
      <c r="E528" s="610" t="s">
        <v>174</v>
      </c>
      <c r="F528" s="563" t="s">
        <v>229</v>
      </c>
      <c r="G528" s="637" t="s">
        <v>586</v>
      </c>
      <c r="H528" s="635" t="s">
        <v>590</v>
      </c>
      <c r="I528" s="629" t="s">
        <v>859</v>
      </c>
      <c r="J528" s="627" t="s">
        <v>860</v>
      </c>
      <c r="K528" s="634" t="s">
        <v>822</v>
      </c>
      <c r="L528" s="634" t="s">
        <v>822</v>
      </c>
      <c r="M528" s="634" t="s">
        <v>822</v>
      </c>
      <c r="N528" s="634" t="s">
        <v>822</v>
      </c>
      <c r="O528" s="639"/>
      <c r="P528" s="634" t="s">
        <v>826</v>
      </c>
      <c r="Q528" s="634" t="s">
        <v>822</v>
      </c>
      <c r="R528" s="635" t="s">
        <v>420</v>
      </c>
      <c r="S528" s="636">
        <v>1</v>
      </c>
      <c r="T528" s="630">
        <v>0.2</v>
      </c>
      <c r="U528" s="630">
        <v>60</v>
      </c>
      <c r="V528" s="554">
        <f t="shared" si="52"/>
        <v>144</v>
      </c>
      <c r="W528" s="630" t="s">
        <v>822</v>
      </c>
      <c r="X528" s="602">
        <v>70</v>
      </c>
      <c r="Y528" s="554">
        <f t="shared" si="51"/>
        <v>168</v>
      </c>
      <c r="Z528" s="632">
        <v>3</v>
      </c>
      <c r="AA528" s="633"/>
      <c r="AB528" s="634" t="s">
        <v>822</v>
      </c>
      <c r="AC528" s="229" t="s">
        <v>822</v>
      </c>
      <c r="AD528" s="629" t="s">
        <v>420</v>
      </c>
      <c r="AE528" s="634">
        <v>1</v>
      </c>
      <c r="AF528" s="634">
        <v>0.3</v>
      </c>
      <c r="AG528" s="711" t="s">
        <v>822</v>
      </c>
      <c r="AH528" s="712" t="s">
        <v>822</v>
      </c>
      <c r="AI528" s="629" t="s">
        <v>420</v>
      </c>
      <c r="AJ528" s="629">
        <v>1</v>
      </c>
      <c r="AK528" s="629">
        <v>0.3</v>
      </c>
      <c r="AL528" s="711" t="s">
        <v>822</v>
      </c>
      <c r="AM528" s="712" t="s">
        <v>822</v>
      </c>
      <c r="AN528" s="629" t="s">
        <v>420</v>
      </c>
      <c r="AO528" s="629">
        <v>1</v>
      </c>
      <c r="AP528" s="629">
        <v>0.3</v>
      </c>
      <c r="AQ528" s="711" t="s">
        <v>822</v>
      </c>
      <c r="AR528" s="712" t="s">
        <v>822</v>
      </c>
      <c r="AS528" s="629" t="s">
        <v>420</v>
      </c>
      <c r="AT528" s="629">
        <v>1</v>
      </c>
      <c r="AU528" s="629">
        <v>0.3</v>
      </c>
      <c r="AV528" s="711" t="s">
        <v>822</v>
      </c>
      <c r="AW528" s="712" t="s">
        <v>822</v>
      </c>
      <c r="AX528" s="229" t="s">
        <v>822</v>
      </c>
      <c r="AY528" s="229" t="s">
        <v>822</v>
      </c>
    </row>
    <row r="529" spans="1:51" hidden="1">
      <c r="A529" s="522">
        <v>525</v>
      </c>
      <c r="B529" s="512" t="s">
        <v>172</v>
      </c>
      <c r="C529" s="610" t="s">
        <v>823</v>
      </c>
      <c r="D529" s="513" t="s">
        <v>2640</v>
      </c>
      <c r="E529" s="610" t="s">
        <v>174</v>
      </c>
      <c r="F529" s="563" t="s">
        <v>229</v>
      </c>
      <c r="G529" s="637" t="s">
        <v>586</v>
      </c>
      <c r="H529" s="635" t="s">
        <v>595</v>
      </c>
      <c r="I529" s="629" t="s">
        <v>596</v>
      </c>
      <c r="J529" s="627" t="s">
        <v>861</v>
      </c>
      <c r="K529" s="634" t="s">
        <v>822</v>
      </c>
      <c r="L529" s="634" t="s">
        <v>822</v>
      </c>
      <c r="M529" s="634" t="s">
        <v>822</v>
      </c>
      <c r="N529" s="634" t="s">
        <v>822</v>
      </c>
      <c r="O529" s="639" t="s">
        <v>2587</v>
      </c>
      <c r="P529" s="634" t="s">
        <v>826</v>
      </c>
      <c r="Q529" s="634" t="s">
        <v>822</v>
      </c>
      <c r="R529" s="635" t="s">
        <v>420</v>
      </c>
      <c r="S529" s="601">
        <v>0</v>
      </c>
      <c r="T529" s="630">
        <v>1</v>
      </c>
      <c r="U529" s="630">
        <v>60</v>
      </c>
      <c r="V529" s="554">
        <f t="shared" si="52"/>
        <v>0</v>
      </c>
      <c r="W529" s="630" t="s">
        <v>822</v>
      </c>
      <c r="X529" s="602">
        <v>70</v>
      </c>
      <c r="Y529" s="554">
        <f t="shared" si="51"/>
        <v>0</v>
      </c>
      <c r="Z529" s="632">
        <v>3</v>
      </c>
      <c r="AA529" s="633"/>
      <c r="AB529" s="640" t="s">
        <v>862</v>
      </c>
      <c r="AC529" s="229" t="s">
        <v>822</v>
      </c>
      <c r="AD529" s="629" t="s">
        <v>420</v>
      </c>
      <c r="AE529" s="634">
        <v>0</v>
      </c>
      <c r="AF529" s="634">
        <v>1</v>
      </c>
      <c r="AG529" s="711" t="s">
        <v>822</v>
      </c>
      <c r="AH529" s="712" t="s">
        <v>822</v>
      </c>
      <c r="AI529" s="629" t="s">
        <v>420</v>
      </c>
      <c r="AJ529" s="629">
        <v>0</v>
      </c>
      <c r="AK529" s="629">
        <v>1</v>
      </c>
      <c r="AL529" s="711" t="s">
        <v>822</v>
      </c>
      <c r="AM529" s="712" t="s">
        <v>822</v>
      </c>
      <c r="AN529" s="629" t="s">
        <v>420</v>
      </c>
      <c r="AO529" s="629">
        <v>0</v>
      </c>
      <c r="AP529" s="629">
        <v>1</v>
      </c>
      <c r="AQ529" s="711" t="s">
        <v>822</v>
      </c>
      <c r="AR529" s="712" t="s">
        <v>822</v>
      </c>
      <c r="AS529" s="629" t="s">
        <v>420</v>
      </c>
      <c r="AT529" s="629">
        <v>0</v>
      </c>
      <c r="AU529" s="629">
        <v>1</v>
      </c>
      <c r="AV529" s="711" t="s">
        <v>822</v>
      </c>
      <c r="AW529" s="712" t="s">
        <v>822</v>
      </c>
      <c r="AX529" s="229" t="s">
        <v>822</v>
      </c>
      <c r="AY529" s="229" t="s">
        <v>822</v>
      </c>
    </row>
    <row r="530" spans="1:51" ht="23" hidden="1">
      <c r="A530" s="522">
        <v>526</v>
      </c>
      <c r="B530" s="512" t="s">
        <v>172</v>
      </c>
      <c r="C530" s="610" t="s">
        <v>823</v>
      </c>
      <c r="D530" s="513" t="s">
        <v>2640</v>
      </c>
      <c r="E530" s="610" t="s">
        <v>174</v>
      </c>
      <c r="F530" s="563" t="s">
        <v>229</v>
      </c>
      <c r="G530" s="637" t="s">
        <v>586</v>
      </c>
      <c r="H530" s="635" t="s">
        <v>598</v>
      </c>
      <c r="I530" s="629" t="s">
        <v>863</v>
      </c>
      <c r="J530" s="627" t="s">
        <v>822</v>
      </c>
      <c r="K530" s="634" t="s">
        <v>822</v>
      </c>
      <c r="L530" s="634" t="s">
        <v>822</v>
      </c>
      <c r="M530" s="634" t="s">
        <v>822</v>
      </c>
      <c r="N530" s="634" t="s">
        <v>864</v>
      </c>
      <c r="O530" s="639"/>
      <c r="P530" s="634" t="s">
        <v>826</v>
      </c>
      <c r="Q530" s="634" t="s">
        <v>822</v>
      </c>
      <c r="R530" s="635" t="s">
        <v>420</v>
      </c>
      <c r="S530" s="636">
        <v>1</v>
      </c>
      <c r="T530" s="630">
        <v>1</v>
      </c>
      <c r="U530" s="630">
        <v>60</v>
      </c>
      <c r="V530" s="554">
        <f t="shared" si="52"/>
        <v>720</v>
      </c>
      <c r="W530" s="630" t="s">
        <v>822</v>
      </c>
      <c r="X530" s="602">
        <v>70</v>
      </c>
      <c r="Y530" s="554">
        <f t="shared" si="51"/>
        <v>840</v>
      </c>
      <c r="Z530" s="632">
        <v>3</v>
      </c>
      <c r="AA530" s="633"/>
      <c r="AB530" s="634" t="s">
        <v>822</v>
      </c>
      <c r="AC530" s="229" t="s">
        <v>822</v>
      </c>
      <c r="AD530" s="629" t="s">
        <v>420</v>
      </c>
      <c r="AE530" s="634">
        <v>1</v>
      </c>
      <c r="AF530" s="634">
        <v>0.2</v>
      </c>
      <c r="AG530" s="711" t="s">
        <v>822</v>
      </c>
      <c r="AH530" s="712" t="s">
        <v>822</v>
      </c>
      <c r="AI530" s="629" t="s">
        <v>420</v>
      </c>
      <c r="AJ530" s="629">
        <v>1</v>
      </c>
      <c r="AK530" s="629">
        <v>0.2</v>
      </c>
      <c r="AL530" s="711" t="s">
        <v>822</v>
      </c>
      <c r="AM530" s="712" t="s">
        <v>822</v>
      </c>
      <c r="AN530" s="629" t="s">
        <v>420</v>
      </c>
      <c r="AO530" s="629">
        <v>1</v>
      </c>
      <c r="AP530" s="629">
        <v>0.2</v>
      </c>
      <c r="AQ530" s="711" t="s">
        <v>822</v>
      </c>
      <c r="AR530" s="712" t="s">
        <v>822</v>
      </c>
      <c r="AS530" s="629" t="s">
        <v>420</v>
      </c>
      <c r="AT530" s="629">
        <v>1</v>
      </c>
      <c r="AU530" s="629">
        <v>0.2</v>
      </c>
      <c r="AV530" s="711" t="s">
        <v>822</v>
      </c>
      <c r="AW530" s="712" t="s">
        <v>822</v>
      </c>
      <c r="AX530" s="229" t="s">
        <v>822</v>
      </c>
      <c r="AY530" s="229" t="s">
        <v>822</v>
      </c>
    </row>
    <row r="531" spans="1:51" hidden="1">
      <c r="A531" s="522">
        <v>527</v>
      </c>
      <c r="B531" s="512" t="s">
        <v>172</v>
      </c>
      <c r="C531" s="610" t="s">
        <v>823</v>
      </c>
      <c r="D531" s="513" t="s">
        <v>2640</v>
      </c>
      <c r="E531" s="610" t="s">
        <v>174</v>
      </c>
      <c r="F531" s="563" t="s">
        <v>229</v>
      </c>
      <c r="G531" s="637" t="s">
        <v>586</v>
      </c>
      <c r="H531" s="635" t="s">
        <v>600</v>
      </c>
      <c r="I531" s="629" t="s">
        <v>601</v>
      </c>
      <c r="J531" s="627" t="s">
        <v>822</v>
      </c>
      <c r="K531" s="634" t="s">
        <v>822</v>
      </c>
      <c r="L531" s="634" t="s">
        <v>822</v>
      </c>
      <c r="M531" s="634" t="s">
        <v>822</v>
      </c>
      <c r="N531" s="634" t="s">
        <v>822</v>
      </c>
      <c r="O531" s="639"/>
      <c r="P531" s="634" t="s">
        <v>826</v>
      </c>
      <c r="Q531" s="634" t="s">
        <v>822</v>
      </c>
      <c r="R531" s="635" t="s">
        <v>420</v>
      </c>
      <c r="S531" s="636">
        <v>1</v>
      </c>
      <c r="T531" s="630">
        <v>0.1</v>
      </c>
      <c r="U531" s="630">
        <v>60</v>
      </c>
      <c r="V531" s="554">
        <f t="shared" si="52"/>
        <v>72</v>
      </c>
      <c r="W531" s="630" t="s">
        <v>822</v>
      </c>
      <c r="X531" s="602">
        <v>70</v>
      </c>
      <c r="Y531" s="554">
        <f t="shared" si="51"/>
        <v>84</v>
      </c>
      <c r="Z531" s="632">
        <v>3</v>
      </c>
      <c r="AA531" s="633"/>
      <c r="AB531" s="634" t="s">
        <v>822</v>
      </c>
      <c r="AC531" s="229" t="s">
        <v>822</v>
      </c>
      <c r="AD531" s="629" t="s">
        <v>420</v>
      </c>
      <c r="AE531" s="634">
        <v>1</v>
      </c>
      <c r="AF531" s="634">
        <v>0.05</v>
      </c>
      <c r="AG531" s="711" t="s">
        <v>822</v>
      </c>
      <c r="AH531" s="712" t="s">
        <v>822</v>
      </c>
      <c r="AI531" s="629" t="s">
        <v>420</v>
      </c>
      <c r="AJ531" s="629">
        <v>1</v>
      </c>
      <c r="AK531" s="629">
        <v>0.05</v>
      </c>
      <c r="AL531" s="711" t="s">
        <v>822</v>
      </c>
      <c r="AM531" s="712" t="s">
        <v>822</v>
      </c>
      <c r="AN531" s="629" t="s">
        <v>420</v>
      </c>
      <c r="AO531" s="629">
        <v>1</v>
      </c>
      <c r="AP531" s="629">
        <v>0.05</v>
      </c>
      <c r="AQ531" s="711" t="s">
        <v>822</v>
      </c>
      <c r="AR531" s="712" t="s">
        <v>822</v>
      </c>
      <c r="AS531" s="629" t="s">
        <v>420</v>
      </c>
      <c r="AT531" s="629">
        <v>1</v>
      </c>
      <c r="AU531" s="629">
        <v>0.05</v>
      </c>
      <c r="AV531" s="711" t="s">
        <v>822</v>
      </c>
      <c r="AW531" s="712" t="s">
        <v>822</v>
      </c>
      <c r="AX531" s="229" t="s">
        <v>822</v>
      </c>
      <c r="AY531" s="229" t="s">
        <v>822</v>
      </c>
    </row>
    <row r="532" spans="1:51" hidden="1">
      <c r="A532" s="522">
        <v>528</v>
      </c>
      <c r="B532" s="512" t="s">
        <v>172</v>
      </c>
      <c r="C532" s="610" t="s">
        <v>823</v>
      </c>
      <c r="D532" s="513" t="s">
        <v>2640</v>
      </c>
      <c r="E532" s="610" t="s">
        <v>174</v>
      </c>
      <c r="F532" s="563" t="s">
        <v>229</v>
      </c>
      <c r="G532" s="637" t="s">
        <v>586</v>
      </c>
      <c r="H532" s="635" t="s">
        <v>865</v>
      </c>
      <c r="I532" s="629" t="s">
        <v>866</v>
      </c>
      <c r="J532" s="627" t="s">
        <v>822</v>
      </c>
      <c r="K532" s="634" t="s">
        <v>822</v>
      </c>
      <c r="L532" s="634" t="s">
        <v>822</v>
      </c>
      <c r="M532" s="634" t="s">
        <v>822</v>
      </c>
      <c r="N532" s="634" t="s">
        <v>867</v>
      </c>
      <c r="O532" s="639"/>
      <c r="P532" s="634" t="s">
        <v>91</v>
      </c>
      <c r="Q532" s="627" t="s">
        <v>636</v>
      </c>
      <c r="R532" s="635" t="s">
        <v>420</v>
      </c>
      <c r="S532" s="636">
        <v>1</v>
      </c>
      <c r="T532" s="630">
        <v>0.05</v>
      </c>
      <c r="U532" s="630">
        <v>60</v>
      </c>
      <c r="V532" s="554">
        <f t="shared" si="52"/>
        <v>36</v>
      </c>
      <c r="W532" s="630" t="s">
        <v>822</v>
      </c>
      <c r="X532" s="602">
        <v>70</v>
      </c>
      <c r="Y532" s="554">
        <f t="shared" si="51"/>
        <v>42</v>
      </c>
      <c r="Z532" s="632">
        <v>3</v>
      </c>
      <c r="AA532" s="633"/>
      <c r="AB532" s="634" t="s">
        <v>822</v>
      </c>
      <c r="AC532" s="229" t="s">
        <v>822</v>
      </c>
      <c r="AD532" s="629" t="s">
        <v>420</v>
      </c>
      <c r="AE532" s="634">
        <v>1</v>
      </c>
      <c r="AF532" s="634">
        <v>0.05</v>
      </c>
      <c r="AG532" s="711" t="s">
        <v>822</v>
      </c>
      <c r="AH532" s="712" t="s">
        <v>822</v>
      </c>
      <c r="AI532" s="629" t="s">
        <v>420</v>
      </c>
      <c r="AJ532" s="629">
        <v>1</v>
      </c>
      <c r="AK532" s="629">
        <v>0.05</v>
      </c>
      <c r="AL532" s="711" t="s">
        <v>822</v>
      </c>
      <c r="AM532" s="712" t="s">
        <v>822</v>
      </c>
      <c r="AN532" s="629" t="s">
        <v>420</v>
      </c>
      <c r="AO532" s="629">
        <v>1</v>
      </c>
      <c r="AP532" s="629">
        <v>0.05</v>
      </c>
      <c r="AQ532" s="711" t="s">
        <v>822</v>
      </c>
      <c r="AR532" s="712" t="s">
        <v>822</v>
      </c>
      <c r="AS532" s="629" t="s">
        <v>420</v>
      </c>
      <c r="AT532" s="629">
        <v>1</v>
      </c>
      <c r="AU532" s="629">
        <v>0.05</v>
      </c>
      <c r="AV532" s="711" t="s">
        <v>822</v>
      </c>
      <c r="AW532" s="712" t="s">
        <v>822</v>
      </c>
      <c r="AX532" s="229" t="s">
        <v>822</v>
      </c>
      <c r="AY532" s="229" t="s">
        <v>822</v>
      </c>
    </row>
    <row r="533" spans="1:51" hidden="1">
      <c r="A533" s="522">
        <v>529</v>
      </c>
      <c r="B533" s="512" t="s">
        <v>172</v>
      </c>
      <c r="C533" s="610" t="s">
        <v>823</v>
      </c>
      <c r="D533" s="513" t="s">
        <v>2640</v>
      </c>
      <c r="E533" s="610" t="s">
        <v>174</v>
      </c>
      <c r="F533" s="562" t="s">
        <v>244</v>
      </c>
      <c r="G533" s="637" t="s">
        <v>602</v>
      </c>
      <c r="H533" s="629" t="s">
        <v>590</v>
      </c>
      <c r="I533" s="629" t="s">
        <v>869</v>
      </c>
      <c r="J533" s="627" t="s">
        <v>870</v>
      </c>
      <c r="K533" s="634" t="s">
        <v>822</v>
      </c>
      <c r="L533" s="634" t="s">
        <v>822</v>
      </c>
      <c r="M533" s="634" t="s">
        <v>822</v>
      </c>
      <c r="N533" s="634" t="s">
        <v>822</v>
      </c>
      <c r="O533" s="639" t="s">
        <v>822</v>
      </c>
      <c r="P533" s="634" t="s">
        <v>826</v>
      </c>
      <c r="Q533" s="634" t="s">
        <v>822</v>
      </c>
      <c r="R533" s="635" t="s">
        <v>420</v>
      </c>
      <c r="S533" s="636">
        <v>1</v>
      </c>
      <c r="T533" s="630">
        <v>0.1</v>
      </c>
      <c r="U533" s="630">
        <v>20</v>
      </c>
      <c r="V533" s="554">
        <f t="shared" si="52"/>
        <v>24</v>
      </c>
      <c r="W533" s="630" t="s">
        <v>822</v>
      </c>
      <c r="X533" s="602">
        <v>25</v>
      </c>
      <c r="Y533" s="554">
        <f t="shared" si="51"/>
        <v>30</v>
      </c>
      <c r="Z533" s="632">
        <v>5</v>
      </c>
      <c r="AA533" s="633"/>
      <c r="AB533" s="634" t="s">
        <v>822</v>
      </c>
      <c r="AC533" s="229" t="s">
        <v>822</v>
      </c>
      <c r="AD533" s="629" t="s">
        <v>420</v>
      </c>
      <c r="AE533" s="634">
        <v>1</v>
      </c>
      <c r="AF533" s="634">
        <v>0.05</v>
      </c>
      <c r="AG533" s="711" t="s">
        <v>822</v>
      </c>
      <c r="AH533" s="712" t="s">
        <v>822</v>
      </c>
      <c r="AI533" s="629" t="s">
        <v>420</v>
      </c>
      <c r="AJ533" s="629">
        <v>1</v>
      </c>
      <c r="AK533" s="629">
        <v>0.05</v>
      </c>
      <c r="AL533" s="711" t="s">
        <v>822</v>
      </c>
      <c r="AM533" s="712" t="s">
        <v>822</v>
      </c>
      <c r="AN533" s="629" t="s">
        <v>420</v>
      </c>
      <c r="AO533" s="629">
        <v>1</v>
      </c>
      <c r="AP533" s="629">
        <v>0.05</v>
      </c>
      <c r="AQ533" s="711" t="s">
        <v>822</v>
      </c>
      <c r="AR533" s="712" t="s">
        <v>822</v>
      </c>
      <c r="AS533" s="629" t="s">
        <v>420</v>
      </c>
      <c r="AT533" s="629">
        <v>1</v>
      </c>
      <c r="AU533" s="629">
        <v>0.05</v>
      </c>
      <c r="AV533" s="711" t="s">
        <v>822</v>
      </c>
      <c r="AW533" s="712" t="s">
        <v>822</v>
      </c>
      <c r="AX533" s="229" t="s">
        <v>822</v>
      </c>
      <c r="AY533" s="229" t="s">
        <v>822</v>
      </c>
    </row>
    <row r="534" spans="1:51" hidden="1">
      <c r="A534" s="522">
        <v>530</v>
      </c>
      <c r="B534" s="512" t="s">
        <v>172</v>
      </c>
      <c r="C534" s="610" t="s">
        <v>823</v>
      </c>
      <c r="D534" s="513" t="s">
        <v>2640</v>
      </c>
      <c r="E534" s="610" t="s">
        <v>174</v>
      </c>
      <c r="F534" s="562" t="s">
        <v>244</v>
      </c>
      <c r="G534" s="637" t="s">
        <v>602</v>
      </c>
      <c r="H534" s="629" t="s">
        <v>604</v>
      </c>
      <c r="I534" s="629" t="s">
        <v>871</v>
      </c>
      <c r="J534" s="627" t="s">
        <v>822</v>
      </c>
      <c r="K534" s="634" t="s">
        <v>822</v>
      </c>
      <c r="L534" s="634" t="s">
        <v>822</v>
      </c>
      <c r="M534" s="634" t="s">
        <v>822</v>
      </c>
      <c r="N534" s="634" t="s">
        <v>822</v>
      </c>
      <c r="O534" s="639" t="s">
        <v>822</v>
      </c>
      <c r="P534" s="634" t="s">
        <v>826</v>
      </c>
      <c r="Q534" s="634" t="s">
        <v>822</v>
      </c>
      <c r="R534" s="635" t="s">
        <v>420</v>
      </c>
      <c r="S534" s="636">
        <v>1</v>
      </c>
      <c r="T534" s="630">
        <v>0.1</v>
      </c>
      <c r="U534" s="630">
        <v>20</v>
      </c>
      <c r="V534" s="554">
        <f t="shared" si="52"/>
        <v>24</v>
      </c>
      <c r="W534" s="630" t="s">
        <v>822</v>
      </c>
      <c r="X534" s="602">
        <v>25</v>
      </c>
      <c r="Y534" s="554">
        <f t="shared" si="51"/>
        <v>30</v>
      </c>
      <c r="Z534" s="632">
        <v>5</v>
      </c>
      <c r="AA534" s="633"/>
      <c r="AB534" s="634" t="s">
        <v>822</v>
      </c>
      <c r="AC534" s="229" t="s">
        <v>822</v>
      </c>
      <c r="AD534" s="629" t="s">
        <v>420</v>
      </c>
      <c r="AE534" s="634">
        <v>1</v>
      </c>
      <c r="AF534" s="634">
        <v>0.15</v>
      </c>
      <c r="AG534" s="711" t="s">
        <v>822</v>
      </c>
      <c r="AH534" s="712" t="s">
        <v>822</v>
      </c>
      <c r="AI534" s="629" t="s">
        <v>420</v>
      </c>
      <c r="AJ534" s="629">
        <v>1</v>
      </c>
      <c r="AK534" s="629">
        <v>0.15</v>
      </c>
      <c r="AL534" s="711" t="s">
        <v>822</v>
      </c>
      <c r="AM534" s="712" t="s">
        <v>822</v>
      </c>
      <c r="AN534" s="629" t="s">
        <v>420</v>
      </c>
      <c r="AO534" s="629">
        <v>1</v>
      </c>
      <c r="AP534" s="629">
        <v>0.15</v>
      </c>
      <c r="AQ534" s="711" t="s">
        <v>822</v>
      </c>
      <c r="AR534" s="712" t="s">
        <v>822</v>
      </c>
      <c r="AS534" s="629" t="s">
        <v>420</v>
      </c>
      <c r="AT534" s="629">
        <v>1</v>
      </c>
      <c r="AU534" s="629">
        <v>0.15</v>
      </c>
      <c r="AV534" s="711" t="s">
        <v>822</v>
      </c>
      <c r="AW534" s="712" t="s">
        <v>822</v>
      </c>
      <c r="AX534" s="229" t="s">
        <v>822</v>
      </c>
      <c r="AY534" s="229" t="s">
        <v>822</v>
      </c>
    </row>
    <row r="535" spans="1:51" ht="23" hidden="1">
      <c r="A535" s="522">
        <v>531</v>
      </c>
      <c r="B535" s="512" t="s">
        <v>172</v>
      </c>
      <c r="C535" s="610" t="s">
        <v>823</v>
      </c>
      <c r="D535" s="513" t="s">
        <v>2640</v>
      </c>
      <c r="E535" s="610" t="s">
        <v>174</v>
      </c>
      <c r="F535" s="562" t="s">
        <v>244</v>
      </c>
      <c r="G535" s="637" t="s">
        <v>602</v>
      </c>
      <c r="H535" s="629" t="s">
        <v>605</v>
      </c>
      <c r="I535" s="629" t="s">
        <v>872</v>
      </c>
      <c r="J535" s="627" t="s">
        <v>873</v>
      </c>
      <c r="K535" s="634" t="s">
        <v>822</v>
      </c>
      <c r="L535" s="634" t="s">
        <v>822</v>
      </c>
      <c r="M535" s="634" t="s">
        <v>822</v>
      </c>
      <c r="N535" s="634" t="s">
        <v>822</v>
      </c>
      <c r="O535" s="639" t="s">
        <v>2588</v>
      </c>
      <c r="P535" s="634" t="s">
        <v>91</v>
      </c>
      <c r="Q535" s="627" t="s">
        <v>636</v>
      </c>
      <c r="R535" s="635" t="s">
        <v>420</v>
      </c>
      <c r="S535" s="636">
        <v>1</v>
      </c>
      <c r="T535" s="630">
        <v>0.5</v>
      </c>
      <c r="U535" s="630">
        <v>20</v>
      </c>
      <c r="V535" s="554">
        <f t="shared" si="52"/>
        <v>120</v>
      </c>
      <c r="W535" s="630" t="s">
        <v>822</v>
      </c>
      <c r="X535" s="602">
        <v>25</v>
      </c>
      <c r="Y535" s="554">
        <f t="shared" si="51"/>
        <v>150</v>
      </c>
      <c r="Z535" s="632">
        <v>5</v>
      </c>
      <c r="AA535" s="633"/>
      <c r="AB535" s="634" t="s">
        <v>822</v>
      </c>
      <c r="AC535" s="229" t="s">
        <v>822</v>
      </c>
      <c r="AD535" s="629" t="s">
        <v>420</v>
      </c>
      <c r="AE535" s="634">
        <v>1</v>
      </c>
      <c r="AF535" s="634">
        <v>0.5</v>
      </c>
      <c r="AG535" s="711" t="s">
        <v>822</v>
      </c>
      <c r="AH535" s="712" t="s">
        <v>822</v>
      </c>
      <c r="AI535" s="629" t="s">
        <v>420</v>
      </c>
      <c r="AJ535" s="629">
        <v>1</v>
      </c>
      <c r="AK535" s="629">
        <v>0.5</v>
      </c>
      <c r="AL535" s="711" t="s">
        <v>822</v>
      </c>
      <c r="AM535" s="712" t="s">
        <v>822</v>
      </c>
      <c r="AN535" s="629" t="s">
        <v>420</v>
      </c>
      <c r="AO535" s="629">
        <v>1</v>
      </c>
      <c r="AP535" s="629">
        <v>0.5</v>
      </c>
      <c r="AQ535" s="711" t="s">
        <v>822</v>
      </c>
      <c r="AR535" s="712" t="s">
        <v>822</v>
      </c>
      <c r="AS535" s="629" t="s">
        <v>420</v>
      </c>
      <c r="AT535" s="629">
        <v>1</v>
      </c>
      <c r="AU535" s="629">
        <v>0.5</v>
      </c>
      <c r="AV535" s="711" t="s">
        <v>822</v>
      </c>
      <c r="AW535" s="712" t="s">
        <v>822</v>
      </c>
      <c r="AX535" s="229" t="s">
        <v>822</v>
      </c>
      <c r="AY535" s="229" t="s">
        <v>822</v>
      </c>
    </row>
    <row r="536" spans="1:51" hidden="1">
      <c r="A536" s="522">
        <v>532</v>
      </c>
      <c r="B536" s="512" t="s">
        <v>172</v>
      </c>
      <c r="C536" s="610" t="s">
        <v>823</v>
      </c>
      <c r="D536" s="513" t="s">
        <v>2640</v>
      </c>
      <c r="E536" s="610" t="s">
        <v>174</v>
      </c>
      <c r="F536" s="562" t="s">
        <v>244</v>
      </c>
      <c r="G536" s="637" t="s">
        <v>602</v>
      </c>
      <c r="H536" s="629" t="s">
        <v>607</v>
      </c>
      <c r="I536" s="629" t="s">
        <v>607</v>
      </c>
      <c r="J536" s="627" t="s">
        <v>873</v>
      </c>
      <c r="K536" s="634" t="s">
        <v>822</v>
      </c>
      <c r="L536" s="634" t="s">
        <v>822</v>
      </c>
      <c r="M536" s="634" t="s">
        <v>822</v>
      </c>
      <c r="N536" s="634" t="s">
        <v>822</v>
      </c>
      <c r="O536" s="639" t="s">
        <v>2589</v>
      </c>
      <c r="P536" s="634" t="s">
        <v>91</v>
      </c>
      <c r="Q536" s="627" t="s">
        <v>636</v>
      </c>
      <c r="R536" s="635" t="s">
        <v>420</v>
      </c>
      <c r="S536" s="636">
        <v>1</v>
      </c>
      <c r="T536" s="630">
        <v>0.5</v>
      </c>
      <c r="U536" s="630">
        <v>20</v>
      </c>
      <c r="V536" s="554">
        <f t="shared" si="52"/>
        <v>120</v>
      </c>
      <c r="W536" s="630" t="s">
        <v>822</v>
      </c>
      <c r="X536" s="602">
        <v>25</v>
      </c>
      <c r="Y536" s="554">
        <f t="shared" si="51"/>
        <v>150</v>
      </c>
      <c r="Z536" s="632">
        <v>5</v>
      </c>
      <c r="AA536" s="633"/>
      <c r="AB536" s="634" t="s">
        <v>822</v>
      </c>
      <c r="AC536" s="229" t="s">
        <v>822</v>
      </c>
      <c r="AD536" s="629" t="s">
        <v>420</v>
      </c>
      <c r="AE536" s="634">
        <v>1</v>
      </c>
      <c r="AF536" s="634">
        <v>0.3</v>
      </c>
      <c r="AG536" s="711" t="s">
        <v>822</v>
      </c>
      <c r="AH536" s="712" t="s">
        <v>822</v>
      </c>
      <c r="AI536" s="629" t="s">
        <v>420</v>
      </c>
      <c r="AJ536" s="629">
        <v>1</v>
      </c>
      <c r="AK536" s="629">
        <v>0.3</v>
      </c>
      <c r="AL536" s="711" t="s">
        <v>822</v>
      </c>
      <c r="AM536" s="712" t="s">
        <v>822</v>
      </c>
      <c r="AN536" s="629" t="s">
        <v>420</v>
      </c>
      <c r="AO536" s="629">
        <v>1</v>
      </c>
      <c r="AP536" s="629">
        <v>0.3</v>
      </c>
      <c r="AQ536" s="711" t="s">
        <v>822</v>
      </c>
      <c r="AR536" s="712" t="s">
        <v>822</v>
      </c>
      <c r="AS536" s="629" t="s">
        <v>420</v>
      </c>
      <c r="AT536" s="629">
        <v>1</v>
      </c>
      <c r="AU536" s="629">
        <v>0.3</v>
      </c>
      <c r="AV536" s="711" t="s">
        <v>822</v>
      </c>
      <c r="AW536" s="712" t="s">
        <v>822</v>
      </c>
      <c r="AX536" s="229" t="s">
        <v>822</v>
      </c>
      <c r="AY536" s="229" t="s">
        <v>822</v>
      </c>
    </row>
    <row r="537" spans="1:51" hidden="1">
      <c r="A537" s="522">
        <v>533</v>
      </c>
      <c r="B537" s="512" t="s">
        <v>172</v>
      </c>
      <c r="C537" s="610" t="s">
        <v>823</v>
      </c>
      <c r="D537" s="513" t="s">
        <v>2640</v>
      </c>
      <c r="E537" s="610" t="s">
        <v>174</v>
      </c>
      <c r="F537" s="562" t="s">
        <v>244</v>
      </c>
      <c r="G537" s="637" t="s">
        <v>602</v>
      </c>
      <c r="H537" s="629" t="s">
        <v>874</v>
      </c>
      <c r="I537" s="629" t="s">
        <v>608</v>
      </c>
      <c r="J537" s="627" t="s">
        <v>822</v>
      </c>
      <c r="K537" s="634" t="s">
        <v>822</v>
      </c>
      <c r="L537" s="634" t="s">
        <v>822</v>
      </c>
      <c r="M537" s="634" t="s">
        <v>822</v>
      </c>
      <c r="N537" s="634" t="s">
        <v>822</v>
      </c>
      <c r="O537" s="639" t="s">
        <v>822</v>
      </c>
      <c r="P537" s="634" t="s">
        <v>826</v>
      </c>
      <c r="Q537" s="634" t="s">
        <v>822</v>
      </c>
      <c r="R537" s="635" t="s">
        <v>420</v>
      </c>
      <c r="S537" s="636">
        <v>1</v>
      </c>
      <c r="T537" s="630">
        <v>0.1</v>
      </c>
      <c r="U537" s="630">
        <v>20</v>
      </c>
      <c r="V537" s="554">
        <f t="shared" si="52"/>
        <v>24</v>
      </c>
      <c r="W537" s="630" t="s">
        <v>822</v>
      </c>
      <c r="X537" s="602">
        <v>25</v>
      </c>
      <c r="Y537" s="554">
        <f t="shared" si="51"/>
        <v>30</v>
      </c>
      <c r="Z537" s="632">
        <v>5</v>
      </c>
      <c r="AA537" s="633"/>
      <c r="AB537" s="634" t="s">
        <v>822</v>
      </c>
      <c r="AC537" s="229" t="s">
        <v>822</v>
      </c>
      <c r="AD537" s="629" t="s">
        <v>420</v>
      </c>
      <c r="AE537" s="634">
        <v>1</v>
      </c>
      <c r="AF537" s="634">
        <v>0.05</v>
      </c>
      <c r="AG537" s="711" t="s">
        <v>822</v>
      </c>
      <c r="AH537" s="712" t="s">
        <v>822</v>
      </c>
      <c r="AI537" s="629" t="s">
        <v>420</v>
      </c>
      <c r="AJ537" s="629">
        <v>1</v>
      </c>
      <c r="AK537" s="629">
        <v>0.05</v>
      </c>
      <c r="AL537" s="711" t="s">
        <v>822</v>
      </c>
      <c r="AM537" s="712" t="s">
        <v>822</v>
      </c>
      <c r="AN537" s="629" t="s">
        <v>420</v>
      </c>
      <c r="AO537" s="629">
        <v>1</v>
      </c>
      <c r="AP537" s="629">
        <v>0.05</v>
      </c>
      <c r="AQ537" s="711" t="s">
        <v>822</v>
      </c>
      <c r="AR537" s="712" t="s">
        <v>822</v>
      </c>
      <c r="AS537" s="629" t="s">
        <v>420</v>
      </c>
      <c r="AT537" s="629">
        <v>1</v>
      </c>
      <c r="AU537" s="629">
        <v>0.05</v>
      </c>
      <c r="AV537" s="711" t="s">
        <v>822</v>
      </c>
      <c r="AW537" s="712" t="s">
        <v>822</v>
      </c>
      <c r="AX537" s="229" t="s">
        <v>822</v>
      </c>
      <c r="AY537" s="229" t="s">
        <v>822</v>
      </c>
    </row>
    <row r="538" spans="1:51" hidden="1">
      <c r="A538" s="522">
        <v>534</v>
      </c>
      <c r="B538" s="512" t="s">
        <v>172</v>
      </c>
      <c r="C538" s="610" t="s">
        <v>823</v>
      </c>
      <c r="D538" s="513" t="s">
        <v>2640</v>
      </c>
      <c r="E538" s="610" t="s">
        <v>174</v>
      </c>
      <c r="F538" s="562" t="s">
        <v>244</v>
      </c>
      <c r="G538" s="637" t="s">
        <v>602</v>
      </c>
      <c r="H538" s="629" t="s">
        <v>875</v>
      </c>
      <c r="I538" s="629" t="s">
        <v>609</v>
      </c>
      <c r="J538" s="627" t="s">
        <v>822</v>
      </c>
      <c r="K538" s="634" t="s">
        <v>822</v>
      </c>
      <c r="L538" s="634" t="s">
        <v>822</v>
      </c>
      <c r="M538" s="634" t="s">
        <v>822</v>
      </c>
      <c r="N538" s="634" t="s">
        <v>822</v>
      </c>
      <c r="O538" s="639" t="s">
        <v>822</v>
      </c>
      <c r="P538" s="634" t="s">
        <v>826</v>
      </c>
      <c r="Q538" s="634" t="s">
        <v>822</v>
      </c>
      <c r="R538" s="635" t="s">
        <v>420</v>
      </c>
      <c r="S538" s="636">
        <v>1</v>
      </c>
      <c r="T538" s="630">
        <v>0.1</v>
      </c>
      <c r="U538" s="630">
        <v>20</v>
      </c>
      <c r="V538" s="554">
        <f t="shared" si="52"/>
        <v>24</v>
      </c>
      <c r="W538" s="630" t="s">
        <v>822</v>
      </c>
      <c r="X538" s="602">
        <v>25</v>
      </c>
      <c r="Y538" s="554">
        <f t="shared" si="51"/>
        <v>30</v>
      </c>
      <c r="Z538" s="632">
        <v>5</v>
      </c>
      <c r="AA538" s="633"/>
      <c r="AB538" s="634" t="s">
        <v>822</v>
      </c>
      <c r="AC538" s="229" t="s">
        <v>822</v>
      </c>
      <c r="AD538" s="629" t="s">
        <v>420</v>
      </c>
      <c r="AE538" s="634">
        <v>1</v>
      </c>
      <c r="AF538" s="634">
        <v>0.05</v>
      </c>
      <c r="AG538" s="711" t="s">
        <v>822</v>
      </c>
      <c r="AH538" s="712" t="s">
        <v>822</v>
      </c>
      <c r="AI538" s="629" t="s">
        <v>420</v>
      </c>
      <c r="AJ538" s="629">
        <v>1</v>
      </c>
      <c r="AK538" s="629">
        <v>0.05</v>
      </c>
      <c r="AL538" s="711" t="s">
        <v>822</v>
      </c>
      <c r="AM538" s="712" t="s">
        <v>822</v>
      </c>
      <c r="AN538" s="629" t="s">
        <v>420</v>
      </c>
      <c r="AO538" s="629">
        <v>1</v>
      </c>
      <c r="AP538" s="629">
        <v>0.05</v>
      </c>
      <c r="AQ538" s="711" t="s">
        <v>822</v>
      </c>
      <c r="AR538" s="712" t="s">
        <v>822</v>
      </c>
      <c r="AS538" s="629" t="s">
        <v>420</v>
      </c>
      <c r="AT538" s="629">
        <v>1</v>
      </c>
      <c r="AU538" s="629">
        <v>0.05</v>
      </c>
      <c r="AV538" s="711" t="s">
        <v>822</v>
      </c>
      <c r="AW538" s="712" t="s">
        <v>822</v>
      </c>
      <c r="AX538" s="229" t="s">
        <v>822</v>
      </c>
      <c r="AY538" s="229" t="s">
        <v>822</v>
      </c>
    </row>
    <row r="539" spans="1:51" hidden="1">
      <c r="A539" s="522">
        <v>535</v>
      </c>
      <c r="B539" s="512" t="s">
        <v>172</v>
      </c>
      <c r="C539" s="610" t="s">
        <v>823</v>
      </c>
      <c r="D539" s="513" t="s">
        <v>2640</v>
      </c>
      <c r="E539" s="610" t="s">
        <v>174</v>
      </c>
      <c r="F539" s="562" t="s">
        <v>244</v>
      </c>
      <c r="G539" s="637" t="s">
        <v>602</v>
      </c>
      <c r="H539" s="629" t="s">
        <v>610</v>
      </c>
      <c r="I539" s="629" t="s">
        <v>610</v>
      </c>
      <c r="J539" s="627" t="s">
        <v>822</v>
      </c>
      <c r="K539" s="634" t="s">
        <v>822</v>
      </c>
      <c r="L539" s="634" t="s">
        <v>822</v>
      </c>
      <c r="M539" s="634" t="s">
        <v>822</v>
      </c>
      <c r="N539" s="634" t="s">
        <v>822</v>
      </c>
      <c r="O539" s="639" t="s">
        <v>822</v>
      </c>
      <c r="P539" s="634" t="s">
        <v>826</v>
      </c>
      <c r="Q539" s="634" t="s">
        <v>822</v>
      </c>
      <c r="R539" s="635" t="s">
        <v>420</v>
      </c>
      <c r="S539" s="636">
        <v>1</v>
      </c>
      <c r="T539" s="630">
        <v>0.1</v>
      </c>
      <c r="U539" s="630">
        <v>20</v>
      </c>
      <c r="V539" s="554">
        <f t="shared" si="52"/>
        <v>24</v>
      </c>
      <c r="W539" s="630" t="s">
        <v>822</v>
      </c>
      <c r="X539" s="602">
        <v>25</v>
      </c>
      <c r="Y539" s="554">
        <f t="shared" si="51"/>
        <v>30</v>
      </c>
      <c r="Z539" s="632">
        <v>5</v>
      </c>
      <c r="AA539" s="633"/>
      <c r="AB539" s="634" t="s">
        <v>822</v>
      </c>
      <c r="AC539" s="229" t="s">
        <v>822</v>
      </c>
      <c r="AD539" s="629" t="s">
        <v>420</v>
      </c>
      <c r="AE539" s="634">
        <v>1</v>
      </c>
      <c r="AF539" s="634">
        <v>0.01</v>
      </c>
      <c r="AG539" s="711" t="s">
        <v>822</v>
      </c>
      <c r="AH539" s="712" t="s">
        <v>822</v>
      </c>
      <c r="AI539" s="629" t="s">
        <v>420</v>
      </c>
      <c r="AJ539" s="629">
        <v>1</v>
      </c>
      <c r="AK539" s="629">
        <v>0.01</v>
      </c>
      <c r="AL539" s="711" t="s">
        <v>822</v>
      </c>
      <c r="AM539" s="712" t="s">
        <v>822</v>
      </c>
      <c r="AN539" s="629" t="s">
        <v>420</v>
      </c>
      <c r="AO539" s="629">
        <v>1</v>
      </c>
      <c r="AP539" s="629">
        <v>0.01</v>
      </c>
      <c r="AQ539" s="711" t="s">
        <v>822</v>
      </c>
      <c r="AR539" s="712" t="s">
        <v>822</v>
      </c>
      <c r="AS539" s="629" t="s">
        <v>420</v>
      </c>
      <c r="AT539" s="629">
        <v>1</v>
      </c>
      <c r="AU539" s="629">
        <v>0.01</v>
      </c>
      <c r="AV539" s="711" t="s">
        <v>822</v>
      </c>
      <c r="AW539" s="712" t="s">
        <v>822</v>
      </c>
      <c r="AX539" s="229" t="s">
        <v>822</v>
      </c>
      <c r="AY539" s="229" t="s">
        <v>822</v>
      </c>
    </row>
    <row r="540" spans="1:51" ht="23" hidden="1">
      <c r="A540" s="522">
        <v>536</v>
      </c>
      <c r="B540" s="512" t="s">
        <v>172</v>
      </c>
      <c r="C540" s="610" t="s">
        <v>823</v>
      </c>
      <c r="D540" s="513" t="s">
        <v>2640</v>
      </c>
      <c r="E540" s="610" t="s">
        <v>174</v>
      </c>
      <c r="F540" s="610" t="s">
        <v>876</v>
      </c>
      <c r="G540" s="637" t="s">
        <v>602</v>
      </c>
      <c r="H540" s="629" t="s">
        <v>877</v>
      </c>
      <c r="I540" s="629" t="s">
        <v>878</v>
      </c>
      <c r="J540" s="627"/>
      <c r="K540" s="634"/>
      <c r="L540" s="634"/>
      <c r="M540" s="634"/>
      <c r="N540" s="634"/>
      <c r="O540" s="639"/>
      <c r="P540" s="634" t="s">
        <v>826</v>
      </c>
      <c r="Q540" s="634"/>
      <c r="R540" s="635" t="s">
        <v>420</v>
      </c>
      <c r="S540" s="636">
        <v>1</v>
      </c>
      <c r="T540" s="630">
        <v>1</v>
      </c>
      <c r="U540" s="630">
        <v>10</v>
      </c>
      <c r="V540" s="554">
        <f t="shared" si="52"/>
        <v>120</v>
      </c>
      <c r="W540" s="630"/>
      <c r="X540" s="602">
        <v>13</v>
      </c>
      <c r="Y540" s="554">
        <f t="shared" si="51"/>
        <v>156</v>
      </c>
      <c r="Z540" s="632">
        <v>5</v>
      </c>
      <c r="AA540" s="633"/>
      <c r="AB540" s="634"/>
      <c r="AC540" s="229"/>
      <c r="AD540" s="629"/>
      <c r="AE540" s="634"/>
      <c r="AF540" s="634"/>
      <c r="AG540" s="711"/>
      <c r="AH540" s="712"/>
      <c r="AI540" s="629"/>
      <c r="AJ540" s="629"/>
      <c r="AK540" s="629"/>
      <c r="AL540" s="711"/>
      <c r="AM540" s="712"/>
      <c r="AN540" s="629"/>
      <c r="AO540" s="629"/>
      <c r="AP540" s="629"/>
      <c r="AQ540" s="711"/>
      <c r="AR540" s="712"/>
      <c r="AS540" s="629"/>
      <c r="AT540" s="629"/>
      <c r="AU540" s="629"/>
      <c r="AV540" s="711"/>
      <c r="AW540" s="712"/>
      <c r="AX540" s="229"/>
      <c r="AY540" s="229"/>
    </row>
    <row r="541" spans="1:51" hidden="1">
      <c r="A541" s="522">
        <v>537</v>
      </c>
      <c r="B541" s="512" t="s">
        <v>172</v>
      </c>
      <c r="C541" s="610" t="s">
        <v>823</v>
      </c>
      <c r="D541" s="513" t="s">
        <v>2640</v>
      </c>
      <c r="E541" s="610" t="s">
        <v>174</v>
      </c>
      <c r="F541" s="610" t="s">
        <v>876</v>
      </c>
      <c r="G541" s="637" t="s">
        <v>602</v>
      </c>
      <c r="H541" s="629" t="s">
        <v>879</v>
      </c>
      <c r="I541" s="641" t="s">
        <v>880</v>
      </c>
      <c r="J541" s="627"/>
      <c r="K541" s="634"/>
      <c r="L541" s="634"/>
      <c r="M541" s="634"/>
      <c r="N541" s="634"/>
      <c r="O541" s="639" t="s">
        <v>2588</v>
      </c>
      <c r="P541" s="634" t="s">
        <v>826</v>
      </c>
      <c r="Q541" s="634"/>
      <c r="R541" s="635" t="s">
        <v>420</v>
      </c>
      <c r="S541" s="636">
        <v>1</v>
      </c>
      <c r="T541" s="630">
        <v>1</v>
      </c>
      <c r="U541" s="630">
        <v>10</v>
      </c>
      <c r="V541" s="554">
        <f t="shared" si="52"/>
        <v>120</v>
      </c>
      <c r="W541" s="630"/>
      <c r="X541" s="602">
        <v>13</v>
      </c>
      <c r="Y541" s="554">
        <f t="shared" si="51"/>
        <v>156</v>
      </c>
      <c r="Z541" s="632">
        <v>5</v>
      </c>
      <c r="AA541" s="633"/>
      <c r="AB541" s="634"/>
      <c r="AC541" s="229"/>
      <c r="AD541" s="629"/>
      <c r="AE541" s="634"/>
      <c r="AF541" s="634"/>
      <c r="AG541" s="711"/>
      <c r="AH541" s="712"/>
      <c r="AI541" s="629"/>
      <c r="AJ541" s="629"/>
      <c r="AK541" s="629"/>
      <c r="AL541" s="711"/>
      <c r="AM541" s="712"/>
      <c r="AN541" s="629"/>
      <c r="AO541" s="629"/>
      <c r="AP541" s="629"/>
      <c r="AQ541" s="711"/>
      <c r="AR541" s="712"/>
      <c r="AS541" s="629"/>
      <c r="AT541" s="629"/>
      <c r="AU541" s="629"/>
      <c r="AV541" s="711"/>
      <c r="AW541" s="712"/>
      <c r="AX541" s="229"/>
      <c r="AY541" s="229"/>
    </row>
    <row r="542" spans="1:51" ht="34.5" hidden="1">
      <c r="A542" s="522">
        <v>538</v>
      </c>
      <c r="B542" s="512" t="s">
        <v>172</v>
      </c>
      <c r="C542" s="610" t="s">
        <v>823</v>
      </c>
      <c r="D542" s="513" t="s">
        <v>2640</v>
      </c>
      <c r="E542" s="610" t="s">
        <v>174</v>
      </c>
      <c r="F542" s="610" t="s">
        <v>881</v>
      </c>
      <c r="G542" s="637" t="s">
        <v>882</v>
      </c>
      <c r="H542" s="629" t="s">
        <v>590</v>
      </c>
      <c r="I542" s="629" t="s">
        <v>883</v>
      </c>
      <c r="J542" s="627" t="s">
        <v>884</v>
      </c>
      <c r="K542" s="634" t="s">
        <v>822</v>
      </c>
      <c r="L542" s="634" t="s">
        <v>822</v>
      </c>
      <c r="M542" s="634" t="s">
        <v>822</v>
      </c>
      <c r="N542" s="634" t="s">
        <v>822</v>
      </c>
      <c r="O542" s="642" t="s">
        <v>822</v>
      </c>
      <c r="P542" s="635" t="s">
        <v>826</v>
      </c>
      <c r="Q542" s="635" t="s">
        <v>822</v>
      </c>
      <c r="R542" s="635" t="s">
        <v>420</v>
      </c>
      <c r="S542" s="636">
        <v>1</v>
      </c>
      <c r="T542" s="630">
        <v>0.1</v>
      </c>
      <c r="U542" s="630">
        <v>30</v>
      </c>
      <c r="V542" s="554">
        <f t="shared" si="52"/>
        <v>36</v>
      </c>
      <c r="W542" s="630" t="s">
        <v>822</v>
      </c>
      <c r="X542" s="602">
        <v>30</v>
      </c>
      <c r="Y542" s="554">
        <f t="shared" si="51"/>
        <v>36</v>
      </c>
      <c r="Z542" s="632">
        <v>1</v>
      </c>
      <c r="AA542" s="633"/>
      <c r="AB542" s="635" t="s">
        <v>885</v>
      </c>
      <c r="AC542" s="229" t="s">
        <v>822</v>
      </c>
      <c r="AD542" s="629" t="s">
        <v>420</v>
      </c>
      <c r="AE542" s="634">
        <v>1</v>
      </c>
      <c r="AF542" s="634">
        <v>0.05</v>
      </c>
      <c r="AG542" s="711" t="s">
        <v>822</v>
      </c>
      <c r="AH542" s="712" t="s">
        <v>822</v>
      </c>
      <c r="AI542" s="629" t="s">
        <v>420</v>
      </c>
      <c r="AJ542" s="629">
        <v>1</v>
      </c>
      <c r="AK542" s="629">
        <v>0.05</v>
      </c>
      <c r="AL542" s="711" t="s">
        <v>822</v>
      </c>
      <c r="AM542" s="712" t="s">
        <v>822</v>
      </c>
      <c r="AN542" s="629" t="s">
        <v>420</v>
      </c>
      <c r="AO542" s="629">
        <v>1</v>
      </c>
      <c r="AP542" s="629">
        <v>0.05</v>
      </c>
      <c r="AQ542" s="711" t="s">
        <v>822</v>
      </c>
      <c r="AR542" s="712" t="s">
        <v>822</v>
      </c>
      <c r="AS542" s="629" t="s">
        <v>420</v>
      </c>
      <c r="AT542" s="629">
        <v>1</v>
      </c>
      <c r="AU542" s="629">
        <v>0.05</v>
      </c>
      <c r="AV542" s="711" t="s">
        <v>822</v>
      </c>
      <c r="AW542" s="712" t="s">
        <v>822</v>
      </c>
      <c r="AX542" s="229" t="s">
        <v>822</v>
      </c>
      <c r="AY542" s="229" t="s">
        <v>822</v>
      </c>
    </row>
    <row r="543" spans="1:51" ht="16.5" hidden="1" customHeight="1">
      <c r="A543" s="522">
        <v>539</v>
      </c>
      <c r="B543" s="512" t="s">
        <v>172</v>
      </c>
      <c r="C543" s="610" t="s">
        <v>823</v>
      </c>
      <c r="D543" s="513" t="s">
        <v>2640</v>
      </c>
      <c r="E543" s="610" t="s">
        <v>174</v>
      </c>
      <c r="F543" s="610" t="s">
        <v>881</v>
      </c>
      <c r="G543" s="637" t="s">
        <v>882</v>
      </c>
      <c r="H543" s="629" t="s">
        <v>886</v>
      </c>
      <c r="I543" s="629" t="s">
        <v>887</v>
      </c>
      <c r="J543" s="627" t="s">
        <v>822</v>
      </c>
      <c r="K543" s="634" t="s">
        <v>822</v>
      </c>
      <c r="L543" s="634" t="s">
        <v>822</v>
      </c>
      <c r="M543" s="634" t="s">
        <v>822</v>
      </c>
      <c r="N543" s="634" t="s">
        <v>822</v>
      </c>
      <c r="O543" s="642" t="s">
        <v>822</v>
      </c>
      <c r="P543" s="635" t="s">
        <v>826</v>
      </c>
      <c r="Q543" s="635" t="s">
        <v>822</v>
      </c>
      <c r="R543" s="635" t="s">
        <v>420</v>
      </c>
      <c r="S543" s="636">
        <v>1</v>
      </c>
      <c r="T543" s="630">
        <v>0.05</v>
      </c>
      <c r="U543" s="630">
        <v>30</v>
      </c>
      <c r="V543" s="554">
        <f t="shared" si="52"/>
        <v>18</v>
      </c>
      <c r="W543" s="630" t="s">
        <v>822</v>
      </c>
      <c r="X543" s="602">
        <v>30</v>
      </c>
      <c r="Y543" s="554">
        <f t="shared" si="51"/>
        <v>18</v>
      </c>
      <c r="Z543" s="632">
        <v>1</v>
      </c>
      <c r="AA543" s="633"/>
      <c r="AB543" s="635" t="s">
        <v>822</v>
      </c>
      <c r="AC543" s="229" t="s">
        <v>822</v>
      </c>
      <c r="AD543" s="629" t="s">
        <v>420</v>
      </c>
      <c r="AE543" s="634">
        <v>1</v>
      </c>
      <c r="AF543" s="634">
        <v>0.01</v>
      </c>
      <c r="AG543" s="711" t="s">
        <v>822</v>
      </c>
      <c r="AH543" s="712" t="s">
        <v>822</v>
      </c>
      <c r="AI543" s="629" t="s">
        <v>420</v>
      </c>
      <c r="AJ543" s="629">
        <v>1</v>
      </c>
      <c r="AK543" s="629">
        <v>0.01</v>
      </c>
      <c r="AL543" s="711" t="s">
        <v>822</v>
      </c>
      <c r="AM543" s="712" t="s">
        <v>822</v>
      </c>
      <c r="AN543" s="629" t="s">
        <v>420</v>
      </c>
      <c r="AO543" s="629">
        <v>1</v>
      </c>
      <c r="AP543" s="629">
        <v>0.01</v>
      </c>
      <c r="AQ543" s="711" t="s">
        <v>822</v>
      </c>
      <c r="AR543" s="712" t="s">
        <v>822</v>
      </c>
      <c r="AS543" s="629" t="s">
        <v>420</v>
      </c>
      <c r="AT543" s="629">
        <v>1</v>
      </c>
      <c r="AU543" s="629">
        <v>0.01</v>
      </c>
      <c r="AV543" s="711" t="s">
        <v>822</v>
      </c>
      <c r="AW543" s="712" t="s">
        <v>822</v>
      </c>
      <c r="AX543" s="229" t="s">
        <v>822</v>
      </c>
      <c r="AY543" s="229" t="s">
        <v>822</v>
      </c>
    </row>
    <row r="544" spans="1:51" ht="16.5" hidden="1" customHeight="1">
      <c r="A544" s="522">
        <v>540</v>
      </c>
      <c r="B544" s="512" t="s">
        <v>172</v>
      </c>
      <c r="C544" s="610" t="s">
        <v>823</v>
      </c>
      <c r="D544" s="513" t="s">
        <v>2640</v>
      </c>
      <c r="E544" s="610" t="s">
        <v>174</v>
      </c>
      <c r="F544" s="610" t="s">
        <v>881</v>
      </c>
      <c r="G544" s="637" t="s">
        <v>882</v>
      </c>
      <c r="H544" s="629" t="s">
        <v>888</v>
      </c>
      <c r="I544" s="629" t="s">
        <v>889</v>
      </c>
      <c r="J544" s="627" t="s">
        <v>822</v>
      </c>
      <c r="K544" s="634" t="s">
        <v>822</v>
      </c>
      <c r="L544" s="634" t="s">
        <v>822</v>
      </c>
      <c r="M544" s="634" t="s">
        <v>822</v>
      </c>
      <c r="N544" s="634" t="s">
        <v>822</v>
      </c>
      <c r="O544" s="642" t="s">
        <v>822</v>
      </c>
      <c r="P544" s="635" t="s">
        <v>826</v>
      </c>
      <c r="Q544" s="635" t="s">
        <v>822</v>
      </c>
      <c r="R544" s="635" t="s">
        <v>420</v>
      </c>
      <c r="S544" s="636">
        <v>1</v>
      </c>
      <c r="T544" s="630">
        <v>0.05</v>
      </c>
      <c r="U544" s="630">
        <v>30</v>
      </c>
      <c r="V544" s="554">
        <f t="shared" si="52"/>
        <v>18</v>
      </c>
      <c r="W544" s="630" t="s">
        <v>822</v>
      </c>
      <c r="X544" s="602">
        <v>30</v>
      </c>
      <c r="Y544" s="554">
        <f t="shared" si="51"/>
        <v>18</v>
      </c>
      <c r="Z544" s="632">
        <v>1</v>
      </c>
      <c r="AA544" s="633"/>
      <c r="AB544" s="635" t="s">
        <v>822</v>
      </c>
      <c r="AC544" s="229" t="s">
        <v>822</v>
      </c>
      <c r="AD544" s="629" t="s">
        <v>420</v>
      </c>
      <c r="AE544" s="634">
        <v>1</v>
      </c>
      <c r="AF544" s="634">
        <v>0.15</v>
      </c>
      <c r="AG544" s="711" t="s">
        <v>822</v>
      </c>
      <c r="AH544" s="712" t="s">
        <v>822</v>
      </c>
      <c r="AI544" s="629" t="s">
        <v>420</v>
      </c>
      <c r="AJ544" s="629">
        <v>1</v>
      </c>
      <c r="AK544" s="629">
        <v>0.15</v>
      </c>
      <c r="AL544" s="711" t="s">
        <v>822</v>
      </c>
      <c r="AM544" s="712" t="s">
        <v>822</v>
      </c>
      <c r="AN544" s="629" t="s">
        <v>420</v>
      </c>
      <c r="AO544" s="629">
        <v>1</v>
      </c>
      <c r="AP544" s="629">
        <v>0.15</v>
      </c>
      <c r="AQ544" s="711" t="s">
        <v>822</v>
      </c>
      <c r="AR544" s="712" t="s">
        <v>822</v>
      </c>
      <c r="AS544" s="629" t="s">
        <v>420</v>
      </c>
      <c r="AT544" s="629">
        <v>1</v>
      </c>
      <c r="AU544" s="629">
        <v>0.15</v>
      </c>
      <c r="AV544" s="711" t="s">
        <v>822</v>
      </c>
      <c r="AW544" s="712" t="s">
        <v>822</v>
      </c>
      <c r="AX544" s="229" t="s">
        <v>822</v>
      </c>
      <c r="AY544" s="229" t="s">
        <v>822</v>
      </c>
    </row>
    <row r="545" spans="1:51" ht="24" hidden="1" customHeight="1">
      <c r="A545" s="522">
        <v>541</v>
      </c>
      <c r="B545" s="512" t="s">
        <v>172</v>
      </c>
      <c r="C545" s="610" t="s">
        <v>823</v>
      </c>
      <c r="D545" s="513" t="s">
        <v>2640</v>
      </c>
      <c r="E545" s="610" t="s">
        <v>174</v>
      </c>
      <c r="F545" s="610" t="s">
        <v>881</v>
      </c>
      <c r="G545" s="637" t="s">
        <v>882</v>
      </c>
      <c r="H545" s="629" t="s">
        <v>890</v>
      </c>
      <c r="I545" s="629" t="s">
        <v>891</v>
      </c>
      <c r="J545" s="627" t="s">
        <v>822</v>
      </c>
      <c r="K545" s="634" t="s">
        <v>822</v>
      </c>
      <c r="L545" s="634" t="s">
        <v>822</v>
      </c>
      <c r="M545" s="634" t="s">
        <v>822</v>
      </c>
      <c r="N545" s="634" t="s">
        <v>822</v>
      </c>
      <c r="O545" s="642" t="s">
        <v>822</v>
      </c>
      <c r="P545" s="635" t="s">
        <v>826</v>
      </c>
      <c r="Q545" s="635" t="s">
        <v>822</v>
      </c>
      <c r="R545" s="635" t="s">
        <v>420</v>
      </c>
      <c r="S545" s="636">
        <v>1</v>
      </c>
      <c r="T545" s="630">
        <v>0.25</v>
      </c>
      <c r="U545" s="630">
        <v>30</v>
      </c>
      <c r="V545" s="554">
        <f t="shared" si="52"/>
        <v>90</v>
      </c>
      <c r="W545" s="630" t="s">
        <v>822</v>
      </c>
      <c r="X545" s="602">
        <v>30</v>
      </c>
      <c r="Y545" s="554">
        <f t="shared" si="51"/>
        <v>90</v>
      </c>
      <c r="Z545" s="632">
        <v>1</v>
      </c>
      <c r="AA545" s="633"/>
      <c r="AB545" s="635" t="s">
        <v>892</v>
      </c>
      <c r="AC545" s="229" t="s">
        <v>822</v>
      </c>
      <c r="AD545" s="629" t="s">
        <v>420</v>
      </c>
      <c r="AE545" s="634">
        <v>1</v>
      </c>
      <c r="AF545" s="634">
        <v>0.3</v>
      </c>
      <c r="AG545" s="711" t="s">
        <v>822</v>
      </c>
      <c r="AH545" s="712" t="s">
        <v>822</v>
      </c>
      <c r="AI545" s="629" t="s">
        <v>420</v>
      </c>
      <c r="AJ545" s="629">
        <v>1</v>
      </c>
      <c r="AK545" s="629">
        <v>0.3</v>
      </c>
      <c r="AL545" s="711" t="s">
        <v>822</v>
      </c>
      <c r="AM545" s="712" t="s">
        <v>822</v>
      </c>
      <c r="AN545" s="629" t="s">
        <v>420</v>
      </c>
      <c r="AO545" s="629">
        <v>1</v>
      </c>
      <c r="AP545" s="629">
        <v>0.3</v>
      </c>
      <c r="AQ545" s="711" t="s">
        <v>822</v>
      </c>
      <c r="AR545" s="712" t="s">
        <v>822</v>
      </c>
      <c r="AS545" s="629" t="s">
        <v>420</v>
      </c>
      <c r="AT545" s="629">
        <v>1</v>
      </c>
      <c r="AU545" s="629">
        <v>0.3</v>
      </c>
      <c r="AV545" s="711" t="s">
        <v>822</v>
      </c>
      <c r="AW545" s="712" t="s">
        <v>822</v>
      </c>
      <c r="AX545" s="229" t="s">
        <v>822</v>
      </c>
      <c r="AY545" s="229" t="s">
        <v>822</v>
      </c>
    </row>
    <row r="546" spans="1:51" ht="16.5" hidden="1" customHeight="1">
      <c r="A546" s="522">
        <v>542</v>
      </c>
      <c r="B546" s="512" t="s">
        <v>172</v>
      </c>
      <c r="C546" s="610" t="s">
        <v>823</v>
      </c>
      <c r="D546" s="513" t="s">
        <v>2640</v>
      </c>
      <c r="E546" s="610" t="s">
        <v>174</v>
      </c>
      <c r="F546" s="610" t="s">
        <v>881</v>
      </c>
      <c r="G546" s="637" t="s">
        <v>882</v>
      </c>
      <c r="H546" s="629" t="s">
        <v>546</v>
      </c>
      <c r="I546" s="629" t="s">
        <v>893</v>
      </c>
      <c r="J546" s="627" t="s">
        <v>822</v>
      </c>
      <c r="K546" s="634" t="s">
        <v>822</v>
      </c>
      <c r="L546" s="634" t="s">
        <v>822</v>
      </c>
      <c r="M546" s="634" t="s">
        <v>822</v>
      </c>
      <c r="N546" s="634" t="s">
        <v>822</v>
      </c>
      <c r="O546" s="642" t="s">
        <v>2590</v>
      </c>
      <c r="P546" s="635" t="s">
        <v>91</v>
      </c>
      <c r="Q546" s="635" t="s">
        <v>636</v>
      </c>
      <c r="R546" s="635" t="s">
        <v>420</v>
      </c>
      <c r="S546" s="636">
        <v>0</v>
      </c>
      <c r="T546" s="630">
        <v>0.25</v>
      </c>
      <c r="U546" s="630">
        <v>30</v>
      </c>
      <c r="V546" s="554">
        <f t="shared" si="52"/>
        <v>0</v>
      </c>
      <c r="W546" s="630" t="s">
        <v>822</v>
      </c>
      <c r="X546" s="602">
        <v>30</v>
      </c>
      <c r="Y546" s="554">
        <f t="shared" si="51"/>
        <v>0</v>
      </c>
      <c r="Z546" s="632">
        <v>1</v>
      </c>
      <c r="AA546" s="633"/>
      <c r="AB546" s="635" t="s">
        <v>822</v>
      </c>
      <c r="AC546" s="229" t="s">
        <v>822</v>
      </c>
      <c r="AD546" s="629" t="s">
        <v>420</v>
      </c>
      <c r="AE546" s="634">
        <v>0</v>
      </c>
      <c r="AF546" s="634">
        <v>0.25</v>
      </c>
      <c r="AG546" s="711" t="s">
        <v>822</v>
      </c>
      <c r="AH546" s="712" t="s">
        <v>822</v>
      </c>
      <c r="AI546" s="629" t="s">
        <v>420</v>
      </c>
      <c r="AJ546" s="629">
        <v>0</v>
      </c>
      <c r="AK546" s="629">
        <v>0.25</v>
      </c>
      <c r="AL546" s="711" t="s">
        <v>822</v>
      </c>
      <c r="AM546" s="712" t="s">
        <v>822</v>
      </c>
      <c r="AN546" s="629" t="s">
        <v>420</v>
      </c>
      <c r="AO546" s="629">
        <v>0</v>
      </c>
      <c r="AP546" s="629">
        <v>0.25</v>
      </c>
      <c r="AQ546" s="711" t="s">
        <v>822</v>
      </c>
      <c r="AR546" s="712" t="s">
        <v>822</v>
      </c>
      <c r="AS546" s="629" t="s">
        <v>420</v>
      </c>
      <c r="AT546" s="629">
        <v>0</v>
      </c>
      <c r="AU546" s="629">
        <v>0.25</v>
      </c>
      <c r="AV546" s="711" t="s">
        <v>822</v>
      </c>
      <c r="AW546" s="712" t="s">
        <v>822</v>
      </c>
      <c r="AX546" s="229" t="s">
        <v>822</v>
      </c>
      <c r="AY546" s="229" t="s">
        <v>822</v>
      </c>
    </row>
    <row r="547" spans="1:51" ht="48" hidden="1" customHeight="1">
      <c r="A547" s="522">
        <v>543</v>
      </c>
      <c r="B547" s="512" t="s">
        <v>172</v>
      </c>
      <c r="C547" s="610" t="s">
        <v>823</v>
      </c>
      <c r="D547" s="513" t="s">
        <v>2640</v>
      </c>
      <c r="E547" s="610" t="s">
        <v>174</v>
      </c>
      <c r="F547" s="610" t="s">
        <v>881</v>
      </c>
      <c r="G547" s="637" t="s">
        <v>882</v>
      </c>
      <c r="H547" s="629" t="s">
        <v>836</v>
      </c>
      <c r="I547" s="629" t="s">
        <v>894</v>
      </c>
      <c r="J547" s="627" t="s">
        <v>895</v>
      </c>
      <c r="K547" s="634" t="s">
        <v>822</v>
      </c>
      <c r="L547" s="634" t="s">
        <v>822</v>
      </c>
      <c r="M547" s="634" t="s">
        <v>822</v>
      </c>
      <c r="N547" s="634" t="s">
        <v>896</v>
      </c>
      <c r="O547" s="642"/>
      <c r="P547" s="635" t="s">
        <v>826</v>
      </c>
      <c r="Q547" s="635" t="s">
        <v>822</v>
      </c>
      <c r="R547" s="635" t="s">
        <v>420</v>
      </c>
      <c r="S547" s="636">
        <v>1</v>
      </c>
      <c r="T547" s="630">
        <v>0.1</v>
      </c>
      <c r="U547" s="630">
        <v>30</v>
      </c>
      <c r="V547" s="554">
        <f t="shared" si="52"/>
        <v>36</v>
      </c>
      <c r="W547" s="630" t="s">
        <v>822</v>
      </c>
      <c r="X547" s="602">
        <v>30</v>
      </c>
      <c r="Y547" s="554">
        <f t="shared" si="51"/>
        <v>36</v>
      </c>
      <c r="Z547" s="632">
        <v>1</v>
      </c>
      <c r="AA547" s="633"/>
      <c r="AB547" s="635" t="s">
        <v>885</v>
      </c>
      <c r="AC547" s="229" t="s">
        <v>822</v>
      </c>
      <c r="AD547" s="629" t="s">
        <v>420</v>
      </c>
      <c r="AE547" s="634">
        <v>1</v>
      </c>
      <c r="AF547" s="634">
        <v>0.01</v>
      </c>
      <c r="AG547" s="711" t="s">
        <v>822</v>
      </c>
      <c r="AH547" s="712" t="s">
        <v>822</v>
      </c>
      <c r="AI547" s="629" t="s">
        <v>420</v>
      </c>
      <c r="AJ547" s="629">
        <v>1</v>
      </c>
      <c r="AK547" s="629">
        <v>0.01</v>
      </c>
      <c r="AL547" s="711" t="s">
        <v>822</v>
      </c>
      <c r="AM547" s="712" t="s">
        <v>822</v>
      </c>
      <c r="AN547" s="629" t="s">
        <v>420</v>
      </c>
      <c r="AO547" s="629">
        <v>1</v>
      </c>
      <c r="AP547" s="629">
        <v>0.01</v>
      </c>
      <c r="AQ547" s="711" t="s">
        <v>822</v>
      </c>
      <c r="AR547" s="712" t="s">
        <v>822</v>
      </c>
      <c r="AS547" s="629" t="s">
        <v>420</v>
      </c>
      <c r="AT547" s="629">
        <v>1</v>
      </c>
      <c r="AU547" s="629">
        <v>0.01</v>
      </c>
      <c r="AV547" s="711" t="s">
        <v>822</v>
      </c>
      <c r="AW547" s="712" t="s">
        <v>822</v>
      </c>
      <c r="AX547" s="229" t="s">
        <v>822</v>
      </c>
      <c r="AY547" s="229" t="s">
        <v>822</v>
      </c>
    </row>
    <row r="548" spans="1:51" ht="24" hidden="1" customHeight="1">
      <c r="A548" s="522">
        <v>544</v>
      </c>
      <c r="B548" s="512" t="s">
        <v>172</v>
      </c>
      <c r="C548" s="610" t="s">
        <v>823</v>
      </c>
      <c r="D548" s="513" t="s">
        <v>2640</v>
      </c>
      <c r="E548" s="610" t="s">
        <v>174</v>
      </c>
      <c r="F548" s="610" t="s">
        <v>881</v>
      </c>
      <c r="G548" s="637" t="s">
        <v>882</v>
      </c>
      <c r="H548" s="629" t="s">
        <v>600</v>
      </c>
      <c r="I548" s="629" t="s">
        <v>897</v>
      </c>
      <c r="J548" s="627" t="s">
        <v>895</v>
      </c>
      <c r="K548" s="634" t="s">
        <v>822</v>
      </c>
      <c r="L548" s="634" t="s">
        <v>822</v>
      </c>
      <c r="M548" s="634" t="s">
        <v>822</v>
      </c>
      <c r="N548" s="634" t="s">
        <v>822</v>
      </c>
      <c r="O548" s="642" t="s">
        <v>822</v>
      </c>
      <c r="P548" s="635" t="s">
        <v>826</v>
      </c>
      <c r="Q548" s="635" t="s">
        <v>822</v>
      </c>
      <c r="R548" s="635" t="s">
        <v>420</v>
      </c>
      <c r="S548" s="636">
        <v>1</v>
      </c>
      <c r="T548" s="630">
        <v>0.1</v>
      </c>
      <c r="U548" s="630">
        <v>30</v>
      </c>
      <c r="V548" s="554">
        <f t="shared" si="52"/>
        <v>36</v>
      </c>
      <c r="W548" s="630" t="s">
        <v>822</v>
      </c>
      <c r="X548" s="602">
        <v>30</v>
      </c>
      <c r="Y548" s="554">
        <f t="shared" si="51"/>
        <v>36</v>
      </c>
      <c r="Z548" s="632">
        <v>1</v>
      </c>
      <c r="AA548" s="633"/>
      <c r="AB548" s="635" t="s">
        <v>898</v>
      </c>
      <c r="AC548" s="229" t="s">
        <v>822</v>
      </c>
      <c r="AD548" s="629" t="s">
        <v>420</v>
      </c>
      <c r="AE548" s="634">
        <v>1</v>
      </c>
      <c r="AF548" s="634">
        <v>0.05</v>
      </c>
      <c r="AG548" s="711" t="s">
        <v>822</v>
      </c>
      <c r="AH548" s="712" t="s">
        <v>822</v>
      </c>
      <c r="AI548" s="629" t="s">
        <v>420</v>
      </c>
      <c r="AJ548" s="629">
        <v>1</v>
      </c>
      <c r="AK548" s="629">
        <v>0.05</v>
      </c>
      <c r="AL548" s="711" t="s">
        <v>822</v>
      </c>
      <c r="AM548" s="712" t="s">
        <v>822</v>
      </c>
      <c r="AN548" s="629" t="s">
        <v>420</v>
      </c>
      <c r="AO548" s="629">
        <v>1</v>
      </c>
      <c r="AP548" s="629">
        <v>0.05</v>
      </c>
      <c r="AQ548" s="711" t="s">
        <v>822</v>
      </c>
      <c r="AR548" s="712" t="s">
        <v>822</v>
      </c>
      <c r="AS548" s="629" t="s">
        <v>420</v>
      </c>
      <c r="AT548" s="629">
        <v>1</v>
      </c>
      <c r="AU548" s="629">
        <v>0.05</v>
      </c>
      <c r="AV548" s="711" t="s">
        <v>822</v>
      </c>
      <c r="AW548" s="712" t="s">
        <v>822</v>
      </c>
      <c r="AX548" s="229" t="s">
        <v>822</v>
      </c>
      <c r="AY548" s="229" t="s">
        <v>822</v>
      </c>
    </row>
    <row r="549" spans="1:51" ht="16.5" hidden="1" customHeight="1">
      <c r="A549" s="522">
        <v>545</v>
      </c>
      <c r="B549" s="512" t="s">
        <v>172</v>
      </c>
      <c r="C549" s="610" t="s">
        <v>823</v>
      </c>
      <c r="D549" s="513" t="s">
        <v>2640</v>
      </c>
      <c r="E549" s="610" t="s">
        <v>174</v>
      </c>
      <c r="F549" s="610" t="s">
        <v>899</v>
      </c>
      <c r="G549" s="637" t="s">
        <v>900</v>
      </c>
      <c r="H549" s="634" t="s">
        <v>901</v>
      </c>
      <c r="I549" s="629" t="s">
        <v>822</v>
      </c>
      <c r="J549" s="627" t="s">
        <v>97</v>
      </c>
      <c r="K549" s="627" t="s">
        <v>822</v>
      </c>
      <c r="L549" s="627" t="s">
        <v>822</v>
      </c>
      <c r="M549" s="627" t="s">
        <v>822</v>
      </c>
      <c r="N549" s="627" t="s">
        <v>822</v>
      </c>
      <c r="O549" s="628" t="s">
        <v>822</v>
      </c>
      <c r="P549" s="627" t="s">
        <v>826</v>
      </c>
      <c r="Q549" s="627" t="s">
        <v>822</v>
      </c>
      <c r="R549" s="629" t="s">
        <v>420</v>
      </c>
      <c r="S549" s="636">
        <v>1</v>
      </c>
      <c r="T549" s="630">
        <v>0.1</v>
      </c>
      <c r="U549" s="630">
        <v>10</v>
      </c>
      <c r="V549" s="554">
        <f t="shared" si="52"/>
        <v>12</v>
      </c>
      <c r="W549" s="631" t="s">
        <v>822</v>
      </c>
      <c r="X549" s="602">
        <v>12</v>
      </c>
      <c r="Y549" s="554">
        <f t="shared" si="51"/>
        <v>14.400000000000002</v>
      </c>
      <c r="Z549" s="632">
        <v>2</v>
      </c>
      <c r="AA549" s="633"/>
      <c r="AB549" s="634" t="s">
        <v>822</v>
      </c>
      <c r="AC549" s="229" t="s">
        <v>822</v>
      </c>
      <c r="AD549" s="629" t="s">
        <v>822</v>
      </c>
      <c r="AE549" s="627">
        <v>1</v>
      </c>
      <c r="AF549" s="627">
        <v>0.1</v>
      </c>
      <c r="AG549" s="627">
        <v>10</v>
      </c>
      <c r="AH549" s="712">
        <v>12</v>
      </c>
      <c r="AI549" s="629" t="s">
        <v>822</v>
      </c>
      <c r="AJ549" s="627">
        <v>1</v>
      </c>
      <c r="AK549" s="627">
        <v>0.1</v>
      </c>
      <c r="AL549" s="627">
        <v>10</v>
      </c>
      <c r="AM549" s="712">
        <v>12</v>
      </c>
      <c r="AN549" s="629" t="s">
        <v>822</v>
      </c>
      <c r="AO549" s="627">
        <v>1</v>
      </c>
      <c r="AP549" s="627">
        <v>0.1</v>
      </c>
      <c r="AQ549" s="627">
        <v>10</v>
      </c>
      <c r="AR549" s="712">
        <v>12</v>
      </c>
      <c r="AS549" s="629" t="s">
        <v>822</v>
      </c>
      <c r="AT549" s="627">
        <v>1</v>
      </c>
      <c r="AU549" s="627">
        <v>0.1</v>
      </c>
      <c r="AV549" s="627">
        <v>10</v>
      </c>
      <c r="AW549" s="712">
        <v>12</v>
      </c>
      <c r="AX549" s="229" t="s">
        <v>822</v>
      </c>
      <c r="AY549" s="229" t="s">
        <v>822</v>
      </c>
    </row>
    <row r="550" spans="1:51" ht="16.5" hidden="1" customHeight="1">
      <c r="A550" s="522">
        <v>546</v>
      </c>
      <c r="B550" s="512" t="s">
        <v>172</v>
      </c>
      <c r="C550" s="610" t="s">
        <v>823</v>
      </c>
      <c r="D550" s="513" t="s">
        <v>2640</v>
      </c>
      <c r="E550" s="610" t="s">
        <v>174</v>
      </c>
      <c r="F550" s="610" t="s">
        <v>899</v>
      </c>
      <c r="G550" s="637" t="s">
        <v>902</v>
      </c>
      <c r="H550" s="634" t="s">
        <v>903</v>
      </c>
      <c r="I550" s="629" t="s">
        <v>822</v>
      </c>
      <c r="J550" s="627" t="s">
        <v>97</v>
      </c>
      <c r="K550" s="627" t="s">
        <v>822</v>
      </c>
      <c r="L550" s="627" t="s">
        <v>822</v>
      </c>
      <c r="M550" s="627" t="s">
        <v>822</v>
      </c>
      <c r="N550" s="627" t="s">
        <v>822</v>
      </c>
      <c r="O550" s="628" t="s">
        <v>822</v>
      </c>
      <c r="P550" s="627" t="s">
        <v>826</v>
      </c>
      <c r="Q550" s="627" t="s">
        <v>822</v>
      </c>
      <c r="R550" s="629" t="s">
        <v>420</v>
      </c>
      <c r="S550" s="636">
        <v>1</v>
      </c>
      <c r="T550" s="630">
        <v>0.1</v>
      </c>
      <c r="U550" s="630">
        <v>10</v>
      </c>
      <c r="V550" s="554">
        <f t="shared" si="52"/>
        <v>12</v>
      </c>
      <c r="W550" s="631" t="s">
        <v>822</v>
      </c>
      <c r="X550" s="602">
        <v>12</v>
      </c>
      <c r="Y550" s="554">
        <f t="shared" si="51"/>
        <v>14.400000000000002</v>
      </c>
      <c r="Z550" s="632">
        <v>2</v>
      </c>
      <c r="AA550" s="633"/>
      <c r="AB550" s="634" t="s">
        <v>822</v>
      </c>
      <c r="AC550" s="229" t="s">
        <v>822</v>
      </c>
      <c r="AD550" s="629" t="s">
        <v>822</v>
      </c>
      <c r="AE550" s="627">
        <v>1</v>
      </c>
      <c r="AF550" s="627">
        <v>0.1</v>
      </c>
      <c r="AG550" s="627">
        <v>10</v>
      </c>
      <c r="AH550" s="712">
        <v>12</v>
      </c>
      <c r="AI550" s="629" t="s">
        <v>822</v>
      </c>
      <c r="AJ550" s="627">
        <v>1</v>
      </c>
      <c r="AK550" s="627">
        <v>0.1</v>
      </c>
      <c r="AL550" s="627">
        <v>10</v>
      </c>
      <c r="AM550" s="712">
        <v>12</v>
      </c>
      <c r="AN550" s="629" t="s">
        <v>822</v>
      </c>
      <c r="AO550" s="627">
        <v>1</v>
      </c>
      <c r="AP550" s="627">
        <v>0.1</v>
      </c>
      <c r="AQ550" s="627">
        <v>10</v>
      </c>
      <c r="AR550" s="712">
        <v>12</v>
      </c>
      <c r="AS550" s="629" t="s">
        <v>822</v>
      </c>
      <c r="AT550" s="627">
        <v>1</v>
      </c>
      <c r="AU550" s="627">
        <v>0.1</v>
      </c>
      <c r="AV550" s="627">
        <v>10</v>
      </c>
      <c r="AW550" s="712">
        <v>12</v>
      </c>
      <c r="AX550" s="229" t="s">
        <v>822</v>
      </c>
      <c r="AY550" s="229" t="s">
        <v>822</v>
      </c>
    </row>
    <row r="551" spans="1:51" ht="16.5" hidden="1" customHeight="1">
      <c r="A551" s="522">
        <v>547</v>
      </c>
      <c r="B551" s="512" t="s">
        <v>172</v>
      </c>
      <c r="C551" s="610" t="s">
        <v>823</v>
      </c>
      <c r="D551" s="513" t="s">
        <v>2640</v>
      </c>
      <c r="E551" s="610" t="s">
        <v>174</v>
      </c>
      <c r="F551" s="610" t="s">
        <v>899</v>
      </c>
      <c r="G551" s="637" t="s">
        <v>904</v>
      </c>
      <c r="H551" s="634" t="s">
        <v>905</v>
      </c>
      <c r="I551" s="629" t="s">
        <v>822</v>
      </c>
      <c r="J551" s="627" t="s">
        <v>97</v>
      </c>
      <c r="K551" s="627" t="s">
        <v>822</v>
      </c>
      <c r="L551" s="627" t="s">
        <v>822</v>
      </c>
      <c r="M551" s="627" t="s">
        <v>822</v>
      </c>
      <c r="N551" s="627" t="s">
        <v>822</v>
      </c>
      <c r="O551" s="628" t="s">
        <v>822</v>
      </c>
      <c r="P551" s="627" t="s">
        <v>826</v>
      </c>
      <c r="Q551" s="627" t="s">
        <v>822</v>
      </c>
      <c r="R551" s="629" t="s">
        <v>420</v>
      </c>
      <c r="S551" s="636">
        <v>1</v>
      </c>
      <c r="T551" s="630">
        <v>0.2</v>
      </c>
      <c r="U551" s="630">
        <v>10</v>
      </c>
      <c r="V551" s="554">
        <f t="shared" si="52"/>
        <v>24</v>
      </c>
      <c r="W551" s="631" t="s">
        <v>822</v>
      </c>
      <c r="X551" s="602">
        <v>12</v>
      </c>
      <c r="Y551" s="554">
        <f t="shared" si="51"/>
        <v>28.800000000000004</v>
      </c>
      <c r="Z551" s="632">
        <v>2</v>
      </c>
      <c r="AA551" s="633"/>
      <c r="AB551" s="634" t="s">
        <v>822</v>
      </c>
      <c r="AC551" s="229" t="s">
        <v>822</v>
      </c>
      <c r="AD551" s="629" t="s">
        <v>822</v>
      </c>
      <c r="AE551" s="627">
        <v>1</v>
      </c>
      <c r="AF551" s="627">
        <v>0.2</v>
      </c>
      <c r="AG551" s="627">
        <v>10</v>
      </c>
      <c r="AH551" s="712">
        <v>24</v>
      </c>
      <c r="AI551" s="629" t="s">
        <v>822</v>
      </c>
      <c r="AJ551" s="627">
        <v>1</v>
      </c>
      <c r="AK551" s="627">
        <v>0.2</v>
      </c>
      <c r="AL551" s="627">
        <v>10</v>
      </c>
      <c r="AM551" s="712">
        <v>24</v>
      </c>
      <c r="AN551" s="629" t="s">
        <v>822</v>
      </c>
      <c r="AO551" s="627">
        <v>1</v>
      </c>
      <c r="AP551" s="627">
        <v>0.2</v>
      </c>
      <c r="AQ551" s="627">
        <v>10</v>
      </c>
      <c r="AR551" s="712">
        <v>24</v>
      </c>
      <c r="AS551" s="629" t="s">
        <v>822</v>
      </c>
      <c r="AT551" s="627">
        <v>1</v>
      </c>
      <c r="AU551" s="627">
        <v>0.2</v>
      </c>
      <c r="AV551" s="627">
        <v>10</v>
      </c>
      <c r="AW551" s="712">
        <v>24</v>
      </c>
      <c r="AX551" s="229" t="s">
        <v>822</v>
      </c>
      <c r="AY551" s="229" t="s">
        <v>822</v>
      </c>
    </row>
    <row r="552" spans="1:51" ht="16.5" hidden="1" customHeight="1">
      <c r="A552" s="522">
        <v>548</v>
      </c>
      <c r="B552" s="512" t="s">
        <v>172</v>
      </c>
      <c r="C552" s="610" t="s">
        <v>823</v>
      </c>
      <c r="D552" s="513" t="s">
        <v>2640</v>
      </c>
      <c r="E552" s="610" t="s">
        <v>174</v>
      </c>
      <c r="F552" s="610" t="s">
        <v>899</v>
      </c>
      <c r="G552" s="637" t="s">
        <v>546</v>
      </c>
      <c r="H552" s="634" t="s">
        <v>906</v>
      </c>
      <c r="I552" s="629" t="s">
        <v>822</v>
      </c>
      <c r="J552" s="627" t="s">
        <v>97</v>
      </c>
      <c r="K552" s="627" t="s">
        <v>822</v>
      </c>
      <c r="L552" s="627" t="s">
        <v>822</v>
      </c>
      <c r="M552" s="627" t="s">
        <v>822</v>
      </c>
      <c r="N552" s="627" t="s">
        <v>822</v>
      </c>
      <c r="O552" s="628" t="s">
        <v>2591</v>
      </c>
      <c r="P552" s="627" t="s">
        <v>91</v>
      </c>
      <c r="Q552" s="627" t="s">
        <v>636</v>
      </c>
      <c r="R552" s="629" t="s">
        <v>420</v>
      </c>
      <c r="S552" s="636">
        <v>0</v>
      </c>
      <c r="T552" s="630">
        <v>0.2</v>
      </c>
      <c r="U552" s="630">
        <v>10</v>
      </c>
      <c r="V552" s="554">
        <f t="shared" si="52"/>
        <v>0</v>
      </c>
      <c r="W552" s="631" t="s">
        <v>822</v>
      </c>
      <c r="X552" s="602">
        <v>12</v>
      </c>
      <c r="Y552" s="554">
        <f t="shared" si="51"/>
        <v>0</v>
      </c>
      <c r="Z552" s="632">
        <v>2</v>
      </c>
      <c r="AA552" s="633"/>
      <c r="AB552" s="634" t="s">
        <v>822</v>
      </c>
      <c r="AC552" s="229" t="s">
        <v>822</v>
      </c>
      <c r="AD552" s="629" t="s">
        <v>822</v>
      </c>
      <c r="AE552" s="627">
        <v>0</v>
      </c>
      <c r="AF552" s="627">
        <v>0.2</v>
      </c>
      <c r="AG552" s="627">
        <v>10</v>
      </c>
      <c r="AH552" s="712">
        <v>0</v>
      </c>
      <c r="AI552" s="629" t="s">
        <v>822</v>
      </c>
      <c r="AJ552" s="627">
        <v>0</v>
      </c>
      <c r="AK552" s="627">
        <v>0.2</v>
      </c>
      <c r="AL552" s="627">
        <v>10</v>
      </c>
      <c r="AM552" s="712">
        <v>0</v>
      </c>
      <c r="AN552" s="629" t="s">
        <v>822</v>
      </c>
      <c r="AO552" s="627">
        <v>0</v>
      </c>
      <c r="AP552" s="627">
        <v>0.2</v>
      </c>
      <c r="AQ552" s="627">
        <v>10</v>
      </c>
      <c r="AR552" s="712">
        <v>0</v>
      </c>
      <c r="AS552" s="629" t="s">
        <v>822</v>
      </c>
      <c r="AT552" s="627">
        <v>0</v>
      </c>
      <c r="AU552" s="627">
        <v>0.2</v>
      </c>
      <c r="AV552" s="627">
        <v>10</v>
      </c>
      <c r="AW552" s="712">
        <v>0</v>
      </c>
      <c r="AX552" s="229" t="s">
        <v>822</v>
      </c>
      <c r="AY552" s="229" t="s">
        <v>822</v>
      </c>
    </row>
    <row r="553" spans="1:51" ht="16.5" hidden="1" customHeight="1">
      <c r="A553" s="522">
        <v>549</v>
      </c>
      <c r="B553" s="512" t="s">
        <v>172</v>
      </c>
      <c r="C553" s="610" t="s">
        <v>823</v>
      </c>
      <c r="D553" s="513" t="s">
        <v>2640</v>
      </c>
      <c r="E553" s="610" t="s">
        <v>174</v>
      </c>
      <c r="F553" s="610" t="s">
        <v>899</v>
      </c>
      <c r="G553" s="637" t="s">
        <v>191</v>
      </c>
      <c r="H553" s="634" t="s">
        <v>907</v>
      </c>
      <c r="I553" s="629" t="s">
        <v>822</v>
      </c>
      <c r="J553" s="627" t="s">
        <v>97</v>
      </c>
      <c r="K553" s="627" t="s">
        <v>822</v>
      </c>
      <c r="L553" s="627" t="s">
        <v>822</v>
      </c>
      <c r="M553" s="627" t="s">
        <v>822</v>
      </c>
      <c r="N553" s="627" t="s">
        <v>822</v>
      </c>
      <c r="O553" s="628" t="s">
        <v>822</v>
      </c>
      <c r="P553" s="627" t="s">
        <v>826</v>
      </c>
      <c r="Q553" s="627" t="s">
        <v>822</v>
      </c>
      <c r="R553" s="629" t="s">
        <v>420</v>
      </c>
      <c r="S553" s="636">
        <v>1</v>
      </c>
      <c r="T553" s="630">
        <v>0.1</v>
      </c>
      <c r="U553" s="630">
        <v>10</v>
      </c>
      <c r="V553" s="554">
        <f t="shared" si="52"/>
        <v>12</v>
      </c>
      <c r="W553" s="631" t="s">
        <v>822</v>
      </c>
      <c r="X553" s="602">
        <v>12</v>
      </c>
      <c r="Y553" s="554">
        <f t="shared" si="51"/>
        <v>14.400000000000002</v>
      </c>
      <c r="Z553" s="632">
        <v>2</v>
      </c>
      <c r="AA553" s="633"/>
      <c r="AB553" s="634" t="s">
        <v>822</v>
      </c>
      <c r="AC553" s="229" t="s">
        <v>822</v>
      </c>
      <c r="AD553" s="629" t="s">
        <v>822</v>
      </c>
      <c r="AE553" s="627">
        <v>1</v>
      </c>
      <c r="AF553" s="627">
        <v>0.1</v>
      </c>
      <c r="AG553" s="627">
        <v>10</v>
      </c>
      <c r="AH553" s="712">
        <v>12</v>
      </c>
      <c r="AI553" s="629" t="s">
        <v>822</v>
      </c>
      <c r="AJ553" s="627">
        <v>1</v>
      </c>
      <c r="AK553" s="627">
        <v>0.1</v>
      </c>
      <c r="AL553" s="627">
        <v>10</v>
      </c>
      <c r="AM553" s="712">
        <v>12</v>
      </c>
      <c r="AN553" s="629" t="s">
        <v>822</v>
      </c>
      <c r="AO553" s="627">
        <v>1</v>
      </c>
      <c r="AP553" s="627">
        <v>0.1</v>
      </c>
      <c r="AQ553" s="627">
        <v>10</v>
      </c>
      <c r="AR553" s="712">
        <v>12</v>
      </c>
      <c r="AS553" s="629" t="s">
        <v>822</v>
      </c>
      <c r="AT553" s="627">
        <v>1</v>
      </c>
      <c r="AU553" s="627">
        <v>0.1</v>
      </c>
      <c r="AV553" s="627">
        <v>10</v>
      </c>
      <c r="AW553" s="712">
        <v>12</v>
      </c>
      <c r="AX553" s="229" t="s">
        <v>822</v>
      </c>
      <c r="AY553" s="229" t="s">
        <v>822</v>
      </c>
    </row>
    <row r="554" spans="1:51" ht="16.5" hidden="1" customHeight="1">
      <c r="A554" s="522">
        <v>550</v>
      </c>
      <c r="B554" s="512" t="s">
        <v>172</v>
      </c>
      <c r="C554" s="610" t="s">
        <v>823</v>
      </c>
      <c r="D554" s="513" t="s">
        <v>2640</v>
      </c>
      <c r="E554" s="610" t="s">
        <v>174</v>
      </c>
      <c r="F554" s="514" t="s">
        <v>225</v>
      </c>
      <c r="G554" s="637" t="s">
        <v>909</v>
      </c>
      <c r="H554" s="629" t="s">
        <v>910</v>
      </c>
      <c r="I554" s="629" t="s">
        <v>911</v>
      </c>
      <c r="J554" s="627" t="s">
        <v>111</v>
      </c>
      <c r="K554" s="634" t="s">
        <v>822</v>
      </c>
      <c r="L554" s="634" t="s">
        <v>822</v>
      </c>
      <c r="M554" s="634" t="s">
        <v>822</v>
      </c>
      <c r="N554" s="634" t="s">
        <v>822</v>
      </c>
      <c r="O554" s="639" t="s">
        <v>2592</v>
      </c>
      <c r="P554" s="634" t="s">
        <v>822</v>
      </c>
      <c r="Q554" s="634" t="s">
        <v>822</v>
      </c>
      <c r="R554" s="635" t="s">
        <v>912</v>
      </c>
      <c r="S554" s="636">
        <v>0</v>
      </c>
      <c r="T554" s="630">
        <v>3</v>
      </c>
      <c r="U554" s="630">
        <v>10</v>
      </c>
      <c r="V554" s="554">
        <f t="shared" si="52"/>
        <v>0</v>
      </c>
      <c r="W554" s="630" t="s">
        <v>822</v>
      </c>
      <c r="X554" s="602">
        <v>15</v>
      </c>
      <c r="Y554" s="554">
        <f t="shared" si="51"/>
        <v>0</v>
      </c>
      <c r="Z554" s="632">
        <v>3</v>
      </c>
      <c r="AA554" s="633"/>
      <c r="AB554" s="634" t="s">
        <v>822</v>
      </c>
      <c r="AC554" s="229" t="s">
        <v>822</v>
      </c>
      <c r="AD554" s="629" t="s">
        <v>912</v>
      </c>
      <c r="AE554" s="634" t="s">
        <v>822</v>
      </c>
      <c r="AF554" s="634" t="s">
        <v>822</v>
      </c>
      <c r="AG554" s="711" t="s">
        <v>822</v>
      </c>
      <c r="AH554" s="712" t="s">
        <v>822</v>
      </c>
      <c r="AI554" s="629" t="s">
        <v>912</v>
      </c>
      <c r="AJ554" s="629" t="s">
        <v>822</v>
      </c>
      <c r="AK554" s="629" t="s">
        <v>822</v>
      </c>
      <c r="AL554" s="711" t="s">
        <v>822</v>
      </c>
      <c r="AM554" s="712" t="s">
        <v>822</v>
      </c>
      <c r="AN554" s="629" t="s">
        <v>912</v>
      </c>
      <c r="AO554" s="629" t="s">
        <v>822</v>
      </c>
      <c r="AP554" s="629" t="s">
        <v>822</v>
      </c>
      <c r="AQ554" s="711" t="s">
        <v>822</v>
      </c>
      <c r="AR554" s="712" t="s">
        <v>822</v>
      </c>
      <c r="AS554" s="629" t="s">
        <v>912</v>
      </c>
      <c r="AT554" s="629" t="s">
        <v>822</v>
      </c>
      <c r="AU554" s="629" t="s">
        <v>822</v>
      </c>
      <c r="AV554" s="711" t="s">
        <v>822</v>
      </c>
      <c r="AW554" s="712" t="s">
        <v>822</v>
      </c>
      <c r="AX554" s="229" t="s">
        <v>822</v>
      </c>
      <c r="AY554" s="229" t="s">
        <v>822</v>
      </c>
    </row>
    <row r="555" spans="1:51" ht="24" hidden="1" customHeight="1">
      <c r="A555" s="522">
        <v>551</v>
      </c>
      <c r="B555" s="512" t="s">
        <v>172</v>
      </c>
      <c r="C555" s="610" t="s">
        <v>823</v>
      </c>
      <c r="D555" s="513" t="s">
        <v>2640</v>
      </c>
      <c r="E555" s="610" t="s">
        <v>174</v>
      </c>
      <c r="F555" s="637" t="s">
        <v>913</v>
      </c>
      <c r="G555" s="637" t="s">
        <v>914</v>
      </c>
      <c r="H555" s="629" t="s">
        <v>915</v>
      </c>
      <c r="I555" s="629" t="s">
        <v>822</v>
      </c>
      <c r="J555" s="627" t="s">
        <v>916</v>
      </c>
      <c r="K555" s="627" t="s">
        <v>822</v>
      </c>
      <c r="L555" s="627" t="s">
        <v>822</v>
      </c>
      <c r="M555" s="627" t="s">
        <v>822</v>
      </c>
      <c r="N555" s="627" t="s">
        <v>822</v>
      </c>
      <c r="O555" s="628" t="s">
        <v>2593</v>
      </c>
      <c r="P555" s="627" t="s">
        <v>822</v>
      </c>
      <c r="Q555" s="627" t="s">
        <v>822</v>
      </c>
      <c r="R555" s="629" t="s">
        <v>917</v>
      </c>
      <c r="S555" s="636">
        <v>0</v>
      </c>
      <c r="T555" s="630">
        <v>3</v>
      </c>
      <c r="U555" s="630">
        <v>10</v>
      </c>
      <c r="V555" s="554">
        <f t="shared" si="52"/>
        <v>0</v>
      </c>
      <c r="W555" s="631" t="s">
        <v>822</v>
      </c>
      <c r="X555" s="602">
        <v>15</v>
      </c>
      <c r="Y555" s="554">
        <f t="shared" si="51"/>
        <v>0</v>
      </c>
      <c r="Z555" s="632">
        <v>3</v>
      </c>
      <c r="AA555" s="633"/>
      <c r="AB555" s="634" t="s">
        <v>822</v>
      </c>
      <c r="AC555" s="229" t="s">
        <v>822</v>
      </c>
      <c r="AD555" s="629" t="s">
        <v>822</v>
      </c>
      <c r="AE555" s="627" t="s">
        <v>822</v>
      </c>
      <c r="AF555" s="627" t="s">
        <v>822</v>
      </c>
      <c r="AG555" s="627" t="s">
        <v>822</v>
      </c>
      <c r="AH555" s="712">
        <v>0</v>
      </c>
      <c r="AI555" s="629" t="s">
        <v>822</v>
      </c>
      <c r="AJ555" s="627" t="s">
        <v>822</v>
      </c>
      <c r="AK555" s="627" t="s">
        <v>822</v>
      </c>
      <c r="AL555" s="627" t="s">
        <v>822</v>
      </c>
      <c r="AM555" s="712">
        <v>0</v>
      </c>
      <c r="AN555" s="629" t="s">
        <v>822</v>
      </c>
      <c r="AO555" s="627" t="s">
        <v>822</v>
      </c>
      <c r="AP555" s="627" t="s">
        <v>822</v>
      </c>
      <c r="AQ555" s="627" t="s">
        <v>822</v>
      </c>
      <c r="AR555" s="712">
        <v>0</v>
      </c>
      <c r="AS555" s="629" t="s">
        <v>822</v>
      </c>
      <c r="AT555" s="627" t="s">
        <v>822</v>
      </c>
      <c r="AU555" s="627" t="s">
        <v>822</v>
      </c>
      <c r="AV555" s="627" t="s">
        <v>822</v>
      </c>
      <c r="AW555" s="712">
        <v>0</v>
      </c>
      <c r="AX555" s="229" t="s">
        <v>822</v>
      </c>
      <c r="AY555" s="229" t="s">
        <v>822</v>
      </c>
    </row>
    <row r="556" spans="1:51" ht="24" hidden="1" customHeight="1">
      <c r="A556" s="522">
        <v>552</v>
      </c>
      <c r="B556" s="512" t="s">
        <v>172</v>
      </c>
      <c r="C556" s="610" t="s">
        <v>823</v>
      </c>
      <c r="D556" s="513" t="s">
        <v>2640</v>
      </c>
      <c r="E556" s="610" t="s">
        <v>174</v>
      </c>
      <c r="F556" s="610" t="s">
        <v>918</v>
      </c>
      <c r="G556" s="637" t="s">
        <v>919</v>
      </c>
      <c r="H556" s="629" t="s">
        <v>915</v>
      </c>
      <c r="I556" s="629" t="s">
        <v>822</v>
      </c>
      <c r="J556" s="627" t="s">
        <v>920</v>
      </c>
      <c r="K556" s="627" t="s">
        <v>822</v>
      </c>
      <c r="L556" s="627" t="s">
        <v>822</v>
      </c>
      <c r="M556" s="627" t="s">
        <v>822</v>
      </c>
      <c r="N556" s="627" t="s">
        <v>822</v>
      </c>
      <c r="O556" s="628" t="s">
        <v>2594</v>
      </c>
      <c r="P556" s="627" t="s">
        <v>822</v>
      </c>
      <c r="Q556" s="627" t="s">
        <v>822</v>
      </c>
      <c r="R556" s="629" t="s">
        <v>917</v>
      </c>
      <c r="S556" s="636">
        <v>0</v>
      </c>
      <c r="T556" s="630">
        <v>3</v>
      </c>
      <c r="U556" s="630">
        <v>10</v>
      </c>
      <c r="V556" s="554">
        <f t="shared" si="52"/>
        <v>0</v>
      </c>
      <c r="W556" s="631" t="s">
        <v>822</v>
      </c>
      <c r="X556" s="602">
        <v>15</v>
      </c>
      <c r="Y556" s="554">
        <f t="shared" si="51"/>
        <v>0</v>
      </c>
      <c r="Z556" s="632">
        <v>3</v>
      </c>
      <c r="AA556" s="633"/>
      <c r="AB556" s="634" t="s">
        <v>822</v>
      </c>
      <c r="AC556" s="229" t="s">
        <v>822</v>
      </c>
      <c r="AD556" s="629" t="s">
        <v>822</v>
      </c>
      <c r="AE556" s="627" t="s">
        <v>822</v>
      </c>
      <c r="AF556" s="627" t="s">
        <v>822</v>
      </c>
      <c r="AG556" s="627" t="s">
        <v>822</v>
      </c>
      <c r="AH556" s="712">
        <v>0</v>
      </c>
      <c r="AI556" s="629" t="s">
        <v>822</v>
      </c>
      <c r="AJ556" s="627" t="s">
        <v>822</v>
      </c>
      <c r="AK556" s="627" t="s">
        <v>822</v>
      </c>
      <c r="AL556" s="627" t="s">
        <v>822</v>
      </c>
      <c r="AM556" s="712">
        <v>0</v>
      </c>
      <c r="AN556" s="629" t="s">
        <v>822</v>
      </c>
      <c r="AO556" s="627" t="s">
        <v>822</v>
      </c>
      <c r="AP556" s="627" t="s">
        <v>822</v>
      </c>
      <c r="AQ556" s="627" t="s">
        <v>822</v>
      </c>
      <c r="AR556" s="712">
        <v>0</v>
      </c>
      <c r="AS556" s="629" t="s">
        <v>822</v>
      </c>
      <c r="AT556" s="627" t="s">
        <v>822</v>
      </c>
      <c r="AU556" s="627" t="s">
        <v>822</v>
      </c>
      <c r="AV556" s="627" t="s">
        <v>822</v>
      </c>
      <c r="AW556" s="712">
        <v>0</v>
      </c>
      <c r="AX556" s="229" t="s">
        <v>822</v>
      </c>
      <c r="AY556" s="229" t="s">
        <v>822</v>
      </c>
    </row>
    <row r="557" spans="1:51" ht="24" hidden="1" customHeight="1">
      <c r="A557" s="522">
        <v>553</v>
      </c>
      <c r="B557" s="512" t="s">
        <v>172</v>
      </c>
      <c r="C557" s="610" t="s">
        <v>823</v>
      </c>
      <c r="D557" s="513" t="s">
        <v>2640</v>
      </c>
      <c r="E557" s="610" t="s">
        <v>174</v>
      </c>
      <c r="F557" s="637" t="s">
        <v>113</v>
      </c>
      <c r="G557" s="637" t="s">
        <v>921</v>
      </c>
      <c r="H557" s="629" t="s">
        <v>915</v>
      </c>
      <c r="I557" s="629" t="s">
        <v>822</v>
      </c>
      <c r="J557" s="627" t="s">
        <v>114</v>
      </c>
      <c r="K557" s="627" t="s">
        <v>822</v>
      </c>
      <c r="L557" s="627" t="s">
        <v>822</v>
      </c>
      <c r="M557" s="627" t="s">
        <v>822</v>
      </c>
      <c r="N557" s="627" t="s">
        <v>822</v>
      </c>
      <c r="O557" s="628" t="s">
        <v>2595</v>
      </c>
      <c r="P557" s="627" t="s">
        <v>822</v>
      </c>
      <c r="Q557" s="627" t="s">
        <v>822</v>
      </c>
      <c r="R557" s="629" t="s">
        <v>917</v>
      </c>
      <c r="S557" s="636">
        <v>0</v>
      </c>
      <c r="T557" s="630">
        <v>12</v>
      </c>
      <c r="U557" s="630">
        <v>10</v>
      </c>
      <c r="V557" s="554">
        <f t="shared" si="52"/>
        <v>0</v>
      </c>
      <c r="W557" s="631" t="s">
        <v>822</v>
      </c>
      <c r="X557" s="602">
        <v>12</v>
      </c>
      <c r="Y557" s="554">
        <f t="shared" si="51"/>
        <v>0</v>
      </c>
      <c r="Z557" s="632">
        <v>1</v>
      </c>
      <c r="AA557" s="633"/>
      <c r="AB557" s="634" t="s">
        <v>822</v>
      </c>
      <c r="AC557" s="229" t="s">
        <v>822</v>
      </c>
      <c r="AD557" s="629" t="s">
        <v>822</v>
      </c>
      <c r="AE557" s="627" t="s">
        <v>822</v>
      </c>
      <c r="AF557" s="627" t="s">
        <v>822</v>
      </c>
      <c r="AG557" s="627" t="s">
        <v>822</v>
      </c>
      <c r="AH557" s="712">
        <v>0</v>
      </c>
      <c r="AI557" s="629" t="s">
        <v>822</v>
      </c>
      <c r="AJ557" s="627" t="s">
        <v>822</v>
      </c>
      <c r="AK557" s="627" t="s">
        <v>822</v>
      </c>
      <c r="AL557" s="627" t="s">
        <v>822</v>
      </c>
      <c r="AM557" s="712">
        <v>0</v>
      </c>
      <c r="AN557" s="629" t="s">
        <v>822</v>
      </c>
      <c r="AO557" s="627" t="s">
        <v>822</v>
      </c>
      <c r="AP557" s="627" t="s">
        <v>822</v>
      </c>
      <c r="AQ557" s="627" t="s">
        <v>822</v>
      </c>
      <c r="AR557" s="712">
        <v>0</v>
      </c>
      <c r="AS557" s="629" t="s">
        <v>822</v>
      </c>
      <c r="AT557" s="627" t="s">
        <v>822</v>
      </c>
      <c r="AU557" s="627" t="s">
        <v>822</v>
      </c>
      <c r="AV557" s="627" t="s">
        <v>822</v>
      </c>
      <c r="AW557" s="712">
        <v>0</v>
      </c>
      <c r="AX557" s="229" t="s">
        <v>822</v>
      </c>
      <c r="AY557" s="229" t="s">
        <v>822</v>
      </c>
    </row>
    <row r="558" spans="1:51" ht="24" hidden="1" customHeight="1">
      <c r="A558" s="522">
        <v>554</v>
      </c>
      <c r="B558" s="512" t="s">
        <v>172</v>
      </c>
      <c r="C558" s="610" t="s">
        <v>823</v>
      </c>
      <c r="D558" s="513" t="s">
        <v>2640</v>
      </c>
      <c r="E558" s="610" t="s">
        <v>174</v>
      </c>
      <c r="F558" s="637" t="s">
        <v>922</v>
      </c>
      <c r="G558" s="637" t="s">
        <v>921</v>
      </c>
      <c r="H558" s="629" t="s">
        <v>915</v>
      </c>
      <c r="I558" s="629" t="s">
        <v>822</v>
      </c>
      <c r="J558" s="627" t="s">
        <v>923</v>
      </c>
      <c r="K558" s="627" t="s">
        <v>822</v>
      </c>
      <c r="L558" s="627" t="s">
        <v>822</v>
      </c>
      <c r="M558" s="627" t="s">
        <v>822</v>
      </c>
      <c r="N558" s="627" t="s">
        <v>822</v>
      </c>
      <c r="O558" s="628" t="s">
        <v>2596</v>
      </c>
      <c r="P558" s="627" t="s">
        <v>822</v>
      </c>
      <c r="Q558" s="627" t="s">
        <v>822</v>
      </c>
      <c r="R558" s="629" t="s">
        <v>917</v>
      </c>
      <c r="S558" s="636">
        <v>0</v>
      </c>
      <c r="T558" s="630">
        <v>12</v>
      </c>
      <c r="U558" s="630">
        <v>2</v>
      </c>
      <c r="V558" s="554">
        <f t="shared" si="52"/>
        <v>0</v>
      </c>
      <c r="W558" s="631" t="s">
        <v>822</v>
      </c>
      <c r="X558" s="602">
        <v>3</v>
      </c>
      <c r="Y558" s="554">
        <f t="shared" si="51"/>
        <v>0</v>
      </c>
      <c r="Z558" s="632">
        <v>1</v>
      </c>
      <c r="AA558" s="633"/>
      <c r="AB558" s="634" t="s">
        <v>822</v>
      </c>
      <c r="AC558" s="229" t="s">
        <v>822</v>
      </c>
      <c r="AD558" s="629" t="s">
        <v>822</v>
      </c>
      <c r="AE558" s="627" t="s">
        <v>822</v>
      </c>
      <c r="AF558" s="627" t="s">
        <v>822</v>
      </c>
      <c r="AG558" s="627" t="s">
        <v>822</v>
      </c>
      <c r="AH558" s="712">
        <v>0</v>
      </c>
      <c r="AI558" s="629" t="s">
        <v>822</v>
      </c>
      <c r="AJ558" s="627" t="s">
        <v>822</v>
      </c>
      <c r="AK558" s="627" t="s">
        <v>822</v>
      </c>
      <c r="AL558" s="627" t="s">
        <v>822</v>
      </c>
      <c r="AM558" s="712">
        <v>0</v>
      </c>
      <c r="AN558" s="629" t="s">
        <v>822</v>
      </c>
      <c r="AO558" s="627" t="s">
        <v>822</v>
      </c>
      <c r="AP558" s="627" t="s">
        <v>822</v>
      </c>
      <c r="AQ558" s="627" t="s">
        <v>822</v>
      </c>
      <c r="AR558" s="712">
        <v>0</v>
      </c>
      <c r="AS558" s="629" t="s">
        <v>822</v>
      </c>
      <c r="AT558" s="627" t="s">
        <v>822</v>
      </c>
      <c r="AU558" s="627" t="s">
        <v>822</v>
      </c>
      <c r="AV558" s="627" t="s">
        <v>822</v>
      </c>
      <c r="AW558" s="712">
        <v>0</v>
      </c>
      <c r="AX558" s="229" t="s">
        <v>822</v>
      </c>
      <c r="AY558" s="229" t="s">
        <v>822</v>
      </c>
    </row>
    <row r="559" spans="1:51" ht="24" hidden="1" customHeight="1">
      <c r="A559" s="522">
        <v>555</v>
      </c>
      <c r="B559" s="512" t="s">
        <v>172</v>
      </c>
      <c r="C559" s="610" t="s">
        <v>823</v>
      </c>
      <c r="D559" s="513" t="s">
        <v>2640</v>
      </c>
      <c r="E559" s="610" t="s">
        <v>174</v>
      </c>
      <c r="F559" s="610" t="s">
        <v>924</v>
      </c>
      <c r="G559" s="637" t="s">
        <v>925</v>
      </c>
      <c r="H559" s="629" t="s">
        <v>915</v>
      </c>
      <c r="I559" s="629" t="s">
        <v>822</v>
      </c>
      <c r="J559" s="627" t="s">
        <v>924</v>
      </c>
      <c r="K559" s="627" t="s">
        <v>822</v>
      </c>
      <c r="L559" s="627" t="s">
        <v>822</v>
      </c>
      <c r="M559" s="627" t="s">
        <v>822</v>
      </c>
      <c r="N559" s="627" t="s">
        <v>822</v>
      </c>
      <c r="O559" s="628" t="s">
        <v>2597</v>
      </c>
      <c r="P559" s="627" t="s">
        <v>822</v>
      </c>
      <c r="Q559" s="627" t="s">
        <v>822</v>
      </c>
      <c r="R559" s="629" t="s">
        <v>917</v>
      </c>
      <c r="S559" s="636">
        <v>0</v>
      </c>
      <c r="T559" s="630">
        <v>6</v>
      </c>
      <c r="U559" s="630">
        <v>10</v>
      </c>
      <c r="V559" s="554">
        <f t="shared" si="52"/>
        <v>0</v>
      </c>
      <c r="W559" s="631" t="s">
        <v>822</v>
      </c>
      <c r="X559" s="602">
        <v>15</v>
      </c>
      <c r="Y559" s="554">
        <f t="shared" si="51"/>
        <v>0</v>
      </c>
      <c r="Z559" s="632">
        <v>1</v>
      </c>
      <c r="AA559" s="633"/>
      <c r="AB559" s="634" t="s">
        <v>822</v>
      </c>
      <c r="AC559" s="229" t="s">
        <v>822</v>
      </c>
      <c r="AD559" s="629" t="s">
        <v>822</v>
      </c>
      <c r="AE559" s="627" t="s">
        <v>822</v>
      </c>
      <c r="AF559" s="627" t="s">
        <v>822</v>
      </c>
      <c r="AG559" s="627" t="s">
        <v>822</v>
      </c>
      <c r="AH559" s="712">
        <v>0</v>
      </c>
      <c r="AI559" s="629" t="s">
        <v>822</v>
      </c>
      <c r="AJ559" s="627" t="s">
        <v>822</v>
      </c>
      <c r="AK559" s="627" t="s">
        <v>822</v>
      </c>
      <c r="AL559" s="627" t="s">
        <v>822</v>
      </c>
      <c r="AM559" s="712">
        <v>0</v>
      </c>
      <c r="AN559" s="629" t="s">
        <v>822</v>
      </c>
      <c r="AO559" s="627" t="s">
        <v>822</v>
      </c>
      <c r="AP559" s="627" t="s">
        <v>822</v>
      </c>
      <c r="AQ559" s="627" t="s">
        <v>822</v>
      </c>
      <c r="AR559" s="712">
        <v>0</v>
      </c>
      <c r="AS559" s="629" t="s">
        <v>822</v>
      </c>
      <c r="AT559" s="627" t="s">
        <v>822</v>
      </c>
      <c r="AU559" s="627" t="s">
        <v>822</v>
      </c>
      <c r="AV559" s="627" t="s">
        <v>822</v>
      </c>
      <c r="AW559" s="712">
        <v>0</v>
      </c>
      <c r="AX559" s="229" t="s">
        <v>822</v>
      </c>
      <c r="AY559" s="229" t="s">
        <v>822</v>
      </c>
    </row>
    <row r="560" spans="1:51" ht="24" hidden="1" customHeight="1">
      <c r="A560" s="522">
        <v>556</v>
      </c>
      <c r="B560" s="512" t="s">
        <v>172</v>
      </c>
      <c r="C560" s="610" t="s">
        <v>823</v>
      </c>
      <c r="D560" s="513" t="s">
        <v>2640</v>
      </c>
      <c r="E560" s="610" t="s">
        <v>174</v>
      </c>
      <c r="F560" s="637" t="s">
        <v>926</v>
      </c>
      <c r="G560" s="637" t="s">
        <v>927</v>
      </c>
      <c r="H560" s="629" t="s">
        <v>915</v>
      </c>
      <c r="I560" s="629" t="s">
        <v>822</v>
      </c>
      <c r="J560" s="627" t="s">
        <v>926</v>
      </c>
      <c r="K560" s="627" t="s">
        <v>822</v>
      </c>
      <c r="L560" s="627" t="s">
        <v>822</v>
      </c>
      <c r="M560" s="627" t="s">
        <v>822</v>
      </c>
      <c r="N560" s="627" t="s">
        <v>822</v>
      </c>
      <c r="O560" s="628" t="s">
        <v>2598</v>
      </c>
      <c r="P560" s="627" t="s">
        <v>822</v>
      </c>
      <c r="Q560" s="627" t="s">
        <v>822</v>
      </c>
      <c r="R560" s="629" t="s">
        <v>917</v>
      </c>
      <c r="S560" s="636">
        <v>0</v>
      </c>
      <c r="T560" s="630">
        <v>3</v>
      </c>
      <c r="U560" s="630">
        <v>1</v>
      </c>
      <c r="V560" s="554">
        <f t="shared" si="52"/>
        <v>0</v>
      </c>
      <c r="W560" s="631" t="s">
        <v>822</v>
      </c>
      <c r="X560" s="602">
        <v>2</v>
      </c>
      <c r="Y560" s="554">
        <f t="shared" si="51"/>
        <v>0</v>
      </c>
      <c r="Z560" s="632">
        <v>3</v>
      </c>
      <c r="AA560" s="633"/>
      <c r="AB560" s="634" t="s">
        <v>822</v>
      </c>
      <c r="AC560" s="229" t="s">
        <v>822</v>
      </c>
      <c r="AD560" s="629" t="s">
        <v>822</v>
      </c>
      <c r="AE560" s="627" t="s">
        <v>822</v>
      </c>
      <c r="AF560" s="627" t="s">
        <v>822</v>
      </c>
      <c r="AG560" s="627" t="s">
        <v>822</v>
      </c>
      <c r="AH560" s="712">
        <v>0</v>
      </c>
      <c r="AI560" s="629" t="s">
        <v>822</v>
      </c>
      <c r="AJ560" s="627" t="s">
        <v>822</v>
      </c>
      <c r="AK560" s="627" t="s">
        <v>822</v>
      </c>
      <c r="AL560" s="627" t="s">
        <v>822</v>
      </c>
      <c r="AM560" s="712">
        <v>0</v>
      </c>
      <c r="AN560" s="629" t="s">
        <v>822</v>
      </c>
      <c r="AO560" s="627" t="s">
        <v>822</v>
      </c>
      <c r="AP560" s="627" t="s">
        <v>822</v>
      </c>
      <c r="AQ560" s="627" t="s">
        <v>822</v>
      </c>
      <c r="AR560" s="712">
        <v>0</v>
      </c>
      <c r="AS560" s="629" t="s">
        <v>822</v>
      </c>
      <c r="AT560" s="627" t="s">
        <v>822</v>
      </c>
      <c r="AU560" s="627" t="s">
        <v>822</v>
      </c>
      <c r="AV560" s="627" t="s">
        <v>822</v>
      </c>
      <c r="AW560" s="712">
        <v>0</v>
      </c>
      <c r="AX560" s="229" t="s">
        <v>822</v>
      </c>
      <c r="AY560" s="229" t="s">
        <v>822</v>
      </c>
    </row>
    <row r="561" spans="1:51" ht="24" hidden="1" customHeight="1">
      <c r="A561" s="522">
        <v>557</v>
      </c>
      <c r="B561" s="512" t="s">
        <v>172</v>
      </c>
      <c r="C561" s="610" t="s">
        <v>823</v>
      </c>
      <c r="D561" s="513" t="s">
        <v>2640</v>
      </c>
      <c r="E561" s="610" t="s">
        <v>174</v>
      </c>
      <c r="F561" s="637" t="s">
        <v>928</v>
      </c>
      <c r="G561" s="637" t="s">
        <v>929</v>
      </c>
      <c r="H561" s="629" t="s">
        <v>915</v>
      </c>
      <c r="I561" s="629" t="s">
        <v>822</v>
      </c>
      <c r="J561" s="627" t="s">
        <v>930</v>
      </c>
      <c r="K561" s="627" t="s">
        <v>822</v>
      </c>
      <c r="L561" s="627" t="s">
        <v>822</v>
      </c>
      <c r="M561" s="627" t="s">
        <v>822</v>
      </c>
      <c r="N561" s="627" t="s">
        <v>822</v>
      </c>
      <c r="O561" s="628" t="s">
        <v>2599</v>
      </c>
      <c r="P561" s="627" t="s">
        <v>822</v>
      </c>
      <c r="Q561" s="627" t="s">
        <v>822</v>
      </c>
      <c r="R561" s="629" t="s">
        <v>917</v>
      </c>
      <c r="S561" s="636">
        <v>0</v>
      </c>
      <c r="T561" s="630">
        <v>0.5</v>
      </c>
      <c r="U561" s="630">
        <v>1</v>
      </c>
      <c r="V561" s="554">
        <f t="shared" si="52"/>
        <v>0</v>
      </c>
      <c r="W561" s="631" t="s">
        <v>822</v>
      </c>
      <c r="X561" s="602">
        <v>2</v>
      </c>
      <c r="Y561" s="554">
        <f t="shared" si="51"/>
        <v>0</v>
      </c>
      <c r="Z561" s="632">
        <v>3</v>
      </c>
      <c r="AA561" s="633"/>
      <c r="AB561" s="634" t="s">
        <v>822</v>
      </c>
      <c r="AC561" s="229" t="s">
        <v>822</v>
      </c>
      <c r="AD561" s="629" t="s">
        <v>822</v>
      </c>
      <c r="AE561" s="627" t="s">
        <v>822</v>
      </c>
      <c r="AF561" s="627" t="s">
        <v>822</v>
      </c>
      <c r="AG561" s="627" t="s">
        <v>822</v>
      </c>
      <c r="AH561" s="712">
        <v>0</v>
      </c>
      <c r="AI561" s="629" t="s">
        <v>822</v>
      </c>
      <c r="AJ561" s="627" t="s">
        <v>822</v>
      </c>
      <c r="AK561" s="627" t="s">
        <v>822</v>
      </c>
      <c r="AL561" s="627" t="s">
        <v>822</v>
      </c>
      <c r="AM561" s="712">
        <v>0</v>
      </c>
      <c r="AN561" s="629" t="s">
        <v>822</v>
      </c>
      <c r="AO561" s="627" t="s">
        <v>822</v>
      </c>
      <c r="AP561" s="627" t="s">
        <v>822</v>
      </c>
      <c r="AQ561" s="627" t="s">
        <v>822</v>
      </c>
      <c r="AR561" s="712">
        <v>0</v>
      </c>
      <c r="AS561" s="629" t="s">
        <v>822</v>
      </c>
      <c r="AT561" s="627" t="s">
        <v>822</v>
      </c>
      <c r="AU561" s="627" t="s">
        <v>822</v>
      </c>
      <c r="AV561" s="627" t="s">
        <v>822</v>
      </c>
      <c r="AW561" s="712">
        <v>0</v>
      </c>
      <c r="AX561" s="229" t="s">
        <v>822</v>
      </c>
      <c r="AY561" s="229" t="s">
        <v>822</v>
      </c>
    </row>
    <row r="562" spans="1:51" ht="24" hidden="1" customHeight="1">
      <c r="A562" s="522">
        <v>558</v>
      </c>
      <c r="B562" s="512" t="s">
        <v>172</v>
      </c>
      <c r="C562" s="610" t="s">
        <v>823</v>
      </c>
      <c r="D562" s="513" t="s">
        <v>2640</v>
      </c>
      <c r="E562" s="610" t="s">
        <v>174</v>
      </c>
      <c r="F562" s="610" t="s">
        <v>931</v>
      </c>
      <c r="G562" s="637" t="s">
        <v>932</v>
      </c>
      <c r="H562" s="629" t="s">
        <v>915</v>
      </c>
      <c r="I562" s="629" t="s">
        <v>822</v>
      </c>
      <c r="J562" s="627" t="s">
        <v>931</v>
      </c>
      <c r="K562" s="627" t="s">
        <v>822</v>
      </c>
      <c r="L562" s="627" t="s">
        <v>822</v>
      </c>
      <c r="M562" s="627" t="s">
        <v>822</v>
      </c>
      <c r="N562" s="627" t="s">
        <v>822</v>
      </c>
      <c r="O562" s="628" t="s">
        <v>2600</v>
      </c>
      <c r="P562" s="627" t="s">
        <v>822</v>
      </c>
      <c r="Q562" s="627" t="s">
        <v>822</v>
      </c>
      <c r="R562" s="629" t="s">
        <v>917</v>
      </c>
      <c r="S562" s="636">
        <v>0</v>
      </c>
      <c r="T562" s="630">
        <v>0.5</v>
      </c>
      <c r="U562" s="630">
        <v>1</v>
      </c>
      <c r="V562" s="554">
        <f t="shared" si="52"/>
        <v>0</v>
      </c>
      <c r="W562" s="631" t="s">
        <v>822</v>
      </c>
      <c r="X562" s="602">
        <v>2</v>
      </c>
      <c r="Y562" s="554">
        <f t="shared" si="51"/>
        <v>0</v>
      </c>
      <c r="Z562" s="632">
        <v>1</v>
      </c>
      <c r="AA562" s="633"/>
      <c r="AB562" s="634" t="s">
        <v>822</v>
      </c>
      <c r="AC562" s="229" t="s">
        <v>822</v>
      </c>
      <c r="AD562" s="629" t="s">
        <v>822</v>
      </c>
      <c r="AE562" s="627" t="s">
        <v>822</v>
      </c>
      <c r="AF562" s="627" t="s">
        <v>822</v>
      </c>
      <c r="AG562" s="627" t="s">
        <v>822</v>
      </c>
      <c r="AH562" s="712">
        <v>0</v>
      </c>
      <c r="AI562" s="629" t="s">
        <v>822</v>
      </c>
      <c r="AJ562" s="627" t="s">
        <v>822</v>
      </c>
      <c r="AK562" s="627" t="s">
        <v>822</v>
      </c>
      <c r="AL562" s="627" t="s">
        <v>822</v>
      </c>
      <c r="AM562" s="712">
        <v>0</v>
      </c>
      <c r="AN562" s="629" t="s">
        <v>822</v>
      </c>
      <c r="AO562" s="627" t="s">
        <v>822</v>
      </c>
      <c r="AP562" s="627" t="s">
        <v>822</v>
      </c>
      <c r="AQ562" s="627" t="s">
        <v>822</v>
      </c>
      <c r="AR562" s="712">
        <v>0</v>
      </c>
      <c r="AS562" s="629" t="s">
        <v>822</v>
      </c>
      <c r="AT562" s="627" t="s">
        <v>822</v>
      </c>
      <c r="AU562" s="627" t="s">
        <v>822</v>
      </c>
      <c r="AV562" s="627" t="s">
        <v>822</v>
      </c>
      <c r="AW562" s="712">
        <v>0</v>
      </c>
      <c r="AX562" s="229" t="s">
        <v>822</v>
      </c>
      <c r="AY562" s="229" t="s">
        <v>822</v>
      </c>
    </row>
    <row r="563" spans="1:51" ht="23" hidden="1">
      <c r="A563" s="522">
        <v>559</v>
      </c>
      <c r="B563" s="512" t="s">
        <v>172</v>
      </c>
      <c r="C563" s="610" t="s">
        <v>823</v>
      </c>
      <c r="D563" s="513" t="s">
        <v>2640</v>
      </c>
      <c r="E563" s="610" t="s">
        <v>174</v>
      </c>
      <c r="F563" s="637" t="s">
        <v>933</v>
      </c>
      <c r="G563" s="637" t="s">
        <v>934</v>
      </c>
      <c r="H563" s="629" t="s">
        <v>915</v>
      </c>
      <c r="I563" s="629" t="s">
        <v>822</v>
      </c>
      <c r="J563" s="627" t="s">
        <v>933</v>
      </c>
      <c r="K563" s="627" t="s">
        <v>822</v>
      </c>
      <c r="L563" s="627" t="s">
        <v>822</v>
      </c>
      <c r="M563" s="627" t="s">
        <v>822</v>
      </c>
      <c r="N563" s="627" t="s">
        <v>822</v>
      </c>
      <c r="O563" s="628" t="s">
        <v>2601</v>
      </c>
      <c r="P563" s="627" t="s">
        <v>822</v>
      </c>
      <c r="Q563" s="627" t="s">
        <v>822</v>
      </c>
      <c r="R563" s="629" t="s">
        <v>917</v>
      </c>
      <c r="S563" s="636">
        <v>0</v>
      </c>
      <c r="T563" s="630">
        <v>3</v>
      </c>
      <c r="U563" s="630">
        <v>1</v>
      </c>
      <c r="V563" s="554">
        <f t="shared" si="52"/>
        <v>0</v>
      </c>
      <c r="W563" s="631" t="s">
        <v>822</v>
      </c>
      <c r="X563" s="602">
        <v>2</v>
      </c>
      <c r="Y563" s="554">
        <f t="shared" si="51"/>
        <v>0</v>
      </c>
      <c r="Z563" s="632">
        <v>1</v>
      </c>
      <c r="AA563" s="633"/>
      <c r="AB563" s="634" t="s">
        <v>822</v>
      </c>
      <c r="AC563" s="229" t="s">
        <v>822</v>
      </c>
      <c r="AD563" s="629" t="s">
        <v>822</v>
      </c>
      <c r="AE563" s="627" t="s">
        <v>822</v>
      </c>
      <c r="AF563" s="627" t="s">
        <v>822</v>
      </c>
      <c r="AG563" s="627" t="s">
        <v>822</v>
      </c>
      <c r="AH563" s="712">
        <v>0</v>
      </c>
      <c r="AI563" s="629" t="s">
        <v>822</v>
      </c>
      <c r="AJ563" s="627" t="s">
        <v>822</v>
      </c>
      <c r="AK563" s="627" t="s">
        <v>822</v>
      </c>
      <c r="AL563" s="627" t="s">
        <v>822</v>
      </c>
      <c r="AM563" s="712">
        <v>0</v>
      </c>
      <c r="AN563" s="629" t="s">
        <v>822</v>
      </c>
      <c r="AO563" s="627" t="s">
        <v>822</v>
      </c>
      <c r="AP563" s="627" t="s">
        <v>822</v>
      </c>
      <c r="AQ563" s="627" t="s">
        <v>822</v>
      </c>
      <c r="AR563" s="712">
        <v>0</v>
      </c>
      <c r="AS563" s="629" t="s">
        <v>822</v>
      </c>
      <c r="AT563" s="627" t="s">
        <v>822</v>
      </c>
      <c r="AU563" s="627" t="s">
        <v>822</v>
      </c>
      <c r="AV563" s="627" t="s">
        <v>822</v>
      </c>
      <c r="AW563" s="712">
        <v>0</v>
      </c>
      <c r="AX563" s="229" t="s">
        <v>822</v>
      </c>
      <c r="AY563" s="229" t="s">
        <v>822</v>
      </c>
    </row>
    <row r="564" spans="1:51" ht="24" hidden="1" customHeight="1">
      <c r="A564" s="522">
        <v>560</v>
      </c>
      <c r="B564" s="512" t="s">
        <v>172</v>
      </c>
      <c r="C564" s="610" t="s">
        <v>823</v>
      </c>
      <c r="D564" s="513" t="s">
        <v>2641</v>
      </c>
      <c r="E564" s="562" t="s">
        <v>271</v>
      </c>
      <c r="F564" s="637" t="s">
        <v>935</v>
      </c>
      <c r="G564" s="637" t="s">
        <v>936</v>
      </c>
      <c r="H564" s="547" t="s">
        <v>937</v>
      </c>
      <c r="I564" s="547" t="s">
        <v>274</v>
      </c>
      <c r="J564" s="627" t="s">
        <v>830</v>
      </c>
      <c r="K564" s="627"/>
      <c r="L564" s="627"/>
      <c r="M564" s="627"/>
      <c r="N564" s="627"/>
      <c r="O564" s="628"/>
      <c r="P564" s="627"/>
      <c r="Q564" s="627"/>
      <c r="R564" s="635" t="s">
        <v>420</v>
      </c>
      <c r="S564" s="636">
        <v>1</v>
      </c>
      <c r="T564" s="630">
        <v>0.25</v>
      </c>
      <c r="U564" s="630">
        <v>5</v>
      </c>
      <c r="V564" s="554">
        <f t="shared" si="52"/>
        <v>15</v>
      </c>
      <c r="W564" s="631"/>
      <c r="X564" s="602">
        <v>7</v>
      </c>
      <c r="Y564" s="554">
        <f t="shared" si="51"/>
        <v>21</v>
      </c>
      <c r="Z564" s="632">
        <v>1</v>
      </c>
      <c r="AA564" s="633"/>
      <c r="AB564" s="634"/>
      <c r="AC564" s="229"/>
      <c r="AD564" s="629"/>
      <c r="AE564" s="627"/>
      <c r="AF564" s="627"/>
      <c r="AG564" s="627"/>
      <c r="AH564" s="712"/>
      <c r="AI564" s="629"/>
      <c r="AJ564" s="627"/>
      <c r="AK564" s="627"/>
      <c r="AL564" s="627"/>
      <c r="AM564" s="712"/>
      <c r="AN564" s="629"/>
      <c r="AO564" s="627"/>
      <c r="AP564" s="627"/>
      <c r="AQ564" s="627"/>
      <c r="AR564" s="712"/>
      <c r="AS564" s="629"/>
      <c r="AT564" s="627"/>
      <c r="AU564" s="627"/>
      <c r="AV564" s="627"/>
      <c r="AW564" s="712"/>
      <c r="AX564" s="229"/>
      <c r="AY564" s="229"/>
    </row>
    <row r="565" spans="1:51" ht="24" hidden="1" customHeight="1">
      <c r="A565" s="522">
        <v>561</v>
      </c>
      <c r="B565" s="512" t="s">
        <v>172</v>
      </c>
      <c r="C565" s="610" t="s">
        <v>823</v>
      </c>
      <c r="D565" s="513" t="s">
        <v>2641</v>
      </c>
      <c r="E565" s="562" t="s">
        <v>271</v>
      </c>
      <c r="F565" s="637" t="s">
        <v>935</v>
      </c>
      <c r="G565" s="637" t="s">
        <v>936</v>
      </c>
      <c r="H565" s="547" t="s">
        <v>938</v>
      </c>
      <c r="I565" s="547" t="s">
        <v>277</v>
      </c>
      <c r="J565" s="627" t="s">
        <v>830</v>
      </c>
      <c r="K565" s="627"/>
      <c r="L565" s="627"/>
      <c r="M565" s="627"/>
      <c r="N565" s="627"/>
      <c r="O565" s="628"/>
      <c r="P565" s="627"/>
      <c r="Q565" s="627"/>
      <c r="R565" s="635" t="s">
        <v>420</v>
      </c>
      <c r="S565" s="636">
        <v>1</v>
      </c>
      <c r="T565" s="630">
        <v>0.25</v>
      </c>
      <c r="U565" s="630">
        <v>5</v>
      </c>
      <c r="V565" s="554">
        <f t="shared" si="52"/>
        <v>15</v>
      </c>
      <c r="W565" s="631"/>
      <c r="X565" s="602">
        <v>7</v>
      </c>
      <c r="Y565" s="554">
        <f t="shared" si="51"/>
        <v>21</v>
      </c>
      <c r="Z565" s="632">
        <v>1</v>
      </c>
      <c r="AA565" s="633"/>
      <c r="AB565" s="634"/>
      <c r="AC565" s="229"/>
      <c r="AD565" s="629"/>
      <c r="AE565" s="627"/>
      <c r="AF565" s="627"/>
      <c r="AG565" s="627"/>
      <c r="AH565" s="712"/>
      <c r="AI565" s="629"/>
      <c r="AJ565" s="627"/>
      <c r="AK565" s="627"/>
      <c r="AL565" s="627"/>
      <c r="AM565" s="712"/>
      <c r="AN565" s="629"/>
      <c r="AO565" s="627"/>
      <c r="AP565" s="627"/>
      <c r="AQ565" s="627"/>
      <c r="AR565" s="712"/>
      <c r="AS565" s="629"/>
      <c r="AT565" s="627"/>
      <c r="AU565" s="627"/>
      <c r="AV565" s="627"/>
      <c r="AW565" s="712"/>
      <c r="AX565" s="229"/>
      <c r="AY565" s="229"/>
    </row>
    <row r="566" spans="1:51" ht="24" hidden="1" customHeight="1">
      <c r="A566" s="522">
        <v>562</v>
      </c>
      <c r="B566" s="512" t="s">
        <v>172</v>
      </c>
      <c r="C566" s="610" t="s">
        <v>823</v>
      </c>
      <c r="D566" s="513" t="s">
        <v>2641</v>
      </c>
      <c r="E566" s="562" t="s">
        <v>271</v>
      </c>
      <c r="F566" s="637" t="s">
        <v>935</v>
      </c>
      <c r="G566" s="637" t="s">
        <v>936</v>
      </c>
      <c r="H566" s="547" t="s">
        <v>278</v>
      </c>
      <c r="I566" s="547" t="s">
        <v>279</v>
      </c>
      <c r="J566" s="627"/>
      <c r="K566" s="627"/>
      <c r="L566" s="627"/>
      <c r="M566" s="627"/>
      <c r="N566" s="627"/>
      <c r="O566" s="628"/>
      <c r="P566" s="627"/>
      <c r="Q566" s="627"/>
      <c r="R566" s="635" t="s">
        <v>420</v>
      </c>
      <c r="S566" s="636">
        <v>1</v>
      </c>
      <c r="T566" s="630">
        <v>0.1</v>
      </c>
      <c r="U566" s="630">
        <v>5</v>
      </c>
      <c r="V566" s="554">
        <f t="shared" si="52"/>
        <v>6</v>
      </c>
      <c r="W566" s="631"/>
      <c r="X566" s="602">
        <v>7</v>
      </c>
      <c r="Y566" s="554">
        <f t="shared" si="51"/>
        <v>8.4</v>
      </c>
      <c r="Z566" s="632">
        <v>1</v>
      </c>
      <c r="AA566" s="633"/>
      <c r="AB566" s="634"/>
      <c r="AC566" s="229"/>
      <c r="AD566" s="629"/>
      <c r="AE566" s="627"/>
      <c r="AF566" s="627"/>
      <c r="AG566" s="627"/>
      <c r="AH566" s="712"/>
      <c r="AI566" s="629"/>
      <c r="AJ566" s="627"/>
      <c r="AK566" s="627"/>
      <c r="AL566" s="627"/>
      <c r="AM566" s="712"/>
      <c r="AN566" s="629"/>
      <c r="AO566" s="627"/>
      <c r="AP566" s="627"/>
      <c r="AQ566" s="627"/>
      <c r="AR566" s="712"/>
      <c r="AS566" s="629"/>
      <c r="AT566" s="627"/>
      <c r="AU566" s="627"/>
      <c r="AV566" s="627"/>
      <c r="AW566" s="712"/>
      <c r="AX566" s="229"/>
      <c r="AY566" s="229"/>
    </row>
    <row r="567" spans="1:51" ht="24" hidden="1" customHeight="1">
      <c r="A567" s="522">
        <v>563</v>
      </c>
      <c r="B567" s="512" t="s">
        <v>172</v>
      </c>
      <c r="C567" s="610" t="s">
        <v>823</v>
      </c>
      <c r="D567" s="513" t="s">
        <v>2641</v>
      </c>
      <c r="E567" s="562" t="s">
        <v>271</v>
      </c>
      <c r="F567" s="637" t="s">
        <v>935</v>
      </c>
      <c r="G567" s="637" t="s">
        <v>936</v>
      </c>
      <c r="H567" s="547" t="s">
        <v>280</v>
      </c>
      <c r="I567" s="547" t="s">
        <v>281</v>
      </c>
      <c r="J567" s="629" t="s">
        <v>939</v>
      </c>
      <c r="K567" s="627"/>
      <c r="L567" s="627"/>
      <c r="M567" s="627"/>
      <c r="N567" s="627"/>
      <c r="O567" s="628"/>
      <c r="P567" s="627"/>
      <c r="Q567" s="627"/>
      <c r="R567" s="635" t="s">
        <v>420</v>
      </c>
      <c r="S567" s="636">
        <v>1</v>
      </c>
      <c r="T567" s="630">
        <v>0.25</v>
      </c>
      <c r="U567" s="630">
        <v>5</v>
      </c>
      <c r="V567" s="554">
        <f t="shared" si="52"/>
        <v>15</v>
      </c>
      <c r="W567" s="631"/>
      <c r="X567" s="602">
        <v>7</v>
      </c>
      <c r="Y567" s="554">
        <f t="shared" si="51"/>
        <v>21</v>
      </c>
      <c r="Z567" s="632">
        <v>1</v>
      </c>
      <c r="AA567" s="633"/>
      <c r="AB567" s="634"/>
      <c r="AC567" s="229"/>
      <c r="AD567" s="629"/>
      <c r="AE567" s="627"/>
      <c r="AF567" s="627"/>
      <c r="AG567" s="627"/>
      <c r="AH567" s="712"/>
      <c r="AI567" s="629"/>
      <c r="AJ567" s="627"/>
      <c r="AK567" s="627"/>
      <c r="AL567" s="627"/>
      <c r="AM567" s="712"/>
      <c r="AN567" s="629"/>
      <c r="AO567" s="627"/>
      <c r="AP567" s="627"/>
      <c r="AQ567" s="627"/>
      <c r="AR567" s="712"/>
      <c r="AS567" s="629"/>
      <c r="AT567" s="627"/>
      <c r="AU567" s="627"/>
      <c r="AV567" s="627"/>
      <c r="AW567" s="712"/>
      <c r="AX567" s="229"/>
      <c r="AY567" s="229"/>
    </row>
    <row r="568" spans="1:51" ht="24" hidden="1" customHeight="1">
      <c r="A568" s="522">
        <v>564</v>
      </c>
      <c r="B568" s="512" t="s">
        <v>172</v>
      </c>
      <c r="C568" s="610" t="s">
        <v>823</v>
      </c>
      <c r="D568" s="513" t="s">
        <v>2641</v>
      </c>
      <c r="E568" s="562" t="s">
        <v>271</v>
      </c>
      <c r="F568" s="637" t="s">
        <v>935</v>
      </c>
      <c r="G568" s="637" t="s">
        <v>936</v>
      </c>
      <c r="H568" s="547" t="s">
        <v>284</v>
      </c>
      <c r="I568" s="547" t="s">
        <v>285</v>
      </c>
      <c r="J568" s="627"/>
      <c r="K568" s="627"/>
      <c r="L568" s="627"/>
      <c r="M568" s="627"/>
      <c r="N568" s="627"/>
      <c r="O568" s="628"/>
      <c r="P568" s="627"/>
      <c r="Q568" s="627"/>
      <c r="R568" s="635" t="s">
        <v>420</v>
      </c>
      <c r="S568" s="636">
        <v>1</v>
      </c>
      <c r="T568" s="630">
        <v>0.1</v>
      </c>
      <c r="U568" s="630">
        <v>5</v>
      </c>
      <c r="V568" s="554">
        <f t="shared" si="52"/>
        <v>6</v>
      </c>
      <c r="W568" s="631"/>
      <c r="X568" s="602">
        <v>7</v>
      </c>
      <c r="Y568" s="554">
        <f t="shared" si="51"/>
        <v>8.4</v>
      </c>
      <c r="Z568" s="632">
        <v>1</v>
      </c>
      <c r="AA568" s="633"/>
      <c r="AB568" s="634"/>
      <c r="AC568" s="229"/>
      <c r="AD568" s="629"/>
      <c r="AE568" s="627"/>
      <c r="AF568" s="627"/>
      <c r="AG568" s="627"/>
      <c r="AH568" s="712"/>
      <c r="AI568" s="629"/>
      <c r="AJ568" s="627"/>
      <c r="AK568" s="627"/>
      <c r="AL568" s="627"/>
      <c r="AM568" s="712"/>
      <c r="AN568" s="629"/>
      <c r="AO568" s="627"/>
      <c r="AP568" s="627"/>
      <c r="AQ568" s="627"/>
      <c r="AR568" s="712"/>
      <c r="AS568" s="629"/>
      <c r="AT568" s="627"/>
      <c r="AU568" s="627"/>
      <c r="AV568" s="627"/>
      <c r="AW568" s="712"/>
      <c r="AX568" s="229"/>
      <c r="AY568" s="229"/>
    </row>
    <row r="569" spans="1:51" ht="24" hidden="1" customHeight="1">
      <c r="A569" s="522">
        <v>565</v>
      </c>
      <c r="B569" s="512" t="s">
        <v>172</v>
      </c>
      <c r="C569" s="610" t="s">
        <v>823</v>
      </c>
      <c r="D569" s="513" t="s">
        <v>2641</v>
      </c>
      <c r="E569" s="562" t="s">
        <v>271</v>
      </c>
      <c r="F569" s="637" t="s">
        <v>935</v>
      </c>
      <c r="G569" s="637" t="s">
        <v>936</v>
      </c>
      <c r="H569" s="547" t="s">
        <v>287</v>
      </c>
      <c r="I569" s="547" t="s">
        <v>288</v>
      </c>
      <c r="J569" s="629" t="s">
        <v>939</v>
      </c>
      <c r="K569" s="627"/>
      <c r="L569" s="627"/>
      <c r="M569" s="627"/>
      <c r="N569" s="627"/>
      <c r="O569" s="628"/>
      <c r="P569" s="627"/>
      <c r="Q569" s="627"/>
      <c r="R569" s="635" t="s">
        <v>420</v>
      </c>
      <c r="S569" s="636">
        <v>1</v>
      </c>
      <c r="T569" s="630">
        <v>0.25</v>
      </c>
      <c r="U569" s="630">
        <v>5</v>
      </c>
      <c r="V569" s="554">
        <f t="shared" si="52"/>
        <v>15</v>
      </c>
      <c r="W569" s="631"/>
      <c r="X569" s="602">
        <v>7</v>
      </c>
      <c r="Y569" s="554">
        <f t="shared" si="51"/>
        <v>21</v>
      </c>
      <c r="Z569" s="632">
        <v>1</v>
      </c>
      <c r="AA569" s="633"/>
      <c r="AB569" s="634"/>
      <c r="AC569" s="229"/>
      <c r="AD569" s="629"/>
      <c r="AE569" s="627"/>
      <c r="AF569" s="627"/>
      <c r="AG569" s="627"/>
      <c r="AH569" s="712"/>
      <c r="AI569" s="629"/>
      <c r="AJ569" s="627"/>
      <c r="AK569" s="627"/>
      <c r="AL569" s="627"/>
      <c r="AM569" s="712"/>
      <c r="AN569" s="629"/>
      <c r="AO569" s="627"/>
      <c r="AP569" s="627"/>
      <c r="AQ569" s="627"/>
      <c r="AR569" s="712"/>
      <c r="AS569" s="629"/>
      <c r="AT569" s="627"/>
      <c r="AU569" s="627"/>
      <c r="AV569" s="627"/>
      <c r="AW569" s="712"/>
      <c r="AX569" s="229"/>
      <c r="AY569" s="229"/>
    </row>
    <row r="570" spans="1:51" ht="23" hidden="1">
      <c r="A570" s="522">
        <v>566</v>
      </c>
      <c r="B570" s="512" t="s">
        <v>172</v>
      </c>
      <c r="C570" s="610" t="s">
        <v>823</v>
      </c>
      <c r="D570" s="513" t="s">
        <v>2641</v>
      </c>
      <c r="E570" s="562" t="s">
        <v>271</v>
      </c>
      <c r="F570" s="637" t="s">
        <v>935</v>
      </c>
      <c r="G570" s="637" t="s">
        <v>936</v>
      </c>
      <c r="H570" s="547" t="s">
        <v>289</v>
      </c>
      <c r="I570" s="547" t="s">
        <v>290</v>
      </c>
      <c r="J570" s="627"/>
      <c r="K570" s="627"/>
      <c r="L570" s="627"/>
      <c r="M570" s="627"/>
      <c r="N570" s="627"/>
      <c r="O570" s="628"/>
      <c r="P570" s="627"/>
      <c r="Q570" s="627"/>
      <c r="R570" s="635" t="s">
        <v>420</v>
      </c>
      <c r="S570" s="636">
        <v>1</v>
      </c>
      <c r="T570" s="630">
        <v>0.5</v>
      </c>
      <c r="U570" s="630">
        <v>5</v>
      </c>
      <c r="V570" s="554">
        <f t="shared" si="52"/>
        <v>30</v>
      </c>
      <c r="W570" s="631"/>
      <c r="X570" s="602">
        <v>7</v>
      </c>
      <c r="Y570" s="554">
        <f t="shared" si="51"/>
        <v>42</v>
      </c>
      <c r="Z570" s="632">
        <v>1</v>
      </c>
      <c r="AA570" s="633"/>
      <c r="AB570" s="634"/>
      <c r="AC570" s="229"/>
      <c r="AD570" s="629"/>
      <c r="AE570" s="627"/>
      <c r="AF570" s="627"/>
      <c r="AG570" s="627"/>
      <c r="AH570" s="712"/>
      <c r="AI570" s="629"/>
      <c r="AJ570" s="627"/>
      <c r="AK570" s="627"/>
      <c r="AL570" s="627"/>
      <c r="AM570" s="712"/>
      <c r="AN570" s="629"/>
      <c r="AO570" s="627"/>
      <c r="AP570" s="627"/>
      <c r="AQ570" s="627"/>
      <c r="AR570" s="712"/>
      <c r="AS570" s="629"/>
      <c r="AT570" s="627"/>
      <c r="AU570" s="627"/>
      <c r="AV570" s="627"/>
      <c r="AW570" s="712"/>
      <c r="AX570" s="229"/>
      <c r="AY570" s="229"/>
    </row>
    <row r="571" spans="1:51" ht="24" hidden="1" customHeight="1">
      <c r="A571" s="522">
        <v>567</v>
      </c>
      <c r="B571" s="512" t="s">
        <v>172</v>
      </c>
      <c r="C571" s="610" t="s">
        <v>823</v>
      </c>
      <c r="D571" s="513" t="s">
        <v>2640</v>
      </c>
      <c r="E571" s="637" t="s">
        <v>2941</v>
      </c>
      <c r="F571" s="637" t="s">
        <v>2929</v>
      </c>
      <c r="G571" s="637" t="s">
        <v>941</v>
      </c>
      <c r="H571" s="629" t="s">
        <v>942</v>
      </c>
      <c r="I571" s="629" t="s">
        <v>943</v>
      </c>
      <c r="J571" s="627" t="s">
        <v>822</v>
      </c>
      <c r="K571" s="627" t="s">
        <v>822</v>
      </c>
      <c r="L571" s="627" t="s">
        <v>822</v>
      </c>
      <c r="M571" s="627" t="s">
        <v>822</v>
      </c>
      <c r="N571" s="627" t="s">
        <v>822</v>
      </c>
      <c r="O571" s="628" t="s">
        <v>822</v>
      </c>
      <c r="P571" s="627" t="s">
        <v>826</v>
      </c>
      <c r="Q571" s="627" t="s">
        <v>822</v>
      </c>
      <c r="R571" s="629" t="s">
        <v>420</v>
      </c>
      <c r="S571" s="636">
        <v>1</v>
      </c>
      <c r="T571" s="630">
        <v>0.2</v>
      </c>
      <c r="U571" s="630">
        <v>5</v>
      </c>
      <c r="V571" s="554">
        <f t="shared" si="52"/>
        <v>12</v>
      </c>
      <c r="W571" s="631" t="s">
        <v>822</v>
      </c>
      <c r="X571" s="602">
        <v>7</v>
      </c>
      <c r="Y571" s="554">
        <f t="shared" si="51"/>
        <v>16.8</v>
      </c>
      <c r="Z571" s="632">
        <v>2</v>
      </c>
      <c r="AA571" s="633"/>
      <c r="AB571" s="634" t="s">
        <v>822</v>
      </c>
      <c r="AC571" s="229" t="s">
        <v>822</v>
      </c>
      <c r="AD571" s="629" t="s">
        <v>420</v>
      </c>
      <c r="AE571" s="627">
        <v>1</v>
      </c>
      <c r="AF571" s="627">
        <v>0.2</v>
      </c>
      <c r="AG571" s="711" t="s">
        <v>822</v>
      </c>
      <c r="AH571" s="712" t="s">
        <v>822</v>
      </c>
      <c r="AI571" s="629" t="s">
        <v>420</v>
      </c>
      <c r="AJ571" s="629">
        <v>1</v>
      </c>
      <c r="AK571" s="629">
        <v>0.2</v>
      </c>
      <c r="AL571" s="711" t="s">
        <v>822</v>
      </c>
      <c r="AM571" s="712" t="s">
        <v>822</v>
      </c>
      <c r="AN571" s="629" t="s">
        <v>420</v>
      </c>
      <c r="AO571" s="629">
        <v>1</v>
      </c>
      <c r="AP571" s="629">
        <v>0.2</v>
      </c>
      <c r="AQ571" s="711" t="s">
        <v>822</v>
      </c>
      <c r="AR571" s="712" t="s">
        <v>822</v>
      </c>
      <c r="AS571" s="629" t="s">
        <v>420</v>
      </c>
      <c r="AT571" s="629">
        <v>1</v>
      </c>
      <c r="AU571" s="629">
        <v>0.2</v>
      </c>
      <c r="AV571" s="711" t="s">
        <v>822</v>
      </c>
      <c r="AW571" s="712" t="s">
        <v>822</v>
      </c>
      <c r="AX571" s="229" t="s">
        <v>822</v>
      </c>
      <c r="AY571" s="229" t="s">
        <v>822</v>
      </c>
    </row>
    <row r="572" spans="1:51" ht="36" hidden="1" customHeight="1">
      <c r="A572" s="522">
        <v>568</v>
      </c>
      <c r="B572" s="512" t="s">
        <v>172</v>
      </c>
      <c r="C572" s="610" t="s">
        <v>823</v>
      </c>
      <c r="D572" s="513" t="s">
        <v>2640</v>
      </c>
      <c r="E572" s="637" t="s">
        <v>2941</v>
      </c>
      <c r="F572" s="637" t="s">
        <v>2929</v>
      </c>
      <c r="G572" s="637" t="s">
        <v>941</v>
      </c>
      <c r="H572" s="629" t="s">
        <v>944</v>
      </c>
      <c r="I572" s="629" t="s">
        <v>945</v>
      </c>
      <c r="J572" s="627" t="s">
        <v>946</v>
      </c>
      <c r="K572" s="627" t="s">
        <v>822</v>
      </c>
      <c r="L572" s="627" t="s">
        <v>822</v>
      </c>
      <c r="M572" s="627" t="s">
        <v>822</v>
      </c>
      <c r="N572" s="627" t="s">
        <v>822</v>
      </c>
      <c r="O572" s="628"/>
      <c r="P572" s="627" t="s">
        <v>826</v>
      </c>
      <c r="Q572" s="627" t="s">
        <v>822</v>
      </c>
      <c r="R572" s="629" t="s">
        <v>420</v>
      </c>
      <c r="S572" s="636">
        <v>1</v>
      </c>
      <c r="T572" s="630">
        <v>0.2</v>
      </c>
      <c r="U572" s="630">
        <v>5</v>
      </c>
      <c r="V572" s="554">
        <f t="shared" si="52"/>
        <v>12</v>
      </c>
      <c r="W572" s="631" t="s">
        <v>822</v>
      </c>
      <c r="X572" s="602">
        <v>7</v>
      </c>
      <c r="Y572" s="554">
        <f t="shared" si="51"/>
        <v>16.8</v>
      </c>
      <c r="Z572" s="632">
        <v>2</v>
      </c>
      <c r="AA572" s="633"/>
      <c r="AB572" s="634" t="s">
        <v>822</v>
      </c>
      <c r="AC572" s="229" t="s">
        <v>822</v>
      </c>
      <c r="AD572" s="629" t="s">
        <v>420</v>
      </c>
      <c r="AE572" s="627">
        <v>1</v>
      </c>
      <c r="AF572" s="627">
        <v>0.2</v>
      </c>
      <c r="AG572" s="711" t="s">
        <v>822</v>
      </c>
      <c r="AH572" s="712" t="s">
        <v>822</v>
      </c>
      <c r="AI572" s="629" t="s">
        <v>420</v>
      </c>
      <c r="AJ572" s="629">
        <v>1</v>
      </c>
      <c r="AK572" s="629">
        <v>0.2</v>
      </c>
      <c r="AL572" s="711" t="s">
        <v>822</v>
      </c>
      <c r="AM572" s="712" t="s">
        <v>822</v>
      </c>
      <c r="AN572" s="629" t="s">
        <v>420</v>
      </c>
      <c r="AO572" s="629">
        <v>1</v>
      </c>
      <c r="AP572" s="629">
        <v>0.2</v>
      </c>
      <c r="AQ572" s="711" t="s">
        <v>822</v>
      </c>
      <c r="AR572" s="712" t="s">
        <v>822</v>
      </c>
      <c r="AS572" s="629" t="s">
        <v>420</v>
      </c>
      <c r="AT572" s="629">
        <v>1</v>
      </c>
      <c r="AU572" s="629">
        <v>0.2</v>
      </c>
      <c r="AV572" s="711" t="s">
        <v>822</v>
      </c>
      <c r="AW572" s="712" t="s">
        <v>822</v>
      </c>
      <c r="AX572" s="229" t="s">
        <v>822</v>
      </c>
      <c r="AY572" s="229" t="s">
        <v>822</v>
      </c>
    </row>
    <row r="573" spans="1:51" ht="16.5" hidden="1" customHeight="1">
      <c r="A573" s="522">
        <v>569</v>
      </c>
      <c r="B573" s="512" t="s">
        <v>172</v>
      </c>
      <c r="C573" s="610" t="s">
        <v>823</v>
      </c>
      <c r="D573" s="513" t="s">
        <v>2640</v>
      </c>
      <c r="E573" s="637" t="s">
        <v>2941</v>
      </c>
      <c r="F573" s="637" t="s">
        <v>2929</v>
      </c>
      <c r="G573" s="637" t="s">
        <v>941</v>
      </c>
      <c r="H573" s="629" t="s">
        <v>947</v>
      </c>
      <c r="I573" s="629" t="s">
        <v>948</v>
      </c>
      <c r="J573" s="627" t="s">
        <v>949</v>
      </c>
      <c r="K573" s="627" t="s">
        <v>822</v>
      </c>
      <c r="L573" s="627" t="s">
        <v>822</v>
      </c>
      <c r="M573" s="627" t="s">
        <v>822</v>
      </c>
      <c r="N573" s="627" t="s">
        <v>822</v>
      </c>
      <c r="O573" s="628" t="s">
        <v>822</v>
      </c>
      <c r="P573" s="627" t="s">
        <v>826</v>
      </c>
      <c r="Q573" s="627" t="s">
        <v>822</v>
      </c>
      <c r="R573" s="629" t="s">
        <v>420</v>
      </c>
      <c r="S573" s="636">
        <v>1</v>
      </c>
      <c r="T573" s="630">
        <v>0.1</v>
      </c>
      <c r="U573" s="630">
        <v>5</v>
      </c>
      <c r="V573" s="554">
        <f t="shared" si="52"/>
        <v>6</v>
      </c>
      <c r="W573" s="631" t="s">
        <v>822</v>
      </c>
      <c r="X573" s="602">
        <v>7</v>
      </c>
      <c r="Y573" s="554">
        <f t="shared" si="51"/>
        <v>8.4</v>
      </c>
      <c r="Z573" s="632">
        <v>2</v>
      </c>
      <c r="AA573" s="633"/>
      <c r="AB573" s="634" t="s">
        <v>822</v>
      </c>
      <c r="AC573" s="229" t="s">
        <v>822</v>
      </c>
      <c r="AD573" s="629" t="s">
        <v>420</v>
      </c>
      <c r="AE573" s="627">
        <v>1</v>
      </c>
      <c r="AF573" s="627">
        <v>0.1</v>
      </c>
      <c r="AG573" s="711" t="s">
        <v>822</v>
      </c>
      <c r="AH573" s="712" t="s">
        <v>822</v>
      </c>
      <c r="AI573" s="629" t="s">
        <v>420</v>
      </c>
      <c r="AJ573" s="629">
        <v>1</v>
      </c>
      <c r="AK573" s="629">
        <v>0.1</v>
      </c>
      <c r="AL573" s="711" t="s">
        <v>822</v>
      </c>
      <c r="AM573" s="712" t="s">
        <v>822</v>
      </c>
      <c r="AN573" s="629" t="s">
        <v>420</v>
      </c>
      <c r="AO573" s="629">
        <v>1</v>
      </c>
      <c r="AP573" s="629">
        <v>0.1</v>
      </c>
      <c r="AQ573" s="711" t="s">
        <v>822</v>
      </c>
      <c r="AR573" s="712" t="s">
        <v>822</v>
      </c>
      <c r="AS573" s="629" t="s">
        <v>420</v>
      </c>
      <c r="AT573" s="629">
        <v>1</v>
      </c>
      <c r="AU573" s="629">
        <v>0.1</v>
      </c>
      <c r="AV573" s="711" t="s">
        <v>822</v>
      </c>
      <c r="AW573" s="712" t="s">
        <v>822</v>
      </c>
      <c r="AX573" s="229" t="s">
        <v>822</v>
      </c>
      <c r="AY573" s="229" t="s">
        <v>822</v>
      </c>
    </row>
    <row r="574" spans="1:51" ht="16.5" hidden="1" customHeight="1">
      <c r="A574" s="522">
        <v>570</v>
      </c>
      <c r="B574" s="512" t="s">
        <v>172</v>
      </c>
      <c r="C574" s="610" t="s">
        <v>823</v>
      </c>
      <c r="D574" s="513" t="s">
        <v>2640</v>
      </c>
      <c r="E574" s="637" t="s">
        <v>2941</v>
      </c>
      <c r="F574" s="637" t="s">
        <v>2929</v>
      </c>
      <c r="G574" s="637" t="s">
        <v>941</v>
      </c>
      <c r="H574" s="629" t="s">
        <v>950</v>
      </c>
      <c r="I574" s="629" t="s">
        <v>951</v>
      </c>
      <c r="J574" s="627" t="s">
        <v>946</v>
      </c>
      <c r="K574" s="627" t="s">
        <v>822</v>
      </c>
      <c r="L574" s="627" t="s">
        <v>822</v>
      </c>
      <c r="M574" s="627" t="s">
        <v>822</v>
      </c>
      <c r="N574" s="627" t="s">
        <v>822</v>
      </c>
      <c r="O574" s="628" t="s">
        <v>952</v>
      </c>
      <c r="P574" s="627" t="s">
        <v>826</v>
      </c>
      <c r="Q574" s="627" t="s">
        <v>822</v>
      </c>
      <c r="R574" s="629" t="s">
        <v>420</v>
      </c>
      <c r="S574" s="636">
        <v>0</v>
      </c>
      <c r="T574" s="630">
        <v>0.7</v>
      </c>
      <c r="U574" s="630">
        <v>5</v>
      </c>
      <c r="V574" s="554">
        <f t="shared" si="52"/>
        <v>0</v>
      </c>
      <c r="W574" s="631" t="s">
        <v>822</v>
      </c>
      <c r="X574" s="602">
        <v>7</v>
      </c>
      <c r="Y574" s="554">
        <f t="shared" si="51"/>
        <v>0</v>
      </c>
      <c r="Z574" s="632">
        <v>2</v>
      </c>
      <c r="AA574" s="633"/>
      <c r="AB574" s="634" t="s">
        <v>822</v>
      </c>
      <c r="AC574" s="229" t="s">
        <v>822</v>
      </c>
      <c r="AD574" s="629" t="s">
        <v>420</v>
      </c>
      <c r="AE574" s="627">
        <v>0</v>
      </c>
      <c r="AF574" s="627">
        <v>0.7</v>
      </c>
      <c r="AG574" s="711" t="s">
        <v>822</v>
      </c>
      <c r="AH574" s="712" t="s">
        <v>822</v>
      </c>
      <c r="AI574" s="629" t="s">
        <v>420</v>
      </c>
      <c r="AJ574" s="629">
        <v>0</v>
      </c>
      <c r="AK574" s="629">
        <v>0.7</v>
      </c>
      <c r="AL574" s="711" t="s">
        <v>822</v>
      </c>
      <c r="AM574" s="712" t="s">
        <v>822</v>
      </c>
      <c r="AN574" s="629" t="s">
        <v>420</v>
      </c>
      <c r="AO574" s="629">
        <v>0</v>
      </c>
      <c r="AP574" s="629">
        <v>0.7</v>
      </c>
      <c r="AQ574" s="711" t="s">
        <v>822</v>
      </c>
      <c r="AR574" s="712" t="s">
        <v>822</v>
      </c>
      <c r="AS574" s="629" t="s">
        <v>420</v>
      </c>
      <c r="AT574" s="629">
        <v>0</v>
      </c>
      <c r="AU574" s="629">
        <v>0.7</v>
      </c>
      <c r="AV574" s="711" t="s">
        <v>822</v>
      </c>
      <c r="AW574" s="712" t="s">
        <v>822</v>
      </c>
      <c r="AX574" s="229" t="s">
        <v>822</v>
      </c>
      <c r="AY574" s="229" t="s">
        <v>822</v>
      </c>
    </row>
    <row r="575" spans="1:51" ht="24" hidden="1" customHeight="1">
      <c r="A575" s="522">
        <v>571</v>
      </c>
      <c r="B575" s="512" t="s">
        <v>172</v>
      </c>
      <c r="C575" s="610" t="s">
        <v>823</v>
      </c>
      <c r="D575" s="513" t="s">
        <v>2640</v>
      </c>
      <c r="E575" s="637" t="s">
        <v>2941</v>
      </c>
      <c r="F575" s="637" t="s">
        <v>2929</v>
      </c>
      <c r="G575" s="637" t="s">
        <v>941</v>
      </c>
      <c r="H575" s="629" t="s">
        <v>836</v>
      </c>
      <c r="I575" s="629" t="s">
        <v>953</v>
      </c>
      <c r="J575" s="627" t="s">
        <v>822</v>
      </c>
      <c r="K575" s="627" t="s">
        <v>822</v>
      </c>
      <c r="L575" s="627" t="s">
        <v>822</v>
      </c>
      <c r="M575" s="627" t="s">
        <v>822</v>
      </c>
      <c r="N575" s="629" t="s">
        <v>954</v>
      </c>
      <c r="O575" s="628" t="s">
        <v>955</v>
      </c>
      <c r="P575" s="627" t="s">
        <v>826</v>
      </c>
      <c r="Q575" s="627" t="s">
        <v>822</v>
      </c>
      <c r="R575" s="629" t="s">
        <v>420</v>
      </c>
      <c r="S575" s="636">
        <v>1</v>
      </c>
      <c r="T575" s="630">
        <v>0.1</v>
      </c>
      <c r="U575" s="630">
        <v>5</v>
      </c>
      <c r="V575" s="554">
        <f t="shared" si="52"/>
        <v>6</v>
      </c>
      <c r="W575" s="631" t="s">
        <v>822</v>
      </c>
      <c r="X575" s="602">
        <v>7</v>
      </c>
      <c r="Y575" s="554">
        <f t="shared" si="51"/>
        <v>8.4</v>
      </c>
      <c r="Z575" s="632">
        <v>2</v>
      </c>
      <c r="AA575" s="633"/>
      <c r="AB575" s="634" t="s">
        <v>822</v>
      </c>
      <c r="AC575" s="229" t="s">
        <v>822</v>
      </c>
      <c r="AD575" s="629" t="s">
        <v>420</v>
      </c>
      <c r="AE575" s="627">
        <v>1</v>
      </c>
      <c r="AF575" s="627">
        <v>0.1</v>
      </c>
      <c r="AG575" s="711" t="s">
        <v>822</v>
      </c>
      <c r="AH575" s="712" t="s">
        <v>822</v>
      </c>
      <c r="AI575" s="629" t="s">
        <v>420</v>
      </c>
      <c r="AJ575" s="629">
        <v>1</v>
      </c>
      <c r="AK575" s="629">
        <v>0.1</v>
      </c>
      <c r="AL575" s="711" t="s">
        <v>822</v>
      </c>
      <c r="AM575" s="712" t="s">
        <v>822</v>
      </c>
      <c r="AN575" s="629" t="s">
        <v>420</v>
      </c>
      <c r="AO575" s="629">
        <v>1</v>
      </c>
      <c r="AP575" s="629">
        <v>0.1</v>
      </c>
      <c r="AQ575" s="711" t="s">
        <v>822</v>
      </c>
      <c r="AR575" s="712" t="s">
        <v>822</v>
      </c>
      <c r="AS575" s="629" t="s">
        <v>420</v>
      </c>
      <c r="AT575" s="629">
        <v>1</v>
      </c>
      <c r="AU575" s="629">
        <v>0.1</v>
      </c>
      <c r="AV575" s="711" t="s">
        <v>822</v>
      </c>
      <c r="AW575" s="712" t="s">
        <v>822</v>
      </c>
      <c r="AX575" s="229" t="s">
        <v>822</v>
      </c>
      <c r="AY575" s="229" t="s">
        <v>822</v>
      </c>
    </row>
    <row r="576" spans="1:51" ht="16.5" hidden="1" customHeight="1">
      <c r="A576" s="522">
        <v>572</v>
      </c>
      <c r="B576" s="512" t="s">
        <v>172</v>
      </c>
      <c r="C576" s="610" t="s">
        <v>823</v>
      </c>
      <c r="D576" s="513" t="s">
        <v>2640</v>
      </c>
      <c r="E576" s="637" t="s">
        <v>2941</v>
      </c>
      <c r="F576" s="637" t="s">
        <v>2929</v>
      </c>
      <c r="G576" s="637" t="s">
        <v>941</v>
      </c>
      <c r="H576" s="629" t="s">
        <v>956</v>
      </c>
      <c r="I576" s="629" t="s">
        <v>957</v>
      </c>
      <c r="J576" s="627" t="s">
        <v>822</v>
      </c>
      <c r="K576" s="627" t="s">
        <v>822</v>
      </c>
      <c r="L576" s="627" t="s">
        <v>822</v>
      </c>
      <c r="M576" s="627" t="s">
        <v>822</v>
      </c>
      <c r="N576" s="627" t="s">
        <v>822</v>
      </c>
      <c r="O576" s="628" t="s">
        <v>822</v>
      </c>
      <c r="P576" s="627" t="s">
        <v>822</v>
      </c>
      <c r="Q576" s="627" t="s">
        <v>822</v>
      </c>
      <c r="R576" s="629" t="s">
        <v>420</v>
      </c>
      <c r="S576" s="636">
        <v>1</v>
      </c>
      <c r="T576" s="630">
        <v>0.1</v>
      </c>
      <c r="U576" s="630">
        <v>5</v>
      </c>
      <c r="V576" s="554">
        <f t="shared" si="52"/>
        <v>6</v>
      </c>
      <c r="W576" s="631" t="s">
        <v>822</v>
      </c>
      <c r="X576" s="602">
        <v>7</v>
      </c>
      <c r="Y576" s="554">
        <f t="shared" si="51"/>
        <v>8.4</v>
      </c>
      <c r="Z576" s="632">
        <v>2</v>
      </c>
      <c r="AA576" s="633"/>
      <c r="AB576" s="634" t="s">
        <v>822</v>
      </c>
      <c r="AC576" s="229" t="s">
        <v>822</v>
      </c>
      <c r="AD576" s="629" t="s">
        <v>420</v>
      </c>
      <c r="AE576" s="627">
        <v>1</v>
      </c>
      <c r="AF576" s="627">
        <v>0.1</v>
      </c>
      <c r="AG576" s="711" t="s">
        <v>822</v>
      </c>
      <c r="AH576" s="712" t="s">
        <v>822</v>
      </c>
      <c r="AI576" s="629" t="s">
        <v>420</v>
      </c>
      <c r="AJ576" s="629">
        <v>1</v>
      </c>
      <c r="AK576" s="629">
        <v>0.1</v>
      </c>
      <c r="AL576" s="711" t="s">
        <v>822</v>
      </c>
      <c r="AM576" s="712" t="s">
        <v>822</v>
      </c>
      <c r="AN576" s="629" t="s">
        <v>420</v>
      </c>
      <c r="AO576" s="629">
        <v>1</v>
      </c>
      <c r="AP576" s="629">
        <v>0.1</v>
      </c>
      <c r="AQ576" s="711" t="s">
        <v>822</v>
      </c>
      <c r="AR576" s="712" t="s">
        <v>822</v>
      </c>
      <c r="AS576" s="629" t="s">
        <v>420</v>
      </c>
      <c r="AT576" s="629">
        <v>1</v>
      </c>
      <c r="AU576" s="629">
        <v>0.1</v>
      </c>
      <c r="AV576" s="711" t="s">
        <v>822</v>
      </c>
      <c r="AW576" s="712" t="s">
        <v>822</v>
      </c>
      <c r="AX576" s="229" t="s">
        <v>822</v>
      </c>
      <c r="AY576" s="229" t="s">
        <v>822</v>
      </c>
    </row>
    <row r="577" spans="1:51" ht="16.5" hidden="1" customHeight="1">
      <c r="A577" s="522">
        <v>573</v>
      </c>
      <c r="B577" s="512" t="s">
        <v>172</v>
      </c>
      <c r="C577" s="610" t="s">
        <v>823</v>
      </c>
      <c r="D577" s="513" t="s">
        <v>2640</v>
      </c>
      <c r="E577" s="563" t="s">
        <v>807</v>
      </c>
      <c r="F577" s="610" t="s">
        <v>958</v>
      </c>
      <c r="G577" s="637" t="s">
        <v>96</v>
      </c>
      <c r="H577" s="635" t="s">
        <v>641</v>
      </c>
      <c r="I577" s="629" t="s">
        <v>959</v>
      </c>
      <c r="J577" s="627" t="s">
        <v>960</v>
      </c>
      <c r="K577" s="627" t="s">
        <v>822</v>
      </c>
      <c r="L577" s="627" t="s">
        <v>822</v>
      </c>
      <c r="M577" s="627" t="s">
        <v>822</v>
      </c>
      <c r="N577" s="627" t="s">
        <v>822</v>
      </c>
      <c r="O577" s="628" t="s">
        <v>822</v>
      </c>
      <c r="P577" s="627" t="s">
        <v>91</v>
      </c>
      <c r="Q577" s="627" t="s">
        <v>636</v>
      </c>
      <c r="R577" s="629" t="s">
        <v>420</v>
      </c>
      <c r="S577" s="636">
        <v>1</v>
      </c>
      <c r="T577" s="630">
        <v>0.1</v>
      </c>
      <c r="U577" s="630">
        <v>20</v>
      </c>
      <c r="V577" s="554">
        <f t="shared" si="52"/>
        <v>24</v>
      </c>
      <c r="W577" s="631" t="s">
        <v>822</v>
      </c>
      <c r="X577" s="602">
        <v>30</v>
      </c>
      <c r="Y577" s="554">
        <f t="shared" si="51"/>
        <v>36</v>
      </c>
      <c r="Z577" s="632">
        <v>1</v>
      </c>
      <c r="AA577" s="633"/>
      <c r="AB577" s="634" t="s">
        <v>822</v>
      </c>
      <c r="AC577" s="229" t="s">
        <v>822</v>
      </c>
      <c r="AD577" s="629" t="s">
        <v>822</v>
      </c>
      <c r="AE577" s="627" t="s">
        <v>822</v>
      </c>
      <c r="AF577" s="627" t="s">
        <v>822</v>
      </c>
      <c r="AG577" s="627" t="s">
        <v>822</v>
      </c>
      <c r="AH577" s="712">
        <v>0</v>
      </c>
      <c r="AI577" s="629" t="s">
        <v>822</v>
      </c>
      <c r="AJ577" s="627" t="s">
        <v>822</v>
      </c>
      <c r="AK577" s="627" t="s">
        <v>822</v>
      </c>
      <c r="AL577" s="627" t="s">
        <v>822</v>
      </c>
      <c r="AM577" s="712">
        <v>0</v>
      </c>
      <c r="AN577" s="629" t="s">
        <v>822</v>
      </c>
      <c r="AO577" s="627" t="s">
        <v>822</v>
      </c>
      <c r="AP577" s="627" t="s">
        <v>822</v>
      </c>
      <c r="AQ577" s="627" t="s">
        <v>822</v>
      </c>
      <c r="AR577" s="712">
        <v>0</v>
      </c>
      <c r="AS577" s="629" t="s">
        <v>822</v>
      </c>
      <c r="AT577" s="627" t="s">
        <v>822</v>
      </c>
      <c r="AU577" s="627" t="s">
        <v>822</v>
      </c>
      <c r="AV577" s="627" t="s">
        <v>822</v>
      </c>
      <c r="AW577" s="712">
        <v>0</v>
      </c>
      <c r="AX577" s="229" t="s">
        <v>822</v>
      </c>
      <c r="AY577" s="229" t="s">
        <v>822</v>
      </c>
    </row>
    <row r="578" spans="1:51" ht="16.5" hidden="1" customHeight="1">
      <c r="A578" s="522">
        <v>574</v>
      </c>
      <c r="B578" s="512" t="s">
        <v>172</v>
      </c>
      <c r="C578" s="610" t="s">
        <v>823</v>
      </c>
      <c r="D578" s="513" t="s">
        <v>2640</v>
      </c>
      <c r="E578" s="563" t="s">
        <v>807</v>
      </c>
      <c r="F578" s="610" t="s">
        <v>958</v>
      </c>
      <c r="G578" s="637" t="s">
        <v>96</v>
      </c>
      <c r="H578" s="635" t="s">
        <v>961</v>
      </c>
      <c r="I578" s="629" t="s">
        <v>962</v>
      </c>
      <c r="J578" s="627" t="s">
        <v>822</v>
      </c>
      <c r="K578" s="627" t="s">
        <v>822</v>
      </c>
      <c r="L578" s="627" t="s">
        <v>822</v>
      </c>
      <c r="M578" s="627" t="s">
        <v>822</v>
      </c>
      <c r="N578" s="627" t="s">
        <v>822</v>
      </c>
      <c r="O578" s="628" t="s">
        <v>2602</v>
      </c>
      <c r="P578" s="627" t="s">
        <v>822</v>
      </c>
      <c r="Q578" s="627" t="s">
        <v>822</v>
      </c>
      <c r="R578" s="629" t="s">
        <v>420</v>
      </c>
      <c r="S578" s="636">
        <v>1</v>
      </c>
      <c r="T578" s="630">
        <v>0.3</v>
      </c>
      <c r="U578" s="630">
        <v>20</v>
      </c>
      <c r="V578" s="554">
        <f t="shared" si="52"/>
        <v>72</v>
      </c>
      <c r="W578" s="631" t="s">
        <v>822</v>
      </c>
      <c r="X578" s="602">
        <v>30</v>
      </c>
      <c r="Y578" s="554">
        <f t="shared" si="51"/>
        <v>108</v>
      </c>
      <c r="Z578" s="632">
        <v>1</v>
      </c>
      <c r="AA578" s="633"/>
      <c r="AB578" s="634" t="s">
        <v>822</v>
      </c>
      <c r="AC578" s="229" t="s">
        <v>822</v>
      </c>
      <c r="AD578" s="629" t="s">
        <v>822</v>
      </c>
      <c r="AE578" s="627" t="s">
        <v>822</v>
      </c>
      <c r="AF578" s="627" t="s">
        <v>822</v>
      </c>
      <c r="AG578" s="627" t="s">
        <v>822</v>
      </c>
      <c r="AH578" s="712" t="s">
        <v>822</v>
      </c>
      <c r="AI578" s="629" t="s">
        <v>822</v>
      </c>
      <c r="AJ578" s="627" t="s">
        <v>822</v>
      </c>
      <c r="AK578" s="627" t="s">
        <v>822</v>
      </c>
      <c r="AL578" s="627" t="s">
        <v>822</v>
      </c>
      <c r="AM578" s="712" t="s">
        <v>822</v>
      </c>
      <c r="AN578" s="629" t="s">
        <v>822</v>
      </c>
      <c r="AO578" s="627" t="s">
        <v>822</v>
      </c>
      <c r="AP578" s="627" t="s">
        <v>822</v>
      </c>
      <c r="AQ578" s="627" t="s">
        <v>822</v>
      </c>
      <c r="AR578" s="712" t="s">
        <v>822</v>
      </c>
      <c r="AS578" s="629" t="s">
        <v>822</v>
      </c>
      <c r="AT578" s="627" t="s">
        <v>822</v>
      </c>
      <c r="AU578" s="627" t="s">
        <v>822</v>
      </c>
      <c r="AV578" s="627" t="s">
        <v>822</v>
      </c>
      <c r="AW578" s="712" t="s">
        <v>822</v>
      </c>
      <c r="AX578" s="229" t="s">
        <v>822</v>
      </c>
      <c r="AY578" s="229" t="s">
        <v>822</v>
      </c>
    </row>
    <row r="579" spans="1:51" ht="16.5" hidden="1" customHeight="1">
      <c r="A579" s="522">
        <v>575</v>
      </c>
      <c r="B579" s="512" t="s">
        <v>172</v>
      </c>
      <c r="C579" s="610" t="s">
        <v>823</v>
      </c>
      <c r="D579" s="513" t="s">
        <v>2640</v>
      </c>
      <c r="E579" s="563" t="s">
        <v>807</v>
      </c>
      <c r="F579" s="610" t="s">
        <v>958</v>
      </c>
      <c r="G579" s="637" t="s">
        <v>96</v>
      </c>
      <c r="H579" s="627" t="s">
        <v>963</v>
      </c>
      <c r="I579" s="629" t="s">
        <v>964</v>
      </c>
      <c r="J579" s="627" t="s">
        <v>822</v>
      </c>
      <c r="K579" s="627" t="s">
        <v>822</v>
      </c>
      <c r="L579" s="627" t="s">
        <v>822</v>
      </c>
      <c r="M579" s="627" t="s">
        <v>822</v>
      </c>
      <c r="N579" s="627" t="s">
        <v>822</v>
      </c>
      <c r="O579" s="628" t="s">
        <v>2603</v>
      </c>
      <c r="P579" s="627" t="s">
        <v>822</v>
      </c>
      <c r="Q579" s="627" t="s">
        <v>822</v>
      </c>
      <c r="R579" s="629" t="s">
        <v>420</v>
      </c>
      <c r="S579" s="636">
        <v>1</v>
      </c>
      <c r="T579" s="630">
        <v>0.1</v>
      </c>
      <c r="U579" s="630">
        <v>20</v>
      </c>
      <c r="V579" s="554">
        <f t="shared" si="52"/>
        <v>24</v>
      </c>
      <c r="W579" s="631" t="s">
        <v>822</v>
      </c>
      <c r="X579" s="602">
        <v>30</v>
      </c>
      <c r="Y579" s="554">
        <f t="shared" si="51"/>
        <v>36</v>
      </c>
      <c r="Z579" s="632">
        <v>1</v>
      </c>
      <c r="AA579" s="633"/>
      <c r="AB579" s="634" t="s">
        <v>822</v>
      </c>
      <c r="AC579" s="229" t="s">
        <v>822</v>
      </c>
      <c r="AD579" s="629" t="s">
        <v>822</v>
      </c>
      <c r="AE579" s="627" t="s">
        <v>822</v>
      </c>
      <c r="AF579" s="627" t="s">
        <v>822</v>
      </c>
      <c r="AG579" s="627" t="s">
        <v>822</v>
      </c>
      <c r="AH579" s="712" t="s">
        <v>822</v>
      </c>
      <c r="AI579" s="629" t="s">
        <v>822</v>
      </c>
      <c r="AJ579" s="627" t="s">
        <v>822</v>
      </c>
      <c r="AK579" s="627" t="s">
        <v>822</v>
      </c>
      <c r="AL579" s="627" t="s">
        <v>822</v>
      </c>
      <c r="AM579" s="712" t="s">
        <v>822</v>
      </c>
      <c r="AN579" s="629" t="s">
        <v>822</v>
      </c>
      <c r="AO579" s="627" t="s">
        <v>822</v>
      </c>
      <c r="AP579" s="627" t="s">
        <v>822</v>
      </c>
      <c r="AQ579" s="627" t="s">
        <v>822</v>
      </c>
      <c r="AR579" s="712" t="s">
        <v>822</v>
      </c>
      <c r="AS579" s="629" t="s">
        <v>822</v>
      </c>
      <c r="AT579" s="627" t="s">
        <v>822</v>
      </c>
      <c r="AU579" s="627" t="s">
        <v>822</v>
      </c>
      <c r="AV579" s="627" t="s">
        <v>822</v>
      </c>
      <c r="AW579" s="712" t="s">
        <v>822</v>
      </c>
      <c r="AX579" s="229" t="s">
        <v>822</v>
      </c>
      <c r="AY579" s="229" t="s">
        <v>822</v>
      </c>
    </row>
    <row r="580" spans="1:51" ht="16.5" hidden="1" customHeight="1">
      <c r="A580" s="522">
        <v>576</v>
      </c>
      <c r="B580" s="512" t="s">
        <v>172</v>
      </c>
      <c r="C580" s="610" t="s">
        <v>823</v>
      </c>
      <c r="D580" s="513" t="s">
        <v>2640</v>
      </c>
      <c r="E580" s="563" t="s">
        <v>807</v>
      </c>
      <c r="F580" s="610" t="s">
        <v>965</v>
      </c>
      <c r="G580" s="637" t="s">
        <v>966</v>
      </c>
      <c r="H580" s="627" t="s">
        <v>967</v>
      </c>
      <c r="I580" s="629" t="s">
        <v>968</v>
      </c>
      <c r="J580" s="627" t="s">
        <v>822</v>
      </c>
      <c r="K580" s="627" t="s">
        <v>822</v>
      </c>
      <c r="L580" s="627" t="s">
        <v>822</v>
      </c>
      <c r="M580" s="627" t="s">
        <v>822</v>
      </c>
      <c r="N580" s="627" t="s">
        <v>822</v>
      </c>
      <c r="O580" s="628" t="s">
        <v>822</v>
      </c>
      <c r="P580" s="627" t="s">
        <v>91</v>
      </c>
      <c r="Q580" s="627" t="s">
        <v>636</v>
      </c>
      <c r="R580" s="629" t="s">
        <v>420</v>
      </c>
      <c r="S580" s="636">
        <v>1</v>
      </c>
      <c r="T580" s="630">
        <v>1</v>
      </c>
      <c r="U580" s="630">
        <v>5</v>
      </c>
      <c r="V580" s="554">
        <f t="shared" si="52"/>
        <v>60</v>
      </c>
      <c r="W580" s="631" t="s">
        <v>822</v>
      </c>
      <c r="X580" s="602">
        <v>6</v>
      </c>
      <c r="Y580" s="554">
        <f t="shared" si="51"/>
        <v>72</v>
      </c>
      <c r="Z580" s="632">
        <v>2</v>
      </c>
      <c r="AA580" s="633"/>
      <c r="AB580" s="634" t="s">
        <v>822</v>
      </c>
      <c r="AC580" s="230" t="s">
        <v>822</v>
      </c>
      <c r="AD580" s="629" t="s">
        <v>822</v>
      </c>
      <c r="AE580" s="627" t="s">
        <v>822</v>
      </c>
      <c r="AF580" s="627" t="s">
        <v>822</v>
      </c>
      <c r="AG580" s="627" t="s">
        <v>822</v>
      </c>
      <c r="AH580" s="712">
        <v>0</v>
      </c>
      <c r="AI580" s="629" t="s">
        <v>822</v>
      </c>
      <c r="AJ580" s="627" t="s">
        <v>822</v>
      </c>
      <c r="AK580" s="627" t="s">
        <v>822</v>
      </c>
      <c r="AL580" s="627" t="s">
        <v>822</v>
      </c>
      <c r="AM580" s="712">
        <v>0</v>
      </c>
      <c r="AN580" s="629" t="s">
        <v>822</v>
      </c>
      <c r="AO580" s="627" t="s">
        <v>822</v>
      </c>
      <c r="AP580" s="627" t="s">
        <v>822</v>
      </c>
      <c r="AQ580" s="627" t="s">
        <v>822</v>
      </c>
      <c r="AR580" s="712">
        <v>0</v>
      </c>
      <c r="AS580" s="629" t="s">
        <v>822</v>
      </c>
      <c r="AT580" s="627" t="s">
        <v>822</v>
      </c>
      <c r="AU580" s="627" t="s">
        <v>822</v>
      </c>
      <c r="AV580" s="627" t="s">
        <v>822</v>
      </c>
      <c r="AW580" s="712">
        <v>0</v>
      </c>
      <c r="AX580" s="230" t="s">
        <v>822</v>
      </c>
      <c r="AY580" s="230" t="s">
        <v>822</v>
      </c>
    </row>
    <row r="581" spans="1:51" ht="16.5" hidden="1" customHeight="1">
      <c r="A581" s="522">
        <v>577</v>
      </c>
      <c r="B581" s="512" t="s">
        <v>172</v>
      </c>
      <c r="C581" s="610" t="s">
        <v>823</v>
      </c>
      <c r="D581" s="513" t="s">
        <v>2640</v>
      </c>
      <c r="E581" s="563" t="s">
        <v>807</v>
      </c>
      <c r="F581" s="610" t="s">
        <v>965</v>
      </c>
      <c r="G581" s="637" t="s">
        <v>966</v>
      </c>
      <c r="H581" s="627" t="s">
        <v>969</v>
      </c>
      <c r="I581" s="629" t="s">
        <v>970</v>
      </c>
      <c r="J581" s="627" t="s">
        <v>971</v>
      </c>
      <c r="K581" s="627" t="s">
        <v>822</v>
      </c>
      <c r="L581" s="627" t="s">
        <v>822</v>
      </c>
      <c r="M581" s="627" t="s">
        <v>822</v>
      </c>
      <c r="N581" s="627" t="s">
        <v>822</v>
      </c>
      <c r="O581" s="628" t="s">
        <v>822</v>
      </c>
      <c r="P581" s="627" t="s">
        <v>822</v>
      </c>
      <c r="Q581" s="627" t="s">
        <v>822</v>
      </c>
      <c r="R581" s="629" t="s">
        <v>420</v>
      </c>
      <c r="S581" s="636">
        <v>1</v>
      </c>
      <c r="T581" s="630">
        <v>0.5</v>
      </c>
      <c r="U581" s="630">
        <v>5</v>
      </c>
      <c r="V581" s="554">
        <f t="shared" si="52"/>
        <v>30</v>
      </c>
      <c r="W581" s="631" t="s">
        <v>822</v>
      </c>
      <c r="X581" s="602">
        <v>6</v>
      </c>
      <c r="Y581" s="554">
        <f t="shared" si="51"/>
        <v>36</v>
      </c>
      <c r="Z581" s="632">
        <v>2</v>
      </c>
      <c r="AA581" s="633"/>
      <c r="AB581" s="634" t="s">
        <v>822</v>
      </c>
      <c r="AC581" s="230" t="s">
        <v>822</v>
      </c>
      <c r="AD581" s="629" t="s">
        <v>822</v>
      </c>
      <c r="AE581" s="627" t="s">
        <v>822</v>
      </c>
      <c r="AF581" s="627" t="s">
        <v>822</v>
      </c>
      <c r="AG581" s="627" t="s">
        <v>822</v>
      </c>
      <c r="AH581" s="712" t="s">
        <v>822</v>
      </c>
      <c r="AI581" s="629" t="s">
        <v>822</v>
      </c>
      <c r="AJ581" s="627" t="s">
        <v>822</v>
      </c>
      <c r="AK581" s="627" t="s">
        <v>822</v>
      </c>
      <c r="AL581" s="627" t="s">
        <v>822</v>
      </c>
      <c r="AM581" s="712" t="s">
        <v>822</v>
      </c>
      <c r="AN581" s="629" t="s">
        <v>822</v>
      </c>
      <c r="AO581" s="627" t="s">
        <v>822</v>
      </c>
      <c r="AP581" s="627" t="s">
        <v>822</v>
      </c>
      <c r="AQ581" s="627" t="s">
        <v>822</v>
      </c>
      <c r="AR581" s="712" t="s">
        <v>822</v>
      </c>
      <c r="AS581" s="629" t="s">
        <v>822</v>
      </c>
      <c r="AT581" s="627" t="s">
        <v>822</v>
      </c>
      <c r="AU581" s="627" t="s">
        <v>822</v>
      </c>
      <c r="AV581" s="627" t="s">
        <v>822</v>
      </c>
      <c r="AW581" s="712" t="s">
        <v>822</v>
      </c>
      <c r="AX581" s="230" t="s">
        <v>822</v>
      </c>
      <c r="AY581" s="230" t="s">
        <v>822</v>
      </c>
    </row>
    <row r="582" spans="1:51" ht="16.5" hidden="1" customHeight="1">
      <c r="A582" s="522">
        <v>578</v>
      </c>
      <c r="B582" s="512" t="s">
        <v>172</v>
      </c>
      <c r="C582" s="610" t="s">
        <v>823</v>
      </c>
      <c r="D582" s="513" t="s">
        <v>2640</v>
      </c>
      <c r="E582" s="563" t="s">
        <v>807</v>
      </c>
      <c r="F582" s="610" t="s">
        <v>965</v>
      </c>
      <c r="G582" s="637" t="s">
        <v>966</v>
      </c>
      <c r="H582" s="627" t="s">
        <v>546</v>
      </c>
      <c r="I582" s="629" t="s">
        <v>972</v>
      </c>
      <c r="J582" s="627" t="s">
        <v>971</v>
      </c>
      <c r="K582" s="627" t="s">
        <v>822</v>
      </c>
      <c r="L582" s="627" t="s">
        <v>822</v>
      </c>
      <c r="M582" s="627" t="s">
        <v>822</v>
      </c>
      <c r="N582" s="627" t="s">
        <v>822</v>
      </c>
      <c r="O582" s="628" t="s">
        <v>2604</v>
      </c>
      <c r="P582" s="627" t="s">
        <v>822</v>
      </c>
      <c r="Q582" s="627" t="s">
        <v>822</v>
      </c>
      <c r="R582" s="629" t="s">
        <v>420</v>
      </c>
      <c r="S582" s="636">
        <v>1</v>
      </c>
      <c r="T582" s="630">
        <v>0.5</v>
      </c>
      <c r="U582" s="630">
        <v>5</v>
      </c>
      <c r="V582" s="554">
        <f t="shared" si="52"/>
        <v>30</v>
      </c>
      <c r="W582" s="631" t="s">
        <v>822</v>
      </c>
      <c r="X582" s="602">
        <v>6</v>
      </c>
      <c r="Y582" s="554">
        <f t="shared" ref="Y582:Y645" si="53">S582*T582*X582*12</f>
        <v>36</v>
      </c>
      <c r="Z582" s="632">
        <v>2</v>
      </c>
      <c r="AA582" s="633"/>
      <c r="AB582" s="634" t="s">
        <v>822</v>
      </c>
      <c r="AC582" s="230" t="s">
        <v>822</v>
      </c>
      <c r="AD582" s="629" t="s">
        <v>822</v>
      </c>
      <c r="AE582" s="627" t="s">
        <v>822</v>
      </c>
      <c r="AF582" s="627" t="s">
        <v>822</v>
      </c>
      <c r="AG582" s="627" t="s">
        <v>822</v>
      </c>
      <c r="AH582" s="712" t="s">
        <v>822</v>
      </c>
      <c r="AI582" s="629" t="s">
        <v>822</v>
      </c>
      <c r="AJ582" s="627" t="s">
        <v>822</v>
      </c>
      <c r="AK582" s="627" t="s">
        <v>822</v>
      </c>
      <c r="AL582" s="627" t="s">
        <v>822</v>
      </c>
      <c r="AM582" s="712" t="s">
        <v>822</v>
      </c>
      <c r="AN582" s="629" t="s">
        <v>822</v>
      </c>
      <c r="AO582" s="627" t="s">
        <v>822</v>
      </c>
      <c r="AP582" s="627" t="s">
        <v>822</v>
      </c>
      <c r="AQ582" s="627" t="s">
        <v>822</v>
      </c>
      <c r="AR582" s="712" t="s">
        <v>822</v>
      </c>
      <c r="AS582" s="629" t="s">
        <v>822</v>
      </c>
      <c r="AT582" s="627" t="s">
        <v>822</v>
      </c>
      <c r="AU582" s="627" t="s">
        <v>822</v>
      </c>
      <c r="AV582" s="627" t="s">
        <v>822</v>
      </c>
      <c r="AW582" s="712" t="s">
        <v>822</v>
      </c>
      <c r="AX582" s="230" t="s">
        <v>822</v>
      </c>
      <c r="AY582" s="230" t="s">
        <v>822</v>
      </c>
    </row>
    <row r="583" spans="1:51" hidden="1">
      <c r="A583" s="522">
        <v>579</v>
      </c>
      <c r="B583" s="512" t="s">
        <v>172</v>
      </c>
      <c r="C583" s="610" t="s">
        <v>823</v>
      </c>
      <c r="D583" s="513" t="s">
        <v>2640</v>
      </c>
      <c r="E583" s="563" t="s">
        <v>807</v>
      </c>
      <c r="F583" s="610" t="s">
        <v>965</v>
      </c>
      <c r="G583" s="637" t="s">
        <v>966</v>
      </c>
      <c r="H583" s="627" t="s">
        <v>836</v>
      </c>
      <c r="I583" s="629" t="s">
        <v>973</v>
      </c>
      <c r="J583" s="627" t="s">
        <v>822</v>
      </c>
      <c r="K583" s="627" t="s">
        <v>822</v>
      </c>
      <c r="L583" s="627" t="s">
        <v>822</v>
      </c>
      <c r="M583" s="627" t="s">
        <v>822</v>
      </c>
      <c r="N583" s="627" t="s">
        <v>822</v>
      </c>
      <c r="O583" s="628" t="s">
        <v>822</v>
      </c>
      <c r="P583" s="627" t="s">
        <v>822</v>
      </c>
      <c r="Q583" s="627" t="s">
        <v>822</v>
      </c>
      <c r="R583" s="629" t="s">
        <v>420</v>
      </c>
      <c r="S583" s="636">
        <v>1</v>
      </c>
      <c r="T583" s="630">
        <v>0.1</v>
      </c>
      <c r="U583" s="630">
        <v>5</v>
      </c>
      <c r="V583" s="554">
        <f t="shared" si="52"/>
        <v>6</v>
      </c>
      <c r="W583" s="631" t="s">
        <v>822</v>
      </c>
      <c r="X583" s="602">
        <v>6</v>
      </c>
      <c r="Y583" s="554">
        <f t="shared" si="53"/>
        <v>7.2000000000000011</v>
      </c>
      <c r="Z583" s="632">
        <v>2</v>
      </c>
      <c r="AA583" s="633"/>
      <c r="AB583" s="634" t="s">
        <v>822</v>
      </c>
      <c r="AC583" s="230" t="s">
        <v>822</v>
      </c>
      <c r="AD583" s="629" t="s">
        <v>822</v>
      </c>
      <c r="AE583" s="627" t="s">
        <v>822</v>
      </c>
      <c r="AF583" s="627" t="s">
        <v>822</v>
      </c>
      <c r="AG583" s="627" t="s">
        <v>822</v>
      </c>
      <c r="AH583" s="712" t="s">
        <v>822</v>
      </c>
      <c r="AI583" s="629" t="s">
        <v>822</v>
      </c>
      <c r="AJ583" s="627" t="s">
        <v>822</v>
      </c>
      <c r="AK583" s="627" t="s">
        <v>822</v>
      </c>
      <c r="AL583" s="627" t="s">
        <v>822</v>
      </c>
      <c r="AM583" s="712" t="s">
        <v>822</v>
      </c>
      <c r="AN583" s="629" t="s">
        <v>822</v>
      </c>
      <c r="AO583" s="627" t="s">
        <v>822</v>
      </c>
      <c r="AP583" s="627" t="s">
        <v>822</v>
      </c>
      <c r="AQ583" s="627" t="s">
        <v>822</v>
      </c>
      <c r="AR583" s="712" t="s">
        <v>822</v>
      </c>
      <c r="AS583" s="629" t="s">
        <v>822</v>
      </c>
      <c r="AT583" s="627" t="s">
        <v>822</v>
      </c>
      <c r="AU583" s="627" t="s">
        <v>822</v>
      </c>
      <c r="AV583" s="627" t="s">
        <v>822</v>
      </c>
      <c r="AW583" s="712" t="s">
        <v>822</v>
      </c>
      <c r="AX583" s="230" t="s">
        <v>822</v>
      </c>
      <c r="AY583" s="230" t="s">
        <v>822</v>
      </c>
    </row>
    <row r="584" spans="1:51" ht="16.5" hidden="1" customHeight="1">
      <c r="A584" s="522">
        <v>580</v>
      </c>
      <c r="B584" s="512" t="s">
        <v>172</v>
      </c>
      <c r="C584" s="610" t="s">
        <v>823</v>
      </c>
      <c r="D584" s="513" t="s">
        <v>2641</v>
      </c>
      <c r="E584" s="562" t="s">
        <v>2005</v>
      </c>
      <c r="F584" s="610" t="s">
        <v>2963</v>
      </c>
      <c r="G584" s="637" t="s">
        <v>974</v>
      </c>
      <c r="H584" s="547" t="s">
        <v>630</v>
      </c>
      <c r="I584" s="547" t="s">
        <v>631</v>
      </c>
      <c r="J584" s="627"/>
      <c r="K584" s="627"/>
      <c r="L584" s="627"/>
      <c r="M584" s="627"/>
      <c r="N584" s="627"/>
      <c r="O584" s="628"/>
      <c r="P584" s="627"/>
      <c r="Q584" s="627"/>
      <c r="R584" s="629" t="s">
        <v>420</v>
      </c>
      <c r="S584" s="636">
        <v>1</v>
      </c>
      <c r="T584" s="630">
        <v>0.1</v>
      </c>
      <c r="U584" s="630">
        <v>30</v>
      </c>
      <c r="V584" s="554">
        <f t="shared" si="52"/>
        <v>36</v>
      </c>
      <c r="W584" s="631"/>
      <c r="X584" s="602">
        <v>50</v>
      </c>
      <c r="Y584" s="554">
        <f t="shared" si="53"/>
        <v>60</v>
      </c>
      <c r="Z584" s="632">
        <v>5</v>
      </c>
      <c r="AA584" s="633"/>
      <c r="AB584" s="634"/>
      <c r="AC584" s="230"/>
      <c r="AD584" s="629"/>
      <c r="AE584" s="627"/>
      <c r="AF584" s="627"/>
      <c r="AG584" s="627"/>
      <c r="AH584" s="712"/>
      <c r="AI584" s="629"/>
      <c r="AJ584" s="627"/>
      <c r="AK584" s="627"/>
      <c r="AL584" s="627"/>
      <c r="AM584" s="712"/>
      <c r="AN584" s="629"/>
      <c r="AO584" s="627"/>
      <c r="AP584" s="627"/>
      <c r="AQ584" s="627"/>
      <c r="AR584" s="712"/>
      <c r="AS584" s="629"/>
      <c r="AT584" s="627"/>
      <c r="AU584" s="627"/>
      <c r="AV584" s="627"/>
      <c r="AW584" s="712"/>
      <c r="AX584" s="230"/>
      <c r="AY584" s="230"/>
    </row>
    <row r="585" spans="1:51" ht="24" hidden="1" customHeight="1">
      <c r="A585" s="522">
        <v>581</v>
      </c>
      <c r="B585" s="512" t="s">
        <v>172</v>
      </c>
      <c r="C585" s="610" t="s">
        <v>823</v>
      </c>
      <c r="D585" s="513" t="s">
        <v>2641</v>
      </c>
      <c r="E585" s="562" t="s">
        <v>2005</v>
      </c>
      <c r="F585" s="610" t="s">
        <v>2963</v>
      </c>
      <c r="G585" s="637" t="s">
        <v>974</v>
      </c>
      <c r="H585" s="547" t="s">
        <v>633</v>
      </c>
      <c r="I585" s="547" t="s">
        <v>634</v>
      </c>
      <c r="J585" s="627"/>
      <c r="K585" s="627"/>
      <c r="L585" s="627"/>
      <c r="M585" s="627"/>
      <c r="N585" s="627"/>
      <c r="O585" s="628"/>
      <c r="P585" s="627"/>
      <c r="Q585" s="627"/>
      <c r="R585" s="629" t="s">
        <v>420</v>
      </c>
      <c r="S585" s="636">
        <v>1</v>
      </c>
      <c r="T585" s="630">
        <v>0.1</v>
      </c>
      <c r="U585" s="630">
        <v>30</v>
      </c>
      <c r="V585" s="554">
        <f t="shared" si="52"/>
        <v>36</v>
      </c>
      <c r="W585" s="631"/>
      <c r="X585" s="602">
        <v>50</v>
      </c>
      <c r="Y585" s="554">
        <f t="shared" si="53"/>
        <v>60</v>
      </c>
      <c r="Z585" s="632">
        <v>5</v>
      </c>
      <c r="AA585" s="633"/>
      <c r="AB585" s="634"/>
      <c r="AC585" s="230"/>
      <c r="AD585" s="629"/>
      <c r="AE585" s="627"/>
      <c r="AF585" s="627"/>
      <c r="AG585" s="627"/>
      <c r="AH585" s="712"/>
      <c r="AI585" s="629"/>
      <c r="AJ585" s="627"/>
      <c r="AK585" s="627"/>
      <c r="AL585" s="627"/>
      <c r="AM585" s="712"/>
      <c r="AN585" s="629"/>
      <c r="AO585" s="627"/>
      <c r="AP585" s="627"/>
      <c r="AQ585" s="627"/>
      <c r="AR585" s="712"/>
      <c r="AS585" s="629"/>
      <c r="AT585" s="627"/>
      <c r="AU585" s="627"/>
      <c r="AV585" s="627"/>
      <c r="AW585" s="712"/>
      <c r="AX585" s="230"/>
      <c r="AY585" s="230"/>
    </row>
    <row r="586" spans="1:51" ht="24" hidden="1" customHeight="1">
      <c r="A586" s="522">
        <v>582</v>
      </c>
      <c r="B586" s="512" t="s">
        <v>172</v>
      </c>
      <c r="C586" s="610" t="s">
        <v>823</v>
      </c>
      <c r="D586" s="513" t="s">
        <v>2641</v>
      </c>
      <c r="E586" s="562" t="s">
        <v>2005</v>
      </c>
      <c r="F586" s="610" t="s">
        <v>2963</v>
      </c>
      <c r="G586" s="637" t="s">
        <v>974</v>
      </c>
      <c r="H586" s="547" t="s">
        <v>637</v>
      </c>
      <c r="I586" s="547" t="s">
        <v>638</v>
      </c>
      <c r="J586" s="627"/>
      <c r="K586" s="627"/>
      <c r="L586" s="627"/>
      <c r="M586" s="627"/>
      <c r="N586" s="627"/>
      <c r="O586" s="628"/>
      <c r="P586" s="627"/>
      <c r="Q586" s="627"/>
      <c r="R586" s="629" t="s">
        <v>420</v>
      </c>
      <c r="S586" s="636">
        <v>0</v>
      </c>
      <c r="T586" s="630">
        <v>0.5</v>
      </c>
      <c r="U586" s="630">
        <v>30</v>
      </c>
      <c r="V586" s="554">
        <f t="shared" ref="V586:V649" si="54">S586*T586*U586*12</f>
        <v>0</v>
      </c>
      <c r="W586" s="631"/>
      <c r="X586" s="602">
        <v>50</v>
      </c>
      <c r="Y586" s="554">
        <f t="shared" si="53"/>
        <v>0</v>
      </c>
      <c r="Z586" s="632">
        <v>5</v>
      </c>
      <c r="AA586" s="633"/>
      <c r="AB586" s="634"/>
      <c r="AC586" s="230"/>
      <c r="AD586" s="629"/>
      <c r="AE586" s="627"/>
      <c r="AF586" s="627"/>
      <c r="AG586" s="627"/>
      <c r="AH586" s="712"/>
      <c r="AI586" s="629"/>
      <c r="AJ586" s="627"/>
      <c r="AK586" s="627"/>
      <c r="AL586" s="627"/>
      <c r="AM586" s="712"/>
      <c r="AN586" s="629"/>
      <c r="AO586" s="627"/>
      <c r="AP586" s="627"/>
      <c r="AQ586" s="627"/>
      <c r="AR586" s="712"/>
      <c r="AS586" s="629"/>
      <c r="AT586" s="627"/>
      <c r="AU586" s="627"/>
      <c r="AV586" s="627"/>
      <c r="AW586" s="712"/>
      <c r="AX586" s="230"/>
      <c r="AY586" s="230"/>
    </row>
    <row r="587" spans="1:51" ht="16.5" hidden="1" customHeight="1">
      <c r="A587" s="522">
        <v>583</v>
      </c>
      <c r="B587" s="512" t="s">
        <v>172</v>
      </c>
      <c r="C587" s="610" t="s">
        <v>823</v>
      </c>
      <c r="D587" s="513" t="s">
        <v>2641</v>
      </c>
      <c r="E587" s="562" t="s">
        <v>2005</v>
      </c>
      <c r="F587" s="610" t="s">
        <v>2963</v>
      </c>
      <c r="G587" s="637" t="s">
        <v>974</v>
      </c>
      <c r="H587" s="547" t="s">
        <v>627</v>
      </c>
      <c r="I587" s="547" t="s">
        <v>640</v>
      </c>
      <c r="J587" s="627"/>
      <c r="K587" s="627"/>
      <c r="L587" s="627"/>
      <c r="M587" s="627"/>
      <c r="N587" s="627"/>
      <c r="O587" s="628"/>
      <c r="P587" s="627"/>
      <c r="Q587" s="627"/>
      <c r="R587" s="629" t="s">
        <v>420</v>
      </c>
      <c r="S587" s="636">
        <v>1</v>
      </c>
      <c r="T587" s="630">
        <v>0.1</v>
      </c>
      <c r="U587" s="630">
        <v>30</v>
      </c>
      <c r="V587" s="554">
        <f t="shared" si="54"/>
        <v>36</v>
      </c>
      <c r="W587" s="631"/>
      <c r="X587" s="602">
        <v>50</v>
      </c>
      <c r="Y587" s="554">
        <f t="shared" si="53"/>
        <v>60</v>
      </c>
      <c r="Z587" s="632">
        <v>5</v>
      </c>
      <c r="AA587" s="633"/>
      <c r="AB587" s="634"/>
      <c r="AC587" s="230"/>
      <c r="AD587" s="629"/>
      <c r="AE587" s="627"/>
      <c r="AF587" s="627"/>
      <c r="AG587" s="627"/>
      <c r="AH587" s="712"/>
      <c r="AI587" s="629"/>
      <c r="AJ587" s="627"/>
      <c r="AK587" s="627"/>
      <c r="AL587" s="627"/>
      <c r="AM587" s="712"/>
      <c r="AN587" s="629"/>
      <c r="AO587" s="627"/>
      <c r="AP587" s="627"/>
      <c r="AQ587" s="627"/>
      <c r="AR587" s="712"/>
      <c r="AS587" s="629"/>
      <c r="AT587" s="627"/>
      <c r="AU587" s="627"/>
      <c r="AV587" s="627"/>
      <c r="AW587" s="712"/>
      <c r="AX587" s="230"/>
      <c r="AY587" s="230"/>
    </row>
    <row r="588" spans="1:51" ht="24" hidden="1" customHeight="1">
      <c r="A588" s="522">
        <v>584</v>
      </c>
      <c r="B588" s="512" t="s">
        <v>172</v>
      </c>
      <c r="C588" s="610" t="s">
        <v>823</v>
      </c>
      <c r="D588" s="513" t="s">
        <v>2641</v>
      </c>
      <c r="E588" s="562" t="s">
        <v>2005</v>
      </c>
      <c r="F588" s="610" t="s">
        <v>2963</v>
      </c>
      <c r="G588" s="637" t="s">
        <v>974</v>
      </c>
      <c r="H588" s="547" t="s">
        <v>642</v>
      </c>
      <c r="I588" s="547" t="s">
        <v>643</v>
      </c>
      <c r="J588" s="627"/>
      <c r="K588" s="627"/>
      <c r="L588" s="627"/>
      <c r="M588" s="627"/>
      <c r="N588" s="627"/>
      <c r="O588" s="628" t="s">
        <v>2605</v>
      </c>
      <c r="P588" s="627"/>
      <c r="Q588" s="627"/>
      <c r="R588" s="629" t="s">
        <v>420</v>
      </c>
      <c r="S588" s="636">
        <v>1</v>
      </c>
      <c r="T588" s="630">
        <v>0.1</v>
      </c>
      <c r="U588" s="630">
        <v>30</v>
      </c>
      <c r="V588" s="554">
        <f t="shared" si="54"/>
        <v>36</v>
      </c>
      <c r="W588" s="631"/>
      <c r="X588" s="602">
        <v>50</v>
      </c>
      <c r="Y588" s="554">
        <f t="shared" si="53"/>
        <v>60</v>
      </c>
      <c r="Z588" s="632">
        <v>5</v>
      </c>
      <c r="AA588" s="633"/>
      <c r="AB588" s="634"/>
      <c r="AC588" s="230"/>
      <c r="AD588" s="629"/>
      <c r="AE588" s="627"/>
      <c r="AF588" s="627"/>
      <c r="AG588" s="627"/>
      <c r="AH588" s="712"/>
      <c r="AI588" s="629"/>
      <c r="AJ588" s="627"/>
      <c r="AK588" s="627"/>
      <c r="AL588" s="627"/>
      <c r="AM588" s="712"/>
      <c r="AN588" s="629"/>
      <c r="AO588" s="627"/>
      <c r="AP588" s="627"/>
      <c r="AQ588" s="627"/>
      <c r="AR588" s="712"/>
      <c r="AS588" s="629"/>
      <c r="AT588" s="627"/>
      <c r="AU588" s="627"/>
      <c r="AV588" s="627"/>
      <c r="AW588" s="712"/>
      <c r="AX588" s="230"/>
      <c r="AY588" s="230"/>
    </row>
    <row r="589" spans="1:51" hidden="1">
      <c r="A589" s="522">
        <v>585</v>
      </c>
      <c r="B589" s="512" t="s">
        <v>172</v>
      </c>
      <c r="C589" s="610" t="s">
        <v>823</v>
      </c>
      <c r="D589" s="513" t="s">
        <v>2641</v>
      </c>
      <c r="E589" s="562" t="s">
        <v>2005</v>
      </c>
      <c r="F589" s="610" t="s">
        <v>2963</v>
      </c>
      <c r="G589" s="637" t="s">
        <v>974</v>
      </c>
      <c r="H589" s="547" t="s">
        <v>627</v>
      </c>
      <c r="I589" s="626" t="s">
        <v>644</v>
      </c>
      <c r="J589" s="627"/>
      <c r="K589" s="627"/>
      <c r="L589" s="627"/>
      <c r="M589" s="627"/>
      <c r="N589" s="627"/>
      <c r="O589" s="628"/>
      <c r="P589" s="627"/>
      <c r="Q589" s="627"/>
      <c r="R589" s="629" t="s">
        <v>420</v>
      </c>
      <c r="S589" s="636">
        <v>1</v>
      </c>
      <c r="T589" s="630">
        <v>0.1</v>
      </c>
      <c r="U589" s="630">
        <v>30</v>
      </c>
      <c r="V589" s="554">
        <f t="shared" si="54"/>
        <v>36</v>
      </c>
      <c r="W589" s="631"/>
      <c r="X589" s="602">
        <v>50</v>
      </c>
      <c r="Y589" s="554">
        <f t="shared" si="53"/>
        <v>60</v>
      </c>
      <c r="Z589" s="632">
        <v>5</v>
      </c>
      <c r="AA589" s="633"/>
      <c r="AB589" s="634"/>
      <c r="AC589" s="230"/>
      <c r="AD589" s="629"/>
      <c r="AE589" s="627"/>
      <c r="AF589" s="627"/>
      <c r="AG589" s="627"/>
      <c r="AH589" s="712"/>
      <c r="AI589" s="629"/>
      <c r="AJ589" s="627"/>
      <c r="AK589" s="627"/>
      <c r="AL589" s="627"/>
      <c r="AM589" s="712"/>
      <c r="AN589" s="629"/>
      <c r="AO589" s="627"/>
      <c r="AP589" s="627"/>
      <c r="AQ589" s="627"/>
      <c r="AR589" s="712"/>
      <c r="AS589" s="629"/>
      <c r="AT589" s="627"/>
      <c r="AU589" s="627"/>
      <c r="AV589" s="627"/>
      <c r="AW589" s="712"/>
      <c r="AX589" s="230"/>
      <c r="AY589" s="230"/>
    </row>
    <row r="590" spans="1:51" hidden="1">
      <c r="A590" s="522">
        <v>586</v>
      </c>
      <c r="B590" s="512" t="s">
        <v>172</v>
      </c>
      <c r="C590" s="610" t="s">
        <v>823</v>
      </c>
      <c r="D590" s="513" t="s">
        <v>2641</v>
      </c>
      <c r="E590" s="576" t="s">
        <v>2938</v>
      </c>
      <c r="F590" s="562" t="s">
        <v>319</v>
      </c>
      <c r="G590" s="610" t="s">
        <v>976</v>
      </c>
      <c r="H590" s="620" t="s">
        <v>975</v>
      </c>
      <c r="I590" s="620" t="s">
        <v>665</v>
      </c>
      <c r="J590" s="627" t="s">
        <v>977</v>
      </c>
      <c r="K590" s="627"/>
      <c r="L590" s="627"/>
      <c r="M590" s="627"/>
      <c r="N590" s="627"/>
      <c r="O590" s="628"/>
      <c r="P590" s="627"/>
      <c r="Q590" s="627"/>
      <c r="R590" s="629" t="s">
        <v>420</v>
      </c>
      <c r="S590" s="636">
        <v>1</v>
      </c>
      <c r="T590" s="630">
        <v>0.5</v>
      </c>
      <c r="U590" s="630">
        <v>30</v>
      </c>
      <c r="V590" s="554">
        <f t="shared" si="54"/>
        <v>180</v>
      </c>
      <c r="W590" s="631"/>
      <c r="X590" s="602">
        <v>50</v>
      </c>
      <c r="Y590" s="554">
        <f t="shared" si="53"/>
        <v>300</v>
      </c>
      <c r="Z590" s="632">
        <v>5</v>
      </c>
      <c r="AA590" s="633"/>
      <c r="AB590" s="634"/>
      <c r="AC590" s="230"/>
      <c r="AD590" s="629"/>
      <c r="AE590" s="627"/>
      <c r="AF590" s="627"/>
      <c r="AG590" s="627"/>
      <c r="AH590" s="712"/>
      <c r="AI590" s="629"/>
      <c r="AJ590" s="627"/>
      <c r="AK590" s="627"/>
      <c r="AL590" s="627"/>
      <c r="AM590" s="712"/>
      <c r="AN590" s="629"/>
      <c r="AO590" s="627"/>
      <c r="AP590" s="627"/>
      <c r="AQ590" s="627"/>
      <c r="AR590" s="712"/>
      <c r="AS590" s="629"/>
      <c r="AT590" s="627"/>
      <c r="AU590" s="627"/>
      <c r="AV590" s="627"/>
      <c r="AW590" s="712"/>
      <c r="AX590" s="230"/>
      <c r="AY590" s="230"/>
    </row>
    <row r="591" spans="1:51" hidden="1">
      <c r="A591" s="522">
        <v>587</v>
      </c>
      <c r="B591" s="512" t="s">
        <v>172</v>
      </c>
      <c r="C591" s="610" t="s">
        <v>823</v>
      </c>
      <c r="D591" s="513" t="s">
        <v>2641</v>
      </c>
      <c r="E591" s="576" t="s">
        <v>2938</v>
      </c>
      <c r="F591" s="562" t="s">
        <v>319</v>
      </c>
      <c r="G591" s="610" t="s">
        <v>976</v>
      </c>
      <c r="H591" s="620" t="s">
        <v>978</v>
      </c>
      <c r="I591" s="620" t="s">
        <v>668</v>
      </c>
      <c r="J591" s="627"/>
      <c r="K591" s="627"/>
      <c r="L591" s="627"/>
      <c r="M591" s="627"/>
      <c r="N591" s="627"/>
      <c r="O591" s="628" t="s">
        <v>2562</v>
      </c>
      <c r="P591" s="627"/>
      <c r="Q591" s="627"/>
      <c r="R591" s="629" t="s">
        <v>420</v>
      </c>
      <c r="S591" s="636">
        <v>1</v>
      </c>
      <c r="T591" s="630">
        <v>0.1</v>
      </c>
      <c r="U591" s="630">
        <v>30</v>
      </c>
      <c r="V591" s="554">
        <f t="shared" si="54"/>
        <v>36</v>
      </c>
      <c r="W591" s="631"/>
      <c r="X591" s="602">
        <v>50</v>
      </c>
      <c r="Y591" s="554">
        <f t="shared" si="53"/>
        <v>60</v>
      </c>
      <c r="Z591" s="632">
        <v>5</v>
      </c>
      <c r="AA591" s="633"/>
      <c r="AB591" s="634"/>
      <c r="AC591" s="230"/>
      <c r="AD591" s="629"/>
      <c r="AE591" s="627"/>
      <c r="AF591" s="627"/>
      <c r="AG591" s="627"/>
      <c r="AH591" s="712"/>
      <c r="AI591" s="629"/>
      <c r="AJ591" s="627"/>
      <c r="AK591" s="627"/>
      <c r="AL591" s="627"/>
      <c r="AM591" s="712"/>
      <c r="AN591" s="629"/>
      <c r="AO591" s="627"/>
      <c r="AP591" s="627"/>
      <c r="AQ591" s="627"/>
      <c r="AR591" s="712"/>
      <c r="AS591" s="629"/>
      <c r="AT591" s="627"/>
      <c r="AU591" s="627"/>
      <c r="AV591" s="627"/>
      <c r="AW591" s="712"/>
      <c r="AX591" s="230"/>
      <c r="AY591" s="230"/>
    </row>
    <row r="592" spans="1:51" ht="23" hidden="1">
      <c r="A592" s="522">
        <v>588</v>
      </c>
      <c r="B592" s="512" t="s">
        <v>172</v>
      </c>
      <c r="C592" s="610" t="s">
        <v>823</v>
      </c>
      <c r="D592" s="513" t="s">
        <v>2642</v>
      </c>
      <c r="E592" s="637" t="s">
        <v>2643</v>
      </c>
      <c r="F592" s="610" t="s">
        <v>2967</v>
      </c>
      <c r="G592" s="610" t="s">
        <v>980</v>
      </c>
      <c r="H592" s="620" t="s">
        <v>669</v>
      </c>
      <c r="I592" s="620" t="s">
        <v>981</v>
      </c>
      <c r="J592" s="627"/>
      <c r="K592" s="627"/>
      <c r="L592" s="627"/>
      <c r="M592" s="627"/>
      <c r="N592" s="627"/>
      <c r="O592" s="628"/>
      <c r="P592" s="627"/>
      <c r="Q592" s="627"/>
      <c r="R592" s="629" t="s">
        <v>420</v>
      </c>
      <c r="S592" s="636">
        <v>1</v>
      </c>
      <c r="T592" s="630">
        <v>0.1</v>
      </c>
      <c r="U592" s="630">
        <v>30</v>
      </c>
      <c r="V592" s="554">
        <f t="shared" si="54"/>
        <v>36</v>
      </c>
      <c r="W592" s="631"/>
      <c r="X592" s="602">
        <v>50</v>
      </c>
      <c r="Y592" s="554">
        <f t="shared" si="53"/>
        <v>60</v>
      </c>
      <c r="Z592" s="632">
        <v>5</v>
      </c>
      <c r="AA592" s="633"/>
      <c r="AB592" s="634"/>
      <c r="AC592" s="230"/>
      <c r="AD592" s="629"/>
      <c r="AE592" s="627"/>
      <c r="AF592" s="627"/>
      <c r="AG592" s="627"/>
      <c r="AH592" s="712"/>
      <c r="AI592" s="629"/>
      <c r="AJ592" s="627"/>
      <c r="AK592" s="627"/>
      <c r="AL592" s="627"/>
      <c r="AM592" s="712"/>
      <c r="AN592" s="629"/>
      <c r="AO592" s="627"/>
      <c r="AP592" s="627"/>
      <c r="AQ592" s="627"/>
      <c r="AR592" s="712"/>
      <c r="AS592" s="629"/>
      <c r="AT592" s="627"/>
      <c r="AU592" s="627"/>
      <c r="AV592" s="627"/>
      <c r="AW592" s="712"/>
      <c r="AX592" s="230"/>
      <c r="AY592" s="230"/>
    </row>
    <row r="593" spans="1:51" hidden="1">
      <c r="A593" s="522">
        <v>589</v>
      </c>
      <c r="B593" s="512" t="s">
        <v>172</v>
      </c>
      <c r="C593" s="610" t="s">
        <v>823</v>
      </c>
      <c r="D593" s="513" t="s">
        <v>2642</v>
      </c>
      <c r="E593" s="637" t="s">
        <v>2643</v>
      </c>
      <c r="F593" s="610" t="s">
        <v>2967</v>
      </c>
      <c r="G593" s="610" t="s">
        <v>980</v>
      </c>
      <c r="H593" s="620" t="s">
        <v>673</v>
      </c>
      <c r="I593" s="620" t="s">
        <v>982</v>
      </c>
      <c r="J593" s="627"/>
      <c r="K593" s="627"/>
      <c r="L593" s="627"/>
      <c r="M593" s="627"/>
      <c r="N593" s="627"/>
      <c r="O593" s="628" t="s">
        <v>2606</v>
      </c>
      <c r="P593" s="627"/>
      <c r="Q593" s="627"/>
      <c r="R593" s="629" t="s">
        <v>420</v>
      </c>
      <c r="S593" s="596">
        <v>0</v>
      </c>
      <c r="T593" s="630">
        <v>48</v>
      </c>
      <c r="U593" s="630">
        <v>30</v>
      </c>
      <c r="V593" s="554">
        <f t="shared" si="54"/>
        <v>0</v>
      </c>
      <c r="W593" s="631"/>
      <c r="X593" s="602">
        <v>50</v>
      </c>
      <c r="Y593" s="554">
        <f t="shared" si="53"/>
        <v>0</v>
      </c>
      <c r="Z593" s="632">
        <v>5</v>
      </c>
      <c r="AA593" s="633"/>
      <c r="AB593" s="584"/>
      <c r="AC593" s="230"/>
      <c r="AD593" s="629"/>
      <c r="AE593" s="627"/>
      <c r="AF593" s="627"/>
      <c r="AG593" s="627"/>
      <c r="AH593" s="712"/>
      <c r="AI593" s="629"/>
      <c r="AJ593" s="627"/>
      <c r="AK593" s="627"/>
      <c r="AL593" s="627"/>
      <c r="AM593" s="712"/>
      <c r="AN593" s="629"/>
      <c r="AO593" s="627"/>
      <c r="AP593" s="627"/>
      <c r="AQ593" s="627"/>
      <c r="AR593" s="712"/>
      <c r="AS593" s="629"/>
      <c r="AT593" s="627"/>
      <c r="AU593" s="627"/>
      <c r="AV593" s="627"/>
      <c r="AW593" s="712"/>
      <c r="AX593" s="230"/>
      <c r="AY593" s="230"/>
    </row>
    <row r="594" spans="1:51" hidden="1">
      <c r="A594" s="522">
        <v>590</v>
      </c>
      <c r="B594" s="512" t="s">
        <v>172</v>
      </c>
      <c r="C594" s="610" t="s">
        <v>823</v>
      </c>
      <c r="D594" s="513" t="s">
        <v>2642</v>
      </c>
      <c r="E594" s="637" t="s">
        <v>2643</v>
      </c>
      <c r="F594" s="610" t="s">
        <v>2967</v>
      </c>
      <c r="G594" s="610" t="s">
        <v>980</v>
      </c>
      <c r="H594" s="620" t="s">
        <v>983</v>
      </c>
      <c r="I594" s="620" t="s">
        <v>678</v>
      </c>
      <c r="J594" s="627"/>
      <c r="K594" s="627"/>
      <c r="L594" s="627"/>
      <c r="M594" s="627"/>
      <c r="N594" s="627"/>
      <c r="O594" s="628"/>
      <c r="P594" s="627"/>
      <c r="Q594" s="627"/>
      <c r="R594" s="629" t="s">
        <v>420</v>
      </c>
      <c r="S594" s="636">
        <v>1</v>
      </c>
      <c r="T594" s="630">
        <v>0.3</v>
      </c>
      <c r="U594" s="630">
        <v>30</v>
      </c>
      <c r="V594" s="554">
        <f t="shared" si="54"/>
        <v>108</v>
      </c>
      <c r="W594" s="631"/>
      <c r="X594" s="602">
        <v>50</v>
      </c>
      <c r="Y594" s="554">
        <f t="shared" si="53"/>
        <v>180</v>
      </c>
      <c r="Z594" s="632">
        <v>5</v>
      </c>
      <c r="AA594" s="633"/>
      <c r="AB594" s="634"/>
      <c r="AC594" s="230"/>
      <c r="AD594" s="629"/>
      <c r="AE594" s="627"/>
      <c r="AF594" s="627"/>
      <c r="AG594" s="627"/>
      <c r="AH594" s="712"/>
      <c r="AI594" s="629"/>
      <c r="AJ594" s="627"/>
      <c r="AK594" s="627"/>
      <c r="AL594" s="627"/>
      <c r="AM594" s="712"/>
      <c r="AN594" s="629"/>
      <c r="AO594" s="627"/>
      <c r="AP594" s="627"/>
      <c r="AQ594" s="627"/>
      <c r="AR594" s="712"/>
      <c r="AS594" s="629"/>
      <c r="AT594" s="627"/>
      <c r="AU594" s="627"/>
      <c r="AV594" s="627"/>
      <c r="AW594" s="712"/>
      <c r="AX594" s="230"/>
      <c r="AY594" s="230"/>
    </row>
    <row r="595" spans="1:51" hidden="1">
      <c r="A595" s="522">
        <v>591</v>
      </c>
      <c r="B595" s="512" t="s">
        <v>172</v>
      </c>
      <c r="C595" s="610" t="s">
        <v>823</v>
      </c>
      <c r="D595" s="513" t="s">
        <v>2642</v>
      </c>
      <c r="E595" s="637" t="s">
        <v>2643</v>
      </c>
      <c r="F595" s="610" t="s">
        <v>2967</v>
      </c>
      <c r="G595" s="610" t="s">
        <v>980</v>
      </c>
      <c r="H595" s="620" t="s">
        <v>865</v>
      </c>
      <c r="I595" s="620" t="s">
        <v>681</v>
      </c>
      <c r="J595" s="627"/>
      <c r="K595" s="627"/>
      <c r="L595" s="627"/>
      <c r="M595" s="627"/>
      <c r="N595" s="627"/>
      <c r="O595" s="628"/>
      <c r="P595" s="627"/>
      <c r="Q595" s="627"/>
      <c r="R595" s="629" t="s">
        <v>420</v>
      </c>
      <c r="S595" s="636">
        <v>1</v>
      </c>
      <c r="T595" s="630">
        <v>0.3</v>
      </c>
      <c r="U595" s="630">
        <v>30</v>
      </c>
      <c r="V595" s="554">
        <f t="shared" si="54"/>
        <v>108</v>
      </c>
      <c r="W595" s="631"/>
      <c r="X595" s="602">
        <v>50</v>
      </c>
      <c r="Y595" s="554">
        <f t="shared" si="53"/>
        <v>180</v>
      </c>
      <c r="Z595" s="632">
        <v>5</v>
      </c>
      <c r="AA595" s="633"/>
      <c r="AB595" s="634"/>
      <c r="AC595" s="230"/>
      <c r="AD595" s="629"/>
      <c r="AE595" s="627"/>
      <c r="AF595" s="627"/>
      <c r="AG595" s="627"/>
      <c r="AH595" s="712"/>
      <c r="AI595" s="629"/>
      <c r="AJ595" s="627"/>
      <c r="AK595" s="627"/>
      <c r="AL595" s="627"/>
      <c r="AM595" s="712"/>
      <c r="AN595" s="629"/>
      <c r="AO595" s="627"/>
      <c r="AP595" s="627"/>
      <c r="AQ595" s="627"/>
      <c r="AR595" s="712"/>
      <c r="AS595" s="629"/>
      <c r="AT595" s="627"/>
      <c r="AU595" s="627"/>
      <c r="AV595" s="627"/>
      <c r="AW595" s="712"/>
      <c r="AX595" s="230"/>
      <c r="AY595" s="230"/>
    </row>
    <row r="596" spans="1:51" ht="23" hidden="1">
      <c r="A596" s="522">
        <v>592</v>
      </c>
      <c r="B596" s="512" t="s">
        <v>172</v>
      </c>
      <c r="C596" s="610" t="s">
        <v>823</v>
      </c>
      <c r="D596" s="513" t="s">
        <v>2642</v>
      </c>
      <c r="E596" s="637" t="s">
        <v>2643</v>
      </c>
      <c r="F596" s="610" t="s">
        <v>2967</v>
      </c>
      <c r="G596" s="610" t="s">
        <v>980</v>
      </c>
      <c r="H596" s="620" t="s">
        <v>669</v>
      </c>
      <c r="I596" s="620" t="s">
        <v>684</v>
      </c>
      <c r="J596" s="627" t="s">
        <v>984</v>
      </c>
      <c r="K596" s="627"/>
      <c r="L596" s="627"/>
      <c r="M596" s="627"/>
      <c r="N596" s="627"/>
      <c r="O596" s="628"/>
      <c r="P596" s="627"/>
      <c r="Q596" s="627"/>
      <c r="R596" s="629" t="s">
        <v>420</v>
      </c>
      <c r="S596" s="636">
        <v>1</v>
      </c>
      <c r="T596" s="630">
        <v>0.3</v>
      </c>
      <c r="U596" s="630">
        <v>30</v>
      </c>
      <c r="V596" s="554">
        <f t="shared" si="54"/>
        <v>108</v>
      </c>
      <c r="W596" s="631"/>
      <c r="X596" s="602">
        <v>50</v>
      </c>
      <c r="Y596" s="554">
        <f t="shared" si="53"/>
        <v>180</v>
      </c>
      <c r="Z596" s="632">
        <v>5</v>
      </c>
      <c r="AA596" s="633"/>
      <c r="AB596" s="634"/>
      <c r="AC596" s="230"/>
      <c r="AD596" s="629"/>
      <c r="AE596" s="627"/>
      <c r="AF596" s="627"/>
      <c r="AG596" s="627"/>
      <c r="AH596" s="712"/>
      <c r="AI596" s="629"/>
      <c r="AJ596" s="627"/>
      <c r="AK596" s="627"/>
      <c r="AL596" s="627"/>
      <c r="AM596" s="712"/>
      <c r="AN596" s="629"/>
      <c r="AO596" s="627"/>
      <c r="AP596" s="627"/>
      <c r="AQ596" s="627"/>
      <c r="AR596" s="712"/>
      <c r="AS596" s="629"/>
      <c r="AT596" s="627"/>
      <c r="AU596" s="627"/>
      <c r="AV596" s="627"/>
      <c r="AW596" s="712"/>
      <c r="AX596" s="230"/>
      <c r="AY596" s="230"/>
    </row>
    <row r="597" spans="1:51" hidden="1">
      <c r="A597" s="522">
        <v>593</v>
      </c>
      <c r="B597" s="512" t="s">
        <v>172</v>
      </c>
      <c r="C597" s="610" t="s">
        <v>823</v>
      </c>
      <c r="D597" s="513" t="s">
        <v>2642</v>
      </c>
      <c r="E597" s="637" t="s">
        <v>2643</v>
      </c>
      <c r="F597" s="610" t="s">
        <v>2967</v>
      </c>
      <c r="G597" s="610" t="s">
        <v>980</v>
      </c>
      <c r="H597" s="620" t="s">
        <v>685</v>
      </c>
      <c r="I597" s="620" t="s">
        <v>985</v>
      </c>
      <c r="J597" s="627" t="s">
        <v>986</v>
      </c>
      <c r="K597" s="627"/>
      <c r="L597" s="627"/>
      <c r="M597" s="627"/>
      <c r="N597" s="627"/>
      <c r="O597" s="628" t="s">
        <v>2607</v>
      </c>
      <c r="P597" s="627"/>
      <c r="Q597" s="627"/>
      <c r="R597" s="629" t="s">
        <v>420</v>
      </c>
      <c r="S597" s="596">
        <v>0</v>
      </c>
      <c r="T597" s="630">
        <v>148</v>
      </c>
      <c r="U597" s="630">
        <v>30</v>
      </c>
      <c r="V597" s="554">
        <f t="shared" si="54"/>
        <v>0</v>
      </c>
      <c r="W597" s="631"/>
      <c r="X597" s="602">
        <v>50</v>
      </c>
      <c r="Y597" s="554">
        <f t="shared" si="53"/>
        <v>0</v>
      </c>
      <c r="Z597" s="632">
        <v>5</v>
      </c>
      <c r="AA597" s="633"/>
      <c r="AB597" s="584"/>
      <c r="AC597" s="230"/>
      <c r="AD597" s="629"/>
      <c r="AE597" s="627"/>
      <c r="AF597" s="627"/>
      <c r="AG597" s="627"/>
      <c r="AH597" s="712"/>
      <c r="AI597" s="629"/>
      <c r="AJ597" s="627"/>
      <c r="AK597" s="627"/>
      <c r="AL597" s="627"/>
      <c r="AM597" s="712"/>
      <c r="AN597" s="629"/>
      <c r="AO597" s="627"/>
      <c r="AP597" s="627"/>
      <c r="AQ597" s="627"/>
      <c r="AR597" s="712"/>
      <c r="AS597" s="629"/>
      <c r="AT597" s="627"/>
      <c r="AU597" s="627"/>
      <c r="AV597" s="627"/>
      <c r="AW597" s="712"/>
      <c r="AX597" s="230"/>
      <c r="AY597" s="230"/>
    </row>
    <row r="598" spans="1:51" hidden="1">
      <c r="A598" s="522">
        <v>594</v>
      </c>
      <c r="B598" s="512" t="s">
        <v>172</v>
      </c>
      <c r="C598" s="610" t="s">
        <v>823</v>
      </c>
      <c r="D598" s="513" t="s">
        <v>2642</v>
      </c>
      <c r="E598" s="637" t="s">
        <v>2643</v>
      </c>
      <c r="F598" s="610" t="s">
        <v>2967</v>
      </c>
      <c r="G598" s="610" t="s">
        <v>980</v>
      </c>
      <c r="H598" s="620" t="s">
        <v>836</v>
      </c>
      <c r="I598" s="620" t="s">
        <v>678</v>
      </c>
      <c r="J598" s="627" t="s">
        <v>822</v>
      </c>
      <c r="K598" s="627"/>
      <c r="L598" s="627"/>
      <c r="M598" s="627"/>
      <c r="N598" s="627"/>
      <c r="O598" s="628"/>
      <c r="P598" s="627"/>
      <c r="Q598" s="627"/>
      <c r="R598" s="629" t="s">
        <v>420</v>
      </c>
      <c r="S598" s="636">
        <v>1</v>
      </c>
      <c r="T598" s="630">
        <v>0.3</v>
      </c>
      <c r="U598" s="630">
        <v>30</v>
      </c>
      <c r="V598" s="554">
        <f t="shared" si="54"/>
        <v>108</v>
      </c>
      <c r="W598" s="631"/>
      <c r="X598" s="602">
        <v>50</v>
      </c>
      <c r="Y598" s="554">
        <f t="shared" si="53"/>
        <v>180</v>
      </c>
      <c r="Z598" s="632">
        <v>5</v>
      </c>
      <c r="AA598" s="633"/>
      <c r="AB598" s="634"/>
      <c r="AC598" s="230"/>
      <c r="AD598" s="629"/>
      <c r="AE598" s="627"/>
      <c r="AF598" s="627"/>
      <c r="AG598" s="627"/>
      <c r="AH598" s="712"/>
      <c r="AI598" s="629"/>
      <c r="AJ598" s="627"/>
      <c r="AK598" s="627"/>
      <c r="AL598" s="627"/>
      <c r="AM598" s="712"/>
      <c r="AN598" s="629"/>
      <c r="AO598" s="627"/>
      <c r="AP598" s="627"/>
      <c r="AQ598" s="627"/>
      <c r="AR598" s="712"/>
      <c r="AS598" s="629"/>
      <c r="AT598" s="627"/>
      <c r="AU598" s="627"/>
      <c r="AV598" s="627"/>
      <c r="AW598" s="712"/>
      <c r="AX598" s="230"/>
      <c r="AY598" s="230"/>
    </row>
    <row r="599" spans="1:51" hidden="1">
      <c r="A599" s="522">
        <v>595</v>
      </c>
      <c r="B599" s="512" t="s">
        <v>172</v>
      </c>
      <c r="C599" s="610" t="s">
        <v>823</v>
      </c>
      <c r="D599" s="513" t="s">
        <v>2642</v>
      </c>
      <c r="E599" s="637" t="s">
        <v>2643</v>
      </c>
      <c r="F599" s="610" t="s">
        <v>2967</v>
      </c>
      <c r="G599" s="610" t="s">
        <v>980</v>
      </c>
      <c r="H599" s="620" t="s">
        <v>865</v>
      </c>
      <c r="I599" s="620" t="s">
        <v>681</v>
      </c>
      <c r="J599" s="627"/>
      <c r="K599" s="627"/>
      <c r="L599" s="627"/>
      <c r="M599" s="627"/>
      <c r="N599" s="627"/>
      <c r="O599" s="628"/>
      <c r="P599" s="627"/>
      <c r="Q599" s="627"/>
      <c r="R599" s="629" t="s">
        <v>420</v>
      </c>
      <c r="S599" s="636">
        <v>1</v>
      </c>
      <c r="T599" s="630">
        <v>0.3</v>
      </c>
      <c r="U599" s="630">
        <v>30</v>
      </c>
      <c r="V599" s="554">
        <f t="shared" si="54"/>
        <v>108</v>
      </c>
      <c r="W599" s="631"/>
      <c r="X599" s="602">
        <v>50</v>
      </c>
      <c r="Y599" s="554">
        <f t="shared" si="53"/>
        <v>180</v>
      </c>
      <c r="Z599" s="632">
        <v>5</v>
      </c>
      <c r="AA599" s="633"/>
      <c r="AB599" s="634"/>
      <c r="AC599" s="230"/>
      <c r="AD599" s="629"/>
      <c r="AE599" s="627"/>
      <c r="AF599" s="627"/>
      <c r="AG599" s="627"/>
      <c r="AH599" s="712"/>
      <c r="AI599" s="629"/>
      <c r="AJ599" s="627"/>
      <c r="AK599" s="627"/>
      <c r="AL599" s="627"/>
      <c r="AM599" s="712"/>
      <c r="AN599" s="629"/>
      <c r="AO599" s="627"/>
      <c r="AP599" s="627"/>
      <c r="AQ599" s="627"/>
      <c r="AR599" s="712"/>
      <c r="AS599" s="629"/>
      <c r="AT599" s="627"/>
      <c r="AU599" s="627"/>
      <c r="AV599" s="627"/>
      <c r="AW599" s="712"/>
      <c r="AX599" s="230"/>
      <c r="AY599" s="230"/>
    </row>
    <row r="600" spans="1:51" ht="42.75" hidden="1" customHeight="1">
      <c r="A600" s="522">
        <v>596</v>
      </c>
      <c r="B600" s="512" t="s">
        <v>172</v>
      </c>
      <c r="C600" s="610" t="s">
        <v>823</v>
      </c>
      <c r="D600" s="513" t="s">
        <v>2641</v>
      </c>
      <c r="E600" s="576" t="s">
        <v>2938</v>
      </c>
      <c r="F600" s="562" t="s">
        <v>334</v>
      </c>
      <c r="G600" s="103" t="s">
        <v>647</v>
      </c>
      <c r="H600" s="565" t="s">
        <v>989</v>
      </c>
      <c r="I600" s="629" t="s">
        <v>990</v>
      </c>
      <c r="J600" s="627" t="s">
        <v>991</v>
      </c>
      <c r="K600" s="627" t="s">
        <v>822</v>
      </c>
      <c r="L600" s="627" t="s">
        <v>822</v>
      </c>
      <c r="M600" s="627" t="s">
        <v>822</v>
      </c>
      <c r="N600" s="627" t="s">
        <v>822</v>
      </c>
      <c r="O600" s="628" t="s">
        <v>822</v>
      </c>
      <c r="P600" s="627" t="s">
        <v>822</v>
      </c>
      <c r="Q600" s="627" t="s">
        <v>822</v>
      </c>
      <c r="R600" s="629" t="s">
        <v>992</v>
      </c>
      <c r="S600" s="636">
        <v>1</v>
      </c>
      <c r="T600" s="630">
        <v>0.5</v>
      </c>
      <c r="U600" s="630">
        <v>10</v>
      </c>
      <c r="V600" s="554">
        <f t="shared" si="54"/>
        <v>60</v>
      </c>
      <c r="W600" s="631" t="s">
        <v>822</v>
      </c>
      <c r="X600" s="602">
        <v>15</v>
      </c>
      <c r="Y600" s="554">
        <f t="shared" si="53"/>
        <v>90</v>
      </c>
      <c r="Z600" s="632">
        <v>7</v>
      </c>
      <c r="AA600" s="633"/>
      <c r="AB600" s="635" t="s">
        <v>993</v>
      </c>
      <c r="AC600" s="229" t="s">
        <v>822</v>
      </c>
      <c r="AD600" s="629" t="s">
        <v>992</v>
      </c>
      <c r="AE600" s="629">
        <v>1</v>
      </c>
      <c r="AF600" s="629">
        <v>0.5</v>
      </c>
      <c r="AG600" s="711" t="s">
        <v>822</v>
      </c>
      <c r="AH600" s="712" t="s">
        <v>822</v>
      </c>
      <c r="AI600" s="629" t="s">
        <v>992</v>
      </c>
      <c r="AJ600" s="629">
        <v>1</v>
      </c>
      <c r="AK600" s="629">
        <v>0.5</v>
      </c>
      <c r="AL600" s="711" t="s">
        <v>822</v>
      </c>
      <c r="AM600" s="712" t="s">
        <v>822</v>
      </c>
      <c r="AN600" s="629" t="s">
        <v>992</v>
      </c>
      <c r="AO600" s="629">
        <v>1</v>
      </c>
      <c r="AP600" s="629">
        <v>0.5</v>
      </c>
      <c r="AQ600" s="711" t="s">
        <v>822</v>
      </c>
      <c r="AR600" s="712" t="s">
        <v>822</v>
      </c>
      <c r="AS600" s="629" t="s">
        <v>992</v>
      </c>
      <c r="AT600" s="629">
        <v>1</v>
      </c>
      <c r="AU600" s="629">
        <v>0.5</v>
      </c>
      <c r="AV600" s="711" t="s">
        <v>822</v>
      </c>
      <c r="AW600" s="712" t="s">
        <v>822</v>
      </c>
      <c r="AX600" s="229" t="s">
        <v>822</v>
      </c>
      <c r="AY600" s="229" t="s">
        <v>822</v>
      </c>
    </row>
    <row r="601" spans="1:51" hidden="1">
      <c r="A601" s="522">
        <v>597</v>
      </c>
      <c r="B601" s="512" t="s">
        <v>172</v>
      </c>
      <c r="C601" s="610" t="s">
        <v>823</v>
      </c>
      <c r="D601" s="513" t="s">
        <v>2641</v>
      </c>
      <c r="E601" s="576" t="s">
        <v>2938</v>
      </c>
      <c r="F601" s="562" t="s">
        <v>334</v>
      </c>
      <c r="G601" s="103" t="s">
        <v>647</v>
      </c>
      <c r="H601" s="565" t="s">
        <v>792</v>
      </c>
      <c r="I601" s="629" t="s">
        <v>994</v>
      </c>
      <c r="J601" s="627" t="s">
        <v>822</v>
      </c>
      <c r="K601" s="634" t="s">
        <v>822</v>
      </c>
      <c r="L601" s="634" t="s">
        <v>822</v>
      </c>
      <c r="M601" s="634" t="s">
        <v>822</v>
      </c>
      <c r="N601" s="634" t="s">
        <v>822</v>
      </c>
      <c r="O601" s="639" t="s">
        <v>822</v>
      </c>
      <c r="P601" s="634" t="s">
        <v>822</v>
      </c>
      <c r="Q601" s="634" t="s">
        <v>822</v>
      </c>
      <c r="R601" s="635" t="s">
        <v>995</v>
      </c>
      <c r="S601" s="636">
        <v>1</v>
      </c>
      <c r="T601" s="630">
        <v>1</v>
      </c>
      <c r="U601" s="630">
        <v>10</v>
      </c>
      <c r="V601" s="554">
        <f t="shared" si="54"/>
        <v>120</v>
      </c>
      <c r="W601" s="631" t="s">
        <v>822</v>
      </c>
      <c r="X601" s="602">
        <v>15</v>
      </c>
      <c r="Y601" s="554">
        <f t="shared" si="53"/>
        <v>180</v>
      </c>
      <c r="Z601" s="632">
        <v>7</v>
      </c>
      <c r="AA601" s="633"/>
      <c r="AB601" s="635" t="s">
        <v>996</v>
      </c>
      <c r="AC601" s="229" t="s">
        <v>822</v>
      </c>
      <c r="AD601" s="629" t="s">
        <v>995</v>
      </c>
      <c r="AE601" s="629">
        <v>1</v>
      </c>
      <c r="AF601" s="629">
        <v>0.5</v>
      </c>
      <c r="AG601" s="711" t="s">
        <v>822</v>
      </c>
      <c r="AH601" s="712" t="s">
        <v>822</v>
      </c>
      <c r="AI601" s="629" t="s">
        <v>995</v>
      </c>
      <c r="AJ601" s="629">
        <v>1</v>
      </c>
      <c r="AK601" s="629">
        <v>0.5</v>
      </c>
      <c r="AL601" s="711" t="s">
        <v>822</v>
      </c>
      <c r="AM601" s="712" t="s">
        <v>822</v>
      </c>
      <c r="AN601" s="629" t="s">
        <v>995</v>
      </c>
      <c r="AO601" s="629">
        <v>1</v>
      </c>
      <c r="AP601" s="629">
        <v>0.5</v>
      </c>
      <c r="AQ601" s="711" t="s">
        <v>822</v>
      </c>
      <c r="AR601" s="712" t="s">
        <v>822</v>
      </c>
      <c r="AS601" s="629" t="s">
        <v>995</v>
      </c>
      <c r="AT601" s="629">
        <v>1</v>
      </c>
      <c r="AU601" s="629">
        <v>0.5</v>
      </c>
      <c r="AV601" s="711" t="s">
        <v>822</v>
      </c>
      <c r="AW601" s="712" t="s">
        <v>822</v>
      </c>
      <c r="AX601" s="229" t="s">
        <v>822</v>
      </c>
      <c r="AY601" s="229" t="s">
        <v>822</v>
      </c>
    </row>
    <row r="602" spans="1:51" hidden="1">
      <c r="A602" s="522">
        <v>598</v>
      </c>
      <c r="B602" s="512" t="s">
        <v>172</v>
      </c>
      <c r="C602" s="610" t="s">
        <v>823</v>
      </c>
      <c r="D602" s="513" t="s">
        <v>2641</v>
      </c>
      <c r="E602" s="576" t="s">
        <v>2938</v>
      </c>
      <c r="F602" s="562" t="s">
        <v>334</v>
      </c>
      <c r="G602" s="637" t="s">
        <v>346</v>
      </c>
      <c r="H602" s="565" t="s">
        <v>998</v>
      </c>
      <c r="I602" s="629" t="s">
        <v>999</v>
      </c>
      <c r="J602" s="627" t="s">
        <v>1000</v>
      </c>
      <c r="K602" s="634" t="s">
        <v>822</v>
      </c>
      <c r="L602" s="634" t="s">
        <v>822</v>
      </c>
      <c r="M602" s="634" t="s">
        <v>822</v>
      </c>
      <c r="N602" s="634" t="s">
        <v>822</v>
      </c>
      <c r="O602" s="639" t="s">
        <v>822</v>
      </c>
      <c r="P602" s="634" t="s">
        <v>822</v>
      </c>
      <c r="Q602" s="634" t="s">
        <v>822</v>
      </c>
      <c r="R602" s="635" t="s">
        <v>420</v>
      </c>
      <c r="S602" s="636">
        <v>1</v>
      </c>
      <c r="T602" s="630">
        <v>0.1</v>
      </c>
      <c r="U602" s="630">
        <v>10</v>
      </c>
      <c r="V602" s="554">
        <f t="shared" si="54"/>
        <v>12</v>
      </c>
      <c r="W602" s="631" t="s">
        <v>822</v>
      </c>
      <c r="X602" s="602">
        <v>15</v>
      </c>
      <c r="Y602" s="554">
        <f t="shared" si="53"/>
        <v>18</v>
      </c>
      <c r="Z602" s="632">
        <v>7</v>
      </c>
      <c r="AA602" s="633"/>
      <c r="AB602" s="634" t="s">
        <v>1001</v>
      </c>
      <c r="AC602" s="229" t="s">
        <v>822</v>
      </c>
      <c r="AD602" s="629" t="s">
        <v>420</v>
      </c>
      <c r="AE602" s="629">
        <v>1</v>
      </c>
      <c r="AF602" s="629">
        <v>0.1</v>
      </c>
      <c r="AG602" s="711" t="s">
        <v>822</v>
      </c>
      <c r="AH602" s="712" t="s">
        <v>822</v>
      </c>
      <c r="AI602" s="629" t="s">
        <v>420</v>
      </c>
      <c r="AJ602" s="629">
        <v>1</v>
      </c>
      <c r="AK602" s="629">
        <v>0.1</v>
      </c>
      <c r="AL602" s="711" t="s">
        <v>822</v>
      </c>
      <c r="AM602" s="712" t="s">
        <v>822</v>
      </c>
      <c r="AN602" s="629" t="s">
        <v>420</v>
      </c>
      <c r="AO602" s="629">
        <v>1</v>
      </c>
      <c r="AP602" s="629">
        <v>0.1</v>
      </c>
      <c r="AQ602" s="711" t="s">
        <v>822</v>
      </c>
      <c r="AR602" s="712" t="s">
        <v>822</v>
      </c>
      <c r="AS602" s="629" t="s">
        <v>420</v>
      </c>
      <c r="AT602" s="629">
        <v>1</v>
      </c>
      <c r="AU602" s="629">
        <v>0.1</v>
      </c>
      <c r="AV602" s="711" t="s">
        <v>822</v>
      </c>
      <c r="AW602" s="712" t="s">
        <v>822</v>
      </c>
      <c r="AX602" s="229" t="s">
        <v>822</v>
      </c>
      <c r="AY602" s="229" t="s">
        <v>822</v>
      </c>
    </row>
    <row r="603" spans="1:51" hidden="1">
      <c r="A603" s="522">
        <v>599</v>
      </c>
      <c r="B603" s="512" t="s">
        <v>172</v>
      </c>
      <c r="C603" s="610" t="s">
        <v>823</v>
      </c>
      <c r="D603" s="513" t="s">
        <v>2641</v>
      </c>
      <c r="E603" s="576" t="s">
        <v>2938</v>
      </c>
      <c r="F603" s="562" t="s">
        <v>334</v>
      </c>
      <c r="G603" s="637" t="s">
        <v>346</v>
      </c>
      <c r="H603" s="565" t="s">
        <v>1002</v>
      </c>
      <c r="I603" s="629" t="s">
        <v>1002</v>
      </c>
      <c r="J603" s="627" t="s">
        <v>822</v>
      </c>
      <c r="K603" s="634" t="s">
        <v>822</v>
      </c>
      <c r="L603" s="634" t="s">
        <v>822</v>
      </c>
      <c r="M603" s="634" t="s">
        <v>822</v>
      </c>
      <c r="N603" s="634" t="s">
        <v>822</v>
      </c>
      <c r="O603" s="639" t="s">
        <v>822</v>
      </c>
      <c r="P603" s="634" t="s">
        <v>822</v>
      </c>
      <c r="Q603" s="634" t="s">
        <v>822</v>
      </c>
      <c r="R603" s="635" t="s">
        <v>1003</v>
      </c>
      <c r="S603" s="636">
        <v>0</v>
      </c>
      <c r="T603" s="630">
        <v>24</v>
      </c>
      <c r="U603" s="630">
        <v>10</v>
      </c>
      <c r="V603" s="554">
        <f t="shared" si="54"/>
        <v>0</v>
      </c>
      <c r="W603" s="631" t="s">
        <v>822</v>
      </c>
      <c r="X603" s="602">
        <v>15</v>
      </c>
      <c r="Y603" s="554">
        <f t="shared" si="53"/>
        <v>0</v>
      </c>
      <c r="Z603" s="632">
        <v>7</v>
      </c>
      <c r="AA603" s="633"/>
      <c r="AB603" s="640" t="s">
        <v>1004</v>
      </c>
      <c r="AC603" s="229" t="s">
        <v>822</v>
      </c>
      <c r="AD603" s="629" t="s">
        <v>1003</v>
      </c>
      <c r="AE603" s="629" t="s">
        <v>822</v>
      </c>
      <c r="AF603" s="629" t="s">
        <v>822</v>
      </c>
      <c r="AG603" s="711" t="s">
        <v>822</v>
      </c>
      <c r="AH603" s="712" t="s">
        <v>822</v>
      </c>
      <c r="AI603" s="629" t="s">
        <v>1003</v>
      </c>
      <c r="AJ603" s="629" t="s">
        <v>822</v>
      </c>
      <c r="AK603" s="629" t="s">
        <v>822</v>
      </c>
      <c r="AL603" s="711" t="s">
        <v>822</v>
      </c>
      <c r="AM603" s="712" t="s">
        <v>822</v>
      </c>
      <c r="AN603" s="629" t="s">
        <v>1003</v>
      </c>
      <c r="AO603" s="629" t="s">
        <v>822</v>
      </c>
      <c r="AP603" s="629" t="s">
        <v>822</v>
      </c>
      <c r="AQ603" s="711" t="s">
        <v>822</v>
      </c>
      <c r="AR603" s="712" t="s">
        <v>822</v>
      </c>
      <c r="AS603" s="629" t="s">
        <v>1003</v>
      </c>
      <c r="AT603" s="629" t="s">
        <v>822</v>
      </c>
      <c r="AU603" s="629" t="s">
        <v>822</v>
      </c>
      <c r="AV603" s="711" t="s">
        <v>822</v>
      </c>
      <c r="AW603" s="712" t="s">
        <v>822</v>
      </c>
      <c r="AX603" s="229" t="s">
        <v>822</v>
      </c>
      <c r="AY603" s="229" t="s">
        <v>822</v>
      </c>
    </row>
    <row r="604" spans="1:51" hidden="1">
      <c r="A604" s="522">
        <v>600</v>
      </c>
      <c r="B604" s="512" t="s">
        <v>172</v>
      </c>
      <c r="C604" s="643" t="s">
        <v>823</v>
      </c>
      <c r="D604" s="513" t="s">
        <v>2641</v>
      </c>
      <c r="E604" s="576" t="s">
        <v>2938</v>
      </c>
      <c r="F604" s="562" t="s">
        <v>334</v>
      </c>
      <c r="G604" s="637" t="s">
        <v>346</v>
      </c>
      <c r="H604" s="565" t="s">
        <v>1005</v>
      </c>
      <c r="I604" s="635" t="s">
        <v>354</v>
      </c>
      <c r="J604" s="634" t="s">
        <v>822</v>
      </c>
      <c r="K604" s="634" t="s">
        <v>822</v>
      </c>
      <c r="L604" s="634" t="s">
        <v>822</v>
      </c>
      <c r="M604" s="634" t="s">
        <v>822</v>
      </c>
      <c r="N604" s="634" t="s">
        <v>822</v>
      </c>
      <c r="O604" s="639" t="s">
        <v>822</v>
      </c>
      <c r="P604" s="634" t="s">
        <v>822</v>
      </c>
      <c r="Q604" s="634" t="s">
        <v>822</v>
      </c>
      <c r="R604" s="635" t="s">
        <v>420</v>
      </c>
      <c r="S604" s="636">
        <v>1</v>
      </c>
      <c r="T604" s="630">
        <v>0.1</v>
      </c>
      <c r="U604" s="630">
        <v>10</v>
      </c>
      <c r="V604" s="554">
        <f t="shared" si="54"/>
        <v>12</v>
      </c>
      <c r="W604" s="630" t="s">
        <v>822</v>
      </c>
      <c r="X604" s="602">
        <v>15</v>
      </c>
      <c r="Y604" s="554">
        <f t="shared" si="53"/>
        <v>18</v>
      </c>
      <c r="Z604" s="632">
        <v>7</v>
      </c>
      <c r="AA604" s="633"/>
      <c r="AB604" s="634" t="s">
        <v>1006</v>
      </c>
      <c r="AC604" s="231"/>
      <c r="AD604" s="635" t="s">
        <v>420</v>
      </c>
      <c r="AE604" s="635">
        <v>1</v>
      </c>
      <c r="AF604" s="635">
        <v>0.1</v>
      </c>
      <c r="AG604" s="634" t="s">
        <v>822</v>
      </c>
      <c r="AH604" s="634" t="s">
        <v>822</v>
      </c>
      <c r="AI604" s="635" t="s">
        <v>420</v>
      </c>
      <c r="AJ604" s="635">
        <v>1</v>
      </c>
      <c r="AK604" s="635">
        <v>0.1</v>
      </c>
      <c r="AL604" s="634" t="s">
        <v>822</v>
      </c>
      <c r="AM604" s="634" t="s">
        <v>822</v>
      </c>
      <c r="AN604" s="635" t="s">
        <v>420</v>
      </c>
      <c r="AO604" s="635">
        <v>1</v>
      </c>
      <c r="AP604" s="635">
        <v>0.1</v>
      </c>
      <c r="AQ604" s="634" t="s">
        <v>822</v>
      </c>
      <c r="AR604" s="634" t="s">
        <v>822</v>
      </c>
      <c r="AS604" s="635" t="s">
        <v>420</v>
      </c>
      <c r="AT604" s="635">
        <v>1</v>
      </c>
      <c r="AU604" s="635">
        <v>0.1</v>
      </c>
      <c r="AV604" s="634" t="s">
        <v>822</v>
      </c>
      <c r="AW604" s="634" t="s">
        <v>822</v>
      </c>
      <c r="AX604" s="231"/>
      <c r="AY604" s="231"/>
    </row>
    <row r="605" spans="1:51" ht="23" hidden="1">
      <c r="A605" s="522">
        <v>601</v>
      </c>
      <c r="B605" s="512" t="s">
        <v>172</v>
      </c>
      <c r="C605" s="610" t="s">
        <v>823</v>
      </c>
      <c r="D605" s="513" t="s">
        <v>2641</v>
      </c>
      <c r="E605" s="576" t="s">
        <v>2938</v>
      </c>
      <c r="F605" s="562" t="s">
        <v>334</v>
      </c>
      <c r="G605" s="563" t="s">
        <v>1007</v>
      </c>
      <c r="H605" s="565" t="s">
        <v>1008</v>
      </c>
      <c r="I605" s="629" t="s">
        <v>1009</v>
      </c>
      <c r="J605" s="627" t="s">
        <v>1000</v>
      </c>
      <c r="K605" s="627" t="s">
        <v>822</v>
      </c>
      <c r="L605" s="627" t="s">
        <v>822</v>
      </c>
      <c r="M605" s="627" t="s">
        <v>822</v>
      </c>
      <c r="N605" s="627" t="s">
        <v>822</v>
      </c>
      <c r="O605" s="628" t="s">
        <v>822</v>
      </c>
      <c r="P605" s="627" t="s">
        <v>822</v>
      </c>
      <c r="Q605" s="627" t="s">
        <v>822</v>
      </c>
      <c r="R605" s="629" t="s">
        <v>420</v>
      </c>
      <c r="S605" s="636">
        <v>1</v>
      </c>
      <c r="T605" s="630">
        <v>0.1</v>
      </c>
      <c r="U605" s="630">
        <v>10</v>
      </c>
      <c r="V605" s="554">
        <f t="shared" si="54"/>
        <v>12</v>
      </c>
      <c r="W605" s="631" t="s">
        <v>822</v>
      </c>
      <c r="X605" s="602">
        <v>15</v>
      </c>
      <c r="Y605" s="554">
        <f t="shared" si="53"/>
        <v>18</v>
      </c>
      <c r="Z605" s="632">
        <v>7</v>
      </c>
      <c r="AA605" s="633"/>
      <c r="AB605" s="634" t="s">
        <v>822</v>
      </c>
      <c r="AC605" s="229" t="s">
        <v>822</v>
      </c>
      <c r="AD605" s="629" t="s">
        <v>420</v>
      </c>
      <c r="AE605" s="629">
        <v>1</v>
      </c>
      <c r="AF605" s="629">
        <v>0.15</v>
      </c>
      <c r="AG605" s="711" t="s">
        <v>822</v>
      </c>
      <c r="AH605" s="712" t="s">
        <v>822</v>
      </c>
      <c r="AI605" s="629" t="s">
        <v>420</v>
      </c>
      <c r="AJ605" s="629">
        <v>1</v>
      </c>
      <c r="AK605" s="629">
        <v>0.15</v>
      </c>
      <c r="AL605" s="711" t="s">
        <v>822</v>
      </c>
      <c r="AM605" s="712" t="s">
        <v>822</v>
      </c>
      <c r="AN605" s="629" t="s">
        <v>420</v>
      </c>
      <c r="AO605" s="629">
        <v>1</v>
      </c>
      <c r="AP605" s="629">
        <v>0.15</v>
      </c>
      <c r="AQ605" s="711" t="s">
        <v>822</v>
      </c>
      <c r="AR605" s="712" t="s">
        <v>822</v>
      </c>
      <c r="AS605" s="629" t="s">
        <v>420</v>
      </c>
      <c r="AT605" s="629">
        <v>1</v>
      </c>
      <c r="AU605" s="629">
        <v>0.15</v>
      </c>
      <c r="AV605" s="711" t="s">
        <v>822</v>
      </c>
      <c r="AW605" s="712" t="s">
        <v>822</v>
      </c>
      <c r="AX605" s="229" t="s">
        <v>822</v>
      </c>
      <c r="AY605" s="229" t="s">
        <v>822</v>
      </c>
    </row>
    <row r="606" spans="1:51" hidden="1">
      <c r="A606" s="522">
        <v>602</v>
      </c>
      <c r="B606" s="512" t="s">
        <v>172</v>
      </c>
      <c r="C606" s="610" t="s">
        <v>823</v>
      </c>
      <c r="D606" s="513" t="s">
        <v>2641</v>
      </c>
      <c r="E606" s="576" t="s">
        <v>2938</v>
      </c>
      <c r="F606" s="562" t="s">
        <v>334</v>
      </c>
      <c r="G606" s="563" t="s">
        <v>1007</v>
      </c>
      <c r="H606" s="565" t="s">
        <v>1007</v>
      </c>
      <c r="I606" s="629" t="s">
        <v>1010</v>
      </c>
      <c r="J606" s="627" t="s">
        <v>822</v>
      </c>
      <c r="K606" s="627" t="s">
        <v>822</v>
      </c>
      <c r="L606" s="627" t="s">
        <v>822</v>
      </c>
      <c r="M606" s="627" t="s">
        <v>822</v>
      </c>
      <c r="N606" s="627" t="s">
        <v>822</v>
      </c>
      <c r="O606" s="628" t="s">
        <v>822</v>
      </c>
      <c r="P606" s="627" t="s">
        <v>822</v>
      </c>
      <c r="Q606" s="627" t="s">
        <v>822</v>
      </c>
      <c r="R606" s="629" t="s">
        <v>420</v>
      </c>
      <c r="S606" s="636">
        <v>1</v>
      </c>
      <c r="T606" s="630">
        <v>0.05</v>
      </c>
      <c r="U606" s="630">
        <v>10</v>
      </c>
      <c r="V606" s="554">
        <f t="shared" si="54"/>
        <v>6</v>
      </c>
      <c r="W606" s="631" t="s">
        <v>822</v>
      </c>
      <c r="X606" s="602">
        <v>15</v>
      </c>
      <c r="Y606" s="554">
        <f t="shared" si="53"/>
        <v>9</v>
      </c>
      <c r="Z606" s="632">
        <v>7</v>
      </c>
      <c r="AA606" s="633"/>
      <c r="AB606" s="634" t="s">
        <v>822</v>
      </c>
      <c r="AC606" s="229" t="s">
        <v>822</v>
      </c>
      <c r="AD606" s="629" t="s">
        <v>420</v>
      </c>
      <c r="AE606" s="629">
        <v>1</v>
      </c>
      <c r="AF606" s="629">
        <v>0.15</v>
      </c>
      <c r="AG606" s="711" t="s">
        <v>822</v>
      </c>
      <c r="AH606" s="712" t="s">
        <v>822</v>
      </c>
      <c r="AI606" s="629" t="s">
        <v>420</v>
      </c>
      <c r="AJ606" s="629">
        <v>1</v>
      </c>
      <c r="AK606" s="629">
        <v>0.15</v>
      </c>
      <c r="AL606" s="711" t="s">
        <v>822</v>
      </c>
      <c r="AM606" s="712" t="s">
        <v>822</v>
      </c>
      <c r="AN606" s="629" t="s">
        <v>420</v>
      </c>
      <c r="AO606" s="629">
        <v>1</v>
      </c>
      <c r="AP606" s="629">
        <v>0.15</v>
      </c>
      <c r="AQ606" s="711" t="s">
        <v>822</v>
      </c>
      <c r="AR606" s="712" t="s">
        <v>822</v>
      </c>
      <c r="AS606" s="629" t="s">
        <v>420</v>
      </c>
      <c r="AT606" s="629">
        <v>1</v>
      </c>
      <c r="AU606" s="629">
        <v>0.15</v>
      </c>
      <c r="AV606" s="711" t="s">
        <v>822</v>
      </c>
      <c r="AW606" s="712" t="s">
        <v>822</v>
      </c>
      <c r="AX606" s="229" t="s">
        <v>822</v>
      </c>
      <c r="AY606" s="229" t="s">
        <v>822</v>
      </c>
    </row>
    <row r="607" spans="1:51" hidden="1">
      <c r="A607" s="522">
        <v>603</v>
      </c>
      <c r="B607" s="512" t="s">
        <v>172</v>
      </c>
      <c r="C607" s="610" t="s">
        <v>823</v>
      </c>
      <c r="D607" s="513" t="s">
        <v>2641</v>
      </c>
      <c r="E607" s="576" t="s">
        <v>2938</v>
      </c>
      <c r="F607" s="562" t="s">
        <v>334</v>
      </c>
      <c r="G607" s="563" t="s">
        <v>1011</v>
      </c>
      <c r="H607" s="565" t="s">
        <v>700</v>
      </c>
      <c r="I607" s="629" t="s">
        <v>1012</v>
      </c>
      <c r="J607" s="627" t="s">
        <v>1000</v>
      </c>
      <c r="K607" s="627" t="s">
        <v>822</v>
      </c>
      <c r="L607" s="627" t="s">
        <v>822</v>
      </c>
      <c r="M607" s="627" t="s">
        <v>822</v>
      </c>
      <c r="N607" s="627" t="s">
        <v>822</v>
      </c>
      <c r="O607" s="628" t="s">
        <v>822</v>
      </c>
      <c r="P607" s="627" t="s">
        <v>822</v>
      </c>
      <c r="Q607" s="627" t="s">
        <v>822</v>
      </c>
      <c r="R607" s="629" t="s">
        <v>420</v>
      </c>
      <c r="S607" s="636">
        <v>1</v>
      </c>
      <c r="T607" s="630">
        <v>0.05</v>
      </c>
      <c r="U607" s="630">
        <v>10</v>
      </c>
      <c r="V607" s="554">
        <f t="shared" si="54"/>
        <v>6</v>
      </c>
      <c r="W607" s="631" t="s">
        <v>822</v>
      </c>
      <c r="X607" s="602">
        <v>15</v>
      </c>
      <c r="Y607" s="554">
        <f t="shared" si="53"/>
        <v>9</v>
      </c>
      <c r="Z607" s="632">
        <v>7</v>
      </c>
      <c r="AA607" s="633"/>
      <c r="AB607" s="634" t="s">
        <v>822</v>
      </c>
      <c r="AC607" s="229" t="s">
        <v>822</v>
      </c>
      <c r="AD607" s="629" t="s">
        <v>420</v>
      </c>
      <c r="AE607" s="629">
        <v>1</v>
      </c>
      <c r="AF607" s="629">
        <v>0.05</v>
      </c>
      <c r="AG607" s="711" t="s">
        <v>822</v>
      </c>
      <c r="AH607" s="712" t="s">
        <v>822</v>
      </c>
      <c r="AI607" s="629" t="s">
        <v>420</v>
      </c>
      <c r="AJ607" s="629">
        <v>1</v>
      </c>
      <c r="AK607" s="629">
        <v>0.05</v>
      </c>
      <c r="AL607" s="711" t="s">
        <v>822</v>
      </c>
      <c r="AM607" s="712" t="s">
        <v>822</v>
      </c>
      <c r="AN607" s="629" t="s">
        <v>420</v>
      </c>
      <c r="AO607" s="629">
        <v>1</v>
      </c>
      <c r="AP607" s="629">
        <v>0.05</v>
      </c>
      <c r="AQ607" s="711" t="s">
        <v>822</v>
      </c>
      <c r="AR607" s="712" t="s">
        <v>822</v>
      </c>
      <c r="AS607" s="629" t="s">
        <v>420</v>
      </c>
      <c r="AT607" s="629">
        <v>1</v>
      </c>
      <c r="AU607" s="629">
        <v>0.05</v>
      </c>
      <c r="AV607" s="711" t="s">
        <v>822</v>
      </c>
      <c r="AW607" s="712" t="s">
        <v>822</v>
      </c>
      <c r="AX607" s="229" t="s">
        <v>822</v>
      </c>
      <c r="AY607" s="229" t="s">
        <v>822</v>
      </c>
    </row>
    <row r="608" spans="1:51" hidden="1">
      <c r="A608" s="522">
        <v>604</v>
      </c>
      <c r="B608" s="512" t="s">
        <v>172</v>
      </c>
      <c r="C608" s="610" t="s">
        <v>823</v>
      </c>
      <c r="D608" s="513" t="s">
        <v>2641</v>
      </c>
      <c r="E608" s="576" t="s">
        <v>2938</v>
      </c>
      <c r="F608" s="562" t="s">
        <v>334</v>
      </c>
      <c r="G608" s="563" t="s">
        <v>1013</v>
      </c>
      <c r="H608" s="565" t="s">
        <v>1014</v>
      </c>
      <c r="I608" s="629" t="s">
        <v>1015</v>
      </c>
      <c r="J608" s="627" t="s">
        <v>1016</v>
      </c>
      <c r="K608" s="627" t="s">
        <v>822</v>
      </c>
      <c r="L608" s="627" t="s">
        <v>822</v>
      </c>
      <c r="M608" s="627" t="s">
        <v>822</v>
      </c>
      <c r="N608" s="627" t="s">
        <v>822</v>
      </c>
      <c r="O608" s="628" t="s">
        <v>822</v>
      </c>
      <c r="P608" s="627" t="s">
        <v>822</v>
      </c>
      <c r="Q608" s="627" t="s">
        <v>822</v>
      </c>
      <c r="R608" s="629" t="s">
        <v>420</v>
      </c>
      <c r="S608" s="636">
        <v>1</v>
      </c>
      <c r="T608" s="630">
        <v>0.05</v>
      </c>
      <c r="U608" s="630">
        <v>10</v>
      </c>
      <c r="V608" s="554">
        <f t="shared" si="54"/>
        <v>6</v>
      </c>
      <c r="W608" s="631" t="s">
        <v>822</v>
      </c>
      <c r="X608" s="602">
        <v>15</v>
      </c>
      <c r="Y608" s="554">
        <f t="shared" si="53"/>
        <v>9</v>
      </c>
      <c r="Z608" s="632">
        <v>7</v>
      </c>
      <c r="AA608" s="633"/>
      <c r="AB608" s="634" t="s">
        <v>822</v>
      </c>
      <c r="AC608" s="229" t="s">
        <v>822</v>
      </c>
      <c r="AD608" s="629" t="s">
        <v>420</v>
      </c>
      <c r="AE608" s="629">
        <v>1</v>
      </c>
      <c r="AF608" s="629">
        <v>0.15</v>
      </c>
      <c r="AG608" s="711" t="s">
        <v>822</v>
      </c>
      <c r="AH608" s="712" t="s">
        <v>822</v>
      </c>
      <c r="AI608" s="629" t="s">
        <v>420</v>
      </c>
      <c r="AJ608" s="629">
        <v>1</v>
      </c>
      <c r="AK608" s="629">
        <v>0.15</v>
      </c>
      <c r="AL608" s="711" t="s">
        <v>822</v>
      </c>
      <c r="AM608" s="712" t="s">
        <v>822</v>
      </c>
      <c r="AN608" s="629" t="s">
        <v>420</v>
      </c>
      <c r="AO608" s="629">
        <v>1</v>
      </c>
      <c r="AP608" s="629">
        <v>0.15</v>
      </c>
      <c r="AQ608" s="711" t="s">
        <v>822</v>
      </c>
      <c r="AR608" s="712" t="s">
        <v>822</v>
      </c>
      <c r="AS608" s="629" t="s">
        <v>420</v>
      </c>
      <c r="AT608" s="629">
        <v>1</v>
      </c>
      <c r="AU608" s="629">
        <v>0.15</v>
      </c>
      <c r="AV608" s="711" t="s">
        <v>822</v>
      </c>
      <c r="AW608" s="712" t="s">
        <v>822</v>
      </c>
      <c r="AX608" s="229" t="s">
        <v>822</v>
      </c>
      <c r="AY608" s="229" t="s">
        <v>822</v>
      </c>
    </row>
    <row r="609" spans="1:51" hidden="1">
      <c r="A609" s="522">
        <v>605</v>
      </c>
      <c r="B609" s="512" t="s">
        <v>172</v>
      </c>
      <c r="C609" s="610" t="s">
        <v>823</v>
      </c>
      <c r="D609" s="513" t="s">
        <v>2641</v>
      </c>
      <c r="E609" s="576" t="s">
        <v>2938</v>
      </c>
      <c r="F609" s="562" t="s">
        <v>334</v>
      </c>
      <c r="G609" s="562" t="s">
        <v>1017</v>
      </c>
      <c r="H609" s="565" t="s">
        <v>1018</v>
      </c>
      <c r="I609" s="629" t="s">
        <v>1019</v>
      </c>
      <c r="J609" s="627" t="s">
        <v>1020</v>
      </c>
      <c r="K609" s="627" t="s">
        <v>822</v>
      </c>
      <c r="L609" s="627" t="s">
        <v>822</v>
      </c>
      <c r="M609" s="627" t="s">
        <v>822</v>
      </c>
      <c r="N609" s="627" t="s">
        <v>822</v>
      </c>
      <c r="O609" s="628" t="s">
        <v>822</v>
      </c>
      <c r="P609" s="627" t="s">
        <v>822</v>
      </c>
      <c r="Q609" s="627" t="s">
        <v>822</v>
      </c>
      <c r="R609" s="629" t="s">
        <v>420</v>
      </c>
      <c r="S609" s="636">
        <v>1</v>
      </c>
      <c r="T609" s="630">
        <v>0.1</v>
      </c>
      <c r="U609" s="630">
        <v>10</v>
      </c>
      <c r="V609" s="554">
        <f t="shared" si="54"/>
        <v>12</v>
      </c>
      <c r="W609" s="631" t="s">
        <v>822</v>
      </c>
      <c r="X609" s="602">
        <v>15</v>
      </c>
      <c r="Y609" s="554">
        <f t="shared" si="53"/>
        <v>18</v>
      </c>
      <c r="Z609" s="632">
        <v>7</v>
      </c>
      <c r="AA609" s="633"/>
      <c r="AB609" s="634" t="s">
        <v>1021</v>
      </c>
      <c r="AC609" s="229" t="s">
        <v>822</v>
      </c>
      <c r="AD609" s="629" t="s">
        <v>420</v>
      </c>
      <c r="AE609" s="629">
        <v>1</v>
      </c>
      <c r="AF609" s="629">
        <v>0.1</v>
      </c>
      <c r="AG609" s="711" t="s">
        <v>822</v>
      </c>
      <c r="AH609" s="712" t="s">
        <v>822</v>
      </c>
      <c r="AI609" s="629" t="s">
        <v>420</v>
      </c>
      <c r="AJ609" s="629">
        <v>1</v>
      </c>
      <c r="AK609" s="629">
        <v>0.1</v>
      </c>
      <c r="AL609" s="711" t="s">
        <v>822</v>
      </c>
      <c r="AM609" s="712" t="s">
        <v>822</v>
      </c>
      <c r="AN609" s="629" t="s">
        <v>420</v>
      </c>
      <c r="AO609" s="629">
        <v>1</v>
      </c>
      <c r="AP609" s="629">
        <v>0.1</v>
      </c>
      <c r="AQ609" s="711" t="s">
        <v>822</v>
      </c>
      <c r="AR609" s="712" t="s">
        <v>822</v>
      </c>
      <c r="AS609" s="629" t="s">
        <v>420</v>
      </c>
      <c r="AT609" s="629">
        <v>1</v>
      </c>
      <c r="AU609" s="629">
        <v>0.1</v>
      </c>
      <c r="AV609" s="711" t="s">
        <v>822</v>
      </c>
      <c r="AW609" s="712" t="s">
        <v>822</v>
      </c>
      <c r="AX609" s="229" t="s">
        <v>822</v>
      </c>
      <c r="AY609" s="229" t="s">
        <v>822</v>
      </c>
    </row>
    <row r="610" spans="1:51" hidden="1">
      <c r="A610" s="522">
        <v>606</v>
      </c>
      <c r="B610" s="512" t="s">
        <v>172</v>
      </c>
      <c r="C610" s="610" t="s">
        <v>823</v>
      </c>
      <c r="D610" s="513" t="s">
        <v>2641</v>
      </c>
      <c r="E610" s="576" t="s">
        <v>2938</v>
      </c>
      <c r="F610" s="562" t="s">
        <v>334</v>
      </c>
      <c r="G610" s="562" t="s">
        <v>1017</v>
      </c>
      <c r="H610" s="565" t="s">
        <v>1022</v>
      </c>
      <c r="I610" s="629" t="s">
        <v>1023</v>
      </c>
      <c r="J610" s="627" t="s">
        <v>1024</v>
      </c>
      <c r="K610" s="627" t="s">
        <v>822</v>
      </c>
      <c r="L610" s="627" t="s">
        <v>822</v>
      </c>
      <c r="M610" s="627" t="s">
        <v>822</v>
      </c>
      <c r="N610" s="627" t="s">
        <v>822</v>
      </c>
      <c r="O610" s="628" t="s">
        <v>822</v>
      </c>
      <c r="P610" s="627" t="s">
        <v>822</v>
      </c>
      <c r="Q610" s="627" t="s">
        <v>822</v>
      </c>
      <c r="R610" s="629" t="s">
        <v>420</v>
      </c>
      <c r="S610" s="636">
        <v>0</v>
      </c>
      <c r="T610" s="630">
        <v>24</v>
      </c>
      <c r="U610" s="630">
        <v>10</v>
      </c>
      <c r="V610" s="554">
        <f t="shared" si="54"/>
        <v>0</v>
      </c>
      <c r="W610" s="631" t="s">
        <v>822</v>
      </c>
      <c r="X610" s="602">
        <v>15</v>
      </c>
      <c r="Y610" s="554">
        <f t="shared" si="53"/>
        <v>0</v>
      </c>
      <c r="Z610" s="632">
        <v>7</v>
      </c>
      <c r="AA610" s="633"/>
      <c r="AB610" s="634" t="s">
        <v>1021</v>
      </c>
      <c r="AC610" s="229" t="s">
        <v>822</v>
      </c>
      <c r="AD610" s="629" t="s">
        <v>420</v>
      </c>
      <c r="AE610" s="629">
        <v>0</v>
      </c>
      <c r="AF610" s="629">
        <v>39</v>
      </c>
      <c r="AG610" s="711" t="s">
        <v>822</v>
      </c>
      <c r="AH610" s="712" t="s">
        <v>822</v>
      </c>
      <c r="AI610" s="629" t="s">
        <v>420</v>
      </c>
      <c r="AJ610" s="629">
        <v>0</v>
      </c>
      <c r="AK610" s="629">
        <v>39</v>
      </c>
      <c r="AL610" s="711" t="s">
        <v>822</v>
      </c>
      <c r="AM610" s="712" t="s">
        <v>822</v>
      </c>
      <c r="AN610" s="629" t="s">
        <v>420</v>
      </c>
      <c r="AO610" s="629">
        <v>0</v>
      </c>
      <c r="AP610" s="629">
        <v>39</v>
      </c>
      <c r="AQ610" s="711" t="s">
        <v>822</v>
      </c>
      <c r="AR610" s="712" t="s">
        <v>822</v>
      </c>
      <c r="AS610" s="629" t="s">
        <v>420</v>
      </c>
      <c r="AT610" s="629">
        <v>0</v>
      </c>
      <c r="AU610" s="629">
        <v>39</v>
      </c>
      <c r="AV610" s="711" t="s">
        <v>822</v>
      </c>
      <c r="AW610" s="712" t="s">
        <v>822</v>
      </c>
      <c r="AX610" s="229" t="s">
        <v>822</v>
      </c>
      <c r="AY610" s="229" t="s">
        <v>822</v>
      </c>
    </row>
    <row r="611" spans="1:51" hidden="1">
      <c r="A611" s="522">
        <v>607</v>
      </c>
      <c r="B611" s="512" t="s">
        <v>172</v>
      </c>
      <c r="C611" s="610" t="s">
        <v>823</v>
      </c>
      <c r="D611" s="513" t="s">
        <v>2641</v>
      </c>
      <c r="E611" s="576" t="s">
        <v>2938</v>
      </c>
      <c r="F611" s="562" t="s">
        <v>334</v>
      </c>
      <c r="G611" s="563" t="s">
        <v>1025</v>
      </c>
      <c r="H611" s="565" t="s">
        <v>1026</v>
      </c>
      <c r="I611" s="629" t="s">
        <v>1027</v>
      </c>
      <c r="J611" s="627" t="s">
        <v>822</v>
      </c>
      <c r="K611" s="627" t="s">
        <v>822</v>
      </c>
      <c r="L611" s="627" t="s">
        <v>822</v>
      </c>
      <c r="M611" s="627" t="s">
        <v>822</v>
      </c>
      <c r="N611" s="627" t="s">
        <v>822</v>
      </c>
      <c r="O611" s="628" t="s">
        <v>822</v>
      </c>
      <c r="P611" s="627" t="s">
        <v>822</v>
      </c>
      <c r="Q611" s="627" t="s">
        <v>822</v>
      </c>
      <c r="R611" s="629" t="s">
        <v>420</v>
      </c>
      <c r="S611" s="636">
        <v>1</v>
      </c>
      <c r="T611" s="630">
        <v>0.1</v>
      </c>
      <c r="U611" s="630">
        <v>10</v>
      </c>
      <c r="V611" s="554">
        <f t="shared" si="54"/>
        <v>12</v>
      </c>
      <c r="W611" s="631" t="s">
        <v>822</v>
      </c>
      <c r="X611" s="602">
        <v>15</v>
      </c>
      <c r="Y611" s="554">
        <f t="shared" si="53"/>
        <v>18</v>
      </c>
      <c r="Z611" s="632">
        <v>7</v>
      </c>
      <c r="AA611" s="633"/>
      <c r="AB611" s="634" t="s">
        <v>822</v>
      </c>
      <c r="AC611" s="229" t="s">
        <v>822</v>
      </c>
      <c r="AD611" s="629" t="s">
        <v>420</v>
      </c>
      <c r="AE611" s="629">
        <v>1</v>
      </c>
      <c r="AF611" s="629">
        <v>0.15</v>
      </c>
      <c r="AG611" s="711" t="s">
        <v>822</v>
      </c>
      <c r="AH611" s="712" t="s">
        <v>822</v>
      </c>
      <c r="AI611" s="629" t="s">
        <v>420</v>
      </c>
      <c r="AJ611" s="629">
        <v>1</v>
      </c>
      <c r="AK611" s="629">
        <v>0.15</v>
      </c>
      <c r="AL611" s="711" t="s">
        <v>822</v>
      </c>
      <c r="AM611" s="712" t="s">
        <v>822</v>
      </c>
      <c r="AN611" s="629" t="s">
        <v>420</v>
      </c>
      <c r="AO611" s="629">
        <v>1</v>
      </c>
      <c r="AP611" s="629">
        <v>0.15</v>
      </c>
      <c r="AQ611" s="711" t="s">
        <v>822</v>
      </c>
      <c r="AR611" s="712" t="s">
        <v>822</v>
      </c>
      <c r="AS611" s="629" t="s">
        <v>420</v>
      </c>
      <c r="AT611" s="629">
        <v>1</v>
      </c>
      <c r="AU611" s="629">
        <v>0.15</v>
      </c>
      <c r="AV611" s="711" t="s">
        <v>822</v>
      </c>
      <c r="AW611" s="712" t="s">
        <v>822</v>
      </c>
      <c r="AX611" s="229" t="s">
        <v>822</v>
      </c>
      <c r="AY611" s="229" t="s">
        <v>822</v>
      </c>
    </row>
    <row r="612" spans="1:51" hidden="1">
      <c r="A612" s="522">
        <v>608</v>
      </c>
      <c r="B612" s="512" t="s">
        <v>172</v>
      </c>
      <c r="C612" s="610" t="s">
        <v>823</v>
      </c>
      <c r="D612" s="513" t="s">
        <v>2641</v>
      </c>
      <c r="E612" s="576" t="s">
        <v>2938</v>
      </c>
      <c r="F612" s="562" t="s">
        <v>334</v>
      </c>
      <c r="G612" s="563" t="s">
        <v>1025</v>
      </c>
      <c r="H612" s="565" t="s">
        <v>1028</v>
      </c>
      <c r="I612" s="629" t="s">
        <v>1029</v>
      </c>
      <c r="J612" s="627" t="s">
        <v>1030</v>
      </c>
      <c r="K612" s="627" t="s">
        <v>822</v>
      </c>
      <c r="L612" s="627" t="s">
        <v>822</v>
      </c>
      <c r="M612" s="627" t="s">
        <v>822</v>
      </c>
      <c r="N612" s="627" t="s">
        <v>822</v>
      </c>
      <c r="O612" s="628" t="s">
        <v>822</v>
      </c>
      <c r="P612" s="627" t="s">
        <v>822</v>
      </c>
      <c r="Q612" s="627" t="s">
        <v>822</v>
      </c>
      <c r="R612" s="629" t="s">
        <v>420</v>
      </c>
      <c r="S612" s="636">
        <v>1</v>
      </c>
      <c r="T612" s="630">
        <v>0.05</v>
      </c>
      <c r="U612" s="630">
        <v>10</v>
      </c>
      <c r="V612" s="554">
        <f t="shared" si="54"/>
        <v>6</v>
      </c>
      <c r="W612" s="631" t="s">
        <v>822</v>
      </c>
      <c r="X612" s="602">
        <v>15</v>
      </c>
      <c r="Y612" s="554">
        <f t="shared" si="53"/>
        <v>9</v>
      </c>
      <c r="Z612" s="632">
        <v>7</v>
      </c>
      <c r="AA612" s="633"/>
      <c r="AB612" s="634" t="s">
        <v>822</v>
      </c>
      <c r="AC612" s="229" t="s">
        <v>822</v>
      </c>
      <c r="AD612" s="629" t="s">
        <v>420</v>
      </c>
      <c r="AE612" s="629">
        <v>1</v>
      </c>
      <c r="AF612" s="629">
        <v>0.05</v>
      </c>
      <c r="AG612" s="711" t="s">
        <v>822</v>
      </c>
      <c r="AH612" s="712" t="s">
        <v>822</v>
      </c>
      <c r="AI612" s="629" t="s">
        <v>420</v>
      </c>
      <c r="AJ612" s="629">
        <v>1</v>
      </c>
      <c r="AK612" s="629">
        <v>0.05</v>
      </c>
      <c r="AL612" s="711" t="s">
        <v>822</v>
      </c>
      <c r="AM612" s="712" t="s">
        <v>822</v>
      </c>
      <c r="AN612" s="629" t="s">
        <v>420</v>
      </c>
      <c r="AO612" s="629">
        <v>1</v>
      </c>
      <c r="AP612" s="629">
        <v>0.05</v>
      </c>
      <c r="AQ612" s="711" t="s">
        <v>822</v>
      </c>
      <c r="AR612" s="712" t="s">
        <v>822</v>
      </c>
      <c r="AS612" s="629" t="s">
        <v>420</v>
      </c>
      <c r="AT612" s="629">
        <v>1</v>
      </c>
      <c r="AU612" s="629">
        <v>0.05</v>
      </c>
      <c r="AV612" s="711" t="s">
        <v>822</v>
      </c>
      <c r="AW612" s="712" t="s">
        <v>822</v>
      </c>
      <c r="AX612" s="229" t="s">
        <v>822</v>
      </c>
      <c r="AY612" s="229" t="s">
        <v>822</v>
      </c>
    </row>
    <row r="613" spans="1:51" hidden="1">
      <c r="A613" s="522">
        <v>609</v>
      </c>
      <c r="B613" s="512" t="s">
        <v>172</v>
      </c>
      <c r="C613" s="610" t="s">
        <v>823</v>
      </c>
      <c r="D613" s="513" t="s">
        <v>2641</v>
      </c>
      <c r="E613" s="576" t="s">
        <v>2938</v>
      </c>
      <c r="F613" s="562" t="s">
        <v>334</v>
      </c>
      <c r="G613" s="563" t="s">
        <v>1025</v>
      </c>
      <c r="H613" s="565" t="s">
        <v>1031</v>
      </c>
      <c r="I613" s="629" t="s">
        <v>1032</v>
      </c>
      <c r="J613" s="627" t="s">
        <v>1016</v>
      </c>
      <c r="K613" s="627" t="s">
        <v>822</v>
      </c>
      <c r="L613" s="627" t="s">
        <v>822</v>
      </c>
      <c r="M613" s="627" t="s">
        <v>822</v>
      </c>
      <c r="N613" s="627" t="s">
        <v>822</v>
      </c>
      <c r="O613" s="628" t="s">
        <v>822</v>
      </c>
      <c r="P613" s="627" t="s">
        <v>822</v>
      </c>
      <c r="Q613" s="627" t="s">
        <v>822</v>
      </c>
      <c r="R613" s="629" t="s">
        <v>420</v>
      </c>
      <c r="S613" s="636">
        <v>1</v>
      </c>
      <c r="T613" s="630">
        <v>0.05</v>
      </c>
      <c r="U613" s="630">
        <v>10</v>
      </c>
      <c r="V613" s="554">
        <f t="shared" si="54"/>
        <v>6</v>
      </c>
      <c r="W613" s="630" t="s">
        <v>822</v>
      </c>
      <c r="X613" s="602">
        <v>15</v>
      </c>
      <c r="Y613" s="554">
        <f t="shared" si="53"/>
        <v>9</v>
      </c>
      <c r="Z613" s="632">
        <v>7</v>
      </c>
      <c r="AA613" s="633"/>
      <c r="AB613" s="634" t="s">
        <v>822</v>
      </c>
      <c r="AC613" s="229" t="s">
        <v>822</v>
      </c>
      <c r="AD613" s="629" t="s">
        <v>420</v>
      </c>
      <c r="AE613" s="629">
        <v>1</v>
      </c>
      <c r="AF613" s="629">
        <v>0.1</v>
      </c>
      <c r="AG613" s="711" t="s">
        <v>822</v>
      </c>
      <c r="AH613" s="712" t="s">
        <v>822</v>
      </c>
      <c r="AI613" s="629" t="s">
        <v>420</v>
      </c>
      <c r="AJ613" s="629">
        <v>1</v>
      </c>
      <c r="AK613" s="629">
        <v>0.1</v>
      </c>
      <c r="AL613" s="711" t="s">
        <v>822</v>
      </c>
      <c r="AM613" s="712" t="s">
        <v>822</v>
      </c>
      <c r="AN613" s="629" t="s">
        <v>420</v>
      </c>
      <c r="AO613" s="629">
        <v>1</v>
      </c>
      <c r="AP613" s="629">
        <v>0.1</v>
      </c>
      <c r="AQ613" s="711" t="s">
        <v>822</v>
      </c>
      <c r="AR613" s="712" t="s">
        <v>822</v>
      </c>
      <c r="AS613" s="629" t="s">
        <v>420</v>
      </c>
      <c r="AT613" s="629">
        <v>1</v>
      </c>
      <c r="AU613" s="629">
        <v>0.1</v>
      </c>
      <c r="AV613" s="711" t="s">
        <v>822</v>
      </c>
      <c r="AW613" s="712" t="s">
        <v>822</v>
      </c>
      <c r="AX613" s="229" t="s">
        <v>822</v>
      </c>
      <c r="AY613" s="229" t="s">
        <v>822</v>
      </c>
    </row>
    <row r="614" spans="1:51" hidden="1">
      <c r="A614" s="522">
        <v>610</v>
      </c>
      <c r="B614" s="512" t="s">
        <v>172</v>
      </c>
      <c r="C614" s="610" t="s">
        <v>823</v>
      </c>
      <c r="D614" s="513" t="s">
        <v>2642</v>
      </c>
      <c r="E614" s="562" t="s">
        <v>2644</v>
      </c>
      <c r="F614" s="563" t="s">
        <v>2957</v>
      </c>
      <c r="G614" s="637" t="s">
        <v>346</v>
      </c>
      <c r="H614" s="565" t="s">
        <v>1034</v>
      </c>
      <c r="I614" s="629" t="s">
        <v>1035</v>
      </c>
      <c r="J614" s="627" t="s">
        <v>1036</v>
      </c>
      <c r="K614" s="627" t="s">
        <v>822</v>
      </c>
      <c r="L614" s="627" t="s">
        <v>822</v>
      </c>
      <c r="M614" s="627" t="s">
        <v>822</v>
      </c>
      <c r="N614" s="627" t="s">
        <v>822</v>
      </c>
      <c r="O614" s="628" t="s">
        <v>822</v>
      </c>
      <c r="P614" s="627" t="s">
        <v>822</v>
      </c>
      <c r="Q614" s="627" t="s">
        <v>822</v>
      </c>
      <c r="R614" s="629" t="s">
        <v>420</v>
      </c>
      <c r="S614" s="636">
        <v>1</v>
      </c>
      <c r="T614" s="630">
        <v>0.05</v>
      </c>
      <c r="U614" s="630">
        <v>10</v>
      </c>
      <c r="V614" s="554">
        <f t="shared" si="54"/>
        <v>6</v>
      </c>
      <c r="W614" s="630" t="s">
        <v>822</v>
      </c>
      <c r="X614" s="602">
        <v>15</v>
      </c>
      <c r="Y614" s="554">
        <f t="shared" si="53"/>
        <v>9</v>
      </c>
      <c r="Z614" s="632">
        <v>7</v>
      </c>
      <c r="AA614" s="633"/>
      <c r="AB614" s="634" t="s">
        <v>822</v>
      </c>
      <c r="AC614" s="229" t="s">
        <v>822</v>
      </c>
      <c r="AD614" s="629" t="s">
        <v>420</v>
      </c>
      <c r="AE614" s="629">
        <v>1</v>
      </c>
      <c r="AF614" s="629">
        <v>0.25</v>
      </c>
      <c r="AG614" s="711" t="s">
        <v>822</v>
      </c>
      <c r="AH614" s="712" t="s">
        <v>822</v>
      </c>
      <c r="AI614" s="629" t="s">
        <v>420</v>
      </c>
      <c r="AJ614" s="629">
        <v>1</v>
      </c>
      <c r="AK614" s="629">
        <v>0.25</v>
      </c>
      <c r="AL614" s="711" t="s">
        <v>822</v>
      </c>
      <c r="AM614" s="712" t="s">
        <v>822</v>
      </c>
      <c r="AN614" s="629" t="s">
        <v>420</v>
      </c>
      <c r="AO614" s="629">
        <v>1</v>
      </c>
      <c r="AP614" s="629">
        <v>0.25</v>
      </c>
      <c r="AQ614" s="711" t="s">
        <v>822</v>
      </c>
      <c r="AR614" s="712" t="s">
        <v>822</v>
      </c>
      <c r="AS614" s="629" t="s">
        <v>420</v>
      </c>
      <c r="AT614" s="629">
        <v>1</v>
      </c>
      <c r="AU614" s="629">
        <v>0.25</v>
      </c>
      <c r="AV614" s="711" t="s">
        <v>822</v>
      </c>
      <c r="AW614" s="712" t="s">
        <v>822</v>
      </c>
      <c r="AX614" s="229" t="s">
        <v>822</v>
      </c>
      <c r="AY614" s="229" t="s">
        <v>822</v>
      </c>
    </row>
    <row r="615" spans="1:51" ht="23" hidden="1">
      <c r="A615" s="522">
        <v>611</v>
      </c>
      <c r="B615" s="512" t="s">
        <v>172</v>
      </c>
      <c r="C615" s="610" t="s">
        <v>823</v>
      </c>
      <c r="D615" s="513" t="s">
        <v>2642</v>
      </c>
      <c r="E615" s="562" t="s">
        <v>2644</v>
      </c>
      <c r="F615" s="563" t="s">
        <v>2957</v>
      </c>
      <c r="G615" s="637" t="s">
        <v>346</v>
      </c>
      <c r="H615" s="565" t="s">
        <v>1018</v>
      </c>
      <c r="I615" s="629" t="s">
        <v>1037</v>
      </c>
      <c r="J615" s="627" t="s">
        <v>1038</v>
      </c>
      <c r="K615" s="627" t="s">
        <v>822</v>
      </c>
      <c r="L615" s="627" t="s">
        <v>822</v>
      </c>
      <c r="M615" s="627" t="s">
        <v>822</v>
      </c>
      <c r="N615" s="627" t="s">
        <v>822</v>
      </c>
      <c r="O615" s="628" t="s">
        <v>822</v>
      </c>
      <c r="P615" s="627" t="s">
        <v>822</v>
      </c>
      <c r="Q615" s="627" t="s">
        <v>822</v>
      </c>
      <c r="R615" s="629" t="s">
        <v>420</v>
      </c>
      <c r="S615" s="636">
        <v>1</v>
      </c>
      <c r="T615" s="630">
        <v>0.05</v>
      </c>
      <c r="U615" s="630">
        <v>10</v>
      </c>
      <c r="V615" s="554">
        <f t="shared" si="54"/>
        <v>6</v>
      </c>
      <c r="W615" s="630" t="s">
        <v>822</v>
      </c>
      <c r="X615" s="602">
        <v>15</v>
      </c>
      <c r="Y615" s="554">
        <f t="shared" si="53"/>
        <v>9</v>
      </c>
      <c r="Z615" s="632">
        <v>7</v>
      </c>
      <c r="AA615" s="633"/>
      <c r="AB615" s="634" t="s">
        <v>822</v>
      </c>
      <c r="AC615" s="229" t="s">
        <v>822</v>
      </c>
      <c r="AD615" s="629" t="s">
        <v>420</v>
      </c>
      <c r="AE615" s="629">
        <v>1</v>
      </c>
      <c r="AF615" s="629">
        <v>0.15</v>
      </c>
      <c r="AG615" s="711" t="s">
        <v>822</v>
      </c>
      <c r="AH615" s="712" t="s">
        <v>822</v>
      </c>
      <c r="AI615" s="629" t="s">
        <v>420</v>
      </c>
      <c r="AJ615" s="629">
        <v>1</v>
      </c>
      <c r="AK615" s="629">
        <v>0.15</v>
      </c>
      <c r="AL615" s="711" t="s">
        <v>822</v>
      </c>
      <c r="AM615" s="712" t="s">
        <v>822</v>
      </c>
      <c r="AN615" s="629" t="s">
        <v>420</v>
      </c>
      <c r="AO615" s="629">
        <v>1</v>
      </c>
      <c r="AP615" s="629">
        <v>0.15</v>
      </c>
      <c r="AQ615" s="711" t="s">
        <v>822</v>
      </c>
      <c r="AR615" s="712" t="s">
        <v>822</v>
      </c>
      <c r="AS615" s="629" t="s">
        <v>420</v>
      </c>
      <c r="AT615" s="629">
        <v>1</v>
      </c>
      <c r="AU615" s="629">
        <v>0.15</v>
      </c>
      <c r="AV615" s="711" t="s">
        <v>822</v>
      </c>
      <c r="AW615" s="712" t="s">
        <v>822</v>
      </c>
      <c r="AX615" s="229" t="s">
        <v>822</v>
      </c>
      <c r="AY615" s="229" t="s">
        <v>822</v>
      </c>
    </row>
    <row r="616" spans="1:51" hidden="1">
      <c r="A616" s="522">
        <v>612</v>
      </c>
      <c r="B616" s="512" t="s">
        <v>172</v>
      </c>
      <c r="C616" s="610" t="s">
        <v>823</v>
      </c>
      <c r="D616" s="513" t="s">
        <v>2642</v>
      </c>
      <c r="E616" s="562" t="s">
        <v>2644</v>
      </c>
      <c r="F616" s="513" t="s">
        <v>2683</v>
      </c>
      <c r="G616" s="637" t="s">
        <v>1039</v>
      </c>
      <c r="H616" s="565" t="s">
        <v>1040</v>
      </c>
      <c r="I616" s="629" t="s">
        <v>706</v>
      </c>
      <c r="J616" s="627" t="s">
        <v>1024</v>
      </c>
      <c r="K616" s="627" t="s">
        <v>822</v>
      </c>
      <c r="L616" s="627" t="s">
        <v>822</v>
      </c>
      <c r="M616" s="627" t="s">
        <v>822</v>
      </c>
      <c r="N616" s="627" t="s">
        <v>822</v>
      </c>
      <c r="O616" s="628" t="s">
        <v>822</v>
      </c>
      <c r="P616" s="627" t="s">
        <v>91</v>
      </c>
      <c r="Q616" s="627" t="s">
        <v>636</v>
      </c>
      <c r="R616" s="629" t="s">
        <v>420</v>
      </c>
      <c r="S616" s="636">
        <v>0</v>
      </c>
      <c r="T616" s="630">
        <v>72</v>
      </c>
      <c r="U616" s="630">
        <v>10</v>
      </c>
      <c r="V616" s="554">
        <f t="shared" si="54"/>
        <v>0</v>
      </c>
      <c r="W616" s="630" t="s">
        <v>822</v>
      </c>
      <c r="X616" s="602">
        <v>15</v>
      </c>
      <c r="Y616" s="554">
        <f t="shared" si="53"/>
        <v>0</v>
      </c>
      <c r="Z616" s="632">
        <v>7</v>
      </c>
      <c r="AA616" s="633"/>
      <c r="AB616" s="634" t="s">
        <v>822</v>
      </c>
      <c r="AC616" s="229" t="s">
        <v>822</v>
      </c>
      <c r="AD616" s="629" t="s">
        <v>420</v>
      </c>
      <c r="AE616" s="629">
        <v>0</v>
      </c>
      <c r="AF616" s="629">
        <v>90</v>
      </c>
      <c r="AG616" s="711" t="s">
        <v>822</v>
      </c>
      <c r="AH616" s="712" t="s">
        <v>822</v>
      </c>
      <c r="AI616" s="629" t="s">
        <v>420</v>
      </c>
      <c r="AJ616" s="629">
        <v>0</v>
      </c>
      <c r="AK616" s="629">
        <v>90</v>
      </c>
      <c r="AL616" s="711" t="s">
        <v>822</v>
      </c>
      <c r="AM616" s="712" t="s">
        <v>822</v>
      </c>
      <c r="AN616" s="629" t="s">
        <v>420</v>
      </c>
      <c r="AO616" s="629">
        <v>0</v>
      </c>
      <c r="AP616" s="629">
        <v>90</v>
      </c>
      <c r="AQ616" s="711" t="s">
        <v>822</v>
      </c>
      <c r="AR616" s="712" t="s">
        <v>822</v>
      </c>
      <c r="AS616" s="629" t="s">
        <v>420</v>
      </c>
      <c r="AT616" s="629">
        <v>0</v>
      </c>
      <c r="AU616" s="629">
        <v>90</v>
      </c>
      <c r="AV616" s="711" t="s">
        <v>822</v>
      </c>
      <c r="AW616" s="712" t="s">
        <v>822</v>
      </c>
      <c r="AX616" s="229" t="s">
        <v>822</v>
      </c>
      <c r="AY616" s="229" t="s">
        <v>822</v>
      </c>
    </row>
    <row r="617" spans="1:51" hidden="1">
      <c r="A617" s="522">
        <v>613</v>
      </c>
      <c r="B617" s="512" t="s">
        <v>172</v>
      </c>
      <c r="C617" s="610" t="s">
        <v>823</v>
      </c>
      <c r="D617" s="513" t="s">
        <v>2642</v>
      </c>
      <c r="E617" s="562" t="s">
        <v>2644</v>
      </c>
      <c r="F617" s="513" t="s">
        <v>2683</v>
      </c>
      <c r="G617" s="637" t="s">
        <v>1039</v>
      </c>
      <c r="H617" s="565" t="s">
        <v>836</v>
      </c>
      <c r="I617" s="629" t="s">
        <v>533</v>
      </c>
      <c r="J617" s="627" t="s">
        <v>822</v>
      </c>
      <c r="K617" s="627" t="s">
        <v>822</v>
      </c>
      <c r="L617" s="627" t="s">
        <v>822</v>
      </c>
      <c r="M617" s="627" t="s">
        <v>822</v>
      </c>
      <c r="N617" s="627" t="s">
        <v>1041</v>
      </c>
      <c r="O617" s="628" t="s">
        <v>1042</v>
      </c>
      <c r="P617" s="627" t="s">
        <v>826</v>
      </c>
      <c r="Q617" s="627" t="s">
        <v>822</v>
      </c>
      <c r="R617" s="629" t="s">
        <v>420</v>
      </c>
      <c r="S617" s="636">
        <v>1</v>
      </c>
      <c r="T617" s="630">
        <v>1</v>
      </c>
      <c r="U617" s="630">
        <v>10</v>
      </c>
      <c r="V617" s="554">
        <f t="shared" si="54"/>
        <v>120</v>
      </c>
      <c r="W617" s="630" t="s">
        <v>822</v>
      </c>
      <c r="X617" s="602">
        <v>15</v>
      </c>
      <c r="Y617" s="554">
        <f t="shared" si="53"/>
        <v>180</v>
      </c>
      <c r="Z617" s="632">
        <v>7</v>
      </c>
      <c r="AA617" s="633"/>
      <c r="AB617" s="634" t="s">
        <v>822</v>
      </c>
      <c r="AC617" s="229" t="s">
        <v>822</v>
      </c>
      <c r="AD617" s="629" t="s">
        <v>420</v>
      </c>
      <c r="AE617" s="629">
        <v>1</v>
      </c>
      <c r="AF617" s="629">
        <v>0.25</v>
      </c>
      <c r="AG617" s="711" t="s">
        <v>822</v>
      </c>
      <c r="AH617" s="712" t="s">
        <v>822</v>
      </c>
      <c r="AI617" s="629" t="s">
        <v>420</v>
      </c>
      <c r="AJ617" s="629">
        <v>1</v>
      </c>
      <c r="AK617" s="629">
        <v>0.25</v>
      </c>
      <c r="AL617" s="711" t="s">
        <v>822</v>
      </c>
      <c r="AM617" s="712" t="s">
        <v>822</v>
      </c>
      <c r="AN617" s="629" t="s">
        <v>420</v>
      </c>
      <c r="AO617" s="629">
        <v>1</v>
      </c>
      <c r="AP617" s="629">
        <v>0.25</v>
      </c>
      <c r="AQ617" s="711" t="s">
        <v>822</v>
      </c>
      <c r="AR617" s="712" t="s">
        <v>822</v>
      </c>
      <c r="AS617" s="629" t="s">
        <v>420</v>
      </c>
      <c r="AT617" s="629">
        <v>1</v>
      </c>
      <c r="AU617" s="629">
        <v>0.25</v>
      </c>
      <c r="AV617" s="711" t="s">
        <v>822</v>
      </c>
      <c r="AW617" s="712" t="s">
        <v>822</v>
      </c>
      <c r="AX617" s="229" t="s">
        <v>822</v>
      </c>
      <c r="AY617" s="229" t="s">
        <v>822</v>
      </c>
    </row>
    <row r="618" spans="1:51" hidden="1">
      <c r="A618" s="522">
        <v>614</v>
      </c>
      <c r="B618" s="512" t="s">
        <v>172</v>
      </c>
      <c r="C618" s="610" t="s">
        <v>823</v>
      </c>
      <c r="D618" s="513" t="s">
        <v>2642</v>
      </c>
      <c r="E618" s="562" t="s">
        <v>2644</v>
      </c>
      <c r="F618" s="513" t="s">
        <v>2683</v>
      </c>
      <c r="G618" s="637" t="s">
        <v>1039</v>
      </c>
      <c r="H618" s="565" t="s">
        <v>1043</v>
      </c>
      <c r="I618" s="629" t="s">
        <v>708</v>
      </c>
      <c r="J618" s="627" t="s">
        <v>822</v>
      </c>
      <c r="K618" s="627" t="s">
        <v>822</v>
      </c>
      <c r="L618" s="627" t="s">
        <v>822</v>
      </c>
      <c r="M618" s="627" t="s">
        <v>822</v>
      </c>
      <c r="N618" s="627" t="s">
        <v>822</v>
      </c>
      <c r="O618" s="628" t="s">
        <v>822</v>
      </c>
      <c r="P618" s="627" t="s">
        <v>91</v>
      </c>
      <c r="Q618" s="627" t="s">
        <v>636</v>
      </c>
      <c r="R618" s="629" t="s">
        <v>420</v>
      </c>
      <c r="S618" s="636">
        <v>1</v>
      </c>
      <c r="T618" s="630">
        <v>0.5</v>
      </c>
      <c r="U618" s="630">
        <v>10</v>
      </c>
      <c r="V618" s="554">
        <f t="shared" si="54"/>
        <v>60</v>
      </c>
      <c r="W618" s="630" t="s">
        <v>822</v>
      </c>
      <c r="X618" s="602">
        <v>15</v>
      </c>
      <c r="Y618" s="554">
        <f t="shared" si="53"/>
        <v>90</v>
      </c>
      <c r="Z618" s="632">
        <v>7</v>
      </c>
      <c r="AA618" s="633"/>
      <c r="AB618" s="634" t="s">
        <v>822</v>
      </c>
      <c r="AC618" s="229" t="s">
        <v>822</v>
      </c>
      <c r="AD618" s="629" t="s">
        <v>420</v>
      </c>
      <c r="AE618" s="629">
        <v>1</v>
      </c>
      <c r="AF618" s="629">
        <v>0.05</v>
      </c>
      <c r="AG618" s="711" t="s">
        <v>822</v>
      </c>
      <c r="AH618" s="712" t="s">
        <v>822</v>
      </c>
      <c r="AI618" s="629" t="s">
        <v>420</v>
      </c>
      <c r="AJ618" s="629">
        <v>1</v>
      </c>
      <c r="AK618" s="629">
        <v>0.05</v>
      </c>
      <c r="AL618" s="711" t="s">
        <v>822</v>
      </c>
      <c r="AM618" s="712" t="s">
        <v>822</v>
      </c>
      <c r="AN618" s="629" t="s">
        <v>420</v>
      </c>
      <c r="AO618" s="629">
        <v>1</v>
      </c>
      <c r="AP618" s="629">
        <v>0.05</v>
      </c>
      <c r="AQ618" s="711" t="s">
        <v>822</v>
      </c>
      <c r="AR618" s="712" t="s">
        <v>822</v>
      </c>
      <c r="AS618" s="629" t="s">
        <v>420</v>
      </c>
      <c r="AT618" s="629">
        <v>1</v>
      </c>
      <c r="AU618" s="629">
        <v>0.05</v>
      </c>
      <c r="AV618" s="711" t="s">
        <v>822</v>
      </c>
      <c r="AW618" s="712" t="s">
        <v>822</v>
      </c>
      <c r="AX618" s="229" t="s">
        <v>822</v>
      </c>
      <c r="AY618" s="229" t="s">
        <v>822</v>
      </c>
    </row>
    <row r="619" spans="1:51" ht="23" hidden="1">
      <c r="A619" s="522">
        <v>615</v>
      </c>
      <c r="B619" s="512" t="s">
        <v>172</v>
      </c>
      <c r="C619" s="610" t="s">
        <v>823</v>
      </c>
      <c r="D619" s="513" t="s">
        <v>2642</v>
      </c>
      <c r="E619" s="562" t="s">
        <v>2644</v>
      </c>
      <c r="F619" s="513" t="s">
        <v>434</v>
      </c>
      <c r="G619" s="513" t="s">
        <v>1044</v>
      </c>
      <c r="H619" s="565" t="s">
        <v>1045</v>
      </c>
      <c r="I619" s="629" t="s">
        <v>1046</v>
      </c>
      <c r="J619" s="627" t="s">
        <v>1024</v>
      </c>
      <c r="K619" s="627" t="s">
        <v>822</v>
      </c>
      <c r="L619" s="627" t="s">
        <v>822</v>
      </c>
      <c r="M619" s="627" t="s">
        <v>822</v>
      </c>
      <c r="N619" s="627" t="s">
        <v>822</v>
      </c>
      <c r="O619" s="628" t="s">
        <v>822</v>
      </c>
      <c r="P619" s="627" t="s">
        <v>91</v>
      </c>
      <c r="Q619" s="627" t="s">
        <v>636</v>
      </c>
      <c r="R619" s="629" t="s">
        <v>420</v>
      </c>
      <c r="S619" s="636">
        <v>1</v>
      </c>
      <c r="T619" s="630">
        <v>0.05</v>
      </c>
      <c r="U619" s="630">
        <v>10</v>
      </c>
      <c r="V619" s="554">
        <f t="shared" si="54"/>
        <v>6</v>
      </c>
      <c r="W619" s="630" t="s">
        <v>822</v>
      </c>
      <c r="X619" s="602">
        <v>15</v>
      </c>
      <c r="Y619" s="554">
        <f t="shared" si="53"/>
        <v>9</v>
      </c>
      <c r="Z619" s="632">
        <v>7</v>
      </c>
      <c r="AA619" s="633"/>
      <c r="AB619" s="634" t="s">
        <v>822</v>
      </c>
      <c r="AC619" s="229" t="s">
        <v>822</v>
      </c>
      <c r="AD619" s="629" t="s">
        <v>420</v>
      </c>
      <c r="AE619" s="629">
        <v>1</v>
      </c>
      <c r="AF619" s="629">
        <v>0.15</v>
      </c>
      <c r="AG619" s="711" t="s">
        <v>822</v>
      </c>
      <c r="AH619" s="712" t="s">
        <v>822</v>
      </c>
      <c r="AI619" s="629" t="s">
        <v>420</v>
      </c>
      <c r="AJ619" s="629">
        <v>1</v>
      </c>
      <c r="AK619" s="629">
        <v>0.15</v>
      </c>
      <c r="AL619" s="711" t="s">
        <v>822</v>
      </c>
      <c r="AM619" s="712" t="s">
        <v>822</v>
      </c>
      <c r="AN619" s="629" t="s">
        <v>420</v>
      </c>
      <c r="AO619" s="629">
        <v>1</v>
      </c>
      <c r="AP619" s="629">
        <v>0.15</v>
      </c>
      <c r="AQ619" s="711" t="s">
        <v>822</v>
      </c>
      <c r="AR619" s="712" t="s">
        <v>822</v>
      </c>
      <c r="AS619" s="629" t="s">
        <v>420</v>
      </c>
      <c r="AT619" s="629">
        <v>1</v>
      </c>
      <c r="AU619" s="629">
        <v>0.15</v>
      </c>
      <c r="AV619" s="711" t="s">
        <v>822</v>
      </c>
      <c r="AW619" s="712" t="s">
        <v>822</v>
      </c>
      <c r="AX619" s="229" t="s">
        <v>822</v>
      </c>
      <c r="AY619" s="229" t="s">
        <v>822</v>
      </c>
    </row>
    <row r="620" spans="1:51" ht="23" hidden="1">
      <c r="A620" s="522">
        <v>616</v>
      </c>
      <c r="B620" s="512" t="s">
        <v>172</v>
      </c>
      <c r="C620" s="610" t="s">
        <v>823</v>
      </c>
      <c r="D620" s="513" t="s">
        <v>2642</v>
      </c>
      <c r="E620" s="562" t="s">
        <v>2644</v>
      </c>
      <c r="F620" s="513" t="s">
        <v>434</v>
      </c>
      <c r="G620" s="592" t="s">
        <v>1044</v>
      </c>
      <c r="H620" s="565" t="s">
        <v>1045</v>
      </c>
      <c r="I620" s="629" t="s">
        <v>1047</v>
      </c>
      <c r="J620" s="627" t="s">
        <v>822</v>
      </c>
      <c r="K620" s="627" t="s">
        <v>822</v>
      </c>
      <c r="L620" s="627" t="s">
        <v>822</v>
      </c>
      <c r="M620" s="627" t="s">
        <v>822</v>
      </c>
      <c r="N620" s="627" t="s">
        <v>822</v>
      </c>
      <c r="O620" s="628" t="s">
        <v>822</v>
      </c>
      <c r="P620" s="627" t="s">
        <v>826</v>
      </c>
      <c r="Q620" s="627" t="s">
        <v>822</v>
      </c>
      <c r="R620" s="629" t="s">
        <v>420</v>
      </c>
      <c r="S620" s="636">
        <v>1</v>
      </c>
      <c r="T620" s="630">
        <v>0.05</v>
      </c>
      <c r="U620" s="630">
        <v>10</v>
      </c>
      <c r="V620" s="554">
        <f t="shared" si="54"/>
        <v>6</v>
      </c>
      <c r="W620" s="630" t="s">
        <v>822</v>
      </c>
      <c r="X620" s="602">
        <v>15</v>
      </c>
      <c r="Y620" s="554">
        <f t="shared" si="53"/>
        <v>9</v>
      </c>
      <c r="Z620" s="632">
        <v>7</v>
      </c>
      <c r="AA620" s="633"/>
      <c r="AB620" s="634" t="s">
        <v>822</v>
      </c>
      <c r="AC620" s="229" t="s">
        <v>822</v>
      </c>
      <c r="AD620" s="629" t="s">
        <v>420</v>
      </c>
      <c r="AE620" s="629">
        <v>1</v>
      </c>
      <c r="AF620" s="629">
        <v>0.1</v>
      </c>
      <c r="AG620" s="711" t="s">
        <v>822</v>
      </c>
      <c r="AH620" s="712" t="s">
        <v>822</v>
      </c>
      <c r="AI620" s="629" t="s">
        <v>420</v>
      </c>
      <c r="AJ620" s="629">
        <v>1</v>
      </c>
      <c r="AK620" s="629">
        <v>0.1</v>
      </c>
      <c r="AL620" s="711" t="s">
        <v>822</v>
      </c>
      <c r="AM620" s="712" t="s">
        <v>822</v>
      </c>
      <c r="AN620" s="629" t="s">
        <v>420</v>
      </c>
      <c r="AO620" s="629">
        <v>1</v>
      </c>
      <c r="AP620" s="629">
        <v>0.1</v>
      </c>
      <c r="AQ620" s="711" t="s">
        <v>822</v>
      </c>
      <c r="AR620" s="712" t="s">
        <v>822</v>
      </c>
      <c r="AS620" s="629" t="s">
        <v>420</v>
      </c>
      <c r="AT620" s="629">
        <v>1</v>
      </c>
      <c r="AU620" s="629">
        <v>0.1</v>
      </c>
      <c r="AV620" s="711" t="s">
        <v>822</v>
      </c>
      <c r="AW620" s="712" t="s">
        <v>822</v>
      </c>
      <c r="AX620" s="229" t="s">
        <v>822</v>
      </c>
      <c r="AY620" s="229" t="s">
        <v>822</v>
      </c>
    </row>
    <row r="621" spans="1:51" ht="23" hidden="1">
      <c r="A621" s="522">
        <v>617</v>
      </c>
      <c r="B621" s="512" t="s">
        <v>172</v>
      </c>
      <c r="C621" s="610" t="s">
        <v>823</v>
      </c>
      <c r="D621" s="513" t="s">
        <v>2642</v>
      </c>
      <c r="E621" s="562" t="s">
        <v>2644</v>
      </c>
      <c r="F621" s="513" t="s">
        <v>434</v>
      </c>
      <c r="G621" s="637" t="s">
        <v>1048</v>
      </c>
      <c r="H621" s="565" t="s">
        <v>1049</v>
      </c>
      <c r="I621" s="629" t="s">
        <v>1050</v>
      </c>
      <c r="J621" s="627" t="s">
        <v>1024</v>
      </c>
      <c r="K621" s="627" t="s">
        <v>822</v>
      </c>
      <c r="L621" s="627" t="s">
        <v>822</v>
      </c>
      <c r="M621" s="627" t="s">
        <v>822</v>
      </c>
      <c r="N621" s="627" t="s">
        <v>822</v>
      </c>
      <c r="O621" s="628" t="s">
        <v>2608</v>
      </c>
      <c r="P621" s="627" t="s">
        <v>91</v>
      </c>
      <c r="Q621" s="627" t="s">
        <v>636</v>
      </c>
      <c r="R621" s="629" t="s">
        <v>420</v>
      </c>
      <c r="S621" s="636">
        <v>0</v>
      </c>
      <c r="T621" s="630">
        <v>2160</v>
      </c>
      <c r="U621" s="630">
        <v>6</v>
      </c>
      <c r="V621" s="554">
        <f t="shared" si="54"/>
        <v>0</v>
      </c>
      <c r="W621" s="630" t="s">
        <v>822</v>
      </c>
      <c r="X621" s="602">
        <v>10</v>
      </c>
      <c r="Y621" s="554">
        <f t="shared" si="53"/>
        <v>0</v>
      </c>
      <c r="Z621" s="632">
        <v>7</v>
      </c>
      <c r="AA621" s="633"/>
      <c r="AB621" s="644" t="s">
        <v>1051</v>
      </c>
      <c r="AC621" s="229" t="s">
        <v>822</v>
      </c>
      <c r="AD621" s="629" t="s">
        <v>420</v>
      </c>
      <c r="AE621" s="629">
        <v>0</v>
      </c>
      <c r="AF621" s="629">
        <v>1800</v>
      </c>
      <c r="AG621" s="711" t="s">
        <v>822</v>
      </c>
      <c r="AH621" s="712" t="s">
        <v>822</v>
      </c>
      <c r="AI621" s="629" t="s">
        <v>420</v>
      </c>
      <c r="AJ621" s="629">
        <v>0</v>
      </c>
      <c r="AK621" s="629">
        <v>1800</v>
      </c>
      <c r="AL621" s="711" t="s">
        <v>822</v>
      </c>
      <c r="AM621" s="712" t="s">
        <v>822</v>
      </c>
      <c r="AN621" s="629" t="s">
        <v>420</v>
      </c>
      <c r="AO621" s="629">
        <v>0</v>
      </c>
      <c r="AP621" s="629">
        <v>1800</v>
      </c>
      <c r="AQ621" s="711" t="s">
        <v>822</v>
      </c>
      <c r="AR621" s="712" t="s">
        <v>822</v>
      </c>
      <c r="AS621" s="629" t="s">
        <v>420</v>
      </c>
      <c r="AT621" s="629">
        <v>0</v>
      </c>
      <c r="AU621" s="629">
        <v>1800</v>
      </c>
      <c r="AV621" s="711" t="s">
        <v>822</v>
      </c>
      <c r="AW621" s="712" t="s">
        <v>822</v>
      </c>
      <c r="AX621" s="229" t="s">
        <v>822</v>
      </c>
      <c r="AY621" s="229" t="s">
        <v>822</v>
      </c>
    </row>
    <row r="622" spans="1:51" ht="23" hidden="1">
      <c r="A622" s="522">
        <v>618</v>
      </c>
      <c r="B622" s="512" t="s">
        <v>172</v>
      </c>
      <c r="C622" s="610" t="s">
        <v>823</v>
      </c>
      <c r="D622" s="513" t="s">
        <v>2642</v>
      </c>
      <c r="E622" s="562" t="s">
        <v>2644</v>
      </c>
      <c r="F622" s="513" t="s">
        <v>2968</v>
      </c>
      <c r="G622" s="637" t="s">
        <v>1052</v>
      </c>
      <c r="H622" s="565" t="s">
        <v>1053</v>
      </c>
      <c r="I622" s="629" t="s">
        <v>1054</v>
      </c>
      <c r="J622" s="627" t="s">
        <v>1024</v>
      </c>
      <c r="K622" s="627" t="s">
        <v>822</v>
      </c>
      <c r="L622" s="627" t="s">
        <v>822</v>
      </c>
      <c r="M622" s="627" t="s">
        <v>822</v>
      </c>
      <c r="N622" s="627" t="s">
        <v>822</v>
      </c>
      <c r="O622" s="628" t="s">
        <v>2609</v>
      </c>
      <c r="P622" s="627" t="s">
        <v>91</v>
      </c>
      <c r="Q622" s="627" t="s">
        <v>636</v>
      </c>
      <c r="R622" s="629" t="s">
        <v>420</v>
      </c>
      <c r="S622" s="636">
        <v>0</v>
      </c>
      <c r="T622" s="630">
        <v>2160</v>
      </c>
      <c r="U622" s="630">
        <v>6</v>
      </c>
      <c r="V622" s="554">
        <f t="shared" si="54"/>
        <v>0</v>
      </c>
      <c r="W622" s="630" t="s">
        <v>822</v>
      </c>
      <c r="X622" s="602">
        <v>10</v>
      </c>
      <c r="Y622" s="554">
        <f t="shared" si="53"/>
        <v>0</v>
      </c>
      <c r="Z622" s="632">
        <v>7</v>
      </c>
      <c r="AA622" s="633"/>
      <c r="AB622" s="644" t="s">
        <v>1051</v>
      </c>
      <c r="AC622" s="229" t="s">
        <v>822</v>
      </c>
      <c r="AD622" s="629" t="s">
        <v>420</v>
      </c>
      <c r="AE622" s="629">
        <v>0</v>
      </c>
      <c r="AF622" s="629">
        <v>1800</v>
      </c>
      <c r="AG622" s="711" t="s">
        <v>822</v>
      </c>
      <c r="AH622" s="712" t="s">
        <v>822</v>
      </c>
      <c r="AI622" s="629" t="s">
        <v>420</v>
      </c>
      <c r="AJ622" s="629">
        <v>0</v>
      </c>
      <c r="AK622" s="629">
        <v>1800</v>
      </c>
      <c r="AL622" s="711" t="s">
        <v>822</v>
      </c>
      <c r="AM622" s="712" t="s">
        <v>822</v>
      </c>
      <c r="AN622" s="629" t="s">
        <v>420</v>
      </c>
      <c r="AO622" s="629">
        <v>0</v>
      </c>
      <c r="AP622" s="629">
        <v>1800</v>
      </c>
      <c r="AQ622" s="711" t="s">
        <v>822</v>
      </c>
      <c r="AR622" s="712" t="s">
        <v>822</v>
      </c>
      <c r="AS622" s="629" t="s">
        <v>420</v>
      </c>
      <c r="AT622" s="629">
        <v>0</v>
      </c>
      <c r="AU622" s="629">
        <v>1800</v>
      </c>
      <c r="AV622" s="711" t="s">
        <v>822</v>
      </c>
      <c r="AW622" s="712" t="s">
        <v>822</v>
      </c>
      <c r="AX622" s="229" t="s">
        <v>822</v>
      </c>
      <c r="AY622" s="229" t="s">
        <v>822</v>
      </c>
    </row>
    <row r="623" spans="1:51" hidden="1">
      <c r="A623" s="522">
        <v>619</v>
      </c>
      <c r="B623" s="512" t="s">
        <v>172</v>
      </c>
      <c r="C623" s="610" t="s">
        <v>823</v>
      </c>
      <c r="D623" s="513" t="s">
        <v>2642</v>
      </c>
      <c r="E623" s="562" t="s">
        <v>2644</v>
      </c>
      <c r="F623" s="513" t="s">
        <v>434</v>
      </c>
      <c r="G623" s="513" t="s">
        <v>836</v>
      </c>
      <c r="H623" s="565" t="s">
        <v>836</v>
      </c>
      <c r="I623" s="629" t="s">
        <v>1055</v>
      </c>
      <c r="J623" s="627" t="s">
        <v>822</v>
      </c>
      <c r="K623" s="627" t="s">
        <v>822</v>
      </c>
      <c r="L623" s="627" t="s">
        <v>822</v>
      </c>
      <c r="M623" s="627" t="s">
        <v>822</v>
      </c>
      <c r="N623" s="627" t="s">
        <v>1056</v>
      </c>
      <c r="O623" s="628" t="s">
        <v>1057</v>
      </c>
      <c r="P623" s="627" t="s">
        <v>826</v>
      </c>
      <c r="Q623" s="627" t="s">
        <v>822</v>
      </c>
      <c r="R623" s="629" t="s">
        <v>420</v>
      </c>
      <c r="S623" s="636">
        <v>1</v>
      </c>
      <c r="T623" s="630">
        <v>1</v>
      </c>
      <c r="U623" s="630">
        <v>6</v>
      </c>
      <c r="V623" s="554">
        <f t="shared" si="54"/>
        <v>72</v>
      </c>
      <c r="W623" s="630" t="s">
        <v>822</v>
      </c>
      <c r="X623" s="602">
        <v>10</v>
      </c>
      <c r="Y623" s="554">
        <f t="shared" si="53"/>
        <v>120</v>
      </c>
      <c r="Z623" s="632">
        <v>7</v>
      </c>
      <c r="AA623" s="633"/>
      <c r="AB623" s="634" t="s">
        <v>822</v>
      </c>
      <c r="AC623" s="229" t="s">
        <v>822</v>
      </c>
      <c r="AD623" s="629" t="s">
        <v>420</v>
      </c>
      <c r="AE623" s="629">
        <v>1</v>
      </c>
      <c r="AF623" s="629">
        <v>0.25</v>
      </c>
      <c r="AG623" s="711" t="s">
        <v>822</v>
      </c>
      <c r="AH623" s="712" t="s">
        <v>822</v>
      </c>
      <c r="AI623" s="629" t="s">
        <v>420</v>
      </c>
      <c r="AJ623" s="629">
        <v>1</v>
      </c>
      <c r="AK623" s="629">
        <v>0.25</v>
      </c>
      <c r="AL623" s="711" t="s">
        <v>822</v>
      </c>
      <c r="AM623" s="712" t="s">
        <v>822</v>
      </c>
      <c r="AN623" s="629" t="s">
        <v>420</v>
      </c>
      <c r="AO623" s="629">
        <v>1</v>
      </c>
      <c r="AP623" s="629">
        <v>0.25</v>
      </c>
      <c r="AQ623" s="711" t="s">
        <v>822</v>
      </c>
      <c r="AR623" s="712" t="s">
        <v>822</v>
      </c>
      <c r="AS623" s="629" t="s">
        <v>420</v>
      </c>
      <c r="AT623" s="629">
        <v>1</v>
      </c>
      <c r="AU623" s="629">
        <v>0.25</v>
      </c>
      <c r="AV623" s="711" t="s">
        <v>822</v>
      </c>
      <c r="AW623" s="712" t="s">
        <v>822</v>
      </c>
      <c r="AX623" s="229" t="s">
        <v>822</v>
      </c>
      <c r="AY623" s="229" t="s">
        <v>822</v>
      </c>
    </row>
    <row r="624" spans="1:51" ht="69" hidden="1">
      <c r="A624" s="522">
        <v>620</v>
      </c>
      <c r="B624" s="531" t="s">
        <v>1058</v>
      </c>
      <c r="C624" s="645" t="s">
        <v>86</v>
      </c>
      <c r="D624" s="513" t="s">
        <v>2641</v>
      </c>
      <c r="E624" s="645" t="s">
        <v>2951</v>
      </c>
      <c r="F624" s="645" t="s">
        <v>1059</v>
      </c>
      <c r="G624" s="646" t="s">
        <v>1060</v>
      </c>
      <c r="H624" s="593" t="s">
        <v>1061</v>
      </c>
      <c r="I624" s="593" t="s">
        <v>1062</v>
      </c>
      <c r="J624" s="593" t="s">
        <v>1063</v>
      </c>
      <c r="K624" s="106"/>
      <c r="L624" s="103"/>
      <c r="M624" s="106"/>
      <c r="N624" s="106"/>
      <c r="O624" s="647" t="s">
        <v>2654</v>
      </c>
      <c r="P624" s="106"/>
      <c r="Q624" s="106"/>
      <c r="R624" s="87" t="s">
        <v>184</v>
      </c>
      <c r="S624" s="582">
        <v>1</v>
      </c>
      <c r="T624" s="583">
        <v>0.5</v>
      </c>
      <c r="U624" s="648">
        <v>80</v>
      </c>
      <c r="V624" s="554">
        <f t="shared" si="54"/>
        <v>480</v>
      </c>
      <c r="W624" s="597"/>
      <c r="X624" s="549">
        <v>350</v>
      </c>
      <c r="Y624" s="554">
        <f t="shared" si="53"/>
        <v>2100</v>
      </c>
      <c r="Z624" s="649">
        <v>1</v>
      </c>
      <c r="AA624" s="633"/>
      <c r="AB624" s="106"/>
      <c r="AD624" s="87"/>
      <c r="AE624" s="580">
        <v>1</v>
      </c>
      <c r="AF624" s="580">
        <v>0.5</v>
      </c>
      <c r="AG624" s="620">
        <v>40</v>
      </c>
      <c r="AH624" s="104">
        <f t="shared" ref="AH624:AH685" si="55">AE624*AF624*AG624*12</f>
        <v>240</v>
      </c>
      <c r="AI624" s="87"/>
      <c r="AJ624" s="580">
        <v>1</v>
      </c>
      <c r="AK624" s="580">
        <v>0.5</v>
      </c>
      <c r="AL624" s="620">
        <v>40</v>
      </c>
      <c r="AM624" s="104">
        <f t="shared" ref="AM624:AM685" si="56">AJ624*AK624*AL624*12</f>
        <v>240</v>
      </c>
      <c r="AN624" s="87"/>
      <c r="AO624" s="580">
        <v>1</v>
      </c>
      <c r="AP624" s="580">
        <v>0.5</v>
      </c>
      <c r="AQ624" s="620">
        <v>40</v>
      </c>
      <c r="AR624" s="104">
        <f t="shared" ref="AR624:AR685" si="57">AO624*AP624*AQ624*12</f>
        <v>240</v>
      </c>
      <c r="AS624" s="87"/>
      <c r="AT624" s="580">
        <v>1</v>
      </c>
      <c r="AU624" s="580">
        <v>0.5</v>
      </c>
      <c r="AV624" s="620">
        <v>40</v>
      </c>
      <c r="AW624" s="104">
        <f t="shared" ref="AW624:AW685" si="58">AT624*AU624*AV624*12</f>
        <v>240</v>
      </c>
    </row>
    <row r="625" spans="1:49" ht="69" hidden="1">
      <c r="A625" s="522">
        <v>621</v>
      </c>
      <c r="B625" s="531" t="s">
        <v>1058</v>
      </c>
      <c r="C625" s="645" t="s">
        <v>86</v>
      </c>
      <c r="D625" s="513" t="s">
        <v>2640</v>
      </c>
      <c r="E625" s="103" t="s">
        <v>1064</v>
      </c>
      <c r="F625" s="645" t="s">
        <v>1065</v>
      </c>
      <c r="G625" s="646" t="s">
        <v>1066</v>
      </c>
      <c r="H625" s="593" t="s">
        <v>1067</v>
      </c>
      <c r="I625" s="593" t="s">
        <v>1068</v>
      </c>
      <c r="J625" s="579" t="s">
        <v>1069</v>
      </c>
      <c r="K625" s="106"/>
      <c r="L625" s="103"/>
      <c r="M625" s="106"/>
      <c r="N625" s="106"/>
      <c r="O625" s="581"/>
      <c r="P625" s="106"/>
      <c r="Q625" s="106"/>
      <c r="R625" s="87" t="s">
        <v>184</v>
      </c>
      <c r="S625" s="582">
        <v>1</v>
      </c>
      <c r="T625" s="583">
        <v>0.2</v>
      </c>
      <c r="U625" s="648">
        <v>0.1</v>
      </c>
      <c r="V625" s="554">
        <f t="shared" si="54"/>
        <v>0.24000000000000005</v>
      </c>
      <c r="W625" s="549"/>
      <c r="X625" s="549">
        <v>350</v>
      </c>
      <c r="Y625" s="554">
        <f t="shared" si="53"/>
        <v>840</v>
      </c>
      <c r="Z625" s="649">
        <v>1</v>
      </c>
      <c r="AA625" s="633"/>
      <c r="AB625" s="106"/>
      <c r="AD625" s="87"/>
      <c r="AE625" s="580">
        <v>1</v>
      </c>
      <c r="AF625" s="580">
        <v>0.2</v>
      </c>
      <c r="AG625" s="620">
        <v>2</v>
      </c>
      <c r="AH625" s="104">
        <f t="shared" si="55"/>
        <v>4.8000000000000007</v>
      </c>
      <c r="AI625" s="87"/>
      <c r="AJ625" s="580">
        <v>1</v>
      </c>
      <c r="AK625" s="580">
        <v>0.2</v>
      </c>
      <c r="AL625" s="620">
        <v>2</v>
      </c>
      <c r="AM625" s="104">
        <f t="shared" si="56"/>
        <v>4.8000000000000007</v>
      </c>
      <c r="AN625" s="87"/>
      <c r="AO625" s="580">
        <v>1</v>
      </c>
      <c r="AP625" s="580">
        <v>0.2</v>
      </c>
      <c r="AQ625" s="620">
        <v>2</v>
      </c>
      <c r="AR625" s="104">
        <f t="shared" si="57"/>
        <v>4.8000000000000007</v>
      </c>
      <c r="AS625" s="87"/>
      <c r="AT625" s="580">
        <v>1</v>
      </c>
      <c r="AU625" s="580">
        <v>0.2</v>
      </c>
      <c r="AV625" s="620">
        <v>2</v>
      </c>
      <c r="AW625" s="104">
        <f t="shared" si="58"/>
        <v>4.8000000000000007</v>
      </c>
    </row>
    <row r="626" spans="1:49" ht="36" hidden="1" customHeight="1">
      <c r="A626" s="522">
        <v>622</v>
      </c>
      <c r="B626" s="531" t="s">
        <v>1058</v>
      </c>
      <c r="C626" s="645" t="s">
        <v>86</v>
      </c>
      <c r="D626" s="513" t="s">
        <v>2640</v>
      </c>
      <c r="E626" s="103" t="s">
        <v>1064</v>
      </c>
      <c r="F626" s="645" t="s">
        <v>1065</v>
      </c>
      <c r="G626" s="646" t="s">
        <v>1066</v>
      </c>
      <c r="H626" s="593" t="s">
        <v>1071</v>
      </c>
      <c r="I626" s="593" t="s">
        <v>1072</v>
      </c>
      <c r="J626" s="579" t="s">
        <v>1069</v>
      </c>
      <c r="K626" s="106"/>
      <c r="L626" s="103"/>
      <c r="M626" s="106"/>
      <c r="N626" s="106"/>
      <c r="O626" s="581"/>
      <c r="P626" s="106"/>
      <c r="Q626" s="106"/>
      <c r="R626" s="87" t="s">
        <v>184</v>
      </c>
      <c r="S626" s="582">
        <v>1</v>
      </c>
      <c r="T626" s="583">
        <v>0.2</v>
      </c>
      <c r="U626" s="648">
        <v>0.1</v>
      </c>
      <c r="V626" s="554">
        <f t="shared" si="54"/>
        <v>0.24000000000000005</v>
      </c>
      <c r="W626" s="549"/>
      <c r="X626" s="549">
        <v>350</v>
      </c>
      <c r="Y626" s="554">
        <f t="shared" si="53"/>
        <v>840</v>
      </c>
      <c r="Z626" s="649">
        <v>1</v>
      </c>
      <c r="AA626" s="633"/>
      <c r="AB626" s="106"/>
      <c r="AD626" s="87"/>
      <c r="AE626" s="580">
        <v>1</v>
      </c>
      <c r="AF626" s="580">
        <v>0.2</v>
      </c>
      <c r="AG626" s="620">
        <v>2</v>
      </c>
      <c r="AH626" s="104">
        <f t="shared" si="55"/>
        <v>4.8000000000000007</v>
      </c>
      <c r="AI626" s="87"/>
      <c r="AJ626" s="580">
        <v>1</v>
      </c>
      <c r="AK626" s="580">
        <v>0.2</v>
      </c>
      <c r="AL626" s="620">
        <v>2</v>
      </c>
      <c r="AM626" s="104">
        <f t="shared" si="56"/>
        <v>4.8000000000000007</v>
      </c>
      <c r="AN626" s="87"/>
      <c r="AO626" s="580">
        <v>1</v>
      </c>
      <c r="AP626" s="580">
        <v>0.2</v>
      </c>
      <c r="AQ626" s="620">
        <v>2</v>
      </c>
      <c r="AR626" s="104">
        <f t="shared" si="57"/>
        <v>4.8000000000000007</v>
      </c>
      <c r="AS626" s="87"/>
      <c r="AT626" s="580">
        <v>1</v>
      </c>
      <c r="AU626" s="580">
        <v>0.2</v>
      </c>
      <c r="AV626" s="620">
        <v>2</v>
      </c>
      <c r="AW626" s="104">
        <f t="shared" si="58"/>
        <v>4.8000000000000007</v>
      </c>
    </row>
    <row r="627" spans="1:49" ht="24" hidden="1" customHeight="1">
      <c r="A627" s="522">
        <v>623</v>
      </c>
      <c r="B627" s="531" t="s">
        <v>1058</v>
      </c>
      <c r="C627" s="645" t="s">
        <v>86</v>
      </c>
      <c r="D627" s="513" t="s">
        <v>2640</v>
      </c>
      <c r="E627" s="103" t="s">
        <v>1064</v>
      </c>
      <c r="F627" s="645" t="s">
        <v>1065</v>
      </c>
      <c r="G627" s="646" t="s">
        <v>1066</v>
      </c>
      <c r="H627" s="593" t="s">
        <v>1073</v>
      </c>
      <c r="I627" s="593" t="s">
        <v>1074</v>
      </c>
      <c r="J627" s="579" t="s">
        <v>1069</v>
      </c>
      <c r="K627" s="106"/>
      <c r="L627" s="103"/>
      <c r="M627" s="106"/>
      <c r="N627" s="106"/>
      <c r="O627" s="581"/>
      <c r="P627" s="106"/>
      <c r="Q627" s="106"/>
      <c r="R627" s="87" t="s">
        <v>184</v>
      </c>
      <c r="S627" s="582">
        <v>1</v>
      </c>
      <c r="T627" s="583">
        <v>0.2</v>
      </c>
      <c r="U627" s="648">
        <v>0.1</v>
      </c>
      <c r="V627" s="554">
        <f t="shared" si="54"/>
        <v>0.24000000000000005</v>
      </c>
      <c r="W627" s="549"/>
      <c r="X627" s="549">
        <v>350</v>
      </c>
      <c r="Y627" s="554">
        <f t="shared" si="53"/>
        <v>840</v>
      </c>
      <c r="Z627" s="649">
        <v>1</v>
      </c>
      <c r="AA627" s="633"/>
      <c r="AB627" s="106"/>
      <c r="AD627" s="87"/>
      <c r="AE627" s="580">
        <v>1</v>
      </c>
      <c r="AF627" s="580">
        <v>0.2</v>
      </c>
      <c r="AG627" s="620">
        <v>2</v>
      </c>
      <c r="AH627" s="104">
        <f t="shared" si="55"/>
        <v>4.8000000000000007</v>
      </c>
      <c r="AI627" s="87"/>
      <c r="AJ627" s="580">
        <v>1</v>
      </c>
      <c r="AK627" s="580">
        <v>0.2</v>
      </c>
      <c r="AL627" s="620">
        <v>2</v>
      </c>
      <c r="AM627" s="104">
        <f t="shared" si="56"/>
        <v>4.8000000000000007</v>
      </c>
      <c r="AN627" s="87"/>
      <c r="AO627" s="580">
        <v>1</v>
      </c>
      <c r="AP627" s="580">
        <v>0.2</v>
      </c>
      <c r="AQ627" s="620">
        <v>2</v>
      </c>
      <c r="AR627" s="104">
        <f t="shared" si="57"/>
        <v>4.8000000000000007</v>
      </c>
      <c r="AS627" s="87"/>
      <c r="AT627" s="580">
        <v>1</v>
      </c>
      <c r="AU627" s="580">
        <v>0.2</v>
      </c>
      <c r="AV627" s="620">
        <v>2</v>
      </c>
      <c r="AW627" s="104">
        <f t="shared" si="58"/>
        <v>4.8000000000000007</v>
      </c>
    </row>
    <row r="628" spans="1:49" ht="24" hidden="1" customHeight="1">
      <c r="A628" s="522">
        <v>624</v>
      </c>
      <c r="B628" s="531" t="s">
        <v>1058</v>
      </c>
      <c r="C628" s="645" t="s">
        <v>86</v>
      </c>
      <c r="D628" s="513" t="s">
        <v>2640</v>
      </c>
      <c r="E628" s="103" t="s">
        <v>1064</v>
      </c>
      <c r="F628" s="645" t="s">
        <v>1065</v>
      </c>
      <c r="G628" s="646" t="s">
        <v>1066</v>
      </c>
      <c r="H628" s="593" t="s">
        <v>1075</v>
      </c>
      <c r="I628" s="593" t="s">
        <v>1076</v>
      </c>
      <c r="J628" s="579" t="s">
        <v>1069</v>
      </c>
      <c r="K628" s="106"/>
      <c r="L628" s="103"/>
      <c r="M628" s="106"/>
      <c r="N628" s="106"/>
      <c r="O628" s="581"/>
      <c r="P628" s="106"/>
      <c r="Q628" s="106"/>
      <c r="R628" s="87" t="s">
        <v>184</v>
      </c>
      <c r="S628" s="582">
        <v>1</v>
      </c>
      <c r="T628" s="583">
        <v>0.2</v>
      </c>
      <c r="U628" s="648">
        <v>0.1</v>
      </c>
      <c r="V628" s="554">
        <f t="shared" si="54"/>
        <v>0.24000000000000005</v>
      </c>
      <c r="W628" s="549"/>
      <c r="X628" s="549">
        <v>350</v>
      </c>
      <c r="Y628" s="554">
        <f t="shared" si="53"/>
        <v>840</v>
      </c>
      <c r="Z628" s="649">
        <v>1</v>
      </c>
      <c r="AA628" s="633"/>
      <c r="AB628" s="106"/>
      <c r="AD628" s="87"/>
      <c r="AE628" s="580">
        <v>1</v>
      </c>
      <c r="AF628" s="580">
        <v>0.2</v>
      </c>
      <c r="AG628" s="620">
        <v>2</v>
      </c>
      <c r="AH628" s="104">
        <f t="shared" si="55"/>
        <v>4.8000000000000007</v>
      </c>
      <c r="AI628" s="87"/>
      <c r="AJ628" s="580">
        <v>1</v>
      </c>
      <c r="AK628" s="580">
        <v>0.2</v>
      </c>
      <c r="AL628" s="620">
        <v>2</v>
      </c>
      <c r="AM628" s="104">
        <f t="shared" si="56"/>
        <v>4.8000000000000007</v>
      </c>
      <c r="AN628" s="87"/>
      <c r="AO628" s="580">
        <v>1</v>
      </c>
      <c r="AP628" s="580">
        <v>0.2</v>
      </c>
      <c r="AQ628" s="620">
        <v>2</v>
      </c>
      <c r="AR628" s="104">
        <f t="shared" si="57"/>
        <v>4.8000000000000007</v>
      </c>
      <c r="AS628" s="87"/>
      <c r="AT628" s="580">
        <v>1</v>
      </c>
      <c r="AU628" s="580">
        <v>0.2</v>
      </c>
      <c r="AV628" s="620">
        <v>2</v>
      </c>
      <c r="AW628" s="104">
        <f t="shared" si="58"/>
        <v>4.8000000000000007</v>
      </c>
    </row>
    <row r="629" spans="1:49" ht="24" hidden="1" customHeight="1">
      <c r="A629" s="522">
        <v>625</v>
      </c>
      <c r="B629" s="531" t="s">
        <v>1058</v>
      </c>
      <c r="C629" s="645" t="s">
        <v>86</v>
      </c>
      <c r="D629" s="513" t="s">
        <v>2640</v>
      </c>
      <c r="E629" s="103" t="s">
        <v>1064</v>
      </c>
      <c r="F629" s="645" t="s">
        <v>1065</v>
      </c>
      <c r="G629" s="646" t="s">
        <v>1066</v>
      </c>
      <c r="H629" s="593" t="s">
        <v>1075</v>
      </c>
      <c r="I629" s="593" t="s">
        <v>1077</v>
      </c>
      <c r="J629" s="579" t="s">
        <v>1069</v>
      </c>
      <c r="K629" s="106"/>
      <c r="L629" s="103"/>
      <c r="M629" s="106"/>
      <c r="N629" s="106"/>
      <c r="O629" s="581"/>
      <c r="P629" s="106"/>
      <c r="Q629" s="106"/>
      <c r="R629" s="87" t="s">
        <v>184</v>
      </c>
      <c r="S629" s="582">
        <v>1</v>
      </c>
      <c r="T629" s="583">
        <v>0.2</v>
      </c>
      <c r="U629" s="648">
        <v>0.1</v>
      </c>
      <c r="V629" s="554">
        <f t="shared" si="54"/>
        <v>0.24000000000000005</v>
      </c>
      <c r="W629" s="549"/>
      <c r="X629" s="549">
        <v>350</v>
      </c>
      <c r="Y629" s="554">
        <f t="shared" si="53"/>
        <v>840</v>
      </c>
      <c r="Z629" s="649">
        <v>1</v>
      </c>
      <c r="AA629" s="633"/>
      <c r="AB629" s="106"/>
      <c r="AD629" s="87"/>
      <c r="AE629" s="580">
        <v>1</v>
      </c>
      <c r="AF629" s="580">
        <v>0.2</v>
      </c>
      <c r="AG629" s="620">
        <v>2</v>
      </c>
      <c r="AH629" s="104">
        <f t="shared" si="55"/>
        <v>4.8000000000000007</v>
      </c>
      <c r="AI629" s="87"/>
      <c r="AJ629" s="580">
        <v>1</v>
      </c>
      <c r="AK629" s="580">
        <v>0.2</v>
      </c>
      <c r="AL629" s="620">
        <v>2</v>
      </c>
      <c r="AM629" s="104">
        <f t="shared" si="56"/>
        <v>4.8000000000000007</v>
      </c>
      <c r="AN629" s="87"/>
      <c r="AO629" s="580">
        <v>1</v>
      </c>
      <c r="AP629" s="580">
        <v>0.2</v>
      </c>
      <c r="AQ629" s="620">
        <v>2</v>
      </c>
      <c r="AR629" s="104">
        <f t="shared" si="57"/>
        <v>4.8000000000000007</v>
      </c>
      <c r="AS629" s="87"/>
      <c r="AT629" s="580">
        <v>1</v>
      </c>
      <c r="AU629" s="580">
        <v>0.2</v>
      </c>
      <c r="AV629" s="620">
        <v>2</v>
      </c>
      <c r="AW629" s="104">
        <f t="shared" si="58"/>
        <v>4.8000000000000007</v>
      </c>
    </row>
    <row r="630" spans="1:49" ht="24" hidden="1" customHeight="1">
      <c r="A630" s="522">
        <v>626</v>
      </c>
      <c r="B630" s="531" t="s">
        <v>1058</v>
      </c>
      <c r="C630" s="645" t="s">
        <v>86</v>
      </c>
      <c r="D630" s="513" t="s">
        <v>2640</v>
      </c>
      <c r="E630" s="103" t="s">
        <v>1064</v>
      </c>
      <c r="F630" s="645" t="s">
        <v>1065</v>
      </c>
      <c r="G630" s="646" t="s">
        <v>1066</v>
      </c>
      <c r="H630" s="593" t="s">
        <v>1078</v>
      </c>
      <c r="I630" s="593" t="s">
        <v>1079</v>
      </c>
      <c r="J630" s="579" t="s">
        <v>1069</v>
      </c>
      <c r="K630" s="106"/>
      <c r="L630" s="103"/>
      <c r="M630" s="106"/>
      <c r="N630" s="106"/>
      <c r="O630" s="581"/>
      <c r="P630" s="106"/>
      <c r="Q630" s="106"/>
      <c r="R630" s="87" t="s">
        <v>184</v>
      </c>
      <c r="S630" s="582">
        <v>1</v>
      </c>
      <c r="T630" s="583">
        <v>0.2</v>
      </c>
      <c r="U630" s="648">
        <v>0.1</v>
      </c>
      <c r="V630" s="554">
        <f t="shared" si="54"/>
        <v>0.24000000000000005</v>
      </c>
      <c r="W630" s="549"/>
      <c r="X630" s="549">
        <v>350</v>
      </c>
      <c r="Y630" s="554">
        <f t="shared" si="53"/>
        <v>840</v>
      </c>
      <c r="Z630" s="649">
        <v>1</v>
      </c>
      <c r="AA630" s="633"/>
      <c r="AB630" s="106"/>
      <c r="AD630" s="87"/>
      <c r="AE630" s="580">
        <v>1</v>
      </c>
      <c r="AF630" s="580">
        <v>0.2</v>
      </c>
      <c r="AG630" s="620">
        <v>2</v>
      </c>
      <c r="AH630" s="104">
        <f t="shared" si="55"/>
        <v>4.8000000000000007</v>
      </c>
      <c r="AI630" s="87"/>
      <c r="AJ630" s="580">
        <v>1</v>
      </c>
      <c r="AK630" s="580">
        <v>0.2</v>
      </c>
      <c r="AL630" s="620">
        <v>2</v>
      </c>
      <c r="AM630" s="104">
        <f t="shared" si="56"/>
        <v>4.8000000000000007</v>
      </c>
      <c r="AN630" s="87"/>
      <c r="AO630" s="580">
        <v>1</v>
      </c>
      <c r="AP630" s="580">
        <v>0.2</v>
      </c>
      <c r="AQ630" s="620">
        <v>2</v>
      </c>
      <c r="AR630" s="104">
        <f t="shared" si="57"/>
        <v>4.8000000000000007</v>
      </c>
      <c r="AS630" s="87"/>
      <c r="AT630" s="580">
        <v>1</v>
      </c>
      <c r="AU630" s="580">
        <v>0.2</v>
      </c>
      <c r="AV630" s="620">
        <v>2</v>
      </c>
      <c r="AW630" s="104">
        <f t="shared" si="58"/>
        <v>4.8000000000000007</v>
      </c>
    </row>
    <row r="631" spans="1:49" ht="48" hidden="1" customHeight="1">
      <c r="A631" s="522">
        <v>627</v>
      </c>
      <c r="B631" s="531" t="s">
        <v>1058</v>
      </c>
      <c r="C631" s="645" t="s">
        <v>86</v>
      </c>
      <c r="D631" s="513" t="s">
        <v>2640</v>
      </c>
      <c r="E631" s="103" t="s">
        <v>1064</v>
      </c>
      <c r="F631" s="645" t="s">
        <v>1065</v>
      </c>
      <c r="G631" s="646" t="s">
        <v>1066</v>
      </c>
      <c r="H631" s="593" t="s">
        <v>1080</v>
      </c>
      <c r="I631" s="593" t="s">
        <v>1081</v>
      </c>
      <c r="J631" s="579" t="s">
        <v>1069</v>
      </c>
      <c r="K631" s="106"/>
      <c r="L631" s="103"/>
      <c r="M631" s="106"/>
      <c r="N631" s="106"/>
      <c r="O631" s="581" t="s">
        <v>1070</v>
      </c>
      <c r="P631" s="106"/>
      <c r="Q631" s="106"/>
      <c r="R631" s="87" t="s">
        <v>184</v>
      </c>
      <c r="S631" s="582">
        <v>0</v>
      </c>
      <c r="T631" s="583">
        <v>0.2</v>
      </c>
      <c r="U631" s="648">
        <v>0.1</v>
      </c>
      <c r="V631" s="554">
        <f t="shared" si="54"/>
        <v>0</v>
      </c>
      <c r="W631" s="549"/>
      <c r="X631" s="549">
        <v>350</v>
      </c>
      <c r="Y631" s="554">
        <f t="shared" si="53"/>
        <v>0</v>
      </c>
      <c r="Z631" s="649">
        <v>1</v>
      </c>
      <c r="AA631" s="633"/>
      <c r="AB631" s="106"/>
      <c r="AD631" s="87"/>
      <c r="AE631" s="580">
        <v>0</v>
      </c>
      <c r="AF631" s="580">
        <v>0.2</v>
      </c>
      <c r="AG631" s="620">
        <v>2</v>
      </c>
      <c r="AH631" s="104">
        <f t="shared" si="55"/>
        <v>0</v>
      </c>
      <c r="AI631" s="87"/>
      <c r="AJ631" s="580">
        <v>0</v>
      </c>
      <c r="AK631" s="580">
        <v>0.2</v>
      </c>
      <c r="AL631" s="620">
        <v>2</v>
      </c>
      <c r="AM631" s="104">
        <f t="shared" si="56"/>
        <v>0</v>
      </c>
      <c r="AN631" s="87"/>
      <c r="AO631" s="580">
        <v>0</v>
      </c>
      <c r="AP631" s="580">
        <v>0.2</v>
      </c>
      <c r="AQ631" s="620">
        <v>2</v>
      </c>
      <c r="AR631" s="104">
        <f t="shared" si="57"/>
        <v>0</v>
      </c>
      <c r="AS631" s="87"/>
      <c r="AT631" s="580">
        <v>0</v>
      </c>
      <c r="AU631" s="580">
        <v>0.2</v>
      </c>
      <c r="AV631" s="620">
        <v>2</v>
      </c>
      <c r="AW631" s="104">
        <f t="shared" si="58"/>
        <v>0</v>
      </c>
    </row>
    <row r="632" spans="1:49" ht="36" hidden="1" customHeight="1">
      <c r="A632" s="522">
        <v>628</v>
      </c>
      <c r="B632" s="531" t="s">
        <v>1058</v>
      </c>
      <c r="C632" s="645" t="s">
        <v>86</v>
      </c>
      <c r="D632" s="513" t="s">
        <v>2640</v>
      </c>
      <c r="E632" s="103" t="s">
        <v>1064</v>
      </c>
      <c r="F632" s="645" t="s">
        <v>1065</v>
      </c>
      <c r="G632" s="646" t="s">
        <v>1066</v>
      </c>
      <c r="H632" s="593" t="s">
        <v>574</v>
      </c>
      <c r="I632" s="593" t="s">
        <v>1082</v>
      </c>
      <c r="J632" s="579" t="s">
        <v>1069</v>
      </c>
      <c r="K632" s="106"/>
      <c r="L632" s="103"/>
      <c r="M632" s="106"/>
      <c r="N632" s="106"/>
      <c r="O632" s="581" t="s">
        <v>1070</v>
      </c>
      <c r="P632" s="106"/>
      <c r="Q632" s="106"/>
      <c r="R632" s="87" t="s">
        <v>184</v>
      </c>
      <c r="S632" s="582">
        <v>1</v>
      </c>
      <c r="T632" s="583">
        <v>0.2</v>
      </c>
      <c r="U632" s="648">
        <v>0.1</v>
      </c>
      <c r="V632" s="554">
        <f t="shared" si="54"/>
        <v>0.24000000000000005</v>
      </c>
      <c r="W632" s="549"/>
      <c r="X632" s="549">
        <v>350</v>
      </c>
      <c r="Y632" s="554">
        <f t="shared" si="53"/>
        <v>840</v>
      </c>
      <c r="Z632" s="649">
        <v>1</v>
      </c>
      <c r="AA632" s="633"/>
      <c r="AB632" s="106"/>
      <c r="AD632" s="87"/>
      <c r="AE632" s="580">
        <v>1</v>
      </c>
      <c r="AF632" s="580">
        <v>0.2</v>
      </c>
      <c r="AG632" s="620">
        <v>2</v>
      </c>
      <c r="AH632" s="104">
        <f t="shared" si="55"/>
        <v>4.8000000000000007</v>
      </c>
      <c r="AI632" s="87"/>
      <c r="AJ632" s="580">
        <v>1</v>
      </c>
      <c r="AK632" s="580">
        <v>0.2</v>
      </c>
      <c r="AL632" s="620">
        <v>2</v>
      </c>
      <c r="AM632" s="104">
        <f t="shared" si="56"/>
        <v>4.8000000000000007</v>
      </c>
      <c r="AN632" s="87"/>
      <c r="AO632" s="580">
        <v>1</v>
      </c>
      <c r="AP632" s="580">
        <v>0.2</v>
      </c>
      <c r="AQ632" s="620">
        <v>2</v>
      </c>
      <c r="AR632" s="104">
        <f t="shared" si="57"/>
        <v>4.8000000000000007</v>
      </c>
      <c r="AS632" s="87"/>
      <c r="AT632" s="580">
        <v>1</v>
      </c>
      <c r="AU632" s="580">
        <v>0.2</v>
      </c>
      <c r="AV632" s="620">
        <v>2</v>
      </c>
      <c r="AW632" s="104">
        <f t="shared" si="58"/>
        <v>4.8000000000000007</v>
      </c>
    </row>
    <row r="633" spans="1:49" ht="48" hidden="1" customHeight="1">
      <c r="A633" s="522">
        <v>629</v>
      </c>
      <c r="B633" s="531" t="s">
        <v>1058</v>
      </c>
      <c r="C633" s="645" t="s">
        <v>86</v>
      </c>
      <c r="D633" s="513" t="s">
        <v>2640</v>
      </c>
      <c r="E633" s="103" t="s">
        <v>1064</v>
      </c>
      <c r="F633" s="645" t="s">
        <v>1083</v>
      </c>
      <c r="G633" s="646" t="s">
        <v>1066</v>
      </c>
      <c r="H633" s="593" t="s">
        <v>1067</v>
      </c>
      <c r="I633" s="593" t="s">
        <v>1084</v>
      </c>
      <c r="J633" s="579" t="s">
        <v>1085</v>
      </c>
      <c r="K633" s="106"/>
      <c r="L633" s="103"/>
      <c r="M633" s="106"/>
      <c r="N633" s="106"/>
      <c r="O633" s="581" t="s">
        <v>1070</v>
      </c>
      <c r="P633" s="106"/>
      <c r="Q633" s="106"/>
      <c r="R633" s="87" t="s">
        <v>184</v>
      </c>
      <c r="S633" s="582">
        <v>1</v>
      </c>
      <c r="T633" s="583">
        <v>0.2</v>
      </c>
      <c r="U633" s="583">
        <v>1.5</v>
      </c>
      <c r="V633" s="554">
        <f t="shared" si="54"/>
        <v>3.6000000000000005</v>
      </c>
      <c r="W633" s="549"/>
      <c r="X633" s="549">
        <v>350</v>
      </c>
      <c r="Y633" s="554">
        <f t="shared" si="53"/>
        <v>840</v>
      </c>
      <c r="Z633" s="649">
        <v>1</v>
      </c>
      <c r="AA633" s="633"/>
      <c r="AB633" s="106"/>
      <c r="AD633" s="87"/>
      <c r="AE633" s="580">
        <v>1</v>
      </c>
      <c r="AF633" s="580">
        <v>0.2</v>
      </c>
      <c r="AG633" s="580">
        <v>2</v>
      </c>
      <c r="AH633" s="104">
        <f t="shared" si="55"/>
        <v>4.8000000000000007</v>
      </c>
      <c r="AI633" s="87"/>
      <c r="AJ633" s="580">
        <v>1</v>
      </c>
      <c r="AK633" s="580">
        <v>0.2</v>
      </c>
      <c r="AL633" s="580">
        <v>2</v>
      </c>
      <c r="AM633" s="104">
        <f t="shared" si="56"/>
        <v>4.8000000000000007</v>
      </c>
      <c r="AN633" s="87"/>
      <c r="AO633" s="580">
        <v>1</v>
      </c>
      <c r="AP633" s="580">
        <v>0.2</v>
      </c>
      <c r="AQ633" s="580">
        <v>2</v>
      </c>
      <c r="AR633" s="104">
        <f t="shared" si="57"/>
        <v>4.8000000000000007</v>
      </c>
      <c r="AS633" s="87"/>
      <c r="AT633" s="580">
        <v>1</v>
      </c>
      <c r="AU633" s="580">
        <v>0.2</v>
      </c>
      <c r="AV633" s="580">
        <v>2</v>
      </c>
      <c r="AW633" s="104">
        <f t="shared" si="58"/>
        <v>4.8000000000000007</v>
      </c>
    </row>
    <row r="634" spans="1:49" ht="24" hidden="1" customHeight="1">
      <c r="A634" s="522">
        <v>630</v>
      </c>
      <c r="B634" s="531" t="s">
        <v>1058</v>
      </c>
      <c r="C634" s="645" t="s">
        <v>86</v>
      </c>
      <c r="D634" s="513" t="s">
        <v>2640</v>
      </c>
      <c r="E634" s="103" t="s">
        <v>1064</v>
      </c>
      <c r="F634" s="645" t="s">
        <v>1083</v>
      </c>
      <c r="G634" s="646" t="s">
        <v>1066</v>
      </c>
      <c r="H634" s="593" t="s">
        <v>1071</v>
      </c>
      <c r="I634" s="593" t="s">
        <v>1086</v>
      </c>
      <c r="J634" s="579" t="s">
        <v>1085</v>
      </c>
      <c r="K634" s="106"/>
      <c r="L634" s="103"/>
      <c r="M634" s="106"/>
      <c r="N634" s="106"/>
      <c r="O634" s="581" t="s">
        <v>1070</v>
      </c>
      <c r="P634" s="106"/>
      <c r="Q634" s="106"/>
      <c r="R634" s="87" t="s">
        <v>184</v>
      </c>
      <c r="S634" s="582">
        <v>1</v>
      </c>
      <c r="T634" s="583">
        <v>0.2</v>
      </c>
      <c r="U634" s="583">
        <v>1.5</v>
      </c>
      <c r="V634" s="554">
        <f t="shared" si="54"/>
        <v>3.6000000000000005</v>
      </c>
      <c r="W634" s="549"/>
      <c r="X634" s="549">
        <v>350</v>
      </c>
      <c r="Y634" s="554">
        <f t="shared" si="53"/>
        <v>840</v>
      </c>
      <c r="Z634" s="649">
        <v>1</v>
      </c>
      <c r="AA634" s="633"/>
      <c r="AB634" s="106"/>
      <c r="AD634" s="87"/>
      <c r="AE634" s="580">
        <v>1</v>
      </c>
      <c r="AF634" s="580">
        <v>0.2</v>
      </c>
      <c r="AG634" s="580">
        <v>2</v>
      </c>
      <c r="AH634" s="104">
        <f t="shared" si="55"/>
        <v>4.8000000000000007</v>
      </c>
      <c r="AI634" s="87"/>
      <c r="AJ634" s="580">
        <v>1</v>
      </c>
      <c r="AK634" s="580">
        <v>0.2</v>
      </c>
      <c r="AL634" s="580">
        <v>2</v>
      </c>
      <c r="AM634" s="104">
        <f t="shared" si="56"/>
        <v>4.8000000000000007</v>
      </c>
      <c r="AN634" s="87"/>
      <c r="AO634" s="580">
        <v>1</v>
      </c>
      <c r="AP634" s="580">
        <v>0.2</v>
      </c>
      <c r="AQ634" s="580">
        <v>2</v>
      </c>
      <c r="AR634" s="104">
        <f t="shared" si="57"/>
        <v>4.8000000000000007</v>
      </c>
      <c r="AS634" s="87"/>
      <c r="AT634" s="580">
        <v>1</v>
      </c>
      <c r="AU634" s="580">
        <v>0.2</v>
      </c>
      <c r="AV634" s="580">
        <v>2</v>
      </c>
      <c r="AW634" s="104">
        <f t="shared" si="58"/>
        <v>4.8000000000000007</v>
      </c>
    </row>
    <row r="635" spans="1:49" ht="24" hidden="1" customHeight="1">
      <c r="A635" s="522">
        <v>631</v>
      </c>
      <c r="B635" s="531" t="s">
        <v>1058</v>
      </c>
      <c r="C635" s="645" t="s">
        <v>86</v>
      </c>
      <c r="D635" s="513" t="s">
        <v>2640</v>
      </c>
      <c r="E635" s="103" t="s">
        <v>1064</v>
      </c>
      <c r="F635" s="645" t="s">
        <v>1083</v>
      </c>
      <c r="G635" s="646" t="s">
        <v>1066</v>
      </c>
      <c r="H635" s="593" t="s">
        <v>1073</v>
      </c>
      <c r="I635" s="593" t="s">
        <v>1074</v>
      </c>
      <c r="J635" s="579" t="s">
        <v>1085</v>
      </c>
      <c r="K635" s="106"/>
      <c r="L635" s="103"/>
      <c r="M635" s="106"/>
      <c r="N635" s="106"/>
      <c r="O635" s="581" t="s">
        <v>1070</v>
      </c>
      <c r="P635" s="106"/>
      <c r="Q635" s="106"/>
      <c r="R635" s="87" t="s">
        <v>184</v>
      </c>
      <c r="S635" s="582">
        <v>1</v>
      </c>
      <c r="T635" s="583">
        <v>0.2</v>
      </c>
      <c r="U635" s="583">
        <v>1.5</v>
      </c>
      <c r="V635" s="554">
        <f t="shared" si="54"/>
        <v>3.6000000000000005</v>
      </c>
      <c r="W635" s="549"/>
      <c r="X635" s="549">
        <v>350</v>
      </c>
      <c r="Y635" s="554">
        <f t="shared" si="53"/>
        <v>840</v>
      </c>
      <c r="Z635" s="649">
        <v>1</v>
      </c>
      <c r="AA635" s="633"/>
      <c r="AB635" s="106"/>
      <c r="AD635" s="87"/>
      <c r="AE635" s="580">
        <v>1</v>
      </c>
      <c r="AF635" s="580">
        <v>0.2</v>
      </c>
      <c r="AG635" s="580">
        <v>2</v>
      </c>
      <c r="AH635" s="104">
        <f t="shared" si="55"/>
        <v>4.8000000000000007</v>
      </c>
      <c r="AI635" s="87"/>
      <c r="AJ635" s="580">
        <v>1</v>
      </c>
      <c r="AK635" s="580">
        <v>0.2</v>
      </c>
      <c r="AL635" s="580">
        <v>2</v>
      </c>
      <c r="AM635" s="104">
        <f t="shared" si="56"/>
        <v>4.8000000000000007</v>
      </c>
      <c r="AN635" s="87"/>
      <c r="AO635" s="580">
        <v>1</v>
      </c>
      <c r="AP635" s="580">
        <v>0.2</v>
      </c>
      <c r="AQ635" s="580">
        <v>2</v>
      </c>
      <c r="AR635" s="104">
        <f t="shared" si="57"/>
        <v>4.8000000000000007</v>
      </c>
      <c r="AS635" s="87"/>
      <c r="AT635" s="580">
        <v>1</v>
      </c>
      <c r="AU635" s="580">
        <v>0.2</v>
      </c>
      <c r="AV635" s="580">
        <v>2</v>
      </c>
      <c r="AW635" s="104">
        <f t="shared" si="58"/>
        <v>4.8000000000000007</v>
      </c>
    </row>
    <row r="636" spans="1:49" ht="24" hidden="1" customHeight="1">
      <c r="A636" s="522">
        <v>632</v>
      </c>
      <c r="B636" s="531" t="s">
        <v>1058</v>
      </c>
      <c r="C636" s="645" t="s">
        <v>86</v>
      </c>
      <c r="D636" s="513" t="s">
        <v>2640</v>
      </c>
      <c r="E636" s="103" t="s">
        <v>1064</v>
      </c>
      <c r="F636" s="645" t="s">
        <v>1083</v>
      </c>
      <c r="G636" s="646" t="s">
        <v>1066</v>
      </c>
      <c r="H636" s="593" t="s">
        <v>1075</v>
      </c>
      <c r="I636" s="593" t="s">
        <v>1087</v>
      </c>
      <c r="J636" s="579" t="s">
        <v>1085</v>
      </c>
      <c r="K636" s="106"/>
      <c r="L636" s="103"/>
      <c r="M636" s="106"/>
      <c r="N636" s="106"/>
      <c r="O636" s="581" t="s">
        <v>1070</v>
      </c>
      <c r="P636" s="106"/>
      <c r="Q636" s="106"/>
      <c r="R636" s="87" t="s">
        <v>184</v>
      </c>
      <c r="S636" s="582">
        <v>1</v>
      </c>
      <c r="T636" s="583">
        <v>0.2</v>
      </c>
      <c r="U636" s="583">
        <v>1.5</v>
      </c>
      <c r="V636" s="554">
        <f t="shared" si="54"/>
        <v>3.6000000000000005</v>
      </c>
      <c r="W636" s="549"/>
      <c r="X636" s="549">
        <v>350</v>
      </c>
      <c r="Y636" s="554">
        <f t="shared" si="53"/>
        <v>840</v>
      </c>
      <c r="Z636" s="649">
        <v>1</v>
      </c>
      <c r="AA636" s="633"/>
      <c r="AB636" s="106"/>
      <c r="AD636" s="87"/>
      <c r="AE636" s="580">
        <v>1</v>
      </c>
      <c r="AF636" s="580">
        <v>0.2</v>
      </c>
      <c r="AG636" s="580">
        <v>2</v>
      </c>
      <c r="AH636" s="104">
        <f t="shared" si="55"/>
        <v>4.8000000000000007</v>
      </c>
      <c r="AI636" s="87"/>
      <c r="AJ636" s="580">
        <v>1</v>
      </c>
      <c r="AK636" s="580">
        <v>0.2</v>
      </c>
      <c r="AL636" s="580">
        <v>2</v>
      </c>
      <c r="AM636" s="104">
        <f t="shared" si="56"/>
        <v>4.8000000000000007</v>
      </c>
      <c r="AN636" s="87"/>
      <c r="AO636" s="580">
        <v>1</v>
      </c>
      <c r="AP636" s="580">
        <v>0.2</v>
      </c>
      <c r="AQ636" s="580">
        <v>2</v>
      </c>
      <c r="AR636" s="104">
        <f t="shared" si="57"/>
        <v>4.8000000000000007</v>
      </c>
      <c r="AS636" s="87"/>
      <c r="AT636" s="580">
        <v>1</v>
      </c>
      <c r="AU636" s="580">
        <v>0.2</v>
      </c>
      <c r="AV636" s="580">
        <v>2</v>
      </c>
      <c r="AW636" s="104">
        <f t="shared" si="58"/>
        <v>4.8000000000000007</v>
      </c>
    </row>
    <row r="637" spans="1:49" ht="24" hidden="1" customHeight="1">
      <c r="A637" s="522">
        <v>633</v>
      </c>
      <c r="B637" s="531" t="s">
        <v>1058</v>
      </c>
      <c r="C637" s="645" t="s">
        <v>86</v>
      </c>
      <c r="D637" s="513" t="s">
        <v>2640</v>
      </c>
      <c r="E637" s="103" t="s">
        <v>1064</v>
      </c>
      <c r="F637" s="645" t="s">
        <v>1083</v>
      </c>
      <c r="G637" s="646" t="s">
        <v>1066</v>
      </c>
      <c r="H637" s="593" t="s">
        <v>1075</v>
      </c>
      <c r="I637" s="593" t="s">
        <v>1088</v>
      </c>
      <c r="J637" s="579" t="s">
        <v>1085</v>
      </c>
      <c r="K637" s="106"/>
      <c r="L637" s="103"/>
      <c r="M637" s="106"/>
      <c r="N637" s="106"/>
      <c r="O637" s="581" t="s">
        <v>1070</v>
      </c>
      <c r="P637" s="106"/>
      <c r="Q637" s="106"/>
      <c r="R637" s="87" t="s">
        <v>184</v>
      </c>
      <c r="S637" s="582">
        <v>1</v>
      </c>
      <c r="T637" s="583">
        <v>0.2</v>
      </c>
      <c r="U637" s="583">
        <v>1.5</v>
      </c>
      <c r="V637" s="554">
        <f t="shared" si="54"/>
        <v>3.6000000000000005</v>
      </c>
      <c r="W637" s="549"/>
      <c r="X637" s="549">
        <v>350</v>
      </c>
      <c r="Y637" s="554">
        <f t="shared" si="53"/>
        <v>840</v>
      </c>
      <c r="Z637" s="649">
        <v>1</v>
      </c>
      <c r="AA637" s="633"/>
      <c r="AB637" s="106"/>
      <c r="AD637" s="87"/>
      <c r="AE637" s="580">
        <v>1</v>
      </c>
      <c r="AF637" s="580">
        <v>0.2</v>
      </c>
      <c r="AG637" s="580">
        <v>2</v>
      </c>
      <c r="AH637" s="104">
        <f t="shared" si="55"/>
        <v>4.8000000000000007</v>
      </c>
      <c r="AI637" s="87"/>
      <c r="AJ637" s="580">
        <v>1</v>
      </c>
      <c r="AK637" s="580">
        <v>0.2</v>
      </c>
      <c r="AL637" s="580">
        <v>2</v>
      </c>
      <c r="AM637" s="104">
        <f t="shared" si="56"/>
        <v>4.8000000000000007</v>
      </c>
      <c r="AN637" s="87"/>
      <c r="AO637" s="580">
        <v>1</v>
      </c>
      <c r="AP637" s="580">
        <v>0.2</v>
      </c>
      <c r="AQ637" s="580">
        <v>2</v>
      </c>
      <c r="AR637" s="104">
        <f t="shared" si="57"/>
        <v>4.8000000000000007</v>
      </c>
      <c r="AS637" s="87"/>
      <c r="AT637" s="580">
        <v>1</v>
      </c>
      <c r="AU637" s="580">
        <v>0.2</v>
      </c>
      <c r="AV637" s="580">
        <v>2</v>
      </c>
      <c r="AW637" s="104">
        <f t="shared" si="58"/>
        <v>4.8000000000000007</v>
      </c>
    </row>
    <row r="638" spans="1:49" ht="36" hidden="1" customHeight="1">
      <c r="A638" s="522">
        <v>634</v>
      </c>
      <c r="B638" s="531" t="s">
        <v>1058</v>
      </c>
      <c r="C638" s="645" t="s">
        <v>86</v>
      </c>
      <c r="D638" s="513" t="s">
        <v>2640</v>
      </c>
      <c r="E638" s="103" t="s">
        <v>1064</v>
      </c>
      <c r="F638" s="645" t="s">
        <v>1083</v>
      </c>
      <c r="G638" s="646" t="s">
        <v>1066</v>
      </c>
      <c r="H638" s="593" t="s">
        <v>1078</v>
      </c>
      <c r="I638" s="593" t="s">
        <v>1089</v>
      </c>
      <c r="J638" s="579" t="s">
        <v>1085</v>
      </c>
      <c r="K638" s="106"/>
      <c r="L638" s="103"/>
      <c r="M638" s="106"/>
      <c r="N638" s="106"/>
      <c r="O638" s="581" t="s">
        <v>1070</v>
      </c>
      <c r="P638" s="106"/>
      <c r="Q638" s="106"/>
      <c r="R638" s="87" t="s">
        <v>184</v>
      </c>
      <c r="S638" s="582">
        <v>1</v>
      </c>
      <c r="T638" s="583">
        <v>0.2</v>
      </c>
      <c r="U638" s="583">
        <v>1.5</v>
      </c>
      <c r="V638" s="554">
        <f t="shared" si="54"/>
        <v>3.6000000000000005</v>
      </c>
      <c r="W638" s="549"/>
      <c r="X638" s="549">
        <v>350</v>
      </c>
      <c r="Y638" s="554">
        <f t="shared" si="53"/>
        <v>840</v>
      </c>
      <c r="Z638" s="649">
        <v>1</v>
      </c>
      <c r="AA638" s="633"/>
      <c r="AB638" s="106"/>
      <c r="AD638" s="87"/>
      <c r="AE638" s="580">
        <v>1</v>
      </c>
      <c r="AF638" s="580">
        <v>0.2</v>
      </c>
      <c r="AG638" s="580">
        <v>2</v>
      </c>
      <c r="AH638" s="104">
        <f t="shared" si="55"/>
        <v>4.8000000000000007</v>
      </c>
      <c r="AI638" s="87"/>
      <c r="AJ638" s="580">
        <v>1</v>
      </c>
      <c r="AK638" s="580">
        <v>0.2</v>
      </c>
      <c r="AL638" s="580">
        <v>2</v>
      </c>
      <c r="AM638" s="104">
        <f t="shared" si="56"/>
        <v>4.8000000000000007</v>
      </c>
      <c r="AN638" s="87"/>
      <c r="AO638" s="580">
        <v>1</v>
      </c>
      <c r="AP638" s="580">
        <v>0.2</v>
      </c>
      <c r="AQ638" s="580">
        <v>2</v>
      </c>
      <c r="AR638" s="104">
        <f t="shared" si="57"/>
        <v>4.8000000000000007</v>
      </c>
      <c r="AS638" s="87"/>
      <c r="AT638" s="580">
        <v>1</v>
      </c>
      <c r="AU638" s="580">
        <v>0.2</v>
      </c>
      <c r="AV638" s="580">
        <v>2</v>
      </c>
      <c r="AW638" s="104">
        <f t="shared" si="58"/>
        <v>4.8000000000000007</v>
      </c>
    </row>
    <row r="639" spans="1:49" ht="60" hidden="1" customHeight="1">
      <c r="A639" s="522">
        <v>635</v>
      </c>
      <c r="B639" s="531" t="s">
        <v>1058</v>
      </c>
      <c r="C639" s="645" t="s">
        <v>86</v>
      </c>
      <c r="D639" s="513" t="s">
        <v>2640</v>
      </c>
      <c r="E639" s="103" t="s">
        <v>1064</v>
      </c>
      <c r="F639" s="645" t="s">
        <v>1083</v>
      </c>
      <c r="G639" s="646" t="s">
        <v>1066</v>
      </c>
      <c r="H639" s="593" t="s">
        <v>1080</v>
      </c>
      <c r="I639" s="593" t="s">
        <v>1090</v>
      </c>
      <c r="J639" s="579" t="s">
        <v>1085</v>
      </c>
      <c r="K639" s="106"/>
      <c r="L639" s="103"/>
      <c r="M639" s="106"/>
      <c r="N639" s="106"/>
      <c r="O639" s="581" t="s">
        <v>1070</v>
      </c>
      <c r="P639" s="106"/>
      <c r="Q639" s="106"/>
      <c r="R639" s="87" t="s">
        <v>184</v>
      </c>
      <c r="S639" s="582">
        <v>1</v>
      </c>
      <c r="T639" s="583">
        <v>0.2</v>
      </c>
      <c r="U639" s="583">
        <v>1.5</v>
      </c>
      <c r="V639" s="554">
        <f t="shared" si="54"/>
        <v>3.6000000000000005</v>
      </c>
      <c r="W639" s="549"/>
      <c r="X639" s="549">
        <v>350</v>
      </c>
      <c r="Y639" s="554">
        <f t="shared" si="53"/>
        <v>840</v>
      </c>
      <c r="Z639" s="649">
        <v>1</v>
      </c>
      <c r="AA639" s="633"/>
      <c r="AB639" s="106"/>
      <c r="AD639" s="87"/>
      <c r="AE639" s="580">
        <v>1</v>
      </c>
      <c r="AF639" s="580">
        <v>0.2</v>
      </c>
      <c r="AG639" s="580">
        <v>2</v>
      </c>
      <c r="AH639" s="104">
        <f t="shared" si="55"/>
        <v>4.8000000000000007</v>
      </c>
      <c r="AI639" s="87"/>
      <c r="AJ639" s="580">
        <v>1</v>
      </c>
      <c r="AK639" s="580">
        <v>0.2</v>
      </c>
      <c r="AL639" s="580">
        <v>2</v>
      </c>
      <c r="AM639" s="104">
        <f t="shared" si="56"/>
        <v>4.8000000000000007</v>
      </c>
      <c r="AN639" s="87"/>
      <c r="AO639" s="580">
        <v>1</v>
      </c>
      <c r="AP639" s="580">
        <v>0.2</v>
      </c>
      <c r="AQ639" s="580">
        <v>2</v>
      </c>
      <c r="AR639" s="104">
        <f t="shared" si="57"/>
        <v>4.8000000000000007</v>
      </c>
      <c r="AS639" s="87"/>
      <c r="AT639" s="580">
        <v>1</v>
      </c>
      <c r="AU639" s="580">
        <v>0.2</v>
      </c>
      <c r="AV639" s="580">
        <v>2</v>
      </c>
      <c r="AW639" s="104">
        <f t="shared" si="58"/>
        <v>4.8000000000000007</v>
      </c>
    </row>
    <row r="640" spans="1:49" ht="36" hidden="1" customHeight="1">
      <c r="A640" s="522">
        <v>636</v>
      </c>
      <c r="B640" s="531" t="s">
        <v>1058</v>
      </c>
      <c r="C640" s="645" t="s">
        <v>86</v>
      </c>
      <c r="D640" s="513" t="s">
        <v>2640</v>
      </c>
      <c r="E640" s="103" t="s">
        <v>1064</v>
      </c>
      <c r="F640" s="645" t="s">
        <v>1083</v>
      </c>
      <c r="G640" s="646" t="s">
        <v>1066</v>
      </c>
      <c r="H640" s="593" t="s">
        <v>574</v>
      </c>
      <c r="I640" s="593" t="s">
        <v>1091</v>
      </c>
      <c r="J640" s="579" t="s">
        <v>1085</v>
      </c>
      <c r="K640" s="106"/>
      <c r="L640" s="103"/>
      <c r="M640" s="106"/>
      <c r="N640" s="106"/>
      <c r="O640" s="581" t="s">
        <v>1070</v>
      </c>
      <c r="P640" s="106"/>
      <c r="Q640" s="106"/>
      <c r="R640" s="87" t="s">
        <v>184</v>
      </c>
      <c r="S640" s="582">
        <v>1</v>
      </c>
      <c r="T640" s="583">
        <v>0.2</v>
      </c>
      <c r="U640" s="583">
        <v>1.5</v>
      </c>
      <c r="V640" s="554">
        <f t="shared" si="54"/>
        <v>3.6000000000000005</v>
      </c>
      <c r="W640" s="549"/>
      <c r="X640" s="549">
        <v>350</v>
      </c>
      <c r="Y640" s="554">
        <f t="shared" si="53"/>
        <v>840</v>
      </c>
      <c r="Z640" s="649">
        <v>1</v>
      </c>
      <c r="AA640" s="633"/>
      <c r="AB640" s="106"/>
      <c r="AD640" s="87"/>
      <c r="AE640" s="580">
        <v>1</v>
      </c>
      <c r="AF640" s="580">
        <v>0.2</v>
      </c>
      <c r="AG640" s="580">
        <v>2</v>
      </c>
      <c r="AH640" s="104">
        <f t="shared" si="55"/>
        <v>4.8000000000000007</v>
      </c>
      <c r="AI640" s="87"/>
      <c r="AJ640" s="580">
        <v>1</v>
      </c>
      <c r="AK640" s="580">
        <v>0.2</v>
      </c>
      <c r="AL640" s="580">
        <v>2</v>
      </c>
      <c r="AM640" s="104">
        <f t="shared" si="56"/>
        <v>4.8000000000000007</v>
      </c>
      <c r="AN640" s="87"/>
      <c r="AO640" s="580">
        <v>1</v>
      </c>
      <c r="AP640" s="580">
        <v>0.2</v>
      </c>
      <c r="AQ640" s="580">
        <v>2</v>
      </c>
      <c r="AR640" s="104">
        <f t="shared" si="57"/>
        <v>4.8000000000000007</v>
      </c>
      <c r="AS640" s="87"/>
      <c r="AT640" s="580">
        <v>1</v>
      </c>
      <c r="AU640" s="580">
        <v>0.2</v>
      </c>
      <c r="AV640" s="580">
        <v>2</v>
      </c>
      <c r="AW640" s="104">
        <f t="shared" si="58"/>
        <v>4.8000000000000007</v>
      </c>
    </row>
    <row r="641" spans="1:49" ht="60" hidden="1" customHeight="1">
      <c r="A641" s="522">
        <v>637</v>
      </c>
      <c r="B641" s="531" t="s">
        <v>1058</v>
      </c>
      <c r="C641" s="645" t="s">
        <v>86</v>
      </c>
      <c r="D641" s="513" t="s">
        <v>2640</v>
      </c>
      <c r="E641" s="103" t="s">
        <v>1064</v>
      </c>
      <c r="F641" s="610" t="s">
        <v>881</v>
      </c>
      <c r="G641" s="646" t="s">
        <v>1093</v>
      </c>
      <c r="H641" s="593" t="s">
        <v>1075</v>
      </c>
      <c r="I641" s="593" t="s">
        <v>1094</v>
      </c>
      <c r="J641" s="579" t="s">
        <v>1095</v>
      </c>
      <c r="K641" s="106"/>
      <c r="L641" s="103"/>
      <c r="M641" s="106"/>
      <c r="N641" s="106"/>
      <c r="O641" s="581" t="s">
        <v>2529</v>
      </c>
      <c r="P641" s="106"/>
      <c r="Q641" s="106"/>
      <c r="R641" s="87" t="s">
        <v>184</v>
      </c>
      <c r="S641" s="582">
        <v>1</v>
      </c>
      <c r="T641" s="583">
        <v>0.2</v>
      </c>
      <c r="U641" s="583">
        <v>1.5</v>
      </c>
      <c r="V641" s="554">
        <f t="shared" si="54"/>
        <v>3.6000000000000005</v>
      </c>
      <c r="W641" s="549"/>
      <c r="X641" s="549">
        <v>350</v>
      </c>
      <c r="Y641" s="554">
        <f t="shared" si="53"/>
        <v>840</v>
      </c>
      <c r="Z641" s="649">
        <v>1</v>
      </c>
      <c r="AA641" s="633"/>
      <c r="AB641" s="106"/>
      <c r="AD641" s="87"/>
      <c r="AE641" s="580">
        <v>1</v>
      </c>
      <c r="AF641" s="580">
        <v>0.2</v>
      </c>
      <c r="AG641" s="580">
        <v>2</v>
      </c>
      <c r="AH641" s="104">
        <f t="shared" si="55"/>
        <v>4.8000000000000007</v>
      </c>
      <c r="AI641" s="87"/>
      <c r="AJ641" s="580">
        <v>1</v>
      </c>
      <c r="AK641" s="580">
        <v>0.2</v>
      </c>
      <c r="AL641" s="580">
        <v>2</v>
      </c>
      <c r="AM641" s="104">
        <f t="shared" si="56"/>
        <v>4.8000000000000007</v>
      </c>
      <c r="AN641" s="87"/>
      <c r="AO641" s="580">
        <v>1</v>
      </c>
      <c r="AP641" s="580">
        <v>0.2</v>
      </c>
      <c r="AQ641" s="580">
        <v>2</v>
      </c>
      <c r="AR641" s="104">
        <f t="shared" si="57"/>
        <v>4.8000000000000007</v>
      </c>
      <c r="AS641" s="87"/>
      <c r="AT641" s="580">
        <v>1</v>
      </c>
      <c r="AU641" s="580">
        <v>0.2</v>
      </c>
      <c r="AV641" s="580">
        <v>2</v>
      </c>
      <c r="AW641" s="104">
        <f t="shared" si="58"/>
        <v>4.8000000000000007</v>
      </c>
    </row>
    <row r="642" spans="1:49" ht="24" hidden="1" customHeight="1">
      <c r="A642" s="522">
        <v>638</v>
      </c>
      <c r="B642" s="531" t="s">
        <v>1058</v>
      </c>
      <c r="C642" s="645" t="s">
        <v>86</v>
      </c>
      <c r="D642" s="513" t="s">
        <v>2640</v>
      </c>
      <c r="E642" s="103" t="s">
        <v>1064</v>
      </c>
      <c r="F642" s="610" t="s">
        <v>881</v>
      </c>
      <c r="G642" s="646" t="s">
        <v>1093</v>
      </c>
      <c r="H642" s="593" t="s">
        <v>1097</v>
      </c>
      <c r="I642" s="593" t="s">
        <v>1098</v>
      </c>
      <c r="J642" s="579" t="s">
        <v>1095</v>
      </c>
      <c r="K642" s="106"/>
      <c r="L642" s="103"/>
      <c r="M642" s="106"/>
      <c r="N642" s="106"/>
      <c r="O642" s="581" t="s">
        <v>2529</v>
      </c>
      <c r="P642" s="106"/>
      <c r="Q642" s="106"/>
      <c r="R642" s="87" t="s">
        <v>184</v>
      </c>
      <c r="S642" s="582">
        <v>1</v>
      </c>
      <c r="T642" s="583">
        <v>0.2</v>
      </c>
      <c r="U642" s="583">
        <v>1.5</v>
      </c>
      <c r="V642" s="554">
        <f t="shared" si="54"/>
        <v>3.6000000000000005</v>
      </c>
      <c r="W642" s="549"/>
      <c r="X642" s="549">
        <v>350</v>
      </c>
      <c r="Y642" s="554">
        <f t="shared" si="53"/>
        <v>840</v>
      </c>
      <c r="Z642" s="649">
        <v>1</v>
      </c>
      <c r="AA642" s="633"/>
      <c r="AB642" s="106"/>
      <c r="AD642" s="87"/>
      <c r="AE642" s="580">
        <v>1</v>
      </c>
      <c r="AF642" s="580">
        <v>0.2</v>
      </c>
      <c r="AG642" s="580">
        <v>2</v>
      </c>
      <c r="AH642" s="104">
        <f t="shared" si="55"/>
        <v>4.8000000000000007</v>
      </c>
      <c r="AI642" s="87"/>
      <c r="AJ642" s="580">
        <v>1</v>
      </c>
      <c r="AK642" s="580">
        <v>0.2</v>
      </c>
      <c r="AL642" s="580">
        <v>2</v>
      </c>
      <c r="AM642" s="104">
        <f t="shared" si="56"/>
        <v>4.8000000000000007</v>
      </c>
      <c r="AN642" s="87"/>
      <c r="AO642" s="580">
        <v>1</v>
      </c>
      <c r="AP642" s="580">
        <v>0.2</v>
      </c>
      <c r="AQ642" s="580">
        <v>2</v>
      </c>
      <c r="AR642" s="104">
        <f t="shared" si="57"/>
        <v>4.8000000000000007</v>
      </c>
      <c r="AS642" s="87"/>
      <c r="AT642" s="580">
        <v>1</v>
      </c>
      <c r="AU642" s="580">
        <v>0.2</v>
      </c>
      <c r="AV642" s="580">
        <v>2</v>
      </c>
      <c r="AW642" s="104">
        <f t="shared" si="58"/>
        <v>4.8000000000000007</v>
      </c>
    </row>
    <row r="643" spans="1:49" ht="36" hidden="1" customHeight="1">
      <c r="A643" s="522">
        <v>639</v>
      </c>
      <c r="B643" s="531" t="s">
        <v>1058</v>
      </c>
      <c r="C643" s="645" t="s">
        <v>86</v>
      </c>
      <c r="D643" s="513" t="s">
        <v>2640</v>
      </c>
      <c r="E643" s="103" t="s">
        <v>1064</v>
      </c>
      <c r="F643" s="610" t="s">
        <v>881</v>
      </c>
      <c r="G643" s="646" t="s">
        <v>1093</v>
      </c>
      <c r="H643" s="593" t="s">
        <v>1099</v>
      </c>
      <c r="I643" s="593" t="s">
        <v>1100</v>
      </c>
      <c r="J643" s="579" t="s">
        <v>1095</v>
      </c>
      <c r="K643" s="106"/>
      <c r="L643" s="103"/>
      <c r="M643" s="106"/>
      <c r="N643" s="106"/>
      <c r="O643" s="581" t="s">
        <v>2529</v>
      </c>
      <c r="P643" s="106"/>
      <c r="Q643" s="106"/>
      <c r="R643" s="87" t="s">
        <v>184</v>
      </c>
      <c r="S643" s="582">
        <v>1</v>
      </c>
      <c r="T643" s="583">
        <v>0.2</v>
      </c>
      <c r="U643" s="583">
        <v>1.5</v>
      </c>
      <c r="V643" s="554">
        <f t="shared" si="54"/>
        <v>3.6000000000000005</v>
      </c>
      <c r="W643" s="549"/>
      <c r="X643" s="549">
        <v>350</v>
      </c>
      <c r="Y643" s="554">
        <f t="shared" si="53"/>
        <v>840</v>
      </c>
      <c r="Z643" s="649">
        <v>1</v>
      </c>
      <c r="AA643" s="633"/>
      <c r="AB643" s="106"/>
      <c r="AD643" s="87"/>
      <c r="AE643" s="580">
        <v>1</v>
      </c>
      <c r="AF643" s="580">
        <v>0.2</v>
      </c>
      <c r="AG643" s="580">
        <v>2</v>
      </c>
      <c r="AH643" s="104">
        <f t="shared" si="55"/>
        <v>4.8000000000000007</v>
      </c>
      <c r="AI643" s="87"/>
      <c r="AJ643" s="580">
        <v>1</v>
      </c>
      <c r="AK643" s="580">
        <v>0.2</v>
      </c>
      <c r="AL643" s="580">
        <v>2</v>
      </c>
      <c r="AM643" s="104">
        <f t="shared" si="56"/>
        <v>4.8000000000000007</v>
      </c>
      <c r="AN643" s="87"/>
      <c r="AO643" s="580">
        <v>1</v>
      </c>
      <c r="AP643" s="580">
        <v>0.2</v>
      </c>
      <c r="AQ643" s="580">
        <v>2</v>
      </c>
      <c r="AR643" s="104">
        <f t="shared" si="57"/>
        <v>4.8000000000000007</v>
      </c>
      <c r="AS643" s="87"/>
      <c r="AT643" s="580">
        <v>1</v>
      </c>
      <c r="AU643" s="580">
        <v>0.2</v>
      </c>
      <c r="AV643" s="580">
        <v>2</v>
      </c>
      <c r="AW643" s="104">
        <f t="shared" si="58"/>
        <v>4.8000000000000007</v>
      </c>
    </row>
    <row r="644" spans="1:49" ht="24" hidden="1" customHeight="1">
      <c r="A644" s="522">
        <v>640</v>
      </c>
      <c r="B644" s="531" t="s">
        <v>1058</v>
      </c>
      <c r="C644" s="645" t="s">
        <v>86</v>
      </c>
      <c r="D644" s="513" t="s">
        <v>2640</v>
      </c>
      <c r="E644" s="103" t="s">
        <v>1064</v>
      </c>
      <c r="F644" s="610" t="s">
        <v>881</v>
      </c>
      <c r="G644" s="646" t="s">
        <v>1093</v>
      </c>
      <c r="H644" s="593" t="s">
        <v>1101</v>
      </c>
      <c r="I644" s="593" t="s">
        <v>1102</v>
      </c>
      <c r="J644" s="579" t="s">
        <v>1095</v>
      </c>
      <c r="K644" s="106"/>
      <c r="L644" s="103"/>
      <c r="M644" s="106"/>
      <c r="N644" s="106"/>
      <c r="O644" s="581" t="s">
        <v>2529</v>
      </c>
      <c r="P644" s="106"/>
      <c r="Q644" s="106"/>
      <c r="R644" s="87" t="s">
        <v>184</v>
      </c>
      <c r="S644" s="582">
        <v>1</v>
      </c>
      <c r="T644" s="583">
        <v>0.2</v>
      </c>
      <c r="U644" s="583">
        <v>1.5</v>
      </c>
      <c r="V644" s="554">
        <f t="shared" si="54"/>
        <v>3.6000000000000005</v>
      </c>
      <c r="W644" s="549"/>
      <c r="X644" s="549">
        <v>350</v>
      </c>
      <c r="Y644" s="554">
        <f t="shared" si="53"/>
        <v>840</v>
      </c>
      <c r="Z644" s="649">
        <v>1</v>
      </c>
      <c r="AA644" s="633"/>
      <c r="AB644" s="106"/>
      <c r="AD644" s="87"/>
      <c r="AE644" s="580">
        <v>1</v>
      </c>
      <c r="AF644" s="580">
        <v>0.2</v>
      </c>
      <c r="AG644" s="580">
        <v>2</v>
      </c>
      <c r="AH644" s="104">
        <f t="shared" si="55"/>
        <v>4.8000000000000007</v>
      </c>
      <c r="AI644" s="87"/>
      <c r="AJ644" s="580">
        <v>1</v>
      </c>
      <c r="AK644" s="580">
        <v>0.2</v>
      </c>
      <c r="AL644" s="580">
        <v>2</v>
      </c>
      <c r="AM644" s="104">
        <f t="shared" si="56"/>
        <v>4.8000000000000007</v>
      </c>
      <c r="AN644" s="87"/>
      <c r="AO644" s="580">
        <v>1</v>
      </c>
      <c r="AP644" s="580">
        <v>0.2</v>
      </c>
      <c r="AQ644" s="580">
        <v>2</v>
      </c>
      <c r="AR644" s="104">
        <f t="shared" si="57"/>
        <v>4.8000000000000007</v>
      </c>
      <c r="AS644" s="87"/>
      <c r="AT644" s="580">
        <v>1</v>
      </c>
      <c r="AU644" s="580">
        <v>0.2</v>
      </c>
      <c r="AV644" s="580">
        <v>2</v>
      </c>
      <c r="AW644" s="104">
        <f t="shared" si="58"/>
        <v>4.8000000000000007</v>
      </c>
    </row>
    <row r="645" spans="1:49" ht="24" hidden="1" customHeight="1">
      <c r="A645" s="522">
        <v>641</v>
      </c>
      <c r="B645" s="531" t="s">
        <v>1058</v>
      </c>
      <c r="C645" s="645" t="s">
        <v>86</v>
      </c>
      <c r="D645" s="513" t="s">
        <v>2640</v>
      </c>
      <c r="E645" s="103" t="s">
        <v>1064</v>
      </c>
      <c r="F645" s="610" t="s">
        <v>881</v>
      </c>
      <c r="G645" s="646" t="s">
        <v>1093</v>
      </c>
      <c r="H645" s="593" t="s">
        <v>581</v>
      </c>
      <c r="I645" s="593" t="s">
        <v>1103</v>
      </c>
      <c r="J645" s="579" t="s">
        <v>1095</v>
      </c>
      <c r="K645" s="106"/>
      <c r="L645" s="103"/>
      <c r="M645" s="106"/>
      <c r="N645" s="106"/>
      <c r="O645" s="581" t="s">
        <v>2529</v>
      </c>
      <c r="P645" s="106"/>
      <c r="Q645" s="106"/>
      <c r="R645" s="87" t="s">
        <v>184</v>
      </c>
      <c r="S645" s="582">
        <v>1</v>
      </c>
      <c r="T645" s="583">
        <v>0.2</v>
      </c>
      <c r="U645" s="583">
        <v>1.5</v>
      </c>
      <c r="V645" s="554">
        <f t="shared" si="54"/>
        <v>3.6000000000000005</v>
      </c>
      <c r="W645" s="549"/>
      <c r="X645" s="549">
        <v>350</v>
      </c>
      <c r="Y645" s="554">
        <f t="shared" si="53"/>
        <v>840</v>
      </c>
      <c r="Z645" s="649">
        <v>1</v>
      </c>
      <c r="AA645" s="633"/>
      <c r="AB645" s="106"/>
      <c r="AD645" s="87"/>
      <c r="AE645" s="580">
        <v>1</v>
      </c>
      <c r="AF645" s="580">
        <v>0.2</v>
      </c>
      <c r="AG645" s="580">
        <v>2</v>
      </c>
      <c r="AH645" s="104">
        <f t="shared" si="55"/>
        <v>4.8000000000000007</v>
      </c>
      <c r="AI645" s="87"/>
      <c r="AJ645" s="580">
        <v>1</v>
      </c>
      <c r="AK645" s="580">
        <v>0.2</v>
      </c>
      <c r="AL645" s="580">
        <v>2</v>
      </c>
      <c r="AM645" s="104">
        <f t="shared" si="56"/>
        <v>4.8000000000000007</v>
      </c>
      <c r="AN645" s="87"/>
      <c r="AO645" s="580">
        <v>1</v>
      </c>
      <c r="AP645" s="580">
        <v>0.2</v>
      </c>
      <c r="AQ645" s="580">
        <v>2</v>
      </c>
      <c r="AR645" s="104">
        <f t="shared" si="57"/>
        <v>4.8000000000000007</v>
      </c>
      <c r="AS645" s="87"/>
      <c r="AT645" s="580">
        <v>1</v>
      </c>
      <c r="AU645" s="580">
        <v>0.2</v>
      </c>
      <c r="AV645" s="580">
        <v>2</v>
      </c>
      <c r="AW645" s="104">
        <f t="shared" si="58"/>
        <v>4.8000000000000007</v>
      </c>
    </row>
    <row r="646" spans="1:49" ht="36" hidden="1" customHeight="1">
      <c r="A646" s="522">
        <v>642</v>
      </c>
      <c r="B646" s="531" t="s">
        <v>1058</v>
      </c>
      <c r="C646" s="645" t="s">
        <v>86</v>
      </c>
      <c r="D646" s="513" t="s">
        <v>2640</v>
      </c>
      <c r="E646" s="103" t="s">
        <v>1064</v>
      </c>
      <c r="F646" s="645" t="s">
        <v>1104</v>
      </c>
      <c r="G646" s="646" t="s">
        <v>1105</v>
      </c>
      <c r="H646" s="593" t="s">
        <v>1106</v>
      </c>
      <c r="I646" s="593" t="s">
        <v>1107</v>
      </c>
      <c r="J646" s="579" t="s">
        <v>1108</v>
      </c>
      <c r="K646" s="106"/>
      <c r="L646" s="103"/>
      <c r="M646" s="106"/>
      <c r="N646" s="106"/>
      <c r="O646" s="581" t="s">
        <v>1109</v>
      </c>
      <c r="P646" s="106"/>
      <c r="Q646" s="106"/>
      <c r="R646" s="87" t="s">
        <v>184</v>
      </c>
      <c r="S646" s="582">
        <v>1</v>
      </c>
      <c r="T646" s="583">
        <v>0.5</v>
      </c>
      <c r="U646" s="648">
        <v>15</v>
      </c>
      <c r="V646" s="554">
        <f t="shared" si="54"/>
        <v>90</v>
      </c>
      <c r="W646" s="549"/>
      <c r="X646" s="549">
        <v>350</v>
      </c>
      <c r="Y646" s="554">
        <f t="shared" ref="Y646:Y709" si="59">S646*T646*X646*12</f>
        <v>2100</v>
      </c>
      <c r="Z646" s="649">
        <v>1</v>
      </c>
      <c r="AA646" s="633"/>
      <c r="AB646" s="106"/>
      <c r="AD646" s="87"/>
      <c r="AE646" s="580">
        <v>1</v>
      </c>
      <c r="AF646" s="580">
        <v>0.5</v>
      </c>
      <c r="AG646" s="620">
        <v>40</v>
      </c>
      <c r="AH646" s="104">
        <f t="shared" si="55"/>
        <v>240</v>
      </c>
      <c r="AI646" s="87"/>
      <c r="AJ646" s="580">
        <v>1</v>
      </c>
      <c r="AK646" s="580">
        <v>0.5</v>
      </c>
      <c r="AL646" s="620">
        <v>40</v>
      </c>
      <c r="AM646" s="104">
        <f t="shared" si="56"/>
        <v>240</v>
      </c>
      <c r="AN646" s="87"/>
      <c r="AO646" s="580">
        <v>1</v>
      </c>
      <c r="AP646" s="580">
        <v>0.5</v>
      </c>
      <c r="AQ646" s="620">
        <v>40</v>
      </c>
      <c r="AR646" s="104">
        <f t="shared" si="57"/>
        <v>240</v>
      </c>
      <c r="AS646" s="87"/>
      <c r="AT646" s="580">
        <v>1</v>
      </c>
      <c r="AU646" s="580">
        <v>0.5</v>
      </c>
      <c r="AV646" s="620">
        <v>40</v>
      </c>
      <c r="AW646" s="104">
        <f t="shared" si="58"/>
        <v>240</v>
      </c>
    </row>
    <row r="647" spans="1:49" ht="36" hidden="1" customHeight="1">
      <c r="A647" s="522">
        <v>643</v>
      </c>
      <c r="B647" s="531" t="s">
        <v>1058</v>
      </c>
      <c r="C647" s="645" t="s">
        <v>86</v>
      </c>
      <c r="D647" s="513" t="s">
        <v>2640</v>
      </c>
      <c r="E647" s="103" t="s">
        <v>1064</v>
      </c>
      <c r="F647" s="645" t="s">
        <v>119</v>
      </c>
      <c r="G647" s="646" t="s">
        <v>1105</v>
      </c>
      <c r="H647" s="593" t="s">
        <v>1110</v>
      </c>
      <c r="I647" s="593" t="s">
        <v>1111</v>
      </c>
      <c r="J647" s="579" t="s">
        <v>1108</v>
      </c>
      <c r="K647" s="106"/>
      <c r="L647" s="103"/>
      <c r="M647" s="106"/>
      <c r="N647" s="106"/>
      <c r="O647" s="581" t="s">
        <v>1109</v>
      </c>
      <c r="P647" s="106"/>
      <c r="Q647" s="106"/>
      <c r="R647" s="87" t="s">
        <v>184</v>
      </c>
      <c r="S647" s="582">
        <v>1</v>
      </c>
      <c r="T647" s="583">
        <v>0.5</v>
      </c>
      <c r="U647" s="648">
        <v>15</v>
      </c>
      <c r="V647" s="554">
        <f t="shared" si="54"/>
        <v>90</v>
      </c>
      <c r="W647" s="549"/>
      <c r="X647" s="549">
        <v>350</v>
      </c>
      <c r="Y647" s="554">
        <f t="shared" si="59"/>
        <v>2100</v>
      </c>
      <c r="Z647" s="649">
        <v>1</v>
      </c>
      <c r="AA647" s="633"/>
      <c r="AB647" s="106"/>
      <c r="AD647" s="87"/>
      <c r="AE647" s="580">
        <v>1</v>
      </c>
      <c r="AF647" s="580">
        <v>0.5</v>
      </c>
      <c r="AG647" s="620">
        <v>40</v>
      </c>
      <c r="AH647" s="104">
        <f t="shared" si="55"/>
        <v>240</v>
      </c>
      <c r="AI647" s="87"/>
      <c r="AJ647" s="580">
        <v>1</v>
      </c>
      <c r="AK647" s="580">
        <v>0.5</v>
      </c>
      <c r="AL647" s="620">
        <v>40</v>
      </c>
      <c r="AM647" s="104">
        <f t="shared" si="56"/>
        <v>240</v>
      </c>
      <c r="AN647" s="87"/>
      <c r="AO647" s="580">
        <v>1</v>
      </c>
      <c r="AP647" s="580">
        <v>0.5</v>
      </c>
      <c r="AQ647" s="620">
        <v>40</v>
      </c>
      <c r="AR647" s="104">
        <f t="shared" si="57"/>
        <v>240</v>
      </c>
      <c r="AS647" s="87"/>
      <c r="AT647" s="580">
        <v>1</v>
      </c>
      <c r="AU647" s="580">
        <v>0.5</v>
      </c>
      <c r="AV647" s="620">
        <v>40</v>
      </c>
      <c r="AW647" s="104">
        <f t="shared" si="58"/>
        <v>240</v>
      </c>
    </row>
    <row r="648" spans="1:49" ht="60" hidden="1" customHeight="1">
      <c r="A648" s="522">
        <v>644</v>
      </c>
      <c r="B648" s="531" t="s">
        <v>1058</v>
      </c>
      <c r="C648" s="645" t="s">
        <v>86</v>
      </c>
      <c r="D648" s="513" t="s">
        <v>2640</v>
      </c>
      <c r="E648" s="103" t="s">
        <v>1064</v>
      </c>
      <c r="F648" s="645" t="s">
        <v>119</v>
      </c>
      <c r="G648" s="646" t="s">
        <v>1105</v>
      </c>
      <c r="H648" s="593" t="s">
        <v>1112</v>
      </c>
      <c r="I648" s="593" t="s">
        <v>1113</v>
      </c>
      <c r="J648" s="579" t="s">
        <v>1108</v>
      </c>
      <c r="K648" s="106"/>
      <c r="L648" s="103"/>
      <c r="M648" s="106"/>
      <c r="N648" s="106"/>
      <c r="O648" s="581" t="s">
        <v>1109</v>
      </c>
      <c r="P648" s="106"/>
      <c r="Q648" s="106"/>
      <c r="R648" s="87" t="s">
        <v>184</v>
      </c>
      <c r="S648" s="582">
        <v>0</v>
      </c>
      <c r="T648" s="583">
        <v>0.5</v>
      </c>
      <c r="U648" s="648">
        <v>15</v>
      </c>
      <c r="V648" s="554">
        <f t="shared" si="54"/>
        <v>0</v>
      </c>
      <c r="W648" s="549"/>
      <c r="X648" s="549">
        <v>350</v>
      </c>
      <c r="Y648" s="554">
        <f t="shared" si="59"/>
        <v>0</v>
      </c>
      <c r="Z648" s="649">
        <v>1</v>
      </c>
      <c r="AA648" s="633"/>
      <c r="AB648" s="106"/>
      <c r="AD648" s="87"/>
      <c r="AE648" s="580">
        <v>0</v>
      </c>
      <c r="AF648" s="580">
        <v>0.5</v>
      </c>
      <c r="AG648" s="620">
        <v>40</v>
      </c>
      <c r="AH648" s="104">
        <f t="shared" si="55"/>
        <v>0</v>
      </c>
      <c r="AI648" s="87"/>
      <c r="AJ648" s="580">
        <v>0</v>
      </c>
      <c r="AK648" s="580">
        <v>0.5</v>
      </c>
      <c r="AL648" s="620">
        <v>40</v>
      </c>
      <c r="AM648" s="104">
        <f t="shared" si="56"/>
        <v>0</v>
      </c>
      <c r="AN648" s="87"/>
      <c r="AO648" s="580">
        <v>0</v>
      </c>
      <c r="AP648" s="580">
        <v>0.5</v>
      </c>
      <c r="AQ648" s="620">
        <v>40</v>
      </c>
      <c r="AR648" s="104">
        <f t="shared" si="57"/>
        <v>0</v>
      </c>
      <c r="AS648" s="87"/>
      <c r="AT648" s="580">
        <v>0</v>
      </c>
      <c r="AU648" s="580">
        <v>0.5</v>
      </c>
      <c r="AV648" s="620">
        <v>40</v>
      </c>
      <c r="AW648" s="104">
        <f t="shared" si="58"/>
        <v>0</v>
      </c>
    </row>
    <row r="649" spans="1:49" ht="36" hidden="1" customHeight="1">
      <c r="A649" s="522">
        <v>645</v>
      </c>
      <c r="B649" s="531" t="s">
        <v>1058</v>
      </c>
      <c r="C649" s="645" t="s">
        <v>86</v>
      </c>
      <c r="D649" s="513" t="s">
        <v>2640</v>
      </c>
      <c r="E649" s="103" t="s">
        <v>1064</v>
      </c>
      <c r="F649" s="645" t="s">
        <v>119</v>
      </c>
      <c r="G649" s="646" t="s">
        <v>1105</v>
      </c>
      <c r="H649" s="593" t="s">
        <v>1114</v>
      </c>
      <c r="I649" s="593" t="s">
        <v>1115</v>
      </c>
      <c r="J649" s="579" t="s">
        <v>1108</v>
      </c>
      <c r="K649" s="106"/>
      <c r="L649" s="103"/>
      <c r="M649" s="106"/>
      <c r="N649" s="106"/>
      <c r="O649" s="581" t="s">
        <v>1109</v>
      </c>
      <c r="P649" s="106"/>
      <c r="Q649" s="106"/>
      <c r="R649" s="87" t="s">
        <v>184</v>
      </c>
      <c r="S649" s="582">
        <v>0</v>
      </c>
      <c r="T649" s="583">
        <v>0.5</v>
      </c>
      <c r="U649" s="648">
        <v>15</v>
      </c>
      <c r="V649" s="554">
        <f t="shared" si="54"/>
        <v>0</v>
      </c>
      <c r="W649" s="549"/>
      <c r="X649" s="549">
        <v>350</v>
      </c>
      <c r="Y649" s="554">
        <f t="shared" si="59"/>
        <v>0</v>
      </c>
      <c r="Z649" s="649">
        <v>1</v>
      </c>
      <c r="AA649" s="633"/>
      <c r="AB649" s="106"/>
      <c r="AD649" s="87"/>
      <c r="AE649" s="580">
        <v>0</v>
      </c>
      <c r="AF649" s="580">
        <v>0.5</v>
      </c>
      <c r="AG649" s="620">
        <v>40</v>
      </c>
      <c r="AH649" s="104">
        <f t="shared" si="55"/>
        <v>0</v>
      </c>
      <c r="AI649" s="87"/>
      <c r="AJ649" s="580">
        <v>0</v>
      </c>
      <c r="AK649" s="580">
        <v>0.5</v>
      </c>
      <c r="AL649" s="620">
        <v>40</v>
      </c>
      <c r="AM649" s="104">
        <f t="shared" si="56"/>
        <v>0</v>
      </c>
      <c r="AN649" s="87"/>
      <c r="AO649" s="580">
        <v>0</v>
      </c>
      <c r="AP649" s="580">
        <v>0.5</v>
      </c>
      <c r="AQ649" s="620">
        <v>40</v>
      </c>
      <c r="AR649" s="104">
        <f t="shared" si="57"/>
        <v>0</v>
      </c>
      <c r="AS649" s="87"/>
      <c r="AT649" s="580">
        <v>0</v>
      </c>
      <c r="AU649" s="580">
        <v>0.5</v>
      </c>
      <c r="AV649" s="620">
        <v>40</v>
      </c>
      <c r="AW649" s="104">
        <f t="shared" si="58"/>
        <v>0</v>
      </c>
    </row>
    <row r="650" spans="1:49" ht="36" hidden="1" customHeight="1">
      <c r="A650" s="522">
        <v>646</v>
      </c>
      <c r="B650" s="531" t="s">
        <v>1058</v>
      </c>
      <c r="C650" s="645" t="s">
        <v>86</v>
      </c>
      <c r="D650" s="513" t="s">
        <v>2640</v>
      </c>
      <c r="E650" s="103" t="s">
        <v>1064</v>
      </c>
      <c r="F650" s="645" t="s">
        <v>119</v>
      </c>
      <c r="G650" s="646" t="s">
        <v>1105</v>
      </c>
      <c r="H650" s="593" t="s">
        <v>1116</v>
      </c>
      <c r="I650" s="593" t="s">
        <v>1117</v>
      </c>
      <c r="J650" s="579" t="s">
        <v>1108</v>
      </c>
      <c r="K650" s="106"/>
      <c r="L650" s="103"/>
      <c r="M650" s="106"/>
      <c r="N650" s="106"/>
      <c r="O650" s="581" t="s">
        <v>1109</v>
      </c>
      <c r="P650" s="106"/>
      <c r="Q650" s="106"/>
      <c r="R650" s="87" t="s">
        <v>184</v>
      </c>
      <c r="S650" s="582">
        <v>1</v>
      </c>
      <c r="T650" s="583">
        <v>0.5</v>
      </c>
      <c r="U650" s="648">
        <v>15</v>
      </c>
      <c r="V650" s="554">
        <f t="shared" ref="V650:V713" si="60">S650*T650*U650*12</f>
        <v>90</v>
      </c>
      <c r="W650" s="549"/>
      <c r="X650" s="549">
        <v>350</v>
      </c>
      <c r="Y650" s="554">
        <f t="shared" si="59"/>
        <v>2100</v>
      </c>
      <c r="Z650" s="649">
        <v>1</v>
      </c>
      <c r="AA650" s="633"/>
      <c r="AB650" s="106"/>
      <c r="AD650" s="87"/>
      <c r="AE650" s="580">
        <v>1</v>
      </c>
      <c r="AF650" s="580">
        <v>0.5</v>
      </c>
      <c r="AG650" s="620">
        <v>40</v>
      </c>
      <c r="AH650" s="104">
        <f t="shared" si="55"/>
        <v>240</v>
      </c>
      <c r="AI650" s="87"/>
      <c r="AJ650" s="580">
        <v>1</v>
      </c>
      <c r="AK650" s="580">
        <v>0.5</v>
      </c>
      <c r="AL650" s="620">
        <v>40</v>
      </c>
      <c r="AM650" s="104">
        <f t="shared" si="56"/>
        <v>240</v>
      </c>
      <c r="AN650" s="87"/>
      <c r="AO650" s="580">
        <v>1</v>
      </c>
      <c r="AP650" s="580">
        <v>0.5</v>
      </c>
      <c r="AQ650" s="620">
        <v>40</v>
      </c>
      <c r="AR650" s="104">
        <f t="shared" si="57"/>
        <v>240</v>
      </c>
      <c r="AS650" s="87"/>
      <c r="AT650" s="580">
        <v>1</v>
      </c>
      <c r="AU650" s="580">
        <v>0.5</v>
      </c>
      <c r="AV650" s="620">
        <v>40</v>
      </c>
      <c r="AW650" s="104">
        <f t="shared" si="58"/>
        <v>240</v>
      </c>
    </row>
    <row r="651" spans="1:49" ht="60" hidden="1" customHeight="1">
      <c r="A651" s="522">
        <v>647</v>
      </c>
      <c r="B651" s="531" t="s">
        <v>1058</v>
      </c>
      <c r="C651" s="645" t="s">
        <v>86</v>
      </c>
      <c r="D651" s="513" t="s">
        <v>2640</v>
      </c>
      <c r="E651" s="103" t="s">
        <v>1064</v>
      </c>
      <c r="F651" s="645" t="s">
        <v>119</v>
      </c>
      <c r="G651" s="646" t="s">
        <v>1105</v>
      </c>
      <c r="H651" s="593" t="s">
        <v>1118</v>
      </c>
      <c r="I651" s="593" t="s">
        <v>1119</v>
      </c>
      <c r="J651" s="579" t="s">
        <v>1108</v>
      </c>
      <c r="K651" s="106"/>
      <c r="L651" s="103"/>
      <c r="M651" s="106"/>
      <c r="N651" s="106"/>
      <c r="O651" s="581" t="s">
        <v>1109</v>
      </c>
      <c r="P651" s="106"/>
      <c r="Q651" s="106"/>
      <c r="R651" s="87" t="s">
        <v>184</v>
      </c>
      <c r="S651" s="582">
        <v>1</v>
      </c>
      <c r="T651" s="583">
        <v>0.5</v>
      </c>
      <c r="U651" s="648">
        <v>15</v>
      </c>
      <c r="V651" s="554">
        <f t="shared" si="60"/>
        <v>90</v>
      </c>
      <c r="W651" s="549"/>
      <c r="X651" s="549">
        <v>350</v>
      </c>
      <c r="Y651" s="554">
        <f t="shared" si="59"/>
        <v>2100</v>
      </c>
      <c r="Z651" s="649">
        <v>1</v>
      </c>
      <c r="AA651" s="633"/>
      <c r="AB651" s="106"/>
      <c r="AD651" s="87"/>
      <c r="AE651" s="580">
        <v>1</v>
      </c>
      <c r="AF651" s="580">
        <v>0.5</v>
      </c>
      <c r="AG651" s="620">
        <v>40</v>
      </c>
      <c r="AH651" s="104">
        <f t="shared" si="55"/>
        <v>240</v>
      </c>
      <c r="AI651" s="87"/>
      <c r="AJ651" s="580">
        <v>1</v>
      </c>
      <c r="AK651" s="580">
        <v>0.5</v>
      </c>
      <c r="AL651" s="620">
        <v>40</v>
      </c>
      <c r="AM651" s="104">
        <f t="shared" si="56"/>
        <v>240</v>
      </c>
      <c r="AN651" s="87"/>
      <c r="AO651" s="580">
        <v>1</v>
      </c>
      <c r="AP651" s="580">
        <v>0.5</v>
      </c>
      <c r="AQ651" s="620">
        <v>40</v>
      </c>
      <c r="AR651" s="104">
        <f t="shared" si="57"/>
        <v>240</v>
      </c>
      <c r="AS651" s="87"/>
      <c r="AT651" s="580">
        <v>1</v>
      </c>
      <c r="AU651" s="580">
        <v>0.5</v>
      </c>
      <c r="AV651" s="620">
        <v>40</v>
      </c>
      <c r="AW651" s="104">
        <f t="shared" si="58"/>
        <v>240</v>
      </c>
    </row>
    <row r="652" spans="1:49" ht="60" hidden="1" customHeight="1">
      <c r="A652" s="522">
        <v>648</v>
      </c>
      <c r="B652" s="531" t="s">
        <v>1058</v>
      </c>
      <c r="C652" s="645" t="s">
        <v>86</v>
      </c>
      <c r="D652" s="513" t="s">
        <v>2640</v>
      </c>
      <c r="E652" s="103" t="s">
        <v>1064</v>
      </c>
      <c r="F652" s="103" t="s">
        <v>2924</v>
      </c>
      <c r="G652" s="646" t="s">
        <v>1121</v>
      </c>
      <c r="H652" s="593" t="s">
        <v>1122</v>
      </c>
      <c r="I652" s="593" t="s">
        <v>1123</v>
      </c>
      <c r="J652" s="579" t="s">
        <v>1124</v>
      </c>
      <c r="K652" s="106"/>
      <c r="L652" s="103"/>
      <c r="M652" s="106"/>
      <c r="N652" s="106"/>
      <c r="O652" s="581" t="s">
        <v>1125</v>
      </c>
      <c r="P652" s="106"/>
      <c r="Q652" s="106"/>
      <c r="R652" s="87" t="s">
        <v>184</v>
      </c>
      <c r="S652" s="582">
        <v>1</v>
      </c>
      <c r="T652" s="583">
        <v>0.2</v>
      </c>
      <c r="U652" s="648">
        <v>15</v>
      </c>
      <c r="V652" s="554">
        <f t="shared" si="60"/>
        <v>36</v>
      </c>
      <c r="W652" s="549"/>
      <c r="X652" s="549">
        <v>350</v>
      </c>
      <c r="Y652" s="554">
        <f t="shared" si="59"/>
        <v>840</v>
      </c>
      <c r="Z652" s="649">
        <v>1</v>
      </c>
      <c r="AA652" s="633"/>
      <c r="AB652" s="106"/>
      <c r="AD652" s="87"/>
      <c r="AE652" s="580">
        <v>1</v>
      </c>
      <c r="AF652" s="580">
        <v>0.2</v>
      </c>
      <c r="AG652" s="620">
        <v>40</v>
      </c>
      <c r="AH652" s="104">
        <f t="shared" si="55"/>
        <v>96</v>
      </c>
      <c r="AI652" s="87"/>
      <c r="AJ652" s="580">
        <v>1</v>
      </c>
      <c r="AK652" s="580">
        <v>0.2</v>
      </c>
      <c r="AL652" s="620">
        <v>40</v>
      </c>
      <c r="AM652" s="104">
        <f t="shared" si="56"/>
        <v>96</v>
      </c>
      <c r="AN652" s="87"/>
      <c r="AO652" s="580">
        <v>1</v>
      </c>
      <c r="AP652" s="580">
        <v>0.2</v>
      </c>
      <c r="AQ652" s="620">
        <v>40</v>
      </c>
      <c r="AR652" s="104">
        <f t="shared" si="57"/>
        <v>96</v>
      </c>
      <c r="AS652" s="87"/>
      <c r="AT652" s="580">
        <v>1</v>
      </c>
      <c r="AU652" s="580">
        <v>0.2</v>
      </c>
      <c r="AV652" s="620">
        <v>40</v>
      </c>
      <c r="AW652" s="104">
        <f t="shared" si="58"/>
        <v>96</v>
      </c>
    </row>
    <row r="653" spans="1:49" ht="36" hidden="1" customHeight="1">
      <c r="A653" s="522">
        <v>649</v>
      </c>
      <c r="B653" s="531" t="s">
        <v>1058</v>
      </c>
      <c r="C653" s="645" t="s">
        <v>86</v>
      </c>
      <c r="D653" s="513" t="s">
        <v>2640</v>
      </c>
      <c r="E653" s="103" t="s">
        <v>1064</v>
      </c>
      <c r="F653" s="103" t="s">
        <v>2924</v>
      </c>
      <c r="G653" s="646" t="s">
        <v>1121</v>
      </c>
      <c r="H653" s="593" t="s">
        <v>1126</v>
      </c>
      <c r="I653" s="593" t="s">
        <v>1127</v>
      </c>
      <c r="J653" s="579" t="s">
        <v>1124</v>
      </c>
      <c r="K653" s="106"/>
      <c r="L653" s="103"/>
      <c r="M653" s="106"/>
      <c r="N653" s="106"/>
      <c r="O653" s="581" t="s">
        <v>1125</v>
      </c>
      <c r="P653" s="106"/>
      <c r="Q653" s="106"/>
      <c r="R653" s="87" t="s">
        <v>184</v>
      </c>
      <c r="S653" s="582">
        <v>1</v>
      </c>
      <c r="T653" s="583">
        <v>0.2</v>
      </c>
      <c r="U653" s="648">
        <v>15</v>
      </c>
      <c r="V653" s="554">
        <f t="shared" si="60"/>
        <v>36</v>
      </c>
      <c r="W653" s="549"/>
      <c r="X653" s="549">
        <v>350</v>
      </c>
      <c r="Y653" s="554">
        <f t="shared" si="59"/>
        <v>840</v>
      </c>
      <c r="Z653" s="649">
        <v>1</v>
      </c>
      <c r="AA653" s="633"/>
      <c r="AB653" s="106"/>
      <c r="AD653" s="87"/>
      <c r="AE653" s="580">
        <v>1</v>
      </c>
      <c r="AF653" s="580">
        <v>0.2</v>
      </c>
      <c r="AG653" s="620">
        <v>40</v>
      </c>
      <c r="AH653" s="104">
        <f t="shared" si="55"/>
        <v>96</v>
      </c>
      <c r="AI653" s="87"/>
      <c r="AJ653" s="580">
        <v>1</v>
      </c>
      <c r="AK653" s="580">
        <v>0.2</v>
      </c>
      <c r="AL653" s="620">
        <v>40</v>
      </c>
      <c r="AM653" s="104">
        <f t="shared" si="56"/>
        <v>96</v>
      </c>
      <c r="AN653" s="87"/>
      <c r="AO653" s="580">
        <v>1</v>
      </c>
      <c r="AP653" s="580">
        <v>0.2</v>
      </c>
      <c r="AQ653" s="620">
        <v>40</v>
      </c>
      <c r="AR653" s="104">
        <f t="shared" si="57"/>
        <v>96</v>
      </c>
      <c r="AS653" s="87"/>
      <c r="AT653" s="580">
        <v>1</v>
      </c>
      <c r="AU653" s="580">
        <v>0.2</v>
      </c>
      <c r="AV653" s="620">
        <v>40</v>
      </c>
      <c r="AW653" s="104">
        <f t="shared" si="58"/>
        <v>96</v>
      </c>
    </row>
    <row r="654" spans="1:49" ht="60" hidden="1" customHeight="1">
      <c r="A654" s="522">
        <v>650</v>
      </c>
      <c r="B654" s="531" t="s">
        <v>1058</v>
      </c>
      <c r="C654" s="645" t="s">
        <v>86</v>
      </c>
      <c r="D654" s="513" t="s">
        <v>2640</v>
      </c>
      <c r="E654" s="103" t="s">
        <v>1064</v>
      </c>
      <c r="F654" s="103" t="s">
        <v>2924</v>
      </c>
      <c r="G654" s="646" t="s">
        <v>1121</v>
      </c>
      <c r="H654" s="593" t="s">
        <v>1128</v>
      </c>
      <c r="I654" s="593" t="s">
        <v>1129</v>
      </c>
      <c r="J654" s="579" t="s">
        <v>1124</v>
      </c>
      <c r="K654" s="106"/>
      <c r="L654" s="103"/>
      <c r="M654" s="106"/>
      <c r="N654" s="106"/>
      <c r="O654" s="581" t="s">
        <v>1125</v>
      </c>
      <c r="P654" s="106"/>
      <c r="Q654" s="106"/>
      <c r="R654" s="87" t="s">
        <v>184</v>
      </c>
      <c r="S654" s="582">
        <v>1</v>
      </c>
      <c r="T654" s="583">
        <v>0.2</v>
      </c>
      <c r="U654" s="648">
        <v>15</v>
      </c>
      <c r="V654" s="554">
        <f t="shared" si="60"/>
        <v>36</v>
      </c>
      <c r="W654" s="549"/>
      <c r="X654" s="549">
        <v>350</v>
      </c>
      <c r="Y654" s="554">
        <f t="shared" si="59"/>
        <v>840</v>
      </c>
      <c r="Z654" s="649">
        <v>1</v>
      </c>
      <c r="AA654" s="633"/>
      <c r="AB654" s="106"/>
      <c r="AD654" s="87"/>
      <c r="AE654" s="580">
        <v>1</v>
      </c>
      <c r="AF654" s="580">
        <v>0.2</v>
      </c>
      <c r="AG654" s="620">
        <v>40</v>
      </c>
      <c r="AH654" s="104">
        <f t="shared" si="55"/>
        <v>96</v>
      </c>
      <c r="AI654" s="87"/>
      <c r="AJ654" s="580">
        <v>1</v>
      </c>
      <c r="AK654" s="580">
        <v>0.2</v>
      </c>
      <c r="AL654" s="620">
        <v>40</v>
      </c>
      <c r="AM654" s="104">
        <f t="shared" si="56"/>
        <v>96</v>
      </c>
      <c r="AN654" s="87"/>
      <c r="AO654" s="580">
        <v>1</v>
      </c>
      <c r="AP654" s="580">
        <v>0.2</v>
      </c>
      <c r="AQ654" s="620">
        <v>40</v>
      </c>
      <c r="AR654" s="104">
        <f t="shared" si="57"/>
        <v>96</v>
      </c>
      <c r="AS654" s="87"/>
      <c r="AT654" s="580">
        <v>1</v>
      </c>
      <c r="AU654" s="580">
        <v>0.2</v>
      </c>
      <c r="AV654" s="620">
        <v>40</v>
      </c>
      <c r="AW654" s="104">
        <f t="shared" si="58"/>
        <v>96</v>
      </c>
    </row>
    <row r="655" spans="1:49" ht="72" hidden="1" customHeight="1">
      <c r="A655" s="522">
        <v>651</v>
      </c>
      <c r="B655" s="531" t="s">
        <v>1058</v>
      </c>
      <c r="C655" s="645" t="s">
        <v>86</v>
      </c>
      <c r="D655" s="513" t="s">
        <v>2640</v>
      </c>
      <c r="E655" s="103" t="s">
        <v>1064</v>
      </c>
      <c r="F655" s="103" t="s">
        <v>2924</v>
      </c>
      <c r="G655" s="646" t="s">
        <v>1121</v>
      </c>
      <c r="H655" s="593" t="s">
        <v>1130</v>
      </c>
      <c r="I655" s="593" t="s">
        <v>1131</v>
      </c>
      <c r="J655" s="579" t="s">
        <v>1124</v>
      </c>
      <c r="K655" s="106"/>
      <c r="L655" s="103"/>
      <c r="M655" s="106"/>
      <c r="N655" s="106"/>
      <c r="O655" s="581" t="s">
        <v>1125</v>
      </c>
      <c r="P655" s="106"/>
      <c r="Q655" s="106"/>
      <c r="R655" s="87" t="s">
        <v>184</v>
      </c>
      <c r="S655" s="582">
        <v>1</v>
      </c>
      <c r="T655" s="583">
        <v>0.2</v>
      </c>
      <c r="U655" s="648">
        <v>15</v>
      </c>
      <c r="V655" s="554">
        <f t="shared" si="60"/>
        <v>36</v>
      </c>
      <c r="W655" s="549"/>
      <c r="X655" s="549">
        <v>350</v>
      </c>
      <c r="Y655" s="554">
        <f t="shared" si="59"/>
        <v>840</v>
      </c>
      <c r="Z655" s="649">
        <v>1</v>
      </c>
      <c r="AA655" s="633"/>
      <c r="AB655" s="106"/>
      <c r="AD655" s="87"/>
      <c r="AE655" s="580">
        <v>1</v>
      </c>
      <c r="AF655" s="580">
        <v>0.2</v>
      </c>
      <c r="AG655" s="620">
        <v>40</v>
      </c>
      <c r="AH655" s="104">
        <f t="shared" si="55"/>
        <v>96</v>
      </c>
      <c r="AI655" s="87"/>
      <c r="AJ655" s="580">
        <v>1</v>
      </c>
      <c r="AK655" s="580">
        <v>0.2</v>
      </c>
      <c r="AL655" s="620">
        <v>40</v>
      </c>
      <c r="AM655" s="104">
        <f t="shared" si="56"/>
        <v>96</v>
      </c>
      <c r="AN655" s="87"/>
      <c r="AO655" s="580">
        <v>1</v>
      </c>
      <c r="AP655" s="580">
        <v>0.2</v>
      </c>
      <c r="AQ655" s="620">
        <v>40</v>
      </c>
      <c r="AR655" s="104">
        <f t="shared" si="57"/>
        <v>96</v>
      </c>
      <c r="AS655" s="87"/>
      <c r="AT655" s="580">
        <v>1</v>
      </c>
      <c r="AU655" s="580">
        <v>0.2</v>
      </c>
      <c r="AV655" s="620">
        <v>40</v>
      </c>
      <c r="AW655" s="104">
        <f t="shared" si="58"/>
        <v>96</v>
      </c>
    </row>
    <row r="656" spans="1:49" ht="72" hidden="1" customHeight="1">
      <c r="A656" s="522">
        <v>652</v>
      </c>
      <c r="B656" s="531" t="s">
        <v>1058</v>
      </c>
      <c r="C656" s="645" t="s">
        <v>86</v>
      </c>
      <c r="D656" s="513" t="s">
        <v>2640</v>
      </c>
      <c r="E656" s="103" t="s">
        <v>1064</v>
      </c>
      <c r="F656" s="103" t="s">
        <v>2924</v>
      </c>
      <c r="G656" s="646" t="s">
        <v>1121</v>
      </c>
      <c r="H656" s="593" t="s">
        <v>1122</v>
      </c>
      <c r="I656" s="593" t="s">
        <v>1132</v>
      </c>
      <c r="J656" s="579" t="s">
        <v>1124</v>
      </c>
      <c r="K656" s="106"/>
      <c r="L656" s="103"/>
      <c r="M656" s="106"/>
      <c r="N656" s="106"/>
      <c r="O656" s="581" t="s">
        <v>1125</v>
      </c>
      <c r="P656" s="106"/>
      <c r="Q656" s="106"/>
      <c r="R656" s="87" t="s">
        <v>184</v>
      </c>
      <c r="S656" s="582">
        <v>1</v>
      </c>
      <c r="T656" s="583">
        <v>0.2</v>
      </c>
      <c r="U656" s="648">
        <v>15</v>
      </c>
      <c r="V656" s="554">
        <f t="shared" si="60"/>
        <v>36</v>
      </c>
      <c r="W656" s="549"/>
      <c r="X656" s="549">
        <v>350</v>
      </c>
      <c r="Y656" s="554">
        <f t="shared" si="59"/>
        <v>840</v>
      </c>
      <c r="Z656" s="649">
        <v>1</v>
      </c>
      <c r="AA656" s="633"/>
      <c r="AB656" s="106"/>
      <c r="AD656" s="87"/>
      <c r="AE656" s="580">
        <v>1</v>
      </c>
      <c r="AF656" s="580">
        <v>0.2</v>
      </c>
      <c r="AG656" s="620">
        <v>40</v>
      </c>
      <c r="AH656" s="104">
        <f t="shared" si="55"/>
        <v>96</v>
      </c>
      <c r="AI656" s="87"/>
      <c r="AJ656" s="580">
        <v>1</v>
      </c>
      <c r="AK656" s="580">
        <v>0.2</v>
      </c>
      <c r="AL656" s="620">
        <v>40</v>
      </c>
      <c r="AM656" s="104">
        <f t="shared" si="56"/>
        <v>96</v>
      </c>
      <c r="AN656" s="87"/>
      <c r="AO656" s="580">
        <v>1</v>
      </c>
      <c r="AP656" s="580">
        <v>0.2</v>
      </c>
      <c r="AQ656" s="620">
        <v>40</v>
      </c>
      <c r="AR656" s="104">
        <f t="shared" si="57"/>
        <v>96</v>
      </c>
      <c r="AS656" s="87"/>
      <c r="AT656" s="580">
        <v>1</v>
      </c>
      <c r="AU656" s="580">
        <v>0.2</v>
      </c>
      <c r="AV656" s="620">
        <v>40</v>
      </c>
      <c r="AW656" s="104">
        <f t="shared" si="58"/>
        <v>96</v>
      </c>
    </row>
    <row r="657" spans="1:49" ht="36" hidden="1" customHeight="1">
      <c r="A657" s="522">
        <v>653</v>
      </c>
      <c r="B657" s="531" t="s">
        <v>1058</v>
      </c>
      <c r="C657" s="645" t="s">
        <v>86</v>
      </c>
      <c r="D657" s="513" t="s">
        <v>2640</v>
      </c>
      <c r="E657" s="103" t="s">
        <v>1064</v>
      </c>
      <c r="F657" s="103" t="s">
        <v>2924</v>
      </c>
      <c r="G657" s="646" t="s">
        <v>1121</v>
      </c>
      <c r="H657" s="593" t="s">
        <v>1133</v>
      </c>
      <c r="I657" s="593" t="s">
        <v>1134</v>
      </c>
      <c r="J657" s="579" t="s">
        <v>1124</v>
      </c>
      <c r="K657" s="106"/>
      <c r="L657" s="103"/>
      <c r="M657" s="106"/>
      <c r="N657" s="106"/>
      <c r="O657" s="581" t="s">
        <v>1125</v>
      </c>
      <c r="P657" s="106"/>
      <c r="Q657" s="106"/>
      <c r="R657" s="87" t="s">
        <v>184</v>
      </c>
      <c r="S657" s="582">
        <v>1</v>
      </c>
      <c r="T657" s="583">
        <v>0.2</v>
      </c>
      <c r="U657" s="648">
        <v>15</v>
      </c>
      <c r="V657" s="554">
        <f t="shared" si="60"/>
        <v>36</v>
      </c>
      <c r="W657" s="549"/>
      <c r="X657" s="549">
        <v>350</v>
      </c>
      <c r="Y657" s="554">
        <f t="shared" si="59"/>
        <v>840</v>
      </c>
      <c r="Z657" s="649">
        <v>1</v>
      </c>
      <c r="AA657" s="633"/>
      <c r="AB657" s="106"/>
      <c r="AD657" s="87"/>
      <c r="AE657" s="580">
        <v>1</v>
      </c>
      <c r="AF657" s="580">
        <v>0.2</v>
      </c>
      <c r="AG657" s="620">
        <v>40</v>
      </c>
      <c r="AH657" s="104">
        <f t="shared" si="55"/>
        <v>96</v>
      </c>
      <c r="AI657" s="87"/>
      <c r="AJ657" s="580">
        <v>1</v>
      </c>
      <c r="AK657" s="580">
        <v>0.2</v>
      </c>
      <c r="AL657" s="620">
        <v>40</v>
      </c>
      <c r="AM657" s="104">
        <f t="shared" si="56"/>
        <v>96</v>
      </c>
      <c r="AN657" s="87"/>
      <c r="AO657" s="580">
        <v>1</v>
      </c>
      <c r="AP657" s="580">
        <v>0.2</v>
      </c>
      <c r="AQ657" s="620">
        <v>40</v>
      </c>
      <c r="AR657" s="104">
        <f t="shared" si="57"/>
        <v>96</v>
      </c>
      <c r="AS657" s="87"/>
      <c r="AT657" s="580">
        <v>1</v>
      </c>
      <c r="AU657" s="580">
        <v>0.2</v>
      </c>
      <c r="AV657" s="620">
        <v>40</v>
      </c>
      <c r="AW657" s="104">
        <f t="shared" si="58"/>
        <v>96</v>
      </c>
    </row>
    <row r="658" spans="1:49" ht="48" hidden="1" customHeight="1">
      <c r="A658" s="522">
        <v>654</v>
      </c>
      <c r="B658" s="531" t="s">
        <v>1058</v>
      </c>
      <c r="C658" s="645" t="s">
        <v>86</v>
      </c>
      <c r="D658" s="513" t="s">
        <v>2640</v>
      </c>
      <c r="E658" s="103" t="s">
        <v>1064</v>
      </c>
      <c r="F658" s="645" t="s">
        <v>120</v>
      </c>
      <c r="G658" s="646" t="s">
        <v>1135</v>
      </c>
      <c r="H658" s="593" t="s">
        <v>1136</v>
      </c>
      <c r="I658" s="593" t="s">
        <v>1137</v>
      </c>
      <c r="J658" s="579" t="s">
        <v>1138</v>
      </c>
      <c r="K658" s="106"/>
      <c r="L658" s="103"/>
      <c r="M658" s="106"/>
      <c r="N658" s="106"/>
      <c r="O658" s="581" t="s">
        <v>1139</v>
      </c>
      <c r="P658" s="106"/>
      <c r="Q658" s="106"/>
      <c r="R658" s="87" t="s">
        <v>184</v>
      </c>
      <c r="S658" s="582">
        <v>1</v>
      </c>
      <c r="T658" s="583">
        <v>0.1</v>
      </c>
      <c r="U658" s="648">
        <v>15</v>
      </c>
      <c r="V658" s="554">
        <f t="shared" si="60"/>
        <v>18</v>
      </c>
      <c r="W658" s="549"/>
      <c r="X658" s="549">
        <v>350</v>
      </c>
      <c r="Y658" s="554">
        <f t="shared" si="59"/>
        <v>420</v>
      </c>
      <c r="Z658" s="649">
        <v>1</v>
      </c>
      <c r="AA658" s="633"/>
      <c r="AB658" s="106"/>
      <c r="AD658" s="87"/>
      <c r="AE658" s="580">
        <v>1</v>
      </c>
      <c r="AF658" s="580">
        <v>0.1</v>
      </c>
      <c r="AG658" s="620">
        <v>40</v>
      </c>
      <c r="AH658" s="104">
        <f t="shared" si="55"/>
        <v>48</v>
      </c>
      <c r="AI658" s="87"/>
      <c r="AJ658" s="580">
        <v>1</v>
      </c>
      <c r="AK658" s="580">
        <v>0.1</v>
      </c>
      <c r="AL658" s="620">
        <v>40</v>
      </c>
      <c r="AM658" s="104">
        <f t="shared" si="56"/>
        <v>48</v>
      </c>
      <c r="AN658" s="87"/>
      <c r="AO658" s="580">
        <v>1</v>
      </c>
      <c r="AP658" s="580">
        <v>0.1</v>
      </c>
      <c r="AQ658" s="620">
        <v>40</v>
      </c>
      <c r="AR658" s="104">
        <f t="shared" si="57"/>
        <v>48</v>
      </c>
      <c r="AS658" s="87"/>
      <c r="AT658" s="580">
        <v>1</v>
      </c>
      <c r="AU658" s="580">
        <v>0.1</v>
      </c>
      <c r="AV658" s="620">
        <v>40</v>
      </c>
      <c r="AW658" s="104">
        <f t="shared" si="58"/>
        <v>48</v>
      </c>
    </row>
    <row r="659" spans="1:49" ht="36" hidden="1" customHeight="1">
      <c r="A659" s="522">
        <v>655</v>
      </c>
      <c r="B659" s="531" t="s">
        <v>1058</v>
      </c>
      <c r="C659" s="645" t="s">
        <v>86</v>
      </c>
      <c r="D659" s="513" t="s">
        <v>2640</v>
      </c>
      <c r="E659" s="103" t="s">
        <v>1064</v>
      </c>
      <c r="F659" s="645" t="s">
        <v>1140</v>
      </c>
      <c r="G659" s="646" t="s">
        <v>1135</v>
      </c>
      <c r="H659" s="593" t="s">
        <v>1141</v>
      </c>
      <c r="I659" s="593" t="s">
        <v>1142</v>
      </c>
      <c r="J659" s="579" t="s">
        <v>1138</v>
      </c>
      <c r="K659" s="106"/>
      <c r="L659" s="103"/>
      <c r="M659" s="106"/>
      <c r="N659" s="106"/>
      <c r="O659" s="581" t="s">
        <v>1139</v>
      </c>
      <c r="P659" s="106"/>
      <c r="Q659" s="106"/>
      <c r="R659" s="87" t="s">
        <v>184</v>
      </c>
      <c r="S659" s="582">
        <v>1</v>
      </c>
      <c r="T659" s="583">
        <v>0.1</v>
      </c>
      <c r="U659" s="648">
        <v>15</v>
      </c>
      <c r="V659" s="554">
        <f t="shared" si="60"/>
        <v>18</v>
      </c>
      <c r="W659" s="549"/>
      <c r="X659" s="549">
        <v>350</v>
      </c>
      <c r="Y659" s="554">
        <f t="shared" si="59"/>
        <v>420</v>
      </c>
      <c r="Z659" s="649">
        <v>1</v>
      </c>
      <c r="AA659" s="633"/>
      <c r="AB659" s="106"/>
      <c r="AD659" s="87"/>
      <c r="AE659" s="580">
        <v>1</v>
      </c>
      <c r="AF659" s="580">
        <v>0.1</v>
      </c>
      <c r="AG659" s="620">
        <v>40</v>
      </c>
      <c r="AH659" s="104">
        <f t="shared" si="55"/>
        <v>48</v>
      </c>
      <c r="AI659" s="87"/>
      <c r="AJ659" s="580">
        <v>1</v>
      </c>
      <c r="AK659" s="580">
        <v>0.1</v>
      </c>
      <c r="AL659" s="620">
        <v>40</v>
      </c>
      <c r="AM659" s="104">
        <f t="shared" si="56"/>
        <v>48</v>
      </c>
      <c r="AN659" s="87"/>
      <c r="AO659" s="580">
        <v>1</v>
      </c>
      <c r="AP659" s="580">
        <v>0.1</v>
      </c>
      <c r="AQ659" s="620">
        <v>40</v>
      </c>
      <c r="AR659" s="104">
        <f t="shared" si="57"/>
        <v>48</v>
      </c>
      <c r="AS659" s="87"/>
      <c r="AT659" s="580">
        <v>1</v>
      </c>
      <c r="AU659" s="580">
        <v>0.1</v>
      </c>
      <c r="AV659" s="620">
        <v>40</v>
      </c>
      <c r="AW659" s="104">
        <f t="shared" si="58"/>
        <v>48</v>
      </c>
    </row>
    <row r="660" spans="1:49" ht="24" hidden="1" customHeight="1">
      <c r="A660" s="522">
        <v>656</v>
      </c>
      <c r="B660" s="531" t="s">
        <v>1058</v>
      </c>
      <c r="C660" s="645" t="s">
        <v>86</v>
      </c>
      <c r="D660" s="513" t="s">
        <v>2640</v>
      </c>
      <c r="E660" s="103" t="s">
        <v>1064</v>
      </c>
      <c r="F660" s="645" t="s">
        <v>120</v>
      </c>
      <c r="G660" s="646" t="s">
        <v>1135</v>
      </c>
      <c r="H660" s="593" t="s">
        <v>559</v>
      </c>
      <c r="I660" s="593" t="s">
        <v>1143</v>
      </c>
      <c r="J660" s="579" t="s">
        <v>1138</v>
      </c>
      <c r="K660" s="106"/>
      <c r="L660" s="103"/>
      <c r="M660" s="106"/>
      <c r="N660" s="106"/>
      <c r="O660" s="581" t="s">
        <v>1139</v>
      </c>
      <c r="P660" s="106"/>
      <c r="Q660" s="106"/>
      <c r="R660" s="87" t="s">
        <v>184</v>
      </c>
      <c r="S660" s="582">
        <v>1</v>
      </c>
      <c r="T660" s="583">
        <v>0.1</v>
      </c>
      <c r="U660" s="648">
        <v>15</v>
      </c>
      <c r="V660" s="554">
        <f t="shared" si="60"/>
        <v>18</v>
      </c>
      <c r="W660" s="549"/>
      <c r="X660" s="549">
        <v>350</v>
      </c>
      <c r="Y660" s="554">
        <f t="shared" si="59"/>
        <v>420</v>
      </c>
      <c r="Z660" s="649">
        <v>1</v>
      </c>
      <c r="AA660" s="633"/>
      <c r="AB660" s="106"/>
      <c r="AD660" s="87"/>
      <c r="AE660" s="580">
        <v>1</v>
      </c>
      <c r="AF660" s="580">
        <v>0.1</v>
      </c>
      <c r="AG660" s="620">
        <v>40</v>
      </c>
      <c r="AH660" s="104">
        <f t="shared" si="55"/>
        <v>48</v>
      </c>
      <c r="AI660" s="87"/>
      <c r="AJ660" s="580">
        <v>1</v>
      </c>
      <c r="AK660" s="580">
        <v>0.1</v>
      </c>
      <c r="AL660" s="620">
        <v>40</v>
      </c>
      <c r="AM660" s="104">
        <f t="shared" si="56"/>
        <v>48</v>
      </c>
      <c r="AN660" s="87"/>
      <c r="AO660" s="580">
        <v>1</v>
      </c>
      <c r="AP660" s="580">
        <v>0.1</v>
      </c>
      <c r="AQ660" s="620">
        <v>40</v>
      </c>
      <c r="AR660" s="104">
        <f t="shared" si="57"/>
        <v>48</v>
      </c>
      <c r="AS660" s="87"/>
      <c r="AT660" s="580">
        <v>1</v>
      </c>
      <c r="AU660" s="580">
        <v>0.1</v>
      </c>
      <c r="AV660" s="620">
        <v>40</v>
      </c>
      <c r="AW660" s="104">
        <f t="shared" si="58"/>
        <v>48</v>
      </c>
    </row>
    <row r="661" spans="1:49" ht="24" hidden="1" customHeight="1">
      <c r="A661" s="522">
        <v>657</v>
      </c>
      <c r="B661" s="531" t="s">
        <v>1058</v>
      </c>
      <c r="C661" s="645" t="s">
        <v>86</v>
      </c>
      <c r="D661" s="513" t="s">
        <v>2640</v>
      </c>
      <c r="E661" s="103" t="s">
        <v>1064</v>
      </c>
      <c r="F661" s="645" t="s">
        <v>120</v>
      </c>
      <c r="G661" s="646" t="s">
        <v>1135</v>
      </c>
      <c r="H661" s="593" t="s">
        <v>574</v>
      </c>
      <c r="I661" s="593" t="s">
        <v>1144</v>
      </c>
      <c r="J661" s="579" t="s">
        <v>1138</v>
      </c>
      <c r="K661" s="106"/>
      <c r="L661" s="103"/>
      <c r="M661" s="106"/>
      <c r="N661" s="106"/>
      <c r="O661" s="581" t="s">
        <v>1139</v>
      </c>
      <c r="P661" s="106"/>
      <c r="Q661" s="106"/>
      <c r="R661" s="87" t="s">
        <v>184</v>
      </c>
      <c r="S661" s="582">
        <v>1</v>
      </c>
      <c r="T661" s="583">
        <v>0.1</v>
      </c>
      <c r="U661" s="648">
        <v>15</v>
      </c>
      <c r="V661" s="554">
        <f t="shared" si="60"/>
        <v>18</v>
      </c>
      <c r="W661" s="549"/>
      <c r="X661" s="549">
        <v>350</v>
      </c>
      <c r="Y661" s="554">
        <f t="shared" si="59"/>
        <v>420</v>
      </c>
      <c r="Z661" s="649">
        <v>1</v>
      </c>
      <c r="AA661" s="633"/>
      <c r="AB661" s="106"/>
      <c r="AD661" s="87"/>
      <c r="AE661" s="580">
        <v>1</v>
      </c>
      <c r="AF661" s="580">
        <v>0.1</v>
      </c>
      <c r="AG661" s="620">
        <v>40</v>
      </c>
      <c r="AH661" s="104">
        <f t="shared" si="55"/>
        <v>48</v>
      </c>
      <c r="AI661" s="87"/>
      <c r="AJ661" s="580">
        <v>1</v>
      </c>
      <c r="AK661" s="580">
        <v>0.1</v>
      </c>
      <c r="AL661" s="620">
        <v>40</v>
      </c>
      <c r="AM661" s="104">
        <f t="shared" si="56"/>
        <v>48</v>
      </c>
      <c r="AN661" s="87"/>
      <c r="AO661" s="580">
        <v>1</v>
      </c>
      <c r="AP661" s="580">
        <v>0.1</v>
      </c>
      <c r="AQ661" s="620">
        <v>40</v>
      </c>
      <c r="AR661" s="104">
        <f t="shared" si="57"/>
        <v>48</v>
      </c>
      <c r="AS661" s="87"/>
      <c r="AT661" s="580">
        <v>1</v>
      </c>
      <c r="AU661" s="580">
        <v>0.1</v>
      </c>
      <c r="AV661" s="620">
        <v>40</v>
      </c>
      <c r="AW661" s="104">
        <f t="shared" si="58"/>
        <v>48</v>
      </c>
    </row>
    <row r="662" spans="1:49" ht="24" hidden="1" customHeight="1">
      <c r="A662" s="522">
        <v>658</v>
      </c>
      <c r="B662" s="531" t="s">
        <v>1058</v>
      </c>
      <c r="C662" s="645" t="s">
        <v>86</v>
      </c>
      <c r="D662" s="513" t="s">
        <v>2640</v>
      </c>
      <c r="E662" s="103" t="s">
        <v>1064</v>
      </c>
      <c r="F662" s="513" t="s">
        <v>1145</v>
      </c>
      <c r="G662" s="646" t="s">
        <v>1146</v>
      </c>
      <c r="H662" s="593" t="s">
        <v>1147</v>
      </c>
      <c r="I662" s="593" t="s">
        <v>1148</v>
      </c>
      <c r="J662" s="579"/>
      <c r="K662" s="106"/>
      <c r="L662" s="103"/>
      <c r="M662" s="106"/>
      <c r="N662" s="106"/>
      <c r="O662" s="650" t="s">
        <v>2655</v>
      </c>
      <c r="P662" s="106"/>
      <c r="Q662" s="106"/>
      <c r="R662" s="87" t="s">
        <v>184</v>
      </c>
      <c r="S662" s="582">
        <v>1</v>
      </c>
      <c r="T662" s="583">
        <v>0.5</v>
      </c>
      <c r="U662" s="648">
        <v>0.1</v>
      </c>
      <c r="V662" s="554">
        <f t="shared" si="60"/>
        <v>0.60000000000000009</v>
      </c>
      <c r="W662" s="549"/>
      <c r="X662" s="549">
        <v>350</v>
      </c>
      <c r="Y662" s="554">
        <f t="shared" si="59"/>
        <v>2100</v>
      </c>
      <c r="Z662" s="649">
        <v>1</v>
      </c>
      <c r="AA662" s="633"/>
      <c r="AB662" s="106"/>
      <c r="AD662" s="87"/>
      <c r="AE662" s="580">
        <v>1</v>
      </c>
      <c r="AF662" s="580">
        <v>0.5</v>
      </c>
      <c r="AG662" s="620">
        <v>40</v>
      </c>
      <c r="AH662" s="104">
        <f t="shared" si="55"/>
        <v>240</v>
      </c>
      <c r="AI662" s="87"/>
      <c r="AJ662" s="580">
        <v>1</v>
      </c>
      <c r="AK662" s="580">
        <v>0.5</v>
      </c>
      <c r="AL662" s="620">
        <v>40</v>
      </c>
      <c r="AM662" s="104">
        <f t="shared" si="56"/>
        <v>240</v>
      </c>
      <c r="AN662" s="87"/>
      <c r="AO662" s="580">
        <v>1</v>
      </c>
      <c r="AP662" s="580">
        <v>0.5</v>
      </c>
      <c r="AQ662" s="620">
        <v>40</v>
      </c>
      <c r="AR662" s="104">
        <f t="shared" si="57"/>
        <v>240</v>
      </c>
      <c r="AS662" s="87"/>
      <c r="AT662" s="580">
        <v>1</v>
      </c>
      <c r="AU662" s="580">
        <v>0.5</v>
      </c>
      <c r="AV662" s="620">
        <v>40</v>
      </c>
      <c r="AW662" s="104">
        <f t="shared" si="58"/>
        <v>240</v>
      </c>
    </row>
    <row r="663" spans="1:49" ht="24" hidden="1" customHeight="1">
      <c r="A663" s="522">
        <v>659</v>
      </c>
      <c r="B663" s="531" t="s">
        <v>1058</v>
      </c>
      <c r="C663" s="645" t="s">
        <v>86</v>
      </c>
      <c r="D663" s="513" t="s">
        <v>2640</v>
      </c>
      <c r="E663" s="103" t="s">
        <v>1064</v>
      </c>
      <c r="F663" s="513" t="s">
        <v>1145</v>
      </c>
      <c r="G663" s="646" t="s">
        <v>1146</v>
      </c>
      <c r="H663" s="593" t="s">
        <v>581</v>
      </c>
      <c r="I663" s="593" t="s">
        <v>1149</v>
      </c>
      <c r="J663" s="579" t="s">
        <v>1150</v>
      </c>
      <c r="K663" s="106"/>
      <c r="L663" s="103"/>
      <c r="M663" s="106"/>
      <c r="N663" s="106"/>
      <c r="O663" s="650" t="s">
        <v>2655</v>
      </c>
      <c r="P663" s="106"/>
      <c r="Q663" s="106"/>
      <c r="R663" s="87" t="s">
        <v>184</v>
      </c>
      <c r="S663" s="582">
        <v>1</v>
      </c>
      <c r="T663" s="583">
        <v>0.5</v>
      </c>
      <c r="U663" s="648">
        <v>0.1</v>
      </c>
      <c r="V663" s="554">
        <f t="shared" si="60"/>
        <v>0.60000000000000009</v>
      </c>
      <c r="W663" s="549"/>
      <c r="X663" s="549">
        <v>350</v>
      </c>
      <c r="Y663" s="554">
        <f t="shared" si="59"/>
        <v>2100</v>
      </c>
      <c r="Z663" s="649">
        <v>1</v>
      </c>
      <c r="AA663" s="633"/>
      <c r="AB663" s="106"/>
      <c r="AD663" s="87"/>
      <c r="AE663" s="580"/>
      <c r="AF663" s="580"/>
      <c r="AG663" s="620"/>
      <c r="AH663" s="104">
        <f t="shared" si="55"/>
        <v>0</v>
      </c>
      <c r="AI663" s="87"/>
      <c r="AJ663" s="580"/>
      <c r="AK663" s="580"/>
      <c r="AL663" s="620"/>
      <c r="AM663" s="104">
        <f t="shared" si="56"/>
        <v>0</v>
      </c>
      <c r="AN663" s="87"/>
      <c r="AO663" s="580"/>
      <c r="AP663" s="580"/>
      <c r="AQ663" s="620"/>
      <c r="AR663" s="104">
        <f t="shared" si="57"/>
        <v>0</v>
      </c>
      <c r="AS663" s="87"/>
      <c r="AT663" s="580"/>
      <c r="AU663" s="580"/>
      <c r="AV663" s="620"/>
      <c r="AW663" s="104">
        <f t="shared" si="58"/>
        <v>0</v>
      </c>
    </row>
    <row r="664" spans="1:49" ht="29.25" hidden="1" customHeight="1">
      <c r="A664" s="522">
        <v>660</v>
      </c>
      <c r="B664" s="531" t="s">
        <v>1058</v>
      </c>
      <c r="C664" s="645" t="s">
        <v>86</v>
      </c>
      <c r="D664" s="513" t="s">
        <v>2641</v>
      </c>
      <c r="E664" s="576" t="s">
        <v>2938</v>
      </c>
      <c r="F664" s="562" t="s">
        <v>319</v>
      </c>
      <c r="G664" s="645" t="s">
        <v>1151</v>
      </c>
      <c r="H664" s="593" t="s">
        <v>1152</v>
      </c>
      <c r="I664" s="593" t="s">
        <v>1152</v>
      </c>
      <c r="J664" s="579" t="s">
        <v>822</v>
      </c>
      <c r="K664" s="106"/>
      <c r="L664" s="103"/>
      <c r="M664" s="106"/>
      <c r="N664" s="106"/>
      <c r="O664" s="581" t="s">
        <v>1153</v>
      </c>
      <c r="P664" s="106"/>
      <c r="Q664" s="106"/>
      <c r="R664" s="87" t="s">
        <v>184</v>
      </c>
      <c r="S664" s="548"/>
      <c r="T664" s="549"/>
      <c r="U664" s="583"/>
      <c r="V664" s="554">
        <f t="shared" si="60"/>
        <v>0</v>
      </c>
      <c r="W664" s="549"/>
      <c r="X664" s="549"/>
      <c r="Y664" s="554">
        <f t="shared" si="59"/>
        <v>0</v>
      </c>
      <c r="Z664" s="649">
        <v>1</v>
      </c>
      <c r="AA664" s="633"/>
      <c r="AB664" s="87" t="s">
        <v>1154</v>
      </c>
      <c r="AD664" s="87"/>
      <c r="AE664" s="580" t="s">
        <v>822</v>
      </c>
      <c r="AF664" s="580" t="s">
        <v>822</v>
      </c>
      <c r="AG664" s="580" t="s">
        <v>822</v>
      </c>
      <c r="AH664" s="104" t="e">
        <f t="shared" si="55"/>
        <v>#VALUE!</v>
      </c>
      <c r="AI664" s="87"/>
      <c r="AJ664" s="580" t="s">
        <v>822</v>
      </c>
      <c r="AK664" s="580" t="s">
        <v>822</v>
      </c>
      <c r="AL664" s="580" t="s">
        <v>822</v>
      </c>
      <c r="AM664" s="104" t="e">
        <f t="shared" si="56"/>
        <v>#VALUE!</v>
      </c>
      <c r="AN664" s="87"/>
      <c r="AO664" s="580" t="s">
        <v>822</v>
      </c>
      <c r="AP664" s="580" t="s">
        <v>822</v>
      </c>
      <c r="AQ664" s="580" t="s">
        <v>822</v>
      </c>
      <c r="AR664" s="104" t="e">
        <f t="shared" si="57"/>
        <v>#VALUE!</v>
      </c>
      <c r="AS664" s="87"/>
      <c r="AT664" s="580" t="s">
        <v>822</v>
      </c>
      <c r="AU664" s="580" t="s">
        <v>822</v>
      </c>
      <c r="AV664" s="580" t="s">
        <v>822</v>
      </c>
      <c r="AW664" s="104" t="e">
        <f t="shared" si="58"/>
        <v>#VALUE!</v>
      </c>
    </row>
    <row r="665" spans="1:49" ht="16.5" hidden="1" customHeight="1">
      <c r="A665" s="522">
        <v>661</v>
      </c>
      <c r="B665" s="531" t="s">
        <v>1058</v>
      </c>
      <c r="C665" s="645" t="s">
        <v>86</v>
      </c>
      <c r="D665" s="513" t="s">
        <v>2641</v>
      </c>
      <c r="E665" s="576" t="s">
        <v>2938</v>
      </c>
      <c r="F665" s="562" t="s">
        <v>319</v>
      </c>
      <c r="G665" s="103" t="s">
        <v>2656</v>
      </c>
      <c r="H665" s="87" t="s">
        <v>1156</v>
      </c>
      <c r="I665" s="87" t="s">
        <v>1157</v>
      </c>
      <c r="J665" s="579" t="s">
        <v>1158</v>
      </c>
      <c r="K665" s="106"/>
      <c r="L665" s="103"/>
      <c r="M665" s="106"/>
      <c r="N665" s="106"/>
      <c r="O665" s="581" t="s">
        <v>1153</v>
      </c>
      <c r="P665" s="106"/>
      <c r="Q665" s="106"/>
      <c r="R665" s="87" t="s">
        <v>184</v>
      </c>
      <c r="S665" s="651">
        <v>1</v>
      </c>
      <c r="T665" s="652">
        <v>0.05</v>
      </c>
      <c r="U665" s="652">
        <v>15</v>
      </c>
      <c r="V665" s="554">
        <f t="shared" si="60"/>
        <v>9</v>
      </c>
      <c r="W665" s="549"/>
      <c r="X665" s="549">
        <v>230</v>
      </c>
      <c r="Y665" s="554">
        <f t="shared" si="59"/>
        <v>138</v>
      </c>
      <c r="Z665" s="649">
        <v>1</v>
      </c>
      <c r="AA665" s="633"/>
      <c r="AB665" s="106"/>
      <c r="AD665" s="87"/>
      <c r="AE665" s="713">
        <v>1</v>
      </c>
      <c r="AF665" s="713">
        <v>0.5</v>
      </c>
      <c r="AG665" s="713">
        <v>30</v>
      </c>
      <c r="AH665" s="104">
        <f t="shared" si="55"/>
        <v>180</v>
      </c>
      <c r="AI665" s="87"/>
      <c r="AJ665" s="713">
        <v>1</v>
      </c>
      <c r="AK665" s="713">
        <v>0.5</v>
      </c>
      <c r="AL665" s="713">
        <v>30</v>
      </c>
      <c r="AM665" s="104">
        <f t="shared" si="56"/>
        <v>180</v>
      </c>
      <c r="AN665" s="87"/>
      <c r="AO665" s="713">
        <v>1</v>
      </c>
      <c r="AP665" s="713">
        <v>0.5</v>
      </c>
      <c r="AQ665" s="713">
        <v>30</v>
      </c>
      <c r="AR665" s="104">
        <f t="shared" si="57"/>
        <v>180</v>
      </c>
      <c r="AS665" s="87"/>
      <c r="AT665" s="713">
        <v>1</v>
      </c>
      <c r="AU665" s="713">
        <v>0.5</v>
      </c>
      <c r="AV665" s="713">
        <v>30</v>
      </c>
      <c r="AW665" s="104">
        <f t="shared" si="58"/>
        <v>180</v>
      </c>
    </row>
    <row r="666" spans="1:49" ht="16.5" hidden="1" customHeight="1">
      <c r="A666" s="522">
        <v>662</v>
      </c>
      <c r="B666" s="531" t="s">
        <v>1058</v>
      </c>
      <c r="C666" s="645" t="s">
        <v>86</v>
      </c>
      <c r="D666" s="513" t="s">
        <v>2641</v>
      </c>
      <c r="E666" s="576" t="s">
        <v>2938</v>
      </c>
      <c r="F666" s="562" t="s">
        <v>319</v>
      </c>
      <c r="G666" s="103" t="s">
        <v>2656</v>
      </c>
      <c r="H666" s="87" t="s">
        <v>1159</v>
      </c>
      <c r="I666" s="87" t="s">
        <v>1160</v>
      </c>
      <c r="J666" s="579"/>
      <c r="K666" s="106"/>
      <c r="L666" s="103"/>
      <c r="M666" s="106"/>
      <c r="N666" s="106"/>
      <c r="O666" s="581" t="s">
        <v>1153</v>
      </c>
      <c r="P666" s="106"/>
      <c r="Q666" s="106"/>
      <c r="R666" s="87" t="s">
        <v>184</v>
      </c>
      <c r="S666" s="651">
        <v>1</v>
      </c>
      <c r="T666" s="652">
        <v>0.05</v>
      </c>
      <c r="U666" s="652">
        <v>15</v>
      </c>
      <c r="V666" s="554">
        <f t="shared" si="60"/>
        <v>9</v>
      </c>
      <c r="W666" s="549"/>
      <c r="X666" s="549">
        <v>230</v>
      </c>
      <c r="Y666" s="554">
        <f t="shared" si="59"/>
        <v>138</v>
      </c>
      <c r="Z666" s="649">
        <v>1</v>
      </c>
      <c r="AA666" s="633"/>
      <c r="AB666" s="106"/>
      <c r="AD666" s="87"/>
      <c r="AE666" s="713"/>
      <c r="AF666" s="713"/>
      <c r="AG666" s="713"/>
      <c r="AH666" s="104">
        <f t="shared" si="55"/>
        <v>0</v>
      </c>
      <c r="AI666" s="87"/>
      <c r="AJ666" s="713"/>
      <c r="AK666" s="713"/>
      <c r="AL666" s="713"/>
      <c r="AM666" s="104">
        <f t="shared" si="56"/>
        <v>0</v>
      </c>
      <c r="AN666" s="87"/>
      <c r="AO666" s="713"/>
      <c r="AP666" s="713"/>
      <c r="AQ666" s="713"/>
      <c r="AR666" s="104">
        <f t="shared" si="57"/>
        <v>0</v>
      </c>
      <c r="AS666" s="87"/>
      <c r="AT666" s="713"/>
      <c r="AU666" s="713"/>
      <c r="AV666" s="713"/>
      <c r="AW666" s="104">
        <f t="shared" si="58"/>
        <v>0</v>
      </c>
    </row>
    <row r="667" spans="1:49" ht="16.5" hidden="1" customHeight="1">
      <c r="A667" s="522">
        <v>663</v>
      </c>
      <c r="B667" s="531" t="s">
        <v>1058</v>
      </c>
      <c r="C667" s="645" t="s">
        <v>86</v>
      </c>
      <c r="D667" s="513" t="s">
        <v>2641</v>
      </c>
      <c r="E667" s="576" t="s">
        <v>2938</v>
      </c>
      <c r="F667" s="562" t="s">
        <v>319</v>
      </c>
      <c r="G667" s="103" t="s">
        <v>2656</v>
      </c>
      <c r="H667" s="87" t="s">
        <v>1161</v>
      </c>
      <c r="I667" s="87" t="s">
        <v>1161</v>
      </c>
      <c r="J667" s="579"/>
      <c r="K667" s="106"/>
      <c r="L667" s="103"/>
      <c r="M667" s="106"/>
      <c r="N667" s="106"/>
      <c r="O667" s="581" t="s">
        <v>1153</v>
      </c>
      <c r="P667" s="106"/>
      <c r="Q667" s="106"/>
      <c r="R667" s="87" t="s">
        <v>184</v>
      </c>
      <c r="S667" s="651">
        <v>1</v>
      </c>
      <c r="T667" s="652">
        <v>0.05</v>
      </c>
      <c r="U667" s="652">
        <v>15</v>
      </c>
      <c r="V667" s="554">
        <f t="shared" si="60"/>
        <v>9</v>
      </c>
      <c r="W667" s="549"/>
      <c r="X667" s="549">
        <v>230</v>
      </c>
      <c r="Y667" s="554">
        <f t="shared" si="59"/>
        <v>138</v>
      </c>
      <c r="Z667" s="649">
        <v>1</v>
      </c>
      <c r="AA667" s="633"/>
      <c r="AB667" s="106"/>
      <c r="AD667" s="87"/>
      <c r="AE667" s="713"/>
      <c r="AF667" s="713"/>
      <c r="AG667" s="713"/>
      <c r="AH667" s="104">
        <f t="shared" si="55"/>
        <v>0</v>
      </c>
      <c r="AI667" s="87"/>
      <c r="AJ667" s="713"/>
      <c r="AK667" s="713"/>
      <c r="AL667" s="713"/>
      <c r="AM667" s="104">
        <f t="shared" si="56"/>
        <v>0</v>
      </c>
      <c r="AN667" s="87"/>
      <c r="AO667" s="713"/>
      <c r="AP667" s="713"/>
      <c r="AQ667" s="713"/>
      <c r="AR667" s="104">
        <f t="shared" si="57"/>
        <v>0</v>
      </c>
      <c r="AS667" s="87"/>
      <c r="AT667" s="713"/>
      <c r="AU667" s="713"/>
      <c r="AV667" s="713"/>
      <c r="AW667" s="104">
        <f t="shared" si="58"/>
        <v>0</v>
      </c>
    </row>
    <row r="668" spans="1:49" ht="16.5" hidden="1" customHeight="1">
      <c r="A668" s="522">
        <v>664</v>
      </c>
      <c r="B668" s="531" t="s">
        <v>1058</v>
      </c>
      <c r="C668" s="645" t="s">
        <v>86</v>
      </c>
      <c r="D668" s="513" t="s">
        <v>2641</v>
      </c>
      <c r="E668" s="576" t="s">
        <v>2938</v>
      </c>
      <c r="F668" s="562" t="s">
        <v>319</v>
      </c>
      <c r="G668" s="103" t="s">
        <v>2656</v>
      </c>
      <c r="H668" s="87" t="s">
        <v>1162</v>
      </c>
      <c r="I668" s="87" t="s">
        <v>1163</v>
      </c>
      <c r="J668" s="579"/>
      <c r="K668" s="106"/>
      <c r="L668" s="103"/>
      <c r="M668" s="106"/>
      <c r="N668" s="106"/>
      <c r="O668" s="581" t="s">
        <v>1153</v>
      </c>
      <c r="P668" s="106"/>
      <c r="Q668" s="106"/>
      <c r="R668" s="87" t="s">
        <v>184</v>
      </c>
      <c r="S668" s="651">
        <v>1</v>
      </c>
      <c r="T668" s="652">
        <v>0.05</v>
      </c>
      <c r="U668" s="652">
        <v>15</v>
      </c>
      <c r="V668" s="554">
        <f t="shared" si="60"/>
        <v>9</v>
      </c>
      <c r="W668" s="549"/>
      <c r="X668" s="549">
        <v>230</v>
      </c>
      <c r="Y668" s="554">
        <f t="shared" si="59"/>
        <v>138</v>
      </c>
      <c r="Z668" s="649">
        <v>1</v>
      </c>
      <c r="AA668" s="633"/>
      <c r="AB668" s="106"/>
      <c r="AD668" s="87"/>
      <c r="AE668" s="713"/>
      <c r="AF668" s="713"/>
      <c r="AG668" s="713"/>
      <c r="AH668" s="104">
        <f t="shared" si="55"/>
        <v>0</v>
      </c>
      <c r="AI668" s="87"/>
      <c r="AJ668" s="713"/>
      <c r="AK668" s="713"/>
      <c r="AL668" s="713"/>
      <c r="AM668" s="104">
        <f t="shared" si="56"/>
        <v>0</v>
      </c>
      <c r="AN668" s="87"/>
      <c r="AO668" s="713"/>
      <c r="AP668" s="713"/>
      <c r="AQ668" s="713"/>
      <c r="AR668" s="104">
        <f t="shared" si="57"/>
        <v>0</v>
      </c>
      <c r="AS668" s="87"/>
      <c r="AT668" s="713"/>
      <c r="AU668" s="713"/>
      <c r="AV668" s="713"/>
      <c r="AW668" s="104">
        <f t="shared" si="58"/>
        <v>0</v>
      </c>
    </row>
    <row r="669" spans="1:49" ht="16.5" hidden="1" customHeight="1">
      <c r="A669" s="522">
        <v>665</v>
      </c>
      <c r="B669" s="531" t="s">
        <v>1058</v>
      </c>
      <c r="C669" s="645" t="s">
        <v>86</v>
      </c>
      <c r="D669" s="513" t="s">
        <v>2641</v>
      </c>
      <c r="E669" s="576" t="s">
        <v>2938</v>
      </c>
      <c r="F669" s="562" t="s">
        <v>319</v>
      </c>
      <c r="G669" s="103" t="s">
        <v>2656</v>
      </c>
      <c r="H669" s="87" t="s">
        <v>1164</v>
      </c>
      <c r="I669" s="87" t="s">
        <v>1165</v>
      </c>
      <c r="J669" s="579"/>
      <c r="K669" s="106"/>
      <c r="L669" s="103"/>
      <c r="M669" s="106"/>
      <c r="N669" s="106"/>
      <c r="O669" s="581" t="s">
        <v>1153</v>
      </c>
      <c r="P669" s="106"/>
      <c r="Q669" s="106"/>
      <c r="R669" s="87" t="s">
        <v>184</v>
      </c>
      <c r="S669" s="651">
        <v>1</v>
      </c>
      <c r="T669" s="652">
        <v>0.05</v>
      </c>
      <c r="U669" s="652">
        <v>15</v>
      </c>
      <c r="V669" s="554">
        <f t="shared" si="60"/>
        <v>9</v>
      </c>
      <c r="W669" s="549"/>
      <c r="X669" s="549">
        <v>230</v>
      </c>
      <c r="Y669" s="554">
        <f t="shared" si="59"/>
        <v>138</v>
      </c>
      <c r="Z669" s="649">
        <v>1</v>
      </c>
      <c r="AA669" s="633"/>
      <c r="AB669" s="106"/>
      <c r="AD669" s="87"/>
      <c r="AE669" s="713"/>
      <c r="AF669" s="713"/>
      <c r="AG669" s="713"/>
      <c r="AH669" s="104">
        <f t="shared" si="55"/>
        <v>0</v>
      </c>
      <c r="AI669" s="87"/>
      <c r="AJ669" s="713"/>
      <c r="AK669" s="713"/>
      <c r="AL669" s="713"/>
      <c r="AM669" s="104">
        <f t="shared" si="56"/>
        <v>0</v>
      </c>
      <c r="AN669" s="87"/>
      <c r="AO669" s="713"/>
      <c r="AP669" s="713"/>
      <c r="AQ669" s="713"/>
      <c r="AR669" s="104">
        <f t="shared" si="57"/>
        <v>0</v>
      </c>
      <c r="AS669" s="87"/>
      <c r="AT669" s="713"/>
      <c r="AU669" s="713"/>
      <c r="AV669" s="713"/>
      <c r="AW669" s="104">
        <f t="shared" si="58"/>
        <v>0</v>
      </c>
    </row>
    <row r="670" spans="1:49" ht="24" hidden="1" customHeight="1">
      <c r="A670" s="522">
        <v>666</v>
      </c>
      <c r="B670" s="531" t="s">
        <v>1058</v>
      </c>
      <c r="C670" s="645" t="s">
        <v>86</v>
      </c>
      <c r="D670" s="513" t="s">
        <v>2640</v>
      </c>
      <c r="E670" s="562" t="s">
        <v>807</v>
      </c>
      <c r="F670" s="562" t="s">
        <v>2923</v>
      </c>
      <c r="G670" s="103" t="s">
        <v>2657</v>
      </c>
      <c r="H670" s="87" t="s">
        <v>1166</v>
      </c>
      <c r="I670" s="87" t="s">
        <v>1167</v>
      </c>
      <c r="J670" s="579"/>
      <c r="K670" s="106"/>
      <c r="L670" s="103"/>
      <c r="M670" s="106"/>
      <c r="N670" s="106"/>
      <c r="O670" s="581" t="s">
        <v>1153</v>
      </c>
      <c r="P670" s="106"/>
      <c r="Q670" s="106"/>
      <c r="R670" s="87" t="s">
        <v>184</v>
      </c>
      <c r="S670" s="651">
        <v>0</v>
      </c>
      <c r="T670" s="652">
        <v>0.05</v>
      </c>
      <c r="U670" s="652">
        <v>15</v>
      </c>
      <c r="V670" s="554">
        <f t="shared" si="60"/>
        <v>0</v>
      </c>
      <c r="W670" s="549"/>
      <c r="X670" s="549">
        <v>230</v>
      </c>
      <c r="Y670" s="554">
        <f t="shared" si="59"/>
        <v>0</v>
      </c>
      <c r="Z670" s="649">
        <v>1</v>
      </c>
      <c r="AA670" s="633"/>
      <c r="AB670" s="106"/>
      <c r="AD670" s="87"/>
      <c r="AE670" s="713"/>
      <c r="AF670" s="713"/>
      <c r="AG670" s="713"/>
      <c r="AH670" s="104">
        <f t="shared" si="55"/>
        <v>0</v>
      </c>
      <c r="AI670" s="87"/>
      <c r="AJ670" s="713"/>
      <c r="AK670" s="713"/>
      <c r="AL670" s="713"/>
      <c r="AM670" s="104">
        <f t="shared" si="56"/>
        <v>0</v>
      </c>
      <c r="AN670" s="87"/>
      <c r="AO670" s="713"/>
      <c r="AP670" s="713"/>
      <c r="AQ670" s="713"/>
      <c r="AR670" s="104">
        <f t="shared" si="57"/>
        <v>0</v>
      </c>
      <c r="AS670" s="87"/>
      <c r="AT670" s="713"/>
      <c r="AU670" s="713"/>
      <c r="AV670" s="713"/>
      <c r="AW670" s="104">
        <f t="shared" si="58"/>
        <v>0</v>
      </c>
    </row>
    <row r="671" spans="1:49" ht="24" hidden="1" customHeight="1">
      <c r="A671" s="522">
        <v>667</v>
      </c>
      <c r="B671" s="531" t="s">
        <v>1058</v>
      </c>
      <c r="C671" s="645" t="s">
        <v>86</v>
      </c>
      <c r="D671" s="513" t="s">
        <v>2640</v>
      </c>
      <c r="E671" s="562" t="s">
        <v>807</v>
      </c>
      <c r="F671" s="562" t="s">
        <v>2923</v>
      </c>
      <c r="G671" s="103" t="s">
        <v>2657</v>
      </c>
      <c r="H671" s="87" t="s">
        <v>1168</v>
      </c>
      <c r="I671" s="87" t="s">
        <v>1169</v>
      </c>
      <c r="J671" s="579"/>
      <c r="K671" s="106"/>
      <c r="L671" s="103"/>
      <c r="M671" s="106"/>
      <c r="N671" s="106"/>
      <c r="O671" s="581" t="s">
        <v>1153</v>
      </c>
      <c r="P671" s="106"/>
      <c r="Q671" s="106"/>
      <c r="R671" s="87" t="s">
        <v>184</v>
      </c>
      <c r="S671" s="651">
        <v>0</v>
      </c>
      <c r="T671" s="652">
        <v>0.05</v>
      </c>
      <c r="U671" s="652">
        <v>15</v>
      </c>
      <c r="V671" s="554">
        <f t="shared" si="60"/>
        <v>0</v>
      </c>
      <c r="W671" s="549"/>
      <c r="X671" s="549">
        <v>230</v>
      </c>
      <c r="Y671" s="554">
        <f t="shared" si="59"/>
        <v>0</v>
      </c>
      <c r="Z671" s="649">
        <v>1</v>
      </c>
      <c r="AA671" s="633"/>
      <c r="AB671" s="106"/>
      <c r="AD671" s="87"/>
      <c r="AE671" s="713"/>
      <c r="AF671" s="713"/>
      <c r="AG671" s="713"/>
      <c r="AH671" s="104">
        <f t="shared" si="55"/>
        <v>0</v>
      </c>
      <c r="AI671" s="87"/>
      <c r="AJ671" s="713"/>
      <c r="AK671" s="713"/>
      <c r="AL671" s="713"/>
      <c r="AM671" s="104">
        <f t="shared" si="56"/>
        <v>0</v>
      </c>
      <c r="AN671" s="87"/>
      <c r="AO671" s="713"/>
      <c r="AP671" s="713"/>
      <c r="AQ671" s="713"/>
      <c r="AR671" s="104">
        <f t="shared" si="57"/>
        <v>0</v>
      </c>
      <c r="AS671" s="87"/>
      <c r="AT671" s="713"/>
      <c r="AU671" s="713"/>
      <c r="AV671" s="713"/>
      <c r="AW671" s="104">
        <f t="shared" si="58"/>
        <v>0</v>
      </c>
    </row>
    <row r="672" spans="1:49" ht="24" hidden="1" customHeight="1">
      <c r="A672" s="522">
        <v>668</v>
      </c>
      <c r="B672" s="531" t="s">
        <v>1058</v>
      </c>
      <c r="C672" s="645" t="s">
        <v>86</v>
      </c>
      <c r="D672" s="513" t="s">
        <v>2641</v>
      </c>
      <c r="E672" s="576" t="s">
        <v>2938</v>
      </c>
      <c r="F672" s="562" t="s">
        <v>319</v>
      </c>
      <c r="G672" s="103" t="s">
        <v>2656</v>
      </c>
      <c r="H672" s="87" t="s">
        <v>326</v>
      </c>
      <c r="I672" s="87" t="s">
        <v>1170</v>
      </c>
      <c r="J672" s="579"/>
      <c r="K672" s="106"/>
      <c r="L672" s="103"/>
      <c r="M672" s="106"/>
      <c r="N672" s="106"/>
      <c r="O672" s="581" t="s">
        <v>1153</v>
      </c>
      <c r="P672" s="106"/>
      <c r="Q672" s="106"/>
      <c r="R672" s="87" t="s">
        <v>184</v>
      </c>
      <c r="S672" s="651">
        <v>1</v>
      </c>
      <c r="T672" s="652">
        <v>0.05</v>
      </c>
      <c r="U672" s="652">
        <v>15</v>
      </c>
      <c r="V672" s="554">
        <f t="shared" si="60"/>
        <v>9</v>
      </c>
      <c r="W672" s="549"/>
      <c r="X672" s="549">
        <v>230</v>
      </c>
      <c r="Y672" s="554">
        <f t="shared" si="59"/>
        <v>138</v>
      </c>
      <c r="Z672" s="649">
        <v>1</v>
      </c>
      <c r="AA672" s="633"/>
      <c r="AB672" s="106"/>
      <c r="AD672" s="87"/>
      <c r="AE672" s="713"/>
      <c r="AF672" s="713"/>
      <c r="AG672" s="713"/>
      <c r="AH672" s="104">
        <f t="shared" si="55"/>
        <v>0</v>
      </c>
      <c r="AI672" s="87"/>
      <c r="AJ672" s="713"/>
      <c r="AK672" s="713"/>
      <c r="AL672" s="713"/>
      <c r="AM672" s="104">
        <f t="shared" si="56"/>
        <v>0</v>
      </c>
      <c r="AN672" s="87"/>
      <c r="AO672" s="713"/>
      <c r="AP672" s="713"/>
      <c r="AQ672" s="713"/>
      <c r="AR672" s="104">
        <f t="shared" si="57"/>
        <v>0</v>
      </c>
      <c r="AS672" s="87"/>
      <c r="AT672" s="713"/>
      <c r="AU672" s="713"/>
      <c r="AV672" s="713"/>
      <c r="AW672" s="104">
        <f t="shared" si="58"/>
        <v>0</v>
      </c>
    </row>
    <row r="673" spans="1:49" ht="16.5" hidden="1" customHeight="1">
      <c r="A673" s="522">
        <v>669</v>
      </c>
      <c r="B673" s="531" t="s">
        <v>1058</v>
      </c>
      <c r="C673" s="645" t="s">
        <v>86</v>
      </c>
      <c r="D673" s="513" t="s">
        <v>2641</v>
      </c>
      <c r="E673" s="576" t="s">
        <v>2938</v>
      </c>
      <c r="F673" s="562" t="s">
        <v>319</v>
      </c>
      <c r="G673" s="103" t="s">
        <v>2656</v>
      </c>
      <c r="H673" s="87" t="s">
        <v>321</v>
      </c>
      <c r="I673" s="87" t="s">
        <v>1171</v>
      </c>
      <c r="J673" s="579"/>
      <c r="K673" s="106"/>
      <c r="L673" s="103"/>
      <c r="M673" s="106"/>
      <c r="N673" s="106"/>
      <c r="O673" s="581" t="s">
        <v>1153</v>
      </c>
      <c r="P673" s="106"/>
      <c r="Q673" s="106"/>
      <c r="R673" s="87" t="s">
        <v>184</v>
      </c>
      <c r="S673" s="651">
        <v>1</v>
      </c>
      <c r="T673" s="652">
        <v>0.05</v>
      </c>
      <c r="U673" s="652">
        <v>15</v>
      </c>
      <c r="V673" s="554">
        <f t="shared" si="60"/>
        <v>9</v>
      </c>
      <c r="W673" s="549"/>
      <c r="X673" s="549">
        <v>230</v>
      </c>
      <c r="Y673" s="554">
        <f t="shared" si="59"/>
        <v>138</v>
      </c>
      <c r="Z673" s="649">
        <v>1</v>
      </c>
      <c r="AA673" s="633"/>
      <c r="AB673" s="106"/>
      <c r="AD673" s="87"/>
      <c r="AE673" s="713"/>
      <c r="AF673" s="713"/>
      <c r="AG673" s="713"/>
      <c r="AH673" s="104">
        <f t="shared" si="55"/>
        <v>0</v>
      </c>
      <c r="AI673" s="87"/>
      <c r="AJ673" s="713"/>
      <c r="AK673" s="713"/>
      <c r="AL673" s="713"/>
      <c r="AM673" s="104">
        <f t="shared" si="56"/>
        <v>0</v>
      </c>
      <c r="AN673" s="87"/>
      <c r="AO673" s="713"/>
      <c r="AP673" s="713"/>
      <c r="AQ673" s="713"/>
      <c r="AR673" s="104">
        <f t="shared" si="57"/>
        <v>0</v>
      </c>
      <c r="AS673" s="87"/>
      <c r="AT673" s="713"/>
      <c r="AU673" s="713"/>
      <c r="AV673" s="713"/>
      <c r="AW673" s="104">
        <f t="shared" si="58"/>
        <v>0</v>
      </c>
    </row>
    <row r="674" spans="1:49" ht="16.5" hidden="1" customHeight="1">
      <c r="A674" s="522">
        <v>670</v>
      </c>
      <c r="B674" s="531" t="s">
        <v>1058</v>
      </c>
      <c r="C674" s="645" t="s">
        <v>86</v>
      </c>
      <c r="D674" s="513" t="s">
        <v>2641</v>
      </c>
      <c r="E674" s="576" t="s">
        <v>2938</v>
      </c>
      <c r="F674" s="562" t="s">
        <v>319</v>
      </c>
      <c r="G674" s="103" t="s">
        <v>2656</v>
      </c>
      <c r="H674" s="87" t="s">
        <v>1172</v>
      </c>
      <c r="I674" s="87" t="s">
        <v>325</v>
      </c>
      <c r="J674" s="579"/>
      <c r="K674" s="106"/>
      <c r="L674" s="103"/>
      <c r="M674" s="106"/>
      <c r="N674" s="106"/>
      <c r="O674" s="581" t="s">
        <v>1153</v>
      </c>
      <c r="P674" s="106"/>
      <c r="Q674" s="106"/>
      <c r="R674" s="87" t="s">
        <v>184</v>
      </c>
      <c r="S674" s="651">
        <v>1</v>
      </c>
      <c r="T674" s="652">
        <v>0.05</v>
      </c>
      <c r="U674" s="652">
        <v>15</v>
      </c>
      <c r="V674" s="554">
        <f t="shared" si="60"/>
        <v>9</v>
      </c>
      <c r="W674" s="549"/>
      <c r="X674" s="549">
        <v>230</v>
      </c>
      <c r="Y674" s="554">
        <f t="shared" si="59"/>
        <v>138</v>
      </c>
      <c r="Z674" s="649">
        <v>1</v>
      </c>
      <c r="AA674" s="633"/>
      <c r="AB674" s="106"/>
      <c r="AD674" s="87"/>
      <c r="AE674" s="713"/>
      <c r="AF674" s="713"/>
      <c r="AG674" s="713"/>
      <c r="AH674" s="104">
        <f t="shared" si="55"/>
        <v>0</v>
      </c>
      <c r="AI674" s="87"/>
      <c r="AJ674" s="713"/>
      <c r="AK674" s="713"/>
      <c r="AL674" s="713"/>
      <c r="AM674" s="104">
        <f t="shared" si="56"/>
        <v>0</v>
      </c>
      <c r="AN674" s="87"/>
      <c r="AO674" s="713"/>
      <c r="AP674" s="713"/>
      <c r="AQ674" s="713"/>
      <c r="AR674" s="104">
        <f t="shared" si="57"/>
        <v>0</v>
      </c>
      <c r="AS674" s="87"/>
      <c r="AT674" s="713"/>
      <c r="AU674" s="713"/>
      <c r="AV674" s="713"/>
      <c r="AW674" s="104">
        <f t="shared" si="58"/>
        <v>0</v>
      </c>
    </row>
    <row r="675" spans="1:49" ht="16.5" hidden="1" customHeight="1">
      <c r="A675" s="522">
        <v>671</v>
      </c>
      <c r="B675" s="531" t="s">
        <v>1058</v>
      </c>
      <c r="C675" s="645" t="s">
        <v>86</v>
      </c>
      <c r="D675" s="513" t="s">
        <v>2641</v>
      </c>
      <c r="E675" s="576" t="s">
        <v>2938</v>
      </c>
      <c r="F675" s="562" t="s">
        <v>319</v>
      </c>
      <c r="G675" s="562" t="s">
        <v>329</v>
      </c>
      <c r="H675" s="87" t="s">
        <v>664</v>
      </c>
      <c r="I675" s="109" t="s">
        <v>1173</v>
      </c>
      <c r="J675" s="579"/>
      <c r="K675" s="106"/>
      <c r="L675" s="103"/>
      <c r="M675" s="106"/>
      <c r="N675" s="106"/>
      <c r="O675" s="581" t="s">
        <v>1153</v>
      </c>
      <c r="P675" s="106"/>
      <c r="Q675" s="106"/>
      <c r="R675" s="87" t="s">
        <v>184</v>
      </c>
      <c r="S675" s="651">
        <v>1</v>
      </c>
      <c r="T675" s="652">
        <v>0.05</v>
      </c>
      <c r="U675" s="652">
        <v>15</v>
      </c>
      <c r="V675" s="554">
        <f t="shared" si="60"/>
        <v>9</v>
      </c>
      <c r="W675" s="549"/>
      <c r="X675" s="549">
        <v>230</v>
      </c>
      <c r="Y675" s="554">
        <f t="shared" si="59"/>
        <v>138</v>
      </c>
      <c r="Z675" s="649">
        <v>1</v>
      </c>
      <c r="AA675" s="633"/>
      <c r="AB675" s="106"/>
      <c r="AD675" s="87"/>
      <c r="AE675" s="713"/>
      <c r="AF675" s="713"/>
      <c r="AG675" s="713"/>
      <c r="AH675" s="104">
        <f t="shared" si="55"/>
        <v>0</v>
      </c>
      <c r="AI675" s="87"/>
      <c r="AJ675" s="713"/>
      <c r="AK675" s="713"/>
      <c r="AL675" s="713"/>
      <c r="AM675" s="104">
        <f t="shared" si="56"/>
        <v>0</v>
      </c>
      <c r="AN675" s="87"/>
      <c r="AO675" s="713"/>
      <c r="AP675" s="713"/>
      <c r="AQ675" s="713"/>
      <c r="AR675" s="104">
        <f t="shared" si="57"/>
        <v>0</v>
      </c>
      <c r="AS675" s="87"/>
      <c r="AT675" s="713"/>
      <c r="AU675" s="713"/>
      <c r="AV675" s="713"/>
      <c r="AW675" s="104">
        <f t="shared" si="58"/>
        <v>0</v>
      </c>
    </row>
    <row r="676" spans="1:49" ht="16.5" hidden="1" customHeight="1">
      <c r="A676" s="522">
        <v>672</v>
      </c>
      <c r="B676" s="531" t="s">
        <v>1058</v>
      </c>
      <c r="C676" s="645" t="s">
        <v>86</v>
      </c>
      <c r="D676" s="513" t="s">
        <v>2641</v>
      </c>
      <c r="E676" s="576" t="s">
        <v>2938</v>
      </c>
      <c r="F676" s="562" t="s">
        <v>319</v>
      </c>
      <c r="G676" s="562" t="s">
        <v>329</v>
      </c>
      <c r="H676" s="87" t="s">
        <v>667</v>
      </c>
      <c r="I676" s="109" t="s">
        <v>1174</v>
      </c>
      <c r="J676" s="579"/>
      <c r="K676" s="106"/>
      <c r="L676" s="103"/>
      <c r="M676" s="106"/>
      <c r="N676" s="106"/>
      <c r="O676" s="581" t="s">
        <v>1153</v>
      </c>
      <c r="P676" s="106"/>
      <c r="Q676" s="106"/>
      <c r="R676" s="87" t="s">
        <v>184</v>
      </c>
      <c r="S676" s="651">
        <v>1</v>
      </c>
      <c r="T676" s="652">
        <v>0.05</v>
      </c>
      <c r="U676" s="652">
        <v>15</v>
      </c>
      <c r="V676" s="554">
        <f t="shared" si="60"/>
        <v>9</v>
      </c>
      <c r="W676" s="549"/>
      <c r="X676" s="549">
        <v>230</v>
      </c>
      <c r="Y676" s="554">
        <f t="shared" si="59"/>
        <v>138</v>
      </c>
      <c r="Z676" s="649">
        <v>1</v>
      </c>
      <c r="AA676" s="633"/>
      <c r="AB676" s="106"/>
      <c r="AD676" s="87"/>
      <c r="AE676" s="713"/>
      <c r="AF676" s="713"/>
      <c r="AG676" s="713"/>
      <c r="AH676" s="104">
        <f t="shared" si="55"/>
        <v>0</v>
      </c>
      <c r="AI676" s="87"/>
      <c r="AJ676" s="713"/>
      <c r="AK676" s="713"/>
      <c r="AL676" s="713"/>
      <c r="AM676" s="104">
        <f t="shared" si="56"/>
        <v>0</v>
      </c>
      <c r="AN676" s="87"/>
      <c r="AO676" s="713"/>
      <c r="AP676" s="713"/>
      <c r="AQ676" s="713"/>
      <c r="AR676" s="104">
        <f t="shared" si="57"/>
        <v>0</v>
      </c>
      <c r="AS676" s="87"/>
      <c r="AT676" s="713"/>
      <c r="AU676" s="713"/>
      <c r="AV676" s="713"/>
      <c r="AW676" s="104">
        <f t="shared" si="58"/>
        <v>0</v>
      </c>
    </row>
    <row r="677" spans="1:49" ht="24" hidden="1" customHeight="1">
      <c r="A677" s="522">
        <v>673</v>
      </c>
      <c r="B677" s="531" t="s">
        <v>1058</v>
      </c>
      <c r="C677" s="645" t="s">
        <v>86</v>
      </c>
      <c r="D677" s="513" t="s">
        <v>2642</v>
      </c>
      <c r="E677" s="576" t="s">
        <v>2643</v>
      </c>
      <c r="F677" s="645" t="s">
        <v>2658</v>
      </c>
      <c r="G677" s="646" t="s">
        <v>1176</v>
      </c>
      <c r="H677" s="87" t="s">
        <v>1177</v>
      </c>
      <c r="I677" s="109" t="s">
        <v>1178</v>
      </c>
      <c r="J677" s="579"/>
      <c r="K677" s="106"/>
      <c r="L677" s="103"/>
      <c r="M677" s="106"/>
      <c r="N677" s="106"/>
      <c r="O677" s="581" t="s">
        <v>2532</v>
      </c>
      <c r="P677" s="106"/>
      <c r="Q677" s="106"/>
      <c r="R677" s="87" t="s">
        <v>184</v>
      </c>
      <c r="S677" s="651">
        <v>1</v>
      </c>
      <c r="T677" s="652">
        <v>0.13</v>
      </c>
      <c r="U677" s="652">
        <v>20</v>
      </c>
      <c r="V677" s="554">
        <f t="shared" si="60"/>
        <v>31.200000000000003</v>
      </c>
      <c r="W677" s="549"/>
      <c r="X677" s="549">
        <v>230</v>
      </c>
      <c r="Y677" s="554">
        <f t="shared" si="59"/>
        <v>358.8</v>
      </c>
      <c r="Z677" s="649">
        <v>1</v>
      </c>
      <c r="AA677" s="633"/>
      <c r="AB677" s="106"/>
      <c r="AD677" s="87"/>
      <c r="AE677" s="713"/>
      <c r="AF677" s="713"/>
      <c r="AG677" s="713"/>
      <c r="AH677" s="104">
        <f t="shared" si="55"/>
        <v>0</v>
      </c>
      <c r="AI677" s="87"/>
      <c r="AJ677" s="713"/>
      <c r="AK677" s="713"/>
      <c r="AL677" s="713"/>
      <c r="AM677" s="104">
        <f t="shared" si="56"/>
        <v>0</v>
      </c>
      <c r="AN677" s="87"/>
      <c r="AO677" s="713"/>
      <c r="AP677" s="713"/>
      <c r="AQ677" s="713"/>
      <c r="AR677" s="104">
        <f t="shared" si="57"/>
        <v>0</v>
      </c>
      <c r="AS677" s="87"/>
      <c r="AT677" s="713"/>
      <c r="AU677" s="713"/>
      <c r="AV677" s="713"/>
      <c r="AW677" s="104">
        <f t="shared" si="58"/>
        <v>0</v>
      </c>
    </row>
    <row r="678" spans="1:49" ht="16.5" hidden="1" customHeight="1">
      <c r="A678" s="522">
        <v>674</v>
      </c>
      <c r="B678" s="531" t="s">
        <v>1058</v>
      </c>
      <c r="C678" s="645" t="s">
        <v>86</v>
      </c>
      <c r="D678" s="513" t="s">
        <v>2642</v>
      </c>
      <c r="E678" s="576" t="s">
        <v>2643</v>
      </c>
      <c r="F678" s="645" t="s">
        <v>2658</v>
      </c>
      <c r="G678" s="646" t="s">
        <v>1176</v>
      </c>
      <c r="H678" s="87" t="s">
        <v>1179</v>
      </c>
      <c r="I678" s="109" t="s">
        <v>1180</v>
      </c>
      <c r="J678" s="579"/>
      <c r="K678" s="106"/>
      <c r="L678" s="103"/>
      <c r="M678" s="106"/>
      <c r="N678" s="106"/>
      <c r="O678" s="581" t="s">
        <v>2532</v>
      </c>
      <c r="P678" s="106"/>
      <c r="Q678" s="106"/>
      <c r="R678" s="87" t="s">
        <v>184</v>
      </c>
      <c r="S678" s="651">
        <v>1</v>
      </c>
      <c r="T678" s="652">
        <v>0.13</v>
      </c>
      <c r="U678" s="652">
        <v>20</v>
      </c>
      <c r="V678" s="554">
        <f t="shared" si="60"/>
        <v>31.200000000000003</v>
      </c>
      <c r="W678" s="549"/>
      <c r="X678" s="549">
        <v>230</v>
      </c>
      <c r="Y678" s="554">
        <f t="shared" si="59"/>
        <v>358.8</v>
      </c>
      <c r="Z678" s="649">
        <v>1</v>
      </c>
      <c r="AA678" s="633"/>
      <c r="AB678" s="106"/>
      <c r="AD678" s="87"/>
      <c r="AE678" s="713"/>
      <c r="AF678" s="713"/>
      <c r="AG678" s="713"/>
      <c r="AH678" s="104">
        <f t="shared" si="55"/>
        <v>0</v>
      </c>
      <c r="AI678" s="87"/>
      <c r="AJ678" s="713"/>
      <c r="AK678" s="713"/>
      <c r="AL678" s="713"/>
      <c r="AM678" s="104">
        <f t="shared" si="56"/>
        <v>0</v>
      </c>
      <c r="AN678" s="87"/>
      <c r="AO678" s="713"/>
      <c r="AP678" s="713"/>
      <c r="AQ678" s="713"/>
      <c r="AR678" s="104">
        <f t="shared" si="57"/>
        <v>0</v>
      </c>
      <c r="AS678" s="87"/>
      <c r="AT678" s="713"/>
      <c r="AU678" s="713"/>
      <c r="AV678" s="713"/>
      <c r="AW678" s="104">
        <f t="shared" si="58"/>
        <v>0</v>
      </c>
    </row>
    <row r="679" spans="1:49" ht="16.5" hidden="1" customHeight="1">
      <c r="A679" s="522">
        <v>675</v>
      </c>
      <c r="B679" s="531" t="s">
        <v>1058</v>
      </c>
      <c r="C679" s="645" t="s">
        <v>86</v>
      </c>
      <c r="D679" s="513" t="s">
        <v>2642</v>
      </c>
      <c r="E679" s="576" t="s">
        <v>2643</v>
      </c>
      <c r="F679" s="645" t="s">
        <v>2658</v>
      </c>
      <c r="G679" s="646" t="s">
        <v>1176</v>
      </c>
      <c r="H679" s="87" t="s">
        <v>677</v>
      </c>
      <c r="I679" s="109" t="s">
        <v>1181</v>
      </c>
      <c r="J679" s="579"/>
      <c r="K679" s="106"/>
      <c r="L679" s="103"/>
      <c r="M679" s="106"/>
      <c r="N679" s="106"/>
      <c r="O679" s="581" t="s">
        <v>2532</v>
      </c>
      <c r="P679" s="106"/>
      <c r="Q679" s="106"/>
      <c r="R679" s="87" t="s">
        <v>184</v>
      </c>
      <c r="S679" s="651">
        <v>1</v>
      </c>
      <c r="T679" s="652">
        <v>0.13</v>
      </c>
      <c r="U679" s="652">
        <v>20</v>
      </c>
      <c r="V679" s="554">
        <f t="shared" si="60"/>
        <v>31.200000000000003</v>
      </c>
      <c r="W679" s="549"/>
      <c r="X679" s="549">
        <v>230</v>
      </c>
      <c r="Y679" s="554">
        <f t="shared" si="59"/>
        <v>358.8</v>
      </c>
      <c r="Z679" s="649">
        <v>1</v>
      </c>
      <c r="AA679" s="633"/>
      <c r="AB679" s="106"/>
      <c r="AD679" s="87"/>
      <c r="AE679" s="713"/>
      <c r="AF679" s="713"/>
      <c r="AG679" s="713"/>
      <c r="AH679" s="104">
        <f t="shared" si="55"/>
        <v>0</v>
      </c>
      <c r="AI679" s="87"/>
      <c r="AJ679" s="713"/>
      <c r="AK679" s="713"/>
      <c r="AL679" s="713"/>
      <c r="AM679" s="104">
        <f t="shared" si="56"/>
        <v>0</v>
      </c>
      <c r="AN679" s="87"/>
      <c r="AO679" s="713"/>
      <c r="AP679" s="713"/>
      <c r="AQ679" s="713"/>
      <c r="AR679" s="104">
        <f t="shared" si="57"/>
        <v>0</v>
      </c>
      <c r="AS679" s="87"/>
      <c r="AT679" s="713"/>
      <c r="AU679" s="713"/>
      <c r="AV679" s="713"/>
      <c r="AW679" s="104">
        <f t="shared" si="58"/>
        <v>0</v>
      </c>
    </row>
    <row r="680" spans="1:49" ht="16.5" hidden="1" customHeight="1">
      <c r="A680" s="522">
        <v>676</v>
      </c>
      <c r="B680" s="531" t="s">
        <v>1058</v>
      </c>
      <c r="C680" s="645" t="s">
        <v>86</v>
      </c>
      <c r="D680" s="513" t="s">
        <v>2642</v>
      </c>
      <c r="E680" s="576" t="s">
        <v>2643</v>
      </c>
      <c r="F680" s="645" t="s">
        <v>2658</v>
      </c>
      <c r="G680" s="646" t="s">
        <v>1176</v>
      </c>
      <c r="H680" s="87" t="s">
        <v>680</v>
      </c>
      <c r="I680" s="109" t="s">
        <v>1182</v>
      </c>
      <c r="J680" s="579"/>
      <c r="K680" s="106"/>
      <c r="L680" s="103"/>
      <c r="M680" s="106"/>
      <c r="N680" s="106"/>
      <c r="O680" s="581" t="s">
        <v>2532</v>
      </c>
      <c r="P680" s="106"/>
      <c r="Q680" s="106"/>
      <c r="R680" s="87" t="s">
        <v>184</v>
      </c>
      <c r="S680" s="651">
        <v>1</v>
      </c>
      <c r="T680" s="652">
        <v>0.13</v>
      </c>
      <c r="U680" s="652">
        <v>20</v>
      </c>
      <c r="V680" s="554">
        <f t="shared" si="60"/>
        <v>31.200000000000003</v>
      </c>
      <c r="W680" s="549"/>
      <c r="X680" s="549">
        <v>230</v>
      </c>
      <c r="Y680" s="554">
        <f t="shared" si="59"/>
        <v>358.8</v>
      </c>
      <c r="Z680" s="649">
        <v>1</v>
      </c>
      <c r="AA680" s="633"/>
      <c r="AB680" s="106"/>
      <c r="AD680" s="87"/>
      <c r="AE680" s="713"/>
      <c r="AF680" s="713"/>
      <c r="AG680" s="713"/>
      <c r="AH680" s="104">
        <f t="shared" si="55"/>
        <v>0</v>
      </c>
      <c r="AI680" s="87"/>
      <c r="AJ680" s="713"/>
      <c r="AK680" s="713"/>
      <c r="AL680" s="713"/>
      <c r="AM680" s="104">
        <f t="shared" si="56"/>
        <v>0</v>
      </c>
      <c r="AN680" s="87"/>
      <c r="AO680" s="713"/>
      <c r="AP680" s="713"/>
      <c r="AQ680" s="713"/>
      <c r="AR680" s="104">
        <f t="shared" si="57"/>
        <v>0</v>
      </c>
      <c r="AS680" s="87"/>
      <c r="AT680" s="713"/>
      <c r="AU680" s="713"/>
      <c r="AV680" s="713"/>
      <c r="AW680" s="104">
        <f t="shared" si="58"/>
        <v>0</v>
      </c>
    </row>
    <row r="681" spans="1:49" ht="24" hidden="1" customHeight="1">
      <c r="A681" s="522">
        <v>677</v>
      </c>
      <c r="B681" s="531" t="s">
        <v>1058</v>
      </c>
      <c r="C681" s="645" t="s">
        <v>86</v>
      </c>
      <c r="D681" s="513" t="s">
        <v>2642</v>
      </c>
      <c r="E681" s="576" t="s">
        <v>2643</v>
      </c>
      <c r="F681" s="645" t="s">
        <v>2658</v>
      </c>
      <c r="G681" s="646" t="s">
        <v>1176</v>
      </c>
      <c r="H681" s="87" t="s">
        <v>683</v>
      </c>
      <c r="I681" s="109" t="s">
        <v>1183</v>
      </c>
      <c r="J681" s="579"/>
      <c r="K681" s="106"/>
      <c r="L681" s="103"/>
      <c r="M681" s="106"/>
      <c r="N681" s="106"/>
      <c r="O681" s="581" t="s">
        <v>2532</v>
      </c>
      <c r="P681" s="106"/>
      <c r="Q681" s="106"/>
      <c r="R681" s="87" t="s">
        <v>184</v>
      </c>
      <c r="S681" s="651">
        <v>1</v>
      </c>
      <c r="T681" s="652">
        <v>0.13</v>
      </c>
      <c r="U681" s="652">
        <v>20</v>
      </c>
      <c r="V681" s="554">
        <f t="shared" si="60"/>
        <v>31.200000000000003</v>
      </c>
      <c r="W681" s="549"/>
      <c r="X681" s="549">
        <v>230</v>
      </c>
      <c r="Y681" s="554">
        <f t="shared" si="59"/>
        <v>358.8</v>
      </c>
      <c r="Z681" s="649">
        <v>1</v>
      </c>
      <c r="AA681" s="633"/>
      <c r="AB681" s="106"/>
      <c r="AD681" s="87"/>
      <c r="AE681" s="713"/>
      <c r="AF681" s="713"/>
      <c r="AG681" s="713"/>
      <c r="AH681" s="104">
        <f t="shared" si="55"/>
        <v>0</v>
      </c>
      <c r="AI681" s="87"/>
      <c r="AJ681" s="713"/>
      <c r="AK681" s="713"/>
      <c r="AL681" s="713"/>
      <c r="AM681" s="104">
        <f t="shared" si="56"/>
        <v>0</v>
      </c>
      <c r="AN681" s="87"/>
      <c r="AO681" s="713"/>
      <c r="AP681" s="713"/>
      <c r="AQ681" s="713"/>
      <c r="AR681" s="104">
        <f t="shared" si="57"/>
        <v>0</v>
      </c>
      <c r="AS681" s="87"/>
      <c r="AT681" s="713"/>
      <c r="AU681" s="713"/>
      <c r="AV681" s="713"/>
      <c r="AW681" s="104">
        <f t="shared" si="58"/>
        <v>0</v>
      </c>
    </row>
    <row r="682" spans="1:49" ht="16.5" hidden="1" customHeight="1">
      <c r="A682" s="522">
        <v>678</v>
      </c>
      <c r="B682" s="531" t="s">
        <v>1058</v>
      </c>
      <c r="C682" s="645" t="s">
        <v>86</v>
      </c>
      <c r="D682" s="513" t="s">
        <v>2642</v>
      </c>
      <c r="E682" s="576" t="s">
        <v>2643</v>
      </c>
      <c r="F682" s="645" t="s">
        <v>2658</v>
      </c>
      <c r="G682" s="646" t="s">
        <v>1176</v>
      </c>
      <c r="H682" s="87" t="s">
        <v>1184</v>
      </c>
      <c r="I682" s="109" t="s">
        <v>1185</v>
      </c>
      <c r="J682" s="579"/>
      <c r="K682" s="106"/>
      <c r="L682" s="103"/>
      <c r="M682" s="106"/>
      <c r="N682" s="106"/>
      <c r="O682" s="581" t="s">
        <v>2532</v>
      </c>
      <c r="P682" s="106"/>
      <c r="Q682" s="106"/>
      <c r="R682" s="87" t="s">
        <v>184</v>
      </c>
      <c r="S682" s="651">
        <v>1</v>
      </c>
      <c r="T682" s="652">
        <v>0.13</v>
      </c>
      <c r="U682" s="652">
        <v>20</v>
      </c>
      <c r="V682" s="554">
        <f t="shared" si="60"/>
        <v>31.200000000000003</v>
      </c>
      <c r="W682" s="549"/>
      <c r="X682" s="549">
        <v>230</v>
      </c>
      <c r="Y682" s="554">
        <f t="shared" si="59"/>
        <v>358.8</v>
      </c>
      <c r="Z682" s="649">
        <v>1</v>
      </c>
      <c r="AA682" s="633"/>
      <c r="AB682" s="106"/>
      <c r="AD682" s="87"/>
      <c r="AE682" s="713"/>
      <c r="AF682" s="713"/>
      <c r="AG682" s="713"/>
      <c r="AH682" s="104">
        <f t="shared" si="55"/>
        <v>0</v>
      </c>
      <c r="AI682" s="87"/>
      <c r="AJ682" s="713"/>
      <c r="AK682" s="713"/>
      <c r="AL682" s="713"/>
      <c r="AM682" s="104">
        <f t="shared" si="56"/>
        <v>0</v>
      </c>
      <c r="AN682" s="87"/>
      <c r="AO682" s="713"/>
      <c r="AP682" s="713"/>
      <c r="AQ682" s="713"/>
      <c r="AR682" s="104">
        <f t="shared" si="57"/>
        <v>0</v>
      </c>
      <c r="AS682" s="87"/>
      <c r="AT682" s="713"/>
      <c r="AU682" s="713"/>
      <c r="AV682" s="713"/>
      <c r="AW682" s="104">
        <f t="shared" si="58"/>
        <v>0</v>
      </c>
    </row>
    <row r="683" spans="1:49" ht="16.5" hidden="1" customHeight="1">
      <c r="A683" s="522">
        <v>679</v>
      </c>
      <c r="B683" s="531" t="s">
        <v>1058</v>
      </c>
      <c r="C683" s="645" t="s">
        <v>86</v>
      </c>
      <c r="D683" s="513" t="s">
        <v>2642</v>
      </c>
      <c r="E683" s="576" t="s">
        <v>2643</v>
      </c>
      <c r="F683" s="645" t="s">
        <v>2658</v>
      </c>
      <c r="G683" s="646" t="s">
        <v>1176</v>
      </c>
      <c r="H683" s="87" t="s">
        <v>687</v>
      </c>
      <c r="I683" s="109" t="s">
        <v>1181</v>
      </c>
      <c r="J683" s="579"/>
      <c r="K683" s="106"/>
      <c r="L683" s="103"/>
      <c r="M683" s="106"/>
      <c r="N683" s="106"/>
      <c r="O683" s="581" t="s">
        <v>2532</v>
      </c>
      <c r="P683" s="106"/>
      <c r="Q683" s="106"/>
      <c r="R683" s="87" t="s">
        <v>184</v>
      </c>
      <c r="S683" s="651">
        <v>1</v>
      </c>
      <c r="T683" s="652">
        <v>0.13</v>
      </c>
      <c r="U683" s="652">
        <v>20</v>
      </c>
      <c r="V683" s="554">
        <f t="shared" si="60"/>
        <v>31.200000000000003</v>
      </c>
      <c r="W683" s="549"/>
      <c r="X683" s="549">
        <v>230</v>
      </c>
      <c r="Y683" s="554">
        <f t="shared" si="59"/>
        <v>358.8</v>
      </c>
      <c r="Z683" s="649">
        <v>1</v>
      </c>
      <c r="AA683" s="633"/>
      <c r="AB683" s="106"/>
      <c r="AD683" s="87"/>
      <c r="AE683" s="713"/>
      <c r="AF683" s="713"/>
      <c r="AG683" s="713"/>
      <c r="AH683" s="104">
        <f t="shared" si="55"/>
        <v>0</v>
      </c>
      <c r="AI683" s="87"/>
      <c r="AJ683" s="713"/>
      <c r="AK683" s="713"/>
      <c r="AL683" s="713"/>
      <c r="AM683" s="104">
        <f t="shared" si="56"/>
        <v>0</v>
      </c>
      <c r="AN683" s="87"/>
      <c r="AO683" s="713"/>
      <c r="AP683" s="713"/>
      <c r="AQ683" s="713"/>
      <c r="AR683" s="104">
        <f t="shared" si="57"/>
        <v>0</v>
      </c>
      <c r="AS683" s="87"/>
      <c r="AT683" s="713"/>
      <c r="AU683" s="713"/>
      <c r="AV683" s="713"/>
      <c r="AW683" s="104">
        <f t="shared" si="58"/>
        <v>0</v>
      </c>
    </row>
    <row r="684" spans="1:49" hidden="1">
      <c r="A684" s="522">
        <v>680</v>
      </c>
      <c r="B684" s="531" t="s">
        <v>1058</v>
      </c>
      <c r="C684" s="645" t="s">
        <v>86</v>
      </c>
      <c r="D684" s="513" t="s">
        <v>2642</v>
      </c>
      <c r="E684" s="576" t="s">
        <v>2643</v>
      </c>
      <c r="F684" s="645" t="s">
        <v>2658</v>
      </c>
      <c r="G684" s="646" t="s">
        <v>1176</v>
      </c>
      <c r="H684" s="87" t="s">
        <v>688</v>
      </c>
      <c r="I684" s="109" t="s">
        <v>1182</v>
      </c>
      <c r="J684" s="579"/>
      <c r="K684" s="106"/>
      <c r="L684" s="103"/>
      <c r="M684" s="106"/>
      <c r="N684" s="106"/>
      <c r="O684" s="581" t="s">
        <v>2532</v>
      </c>
      <c r="P684" s="106"/>
      <c r="Q684" s="106"/>
      <c r="R684" s="87" t="s">
        <v>184</v>
      </c>
      <c r="S684" s="651">
        <v>1</v>
      </c>
      <c r="T684" s="652">
        <v>0.13</v>
      </c>
      <c r="U684" s="652">
        <v>20</v>
      </c>
      <c r="V684" s="554">
        <f t="shared" si="60"/>
        <v>31.200000000000003</v>
      </c>
      <c r="W684" s="549"/>
      <c r="X684" s="549">
        <v>230</v>
      </c>
      <c r="Y684" s="554">
        <f t="shared" si="59"/>
        <v>358.8</v>
      </c>
      <c r="Z684" s="649">
        <v>1</v>
      </c>
      <c r="AA684" s="633"/>
      <c r="AB684" s="106"/>
      <c r="AD684" s="87"/>
      <c r="AE684" s="713"/>
      <c r="AF684" s="713"/>
      <c r="AG684" s="713"/>
      <c r="AH684" s="104">
        <f t="shared" si="55"/>
        <v>0</v>
      </c>
      <c r="AI684" s="87"/>
      <c r="AJ684" s="713"/>
      <c r="AK684" s="713"/>
      <c r="AL684" s="713"/>
      <c r="AM684" s="104">
        <f t="shared" si="56"/>
        <v>0</v>
      </c>
      <c r="AN684" s="87"/>
      <c r="AO684" s="713"/>
      <c r="AP684" s="713"/>
      <c r="AQ684" s="713"/>
      <c r="AR684" s="104">
        <f t="shared" si="57"/>
        <v>0</v>
      </c>
      <c r="AS684" s="87"/>
      <c r="AT684" s="713"/>
      <c r="AU684" s="713"/>
      <c r="AV684" s="713"/>
      <c r="AW684" s="104">
        <f t="shared" si="58"/>
        <v>0</v>
      </c>
    </row>
    <row r="685" spans="1:49" ht="16.5" hidden="1" customHeight="1">
      <c r="A685" s="522">
        <v>681</v>
      </c>
      <c r="B685" s="531" t="s">
        <v>1058</v>
      </c>
      <c r="C685" s="645" t="s">
        <v>86</v>
      </c>
      <c r="D685" s="513" t="s">
        <v>2641</v>
      </c>
      <c r="E685" s="576" t="s">
        <v>2938</v>
      </c>
      <c r="F685" s="645" t="s">
        <v>2659</v>
      </c>
      <c r="G685" s="103" t="s">
        <v>2660</v>
      </c>
      <c r="H685" s="87" t="s">
        <v>2661</v>
      </c>
      <c r="I685" s="87" t="s">
        <v>1186</v>
      </c>
      <c r="J685" s="579" t="s">
        <v>1187</v>
      </c>
      <c r="K685" s="106"/>
      <c r="L685" s="103"/>
      <c r="M685" s="106"/>
      <c r="N685" s="106"/>
      <c r="O685" s="581" t="s">
        <v>1188</v>
      </c>
      <c r="P685" s="106"/>
      <c r="Q685" s="106"/>
      <c r="R685" s="87" t="s">
        <v>184</v>
      </c>
      <c r="S685" s="651">
        <v>1</v>
      </c>
      <c r="T685" s="652">
        <v>0.01</v>
      </c>
      <c r="U685" s="652">
        <v>780</v>
      </c>
      <c r="V685" s="554">
        <f t="shared" si="60"/>
        <v>93.6</v>
      </c>
      <c r="W685" s="549"/>
      <c r="X685" s="549">
        <v>1200</v>
      </c>
      <c r="Y685" s="554">
        <f t="shared" si="59"/>
        <v>144</v>
      </c>
      <c r="Z685" s="649">
        <v>1</v>
      </c>
      <c r="AA685" s="633"/>
      <c r="AB685" s="106"/>
      <c r="AD685" s="87"/>
      <c r="AE685" s="713">
        <v>1</v>
      </c>
      <c r="AF685" s="713">
        <v>0.5</v>
      </c>
      <c r="AG685" s="713">
        <v>60</v>
      </c>
      <c r="AH685" s="106">
        <f t="shared" si="55"/>
        <v>360</v>
      </c>
      <c r="AI685" s="87"/>
      <c r="AJ685" s="713">
        <v>1</v>
      </c>
      <c r="AK685" s="713">
        <v>0.5</v>
      </c>
      <c r="AL685" s="713">
        <v>60</v>
      </c>
      <c r="AM685" s="106">
        <f t="shared" si="56"/>
        <v>360</v>
      </c>
      <c r="AN685" s="87"/>
      <c r="AO685" s="713">
        <v>1</v>
      </c>
      <c r="AP685" s="713">
        <v>0.5</v>
      </c>
      <c r="AQ685" s="713">
        <v>60</v>
      </c>
      <c r="AR685" s="106">
        <f t="shared" si="57"/>
        <v>360</v>
      </c>
      <c r="AS685" s="87"/>
      <c r="AT685" s="713">
        <v>1</v>
      </c>
      <c r="AU685" s="713">
        <v>0.5</v>
      </c>
      <c r="AV685" s="713">
        <v>60</v>
      </c>
      <c r="AW685" s="106">
        <f t="shared" si="58"/>
        <v>360</v>
      </c>
    </row>
    <row r="686" spans="1:49" ht="16.5" hidden="1" customHeight="1">
      <c r="A686" s="522">
        <v>682</v>
      </c>
      <c r="B686" s="531" t="s">
        <v>1058</v>
      </c>
      <c r="C686" s="645" t="s">
        <v>86</v>
      </c>
      <c r="D686" s="513" t="s">
        <v>2641</v>
      </c>
      <c r="E686" s="576" t="s">
        <v>2938</v>
      </c>
      <c r="F686" s="645" t="s">
        <v>2659</v>
      </c>
      <c r="G686" s="103" t="s">
        <v>2660</v>
      </c>
      <c r="H686" s="109" t="s">
        <v>1189</v>
      </c>
      <c r="I686" s="109" t="s">
        <v>1189</v>
      </c>
      <c r="J686" s="579"/>
      <c r="K686" s="106"/>
      <c r="L686" s="103"/>
      <c r="M686" s="106"/>
      <c r="N686" s="106"/>
      <c r="O686" s="581" t="s">
        <v>1188</v>
      </c>
      <c r="P686" s="106"/>
      <c r="Q686" s="106"/>
      <c r="R686" s="87" t="s">
        <v>184</v>
      </c>
      <c r="S686" s="651">
        <v>1</v>
      </c>
      <c r="T686" s="652">
        <v>0.01</v>
      </c>
      <c r="U686" s="652">
        <v>780</v>
      </c>
      <c r="V686" s="554">
        <f t="shared" si="60"/>
        <v>93.6</v>
      </c>
      <c r="W686" s="549"/>
      <c r="X686" s="549">
        <v>1200</v>
      </c>
      <c r="Y686" s="554">
        <f t="shared" si="59"/>
        <v>144</v>
      </c>
      <c r="Z686" s="649">
        <v>1</v>
      </c>
      <c r="AA686" s="633"/>
      <c r="AB686" s="106"/>
      <c r="AD686" s="87"/>
      <c r="AE686" s="713"/>
      <c r="AF686" s="713"/>
      <c r="AG686" s="713"/>
      <c r="AH686" s="106"/>
      <c r="AI686" s="87"/>
      <c r="AJ686" s="713"/>
      <c r="AK686" s="713"/>
      <c r="AL686" s="713"/>
      <c r="AM686" s="106"/>
      <c r="AN686" s="87"/>
      <c r="AO686" s="713"/>
      <c r="AP686" s="713"/>
      <c r="AQ686" s="713"/>
      <c r="AR686" s="106"/>
      <c r="AS686" s="87"/>
      <c r="AT686" s="713"/>
      <c r="AU686" s="713"/>
      <c r="AV686" s="713"/>
      <c r="AW686" s="106"/>
    </row>
    <row r="687" spans="1:49" ht="16.5" hidden="1" customHeight="1">
      <c r="A687" s="522">
        <v>683</v>
      </c>
      <c r="B687" s="531" t="s">
        <v>1058</v>
      </c>
      <c r="C687" s="645" t="s">
        <v>86</v>
      </c>
      <c r="D687" s="513" t="s">
        <v>2641</v>
      </c>
      <c r="E687" s="576" t="s">
        <v>2938</v>
      </c>
      <c r="F687" s="645" t="s">
        <v>2659</v>
      </c>
      <c r="G687" s="103" t="s">
        <v>2660</v>
      </c>
      <c r="H687" s="109" t="s">
        <v>1190</v>
      </c>
      <c r="I687" s="109" t="s">
        <v>1190</v>
      </c>
      <c r="J687" s="579"/>
      <c r="K687" s="106"/>
      <c r="L687" s="103"/>
      <c r="M687" s="106"/>
      <c r="N687" s="106"/>
      <c r="O687" s="581" t="s">
        <v>1188</v>
      </c>
      <c r="P687" s="106"/>
      <c r="Q687" s="106"/>
      <c r="R687" s="87" t="s">
        <v>184</v>
      </c>
      <c r="S687" s="651">
        <v>1</v>
      </c>
      <c r="T687" s="652">
        <v>0.01</v>
      </c>
      <c r="U687" s="652">
        <v>780</v>
      </c>
      <c r="V687" s="554">
        <f t="shared" si="60"/>
        <v>93.6</v>
      </c>
      <c r="W687" s="549"/>
      <c r="X687" s="549">
        <v>1200</v>
      </c>
      <c r="Y687" s="554">
        <f t="shared" si="59"/>
        <v>144</v>
      </c>
      <c r="Z687" s="649">
        <v>1</v>
      </c>
      <c r="AA687" s="633"/>
      <c r="AB687" s="106"/>
      <c r="AD687" s="87"/>
      <c r="AE687" s="713"/>
      <c r="AF687" s="713"/>
      <c r="AG687" s="713"/>
      <c r="AH687" s="106"/>
      <c r="AI687" s="87"/>
      <c r="AJ687" s="713"/>
      <c r="AK687" s="713"/>
      <c r="AL687" s="713"/>
      <c r="AM687" s="106"/>
      <c r="AN687" s="87"/>
      <c r="AO687" s="713"/>
      <c r="AP687" s="713"/>
      <c r="AQ687" s="713"/>
      <c r="AR687" s="106"/>
      <c r="AS687" s="87"/>
      <c r="AT687" s="713"/>
      <c r="AU687" s="713"/>
      <c r="AV687" s="713"/>
      <c r="AW687" s="106"/>
    </row>
    <row r="688" spans="1:49" ht="23" hidden="1">
      <c r="A688" s="522">
        <v>684</v>
      </c>
      <c r="B688" s="531" t="s">
        <v>1058</v>
      </c>
      <c r="C688" s="645" t="s">
        <v>86</v>
      </c>
      <c r="D688" s="513" t="s">
        <v>2641</v>
      </c>
      <c r="E688" s="576" t="s">
        <v>2938</v>
      </c>
      <c r="F688" s="645" t="s">
        <v>2659</v>
      </c>
      <c r="G688" s="103" t="s">
        <v>2660</v>
      </c>
      <c r="H688" s="109" t="s">
        <v>1191</v>
      </c>
      <c r="I688" s="109" t="s">
        <v>1191</v>
      </c>
      <c r="J688" s="579"/>
      <c r="K688" s="106"/>
      <c r="L688" s="103"/>
      <c r="M688" s="106"/>
      <c r="N688" s="106"/>
      <c r="O688" s="581" t="s">
        <v>1188</v>
      </c>
      <c r="P688" s="106"/>
      <c r="Q688" s="106"/>
      <c r="R688" s="87" t="s">
        <v>184</v>
      </c>
      <c r="S688" s="651">
        <v>1</v>
      </c>
      <c r="T688" s="652">
        <v>0.01</v>
      </c>
      <c r="U688" s="652">
        <v>780</v>
      </c>
      <c r="V688" s="554">
        <f t="shared" si="60"/>
        <v>93.6</v>
      </c>
      <c r="W688" s="549"/>
      <c r="X688" s="549">
        <v>1200</v>
      </c>
      <c r="Y688" s="554">
        <f t="shared" si="59"/>
        <v>144</v>
      </c>
      <c r="Z688" s="649">
        <v>1</v>
      </c>
      <c r="AA688" s="633"/>
      <c r="AB688" s="106"/>
      <c r="AD688" s="87"/>
      <c r="AE688" s="713"/>
      <c r="AF688" s="713"/>
      <c r="AG688" s="713"/>
      <c r="AH688" s="106"/>
      <c r="AI688" s="87"/>
      <c r="AJ688" s="713"/>
      <c r="AK688" s="713"/>
      <c r="AL688" s="713"/>
      <c r="AM688" s="106"/>
      <c r="AN688" s="87"/>
      <c r="AO688" s="713"/>
      <c r="AP688" s="713"/>
      <c r="AQ688" s="713"/>
      <c r="AR688" s="106"/>
      <c r="AS688" s="87"/>
      <c r="AT688" s="713"/>
      <c r="AU688" s="713"/>
      <c r="AV688" s="713"/>
      <c r="AW688" s="106"/>
    </row>
    <row r="689" spans="1:49" ht="16.5" hidden="1" customHeight="1">
      <c r="A689" s="522">
        <v>685</v>
      </c>
      <c r="B689" s="531" t="s">
        <v>1058</v>
      </c>
      <c r="C689" s="645" t="s">
        <v>86</v>
      </c>
      <c r="D689" s="513" t="s">
        <v>2641</v>
      </c>
      <c r="E689" s="576" t="s">
        <v>2938</v>
      </c>
      <c r="F689" s="645" t="s">
        <v>2659</v>
      </c>
      <c r="G689" s="645" t="s">
        <v>1192</v>
      </c>
      <c r="H689" s="109" t="s">
        <v>2662</v>
      </c>
      <c r="I689" s="109" t="s">
        <v>1193</v>
      </c>
      <c r="J689" s="579"/>
      <c r="K689" s="106"/>
      <c r="L689" s="103"/>
      <c r="M689" s="106"/>
      <c r="N689" s="106"/>
      <c r="O689" s="581" t="s">
        <v>1188</v>
      </c>
      <c r="P689" s="106"/>
      <c r="Q689" s="106"/>
      <c r="R689" s="87" t="s">
        <v>184</v>
      </c>
      <c r="S689" s="651">
        <v>1</v>
      </c>
      <c r="T689" s="652">
        <v>0.01</v>
      </c>
      <c r="U689" s="652">
        <v>780</v>
      </c>
      <c r="V689" s="554">
        <f t="shared" si="60"/>
        <v>93.6</v>
      </c>
      <c r="W689" s="549"/>
      <c r="X689" s="549">
        <v>1200</v>
      </c>
      <c r="Y689" s="554">
        <f t="shared" si="59"/>
        <v>144</v>
      </c>
      <c r="Z689" s="649">
        <v>1</v>
      </c>
      <c r="AA689" s="633"/>
      <c r="AB689" s="106"/>
      <c r="AD689" s="87"/>
      <c r="AE689" s="713"/>
      <c r="AF689" s="713"/>
      <c r="AG689" s="713"/>
      <c r="AH689" s="106"/>
      <c r="AI689" s="87"/>
      <c r="AJ689" s="713"/>
      <c r="AK689" s="713"/>
      <c r="AL689" s="713"/>
      <c r="AM689" s="106"/>
      <c r="AN689" s="87"/>
      <c r="AO689" s="713"/>
      <c r="AP689" s="713"/>
      <c r="AQ689" s="713"/>
      <c r="AR689" s="106"/>
      <c r="AS689" s="87"/>
      <c r="AT689" s="713"/>
      <c r="AU689" s="713"/>
      <c r="AV689" s="713"/>
      <c r="AW689" s="106"/>
    </row>
    <row r="690" spans="1:49" ht="16.5" hidden="1" customHeight="1">
      <c r="A690" s="522">
        <v>686</v>
      </c>
      <c r="B690" s="531" t="s">
        <v>1058</v>
      </c>
      <c r="C690" s="645" t="s">
        <v>86</v>
      </c>
      <c r="D690" s="513" t="s">
        <v>2641</v>
      </c>
      <c r="E690" s="576" t="s">
        <v>2938</v>
      </c>
      <c r="F690" s="645" t="s">
        <v>2659</v>
      </c>
      <c r="G690" s="645" t="s">
        <v>1192</v>
      </c>
      <c r="H690" s="109" t="s">
        <v>1194</v>
      </c>
      <c r="I690" s="109" t="s">
        <v>1195</v>
      </c>
      <c r="J690" s="579"/>
      <c r="K690" s="106"/>
      <c r="L690" s="103"/>
      <c r="M690" s="106"/>
      <c r="N690" s="106"/>
      <c r="O690" s="581" t="s">
        <v>1188</v>
      </c>
      <c r="P690" s="106"/>
      <c r="Q690" s="106"/>
      <c r="R690" s="87" t="s">
        <v>184</v>
      </c>
      <c r="S690" s="651">
        <v>1</v>
      </c>
      <c r="T690" s="652">
        <v>0.01</v>
      </c>
      <c r="U690" s="652">
        <v>780</v>
      </c>
      <c r="V690" s="554">
        <f t="shared" si="60"/>
        <v>93.6</v>
      </c>
      <c r="W690" s="549"/>
      <c r="X690" s="549">
        <v>1200</v>
      </c>
      <c r="Y690" s="554">
        <f t="shared" si="59"/>
        <v>144</v>
      </c>
      <c r="Z690" s="649">
        <v>1</v>
      </c>
      <c r="AA690" s="633"/>
      <c r="AB690" s="106"/>
      <c r="AD690" s="87"/>
      <c r="AE690" s="713"/>
      <c r="AF690" s="713"/>
      <c r="AG690" s="713"/>
      <c r="AH690" s="106"/>
      <c r="AI690" s="87"/>
      <c r="AJ690" s="713"/>
      <c r="AK690" s="713"/>
      <c r="AL690" s="713"/>
      <c r="AM690" s="106"/>
      <c r="AN690" s="87"/>
      <c r="AO690" s="713"/>
      <c r="AP690" s="713"/>
      <c r="AQ690" s="713"/>
      <c r="AR690" s="106"/>
      <c r="AS690" s="87"/>
      <c r="AT690" s="713"/>
      <c r="AU690" s="713"/>
      <c r="AV690" s="713"/>
      <c r="AW690" s="106"/>
    </row>
    <row r="691" spans="1:49" ht="24" hidden="1" customHeight="1">
      <c r="A691" s="522">
        <v>687</v>
      </c>
      <c r="B691" s="531" t="s">
        <v>1058</v>
      </c>
      <c r="C691" s="645" t="s">
        <v>86</v>
      </c>
      <c r="D691" s="513" t="s">
        <v>2641</v>
      </c>
      <c r="E691" s="576" t="s">
        <v>2938</v>
      </c>
      <c r="F691" s="645" t="s">
        <v>2659</v>
      </c>
      <c r="G691" s="645" t="s">
        <v>1192</v>
      </c>
      <c r="H691" s="109" t="s">
        <v>1196</v>
      </c>
      <c r="I691" s="109" t="s">
        <v>1197</v>
      </c>
      <c r="J691" s="579"/>
      <c r="K691" s="106"/>
      <c r="L691" s="103"/>
      <c r="M691" s="106"/>
      <c r="N691" s="106"/>
      <c r="O691" s="581" t="s">
        <v>1188</v>
      </c>
      <c r="P691" s="106"/>
      <c r="Q691" s="106"/>
      <c r="R691" s="87" t="s">
        <v>184</v>
      </c>
      <c r="S691" s="651">
        <v>1</v>
      </c>
      <c r="T691" s="652">
        <v>0.01</v>
      </c>
      <c r="U691" s="652">
        <v>780</v>
      </c>
      <c r="V691" s="554">
        <f t="shared" si="60"/>
        <v>93.6</v>
      </c>
      <c r="W691" s="549"/>
      <c r="X691" s="549">
        <v>1200</v>
      </c>
      <c r="Y691" s="554">
        <f t="shared" si="59"/>
        <v>144</v>
      </c>
      <c r="Z691" s="649">
        <v>1</v>
      </c>
      <c r="AA691" s="633"/>
      <c r="AB691" s="106"/>
      <c r="AD691" s="87"/>
      <c r="AE691" s="713"/>
      <c r="AF691" s="713"/>
      <c r="AG691" s="713"/>
      <c r="AH691" s="106"/>
      <c r="AI691" s="87"/>
      <c r="AJ691" s="713"/>
      <c r="AK691" s="713"/>
      <c r="AL691" s="713"/>
      <c r="AM691" s="106"/>
      <c r="AN691" s="87"/>
      <c r="AO691" s="713"/>
      <c r="AP691" s="713"/>
      <c r="AQ691" s="713"/>
      <c r="AR691" s="106"/>
      <c r="AS691" s="87"/>
      <c r="AT691" s="713"/>
      <c r="AU691" s="713"/>
      <c r="AV691" s="713"/>
      <c r="AW691" s="106"/>
    </row>
    <row r="692" spans="1:49" hidden="1">
      <c r="A692" s="522">
        <v>688</v>
      </c>
      <c r="B692" s="531" t="s">
        <v>1058</v>
      </c>
      <c r="C692" s="645" t="s">
        <v>86</v>
      </c>
      <c r="D692" s="513" t="s">
        <v>2641</v>
      </c>
      <c r="E692" s="576" t="s">
        <v>2938</v>
      </c>
      <c r="F692" s="645" t="s">
        <v>2659</v>
      </c>
      <c r="G692" s="645" t="s">
        <v>1192</v>
      </c>
      <c r="H692" s="109" t="s">
        <v>1198</v>
      </c>
      <c r="I692" s="109" t="s">
        <v>1198</v>
      </c>
      <c r="J692" s="579"/>
      <c r="K692" s="106"/>
      <c r="L692" s="103"/>
      <c r="M692" s="106"/>
      <c r="N692" s="106"/>
      <c r="O692" s="581" t="s">
        <v>1188</v>
      </c>
      <c r="P692" s="106"/>
      <c r="Q692" s="106"/>
      <c r="R692" s="87" t="s">
        <v>184</v>
      </c>
      <c r="S692" s="651">
        <v>1</v>
      </c>
      <c r="T692" s="652">
        <v>0.01</v>
      </c>
      <c r="U692" s="652">
        <v>780</v>
      </c>
      <c r="V692" s="554">
        <f t="shared" si="60"/>
        <v>93.6</v>
      </c>
      <c r="W692" s="549"/>
      <c r="X692" s="549">
        <v>1200</v>
      </c>
      <c r="Y692" s="554">
        <f t="shared" si="59"/>
        <v>144</v>
      </c>
      <c r="Z692" s="649">
        <v>1</v>
      </c>
      <c r="AA692" s="633"/>
      <c r="AB692" s="106"/>
      <c r="AD692" s="87"/>
      <c r="AE692" s="713"/>
      <c r="AF692" s="713"/>
      <c r="AG692" s="713"/>
      <c r="AH692" s="106"/>
      <c r="AI692" s="87"/>
      <c r="AJ692" s="713"/>
      <c r="AK692" s="713"/>
      <c r="AL692" s="713"/>
      <c r="AM692" s="106"/>
      <c r="AN692" s="87"/>
      <c r="AO692" s="713"/>
      <c r="AP692" s="713"/>
      <c r="AQ692" s="713"/>
      <c r="AR692" s="106"/>
      <c r="AS692" s="87"/>
      <c r="AT692" s="713"/>
      <c r="AU692" s="713"/>
      <c r="AV692" s="713"/>
      <c r="AW692" s="106"/>
    </row>
    <row r="693" spans="1:49" ht="24" hidden="1" customHeight="1">
      <c r="A693" s="522">
        <v>689</v>
      </c>
      <c r="B693" s="531" t="s">
        <v>1058</v>
      </c>
      <c r="C693" s="645" t="s">
        <v>86</v>
      </c>
      <c r="D693" s="513" t="s">
        <v>2641</v>
      </c>
      <c r="E693" s="576" t="s">
        <v>2938</v>
      </c>
      <c r="F693" s="645" t="s">
        <v>2659</v>
      </c>
      <c r="G693" s="645" t="s">
        <v>1192</v>
      </c>
      <c r="H693" s="87" t="s">
        <v>1199</v>
      </c>
      <c r="I693" s="87" t="s">
        <v>1200</v>
      </c>
      <c r="J693" s="579" t="s">
        <v>1201</v>
      </c>
      <c r="K693" s="106"/>
      <c r="L693" s="103"/>
      <c r="M693" s="106"/>
      <c r="N693" s="106"/>
      <c r="O693" s="581" t="s">
        <v>1188</v>
      </c>
      <c r="P693" s="106"/>
      <c r="Q693" s="106"/>
      <c r="R693" s="87" t="s">
        <v>184</v>
      </c>
      <c r="S693" s="651">
        <v>1</v>
      </c>
      <c r="T693" s="652">
        <v>0.01</v>
      </c>
      <c r="U693" s="652">
        <v>780</v>
      </c>
      <c r="V693" s="554">
        <f t="shared" si="60"/>
        <v>93.6</v>
      </c>
      <c r="W693" s="549"/>
      <c r="X693" s="549">
        <v>1200</v>
      </c>
      <c r="Y693" s="554">
        <f t="shared" si="59"/>
        <v>144</v>
      </c>
      <c r="Z693" s="649">
        <v>1</v>
      </c>
      <c r="AA693" s="633"/>
      <c r="AB693" s="106"/>
      <c r="AD693" s="87"/>
      <c r="AE693" s="713"/>
      <c r="AF693" s="713"/>
      <c r="AG693" s="713"/>
      <c r="AH693" s="106"/>
      <c r="AI693" s="87"/>
      <c r="AJ693" s="713"/>
      <c r="AK693" s="713"/>
      <c r="AL693" s="713"/>
      <c r="AM693" s="106"/>
      <c r="AN693" s="87"/>
      <c r="AO693" s="713"/>
      <c r="AP693" s="713"/>
      <c r="AQ693" s="713"/>
      <c r="AR693" s="106"/>
      <c r="AS693" s="87"/>
      <c r="AT693" s="713"/>
      <c r="AU693" s="713"/>
      <c r="AV693" s="713"/>
      <c r="AW693" s="106"/>
    </row>
    <row r="694" spans="1:49" hidden="1">
      <c r="A694" s="522">
        <v>690</v>
      </c>
      <c r="B694" s="531" t="s">
        <v>1058</v>
      </c>
      <c r="C694" s="645" t="s">
        <v>86</v>
      </c>
      <c r="D694" s="513" t="s">
        <v>2641</v>
      </c>
      <c r="E694" s="576" t="s">
        <v>2938</v>
      </c>
      <c r="F694" s="645" t="s">
        <v>2659</v>
      </c>
      <c r="G694" s="645" t="s">
        <v>1192</v>
      </c>
      <c r="H694" s="109" t="s">
        <v>1202</v>
      </c>
      <c r="I694" s="109" t="s">
        <v>402</v>
      </c>
      <c r="J694" s="579"/>
      <c r="K694" s="106"/>
      <c r="L694" s="103"/>
      <c r="M694" s="106"/>
      <c r="N694" s="106"/>
      <c r="O694" s="581" t="s">
        <v>1188</v>
      </c>
      <c r="P694" s="106"/>
      <c r="Q694" s="106"/>
      <c r="R694" s="87" t="s">
        <v>184</v>
      </c>
      <c r="S694" s="651">
        <v>1</v>
      </c>
      <c r="T694" s="652">
        <v>0.01</v>
      </c>
      <c r="U694" s="652">
        <v>780</v>
      </c>
      <c r="V694" s="554">
        <f t="shared" si="60"/>
        <v>93.6</v>
      </c>
      <c r="W694" s="549"/>
      <c r="X694" s="549">
        <v>1200</v>
      </c>
      <c r="Y694" s="554">
        <f t="shared" si="59"/>
        <v>144</v>
      </c>
      <c r="Z694" s="649">
        <v>1</v>
      </c>
      <c r="AA694" s="633"/>
      <c r="AB694" s="106"/>
      <c r="AD694" s="87"/>
      <c r="AE694" s="713"/>
      <c r="AF694" s="713"/>
      <c r="AG694" s="713"/>
      <c r="AH694" s="106"/>
      <c r="AI694" s="87"/>
      <c r="AJ694" s="713"/>
      <c r="AK694" s="713"/>
      <c r="AL694" s="713"/>
      <c r="AM694" s="106"/>
      <c r="AN694" s="87"/>
      <c r="AO694" s="713"/>
      <c r="AP694" s="713"/>
      <c r="AQ694" s="713"/>
      <c r="AR694" s="106"/>
      <c r="AS694" s="87"/>
      <c r="AT694" s="713"/>
      <c r="AU694" s="713"/>
      <c r="AV694" s="713"/>
      <c r="AW694" s="106"/>
    </row>
    <row r="695" spans="1:49" hidden="1">
      <c r="A695" s="522">
        <v>691</v>
      </c>
      <c r="B695" s="531" t="s">
        <v>1058</v>
      </c>
      <c r="C695" s="645" t="s">
        <v>86</v>
      </c>
      <c r="D695" s="513" t="s">
        <v>2641</v>
      </c>
      <c r="E695" s="576" t="s">
        <v>2938</v>
      </c>
      <c r="F695" s="645" t="s">
        <v>2659</v>
      </c>
      <c r="G695" s="645" t="s">
        <v>1192</v>
      </c>
      <c r="H695" s="109" t="s">
        <v>405</v>
      </c>
      <c r="I695" s="109" t="s">
        <v>405</v>
      </c>
      <c r="J695" s="579"/>
      <c r="K695" s="106"/>
      <c r="L695" s="103"/>
      <c r="M695" s="106"/>
      <c r="N695" s="106"/>
      <c r="O695" s="581" t="s">
        <v>1188</v>
      </c>
      <c r="P695" s="106"/>
      <c r="Q695" s="106"/>
      <c r="R695" s="87" t="s">
        <v>184</v>
      </c>
      <c r="S695" s="651">
        <v>1</v>
      </c>
      <c r="T695" s="652">
        <v>0.01</v>
      </c>
      <c r="U695" s="652">
        <v>780</v>
      </c>
      <c r="V695" s="554">
        <f t="shared" si="60"/>
        <v>93.6</v>
      </c>
      <c r="W695" s="549"/>
      <c r="X695" s="549">
        <v>1200</v>
      </c>
      <c r="Y695" s="554">
        <f t="shared" si="59"/>
        <v>144</v>
      </c>
      <c r="Z695" s="649">
        <v>1</v>
      </c>
      <c r="AA695" s="633"/>
      <c r="AB695" s="106"/>
      <c r="AD695" s="87"/>
      <c r="AE695" s="713"/>
      <c r="AF695" s="713"/>
      <c r="AG695" s="713"/>
      <c r="AH695" s="106"/>
      <c r="AI695" s="87"/>
      <c r="AJ695" s="713"/>
      <c r="AK695" s="713"/>
      <c r="AL695" s="713"/>
      <c r="AM695" s="106"/>
      <c r="AN695" s="87"/>
      <c r="AO695" s="713"/>
      <c r="AP695" s="713"/>
      <c r="AQ695" s="713"/>
      <c r="AR695" s="106"/>
      <c r="AS695" s="87"/>
      <c r="AT695" s="713"/>
      <c r="AU695" s="713"/>
      <c r="AV695" s="713"/>
      <c r="AW695" s="106"/>
    </row>
    <row r="696" spans="1:49" ht="23" hidden="1">
      <c r="A696" s="522">
        <v>692</v>
      </c>
      <c r="B696" s="531" t="s">
        <v>1058</v>
      </c>
      <c r="C696" s="645" t="s">
        <v>86</v>
      </c>
      <c r="D696" s="513" t="s">
        <v>2641</v>
      </c>
      <c r="E696" s="576" t="s">
        <v>2938</v>
      </c>
      <c r="F696" s="645" t="s">
        <v>2659</v>
      </c>
      <c r="G696" s="645" t="s">
        <v>1192</v>
      </c>
      <c r="H696" s="109" t="s">
        <v>407</v>
      </c>
      <c r="I696" s="109" t="s">
        <v>407</v>
      </c>
      <c r="J696" s="579"/>
      <c r="K696" s="106"/>
      <c r="L696" s="103"/>
      <c r="M696" s="106"/>
      <c r="N696" s="106"/>
      <c r="O696" s="581" t="s">
        <v>1188</v>
      </c>
      <c r="P696" s="106"/>
      <c r="Q696" s="106"/>
      <c r="R696" s="87" t="s">
        <v>184</v>
      </c>
      <c r="S696" s="651">
        <v>1</v>
      </c>
      <c r="T696" s="652">
        <v>0.01</v>
      </c>
      <c r="U696" s="652">
        <v>780</v>
      </c>
      <c r="V696" s="554">
        <f t="shared" si="60"/>
        <v>93.6</v>
      </c>
      <c r="W696" s="549"/>
      <c r="X696" s="549">
        <v>1200</v>
      </c>
      <c r="Y696" s="554">
        <f t="shared" si="59"/>
        <v>144</v>
      </c>
      <c r="Z696" s="649">
        <v>1</v>
      </c>
      <c r="AA696" s="633"/>
      <c r="AB696" s="106"/>
      <c r="AD696" s="87"/>
      <c r="AE696" s="713"/>
      <c r="AF696" s="713"/>
      <c r="AG696" s="713"/>
      <c r="AH696" s="106"/>
      <c r="AI696" s="87"/>
      <c r="AJ696" s="713"/>
      <c r="AK696" s="713"/>
      <c r="AL696" s="713"/>
      <c r="AM696" s="106"/>
      <c r="AN696" s="87"/>
      <c r="AO696" s="713"/>
      <c r="AP696" s="713"/>
      <c r="AQ696" s="713"/>
      <c r="AR696" s="106"/>
      <c r="AS696" s="87"/>
      <c r="AT696" s="713"/>
      <c r="AU696" s="713"/>
      <c r="AV696" s="713"/>
      <c r="AW696" s="106"/>
    </row>
    <row r="697" spans="1:49" hidden="1">
      <c r="A697" s="522">
        <v>693</v>
      </c>
      <c r="B697" s="531" t="s">
        <v>1058</v>
      </c>
      <c r="C697" s="645" t="s">
        <v>86</v>
      </c>
      <c r="D697" s="513" t="s">
        <v>2641</v>
      </c>
      <c r="E697" s="576" t="s">
        <v>2938</v>
      </c>
      <c r="F697" s="645" t="s">
        <v>2659</v>
      </c>
      <c r="G697" s="103" t="s">
        <v>1203</v>
      </c>
      <c r="H697" s="87" t="s">
        <v>411</v>
      </c>
      <c r="I697" s="87" t="s">
        <v>411</v>
      </c>
      <c r="J697" s="579"/>
      <c r="K697" s="106"/>
      <c r="L697" s="103"/>
      <c r="M697" s="106"/>
      <c r="N697" s="106"/>
      <c r="O697" s="581" t="s">
        <v>1188</v>
      </c>
      <c r="P697" s="106"/>
      <c r="Q697" s="106"/>
      <c r="R697" s="87" t="s">
        <v>184</v>
      </c>
      <c r="S697" s="651">
        <v>1</v>
      </c>
      <c r="T697" s="652">
        <v>0.01</v>
      </c>
      <c r="U697" s="652">
        <v>780</v>
      </c>
      <c r="V697" s="554">
        <f t="shared" si="60"/>
        <v>93.6</v>
      </c>
      <c r="W697" s="549"/>
      <c r="X697" s="549">
        <v>1200</v>
      </c>
      <c r="Y697" s="554">
        <f t="shared" si="59"/>
        <v>144</v>
      </c>
      <c r="Z697" s="649">
        <v>1</v>
      </c>
      <c r="AA697" s="633"/>
      <c r="AB697" s="106"/>
      <c r="AD697" s="87"/>
      <c r="AE697" s="713"/>
      <c r="AF697" s="713"/>
      <c r="AG697" s="713"/>
      <c r="AH697" s="106"/>
      <c r="AI697" s="87"/>
      <c r="AJ697" s="713"/>
      <c r="AK697" s="713"/>
      <c r="AL697" s="713"/>
      <c r="AM697" s="106"/>
      <c r="AN697" s="87"/>
      <c r="AO697" s="713"/>
      <c r="AP697" s="713"/>
      <c r="AQ697" s="713"/>
      <c r="AR697" s="106"/>
      <c r="AS697" s="87"/>
      <c r="AT697" s="713"/>
      <c r="AU697" s="713"/>
      <c r="AV697" s="713"/>
      <c r="AW697" s="106"/>
    </row>
    <row r="698" spans="1:49" ht="16.5" hidden="1" customHeight="1">
      <c r="A698" s="522">
        <v>694</v>
      </c>
      <c r="B698" s="531" t="s">
        <v>1058</v>
      </c>
      <c r="C698" s="645" t="s">
        <v>86</v>
      </c>
      <c r="D698" s="513" t="s">
        <v>2641</v>
      </c>
      <c r="E698" s="576" t="s">
        <v>2938</v>
      </c>
      <c r="F698" s="645" t="s">
        <v>2659</v>
      </c>
      <c r="G698" s="103" t="s">
        <v>1203</v>
      </c>
      <c r="H698" s="109" t="s">
        <v>1205</v>
      </c>
      <c r="I698" s="109" t="s">
        <v>1206</v>
      </c>
      <c r="J698" s="579"/>
      <c r="K698" s="106"/>
      <c r="L698" s="103"/>
      <c r="M698" s="106"/>
      <c r="N698" s="106"/>
      <c r="O698" s="581" t="s">
        <v>1188</v>
      </c>
      <c r="P698" s="106"/>
      <c r="Q698" s="106"/>
      <c r="R698" s="87" t="s">
        <v>184</v>
      </c>
      <c r="S698" s="651">
        <v>1</v>
      </c>
      <c r="T698" s="652">
        <v>0.01</v>
      </c>
      <c r="U698" s="652">
        <v>780</v>
      </c>
      <c r="V698" s="554">
        <f t="shared" si="60"/>
        <v>93.6</v>
      </c>
      <c r="W698" s="549"/>
      <c r="X698" s="549">
        <v>1200</v>
      </c>
      <c r="Y698" s="554">
        <f t="shared" si="59"/>
        <v>144</v>
      </c>
      <c r="Z698" s="649">
        <v>1</v>
      </c>
      <c r="AA698" s="633"/>
      <c r="AB698" s="106"/>
      <c r="AD698" s="87"/>
      <c r="AE698" s="713"/>
      <c r="AF698" s="713"/>
      <c r="AG698" s="713"/>
      <c r="AH698" s="106"/>
      <c r="AI698" s="87"/>
      <c r="AJ698" s="713"/>
      <c r="AK698" s="713"/>
      <c r="AL698" s="713"/>
      <c r="AM698" s="106"/>
      <c r="AN698" s="87"/>
      <c r="AO698" s="713"/>
      <c r="AP698" s="713"/>
      <c r="AQ698" s="713"/>
      <c r="AR698" s="106"/>
      <c r="AS698" s="87"/>
      <c r="AT698" s="713"/>
      <c r="AU698" s="713"/>
      <c r="AV698" s="713"/>
      <c r="AW698" s="106"/>
    </row>
    <row r="699" spans="1:49" ht="24" hidden="1" customHeight="1">
      <c r="A699" s="522">
        <v>695</v>
      </c>
      <c r="B699" s="531" t="s">
        <v>1058</v>
      </c>
      <c r="C699" s="645" t="s">
        <v>86</v>
      </c>
      <c r="D699" s="513" t="s">
        <v>2641</v>
      </c>
      <c r="E699" s="576" t="s">
        <v>2938</v>
      </c>
      <c r="F699" s="645" t="s">
        <v>2659</v>
      </c>
      <c r="G699" s="103" t="s">
        <v>1203</v>
      </c>
      <c r="H699" s="109" t="s">
        <v>1207</v>
      </c>
      <c r="I699" s="109" t="s">
        <v>1207</v>
      </c>
      <c r="J699" s="579"/>
      <c r="K699" s="106"/>
      <c r="L699" s="103"/>
      <c r="M699" s="106"/>
      <c r="N699" s="106"/>
      <c r="O699" s="581" t="s">
        <v>1188</v>
      </c>
      <c r="P699" s="106"/>
      <c r="Q699" s="106"/>
      <c r="R699" s="87" t="s">
        <v>184</v>
      </c>
      <c r="S699" s="651">
        <v>1</v>
      </c>
      <c r="T699" s="652">
        <v>0.01</v>
      </c>
      <c r="U699" s="652">
        <v>780</v>
      </c>
      <c r="V699" s="554">
        <f t="shared" si="60"/>
        <v>93.6</v>
      </c>
      <c r="W699" s="549"/>
      <c r="X699" s="549">
        <v>1200</v>
      </c>
      <c r="Y699" s="554">
        <f t="shared" si="59"/>
        <v>144</v>
      </c>
      <c r="Z699" s="649">
        <v>1</v>
      </c>
      <c r="AA699" s="633"/>
      <c r="AB699" s="106"/>
      <c r="AD699" s="87"/>
      <c r="AE699" s="713"/>
      <c r="AF699" s="713"/>
      <c r="AG699" s="713"/>
      <c r="AH699" s="106"/>
      <c r="AI699" s="87"/>
      <c r="AJ699" s="713"/>
      <c r="AK699" s="713"/>
      <c r="AL699" s="713"/>
      <c r="AM699" s="106"/>
      <c r="AN699" s="87"/>
      <c r="AO699" s="713"/>
      <c r="AP699" s="713"/>
      <c r="AQ699" s="713"/>
      <c r="AR699" s="106"/>
      <c r="AS699" s="87"/>
      <c r="AT699" s="713"/>
      <c r="AU699" s="713"/>
      <c r="AV699" s="713"/>
      <c r="AW699" s="106"/>
    </row>
    <row r="700" spans="1:49" hidden="1">
      <c r="A700" s="522">
        <v>696</v>
      </c>
      <c r="B700" s="531" t="s">
        <v>1058</v>
      </c>
      <c r="C700" s="645" t="s">
        <v>86</v>
      </c>
      <c r="D700" s="513" t="s">
        <v>2641</v>
      </c>
      <c r="E700" s="576" t="s">
        <v>2938</v>
      </c>
      <c r="F700" s="645" t="s">
        <v>2659</v>
      </c>
      <c r="G700" s="103" t="s">
        <v>1203</v>
      </c>
      <c r="H700" s="109" t="s">
        <v>1181</v>
      </c>
      <c r="I700" s="109" t="s">
        <v>1181</v>
      </c>
      <c r="J700" s="579"/>
      <c r="K700" s="106"/>
      <c r="L700" s="103"/>
      <c r="M700" s="106"/>
      <c r="N700" s="106"/>
      <c r="O700" s="581" t="s">
        <v>1188</v>
      </c>
      <c r="P700" s="106"/>
      <c r="Q700" s="106"/>
      <c r="R700" s="87" t="s">
        <v>184</v>
      </c>
      <c r="S700" s="651">
        <v>1</v>
      </c>
      <c r="T700" s="652">
        <v>0.01</v>
      </c>
      <c r="U700" s="652">
        <v>780</v>
      </c>
      <c r="V700" s="554">
        <f t="shared" si="60"/>
        <v>93.6</v>
      </c>
      <c r="W700" s="549"/>
      <c r="X700" s="549">
        <v>1200</v>
      </c>
      <c r="Y700" s="554">
        <f t="shared" si="59"/>
        <v>144</v>
      </c>
      <c r="Z700" s="649">
        <v>1</v>
      </c>
      <c r="AA700" s="633"/>
      <c r="AB700" s="106"/>
      <c r="AD700" s="87"/>
      <c r="AE700" s="713"/>
      <c r="AF700" s="713"/>
      <c r="AG700" s="713"/>
      <c r="AH700" s="106"/>
      <c r="AI700" s="87"/>
      <c r="AJ700" s="713"/>
      <c r="AK700" s="713"/>
      <c r="AL700" s="713"/>
      <c r="AM700" s="106"/>
      <c r="AN700" s="87"/>
      <c r="AO700" s="713"/>
      <c r="AP700" s="713"/>
      <c r="AQ700" s="713"/>
      <c r="AR700" s="106"/>
      <c r="AS700" s="87"/>
      <c r="AT700" s="713"/>
      <c r="AU700" s="713"/>
      <c r="AV700" s="713"/>
      <c r="AW700" s="106"/>
    </row>
    <row r="701" spans="1:49" ht="24" hidden="1" customHeight="1">
      <c r="A701" s="522">
        <v>697</v>
      </c>
      <c r="B701" s="531" t="s">
        <v>1058</v>
      </c>
      <c r="C701" s="645" t="s">
        <v>86</v>
      </c>
      <c r="D701" s="513" t="s">
        <v>2641</v>
      </c>
      <c r="E701" s="576" t="s">
        <v>2938</v>
      </c>
      <c r="F701" s="645" t="s">
        <v>2659</v>
      </c>
      <c r="G701" s="513" t="s">
        <v>1208</v>
      </c>
      <c r="H701" s="109" t="s">
        <v>419</v>
      </c>
      <c r="I701" s="109" t="s">
        <v>419</v>
      </c>
      <c r="J701" s="579"/>
      <c r="K701" s="106"/>
      <c r="L701" s="103"/>
      <c r="M701" s="106"/>
      <c r="N701" s="106"/>
      <c r="O701" s="581" t="s">
        <v>1188</v>
      </c>
      <c r="P701" s="106"/>
      <c r="Q701" s="106"/>
      <c r="R701" s="87" t="s">
        <v>184</v>
      </c>
      <c r="S701" s="651">
        <v>1</v>
      </c>
      <c r="T701" s="652">
        <v>0.01</v>
      </c>
      <c r="U701" s="652">
        <v>780</v>
      </c>
      <c r="V701" s="554">
        <f t="shared" si="60"/>
        <v>93.6</v>
      </c>
      <c r="W701" s="549"/>
      <c r="X701" s="549">
        <v>1200</v>
      </c>
      <c r="Y701" s="554">
        <f t="shared" si="59"/>
        <v>144</v>
      </c>
      <c r="Z701" s="649">
        <v>1</v>
      </c>
      <c r="AA701" s="633"/>
      <c r="AB701" s="106"/>
      <c r="AD701" s="87"/>
      <c r="AE701" s="713"/>
      <c r="AF701" s="713"/>
      <c r="AG701" s="713"/>
      <c r="AH701" s="106"/>
      <c r="AI701" s="87"/>
      <c r="AJ701" s="713"/>
      <c r="AK701" s="713"/>
      <c r="AL701" s="713"/>
      <c r="AM701" s="106"/>
      <c r="AN701" s="87"/>
      <c r="AO701" s="713"/>
      <c r="AP701" s="713"/>
      <c r="AQ701" s="713"/>
      <c r="AR701" s="106"/>
      <c r="AS701" s="87"/>
      <c r="AT701" s="713"/>
      <c r="AU701" s="713"/>
      <c r="AV701" s="713"/>
      <c r="AW701" s="106"/>
    </row>
    <row r="702" spans="1:49" ht="16.5" hidden="1" customHeight="1">
      <c r="A702" s="522">
        <v>698</v>
      </c>
      <c r="B702" s="531" t="s">
        <v>1058</v>
      </c>
      <c r="C702" s="645" t="s">
        <v>86</v>
      </c>
      <c r="D702" s="513" t="s">
        <v>2641</v>
      </c>
      <c r="E702" s="576" t="s">
        <v>2938</v>
      </c>
      <c r="F702" s="645" t="s">
        <v>2659</v>
      </c>
      <c r="G702" s="513" t="s">
        <v>1208</v>
      </c>
      <c r="H702" s="87" t="s">
        <v>422</v>
      </c>
      <c r="I702" s="87" t="s">
        <v>422</v>
      </c>
      <c r="J702" s="579"/>
      <c r="K702" s="106"/>
      <c r="L702" s="103"/>
      <c r="M702" s="106"/>
      <c r="N702" s="106"/>
      <c r="O702" s="581" t="s">
        <v>1188</v>
      </c>
      <c r="P702" s="106"/>
      <c r="Q702" s="106"/>
      <c r="R702" s="87" t="s">
        <v>184</v>
      </c>
      <c r="S702" s="651">
        <v>1</v>
      </c>
      <c r="T702" s="652">
        <v>0.01</v>
      </c>
      <c r="U702" s="652">
        <v>780</v>
      </c>
      <c r="V702" s="554">
        <f t="shared" si="60"/>
        <v>93.6</v>
      </c>
      <c r="W702" s="549"/>
      <c r="X702" s="549">
        <v>1200</v>
      </c>
      <c r="Y702" s="554">
        <f t="shared" si="59"/>
        <v>144</v>
      </c>
      <c r="Z702" s="649">
        <v>1</v>
      </c>
      <c r="AA702" s="633"/>
      <c r="AB702" s="106"/>
      <c r="AD702" s="87"/>
      <c r="AE702" s="713"/>
      <c r="AF702" s="713"/>
      <c r="AG702" s="713"/>
      <c r="AH702" s="106"/>
      <c r="AI702" s="87"/>
      <c r="AJ702" s="713"/>
      <c r="AK702" s="713"/>
      <c r="AL702" s="713"/>
      <c r="AM702" s="106"/>
      <c r="AN702" s="87"/>
      <c r="AO702" s="713"/>
      <c r="AP702" s="713"/>
      <c r="AQ702" s="713"/>
      <c r="AR702" s="106"/>
      <c r="AS702" s="87"/>
      <c r="AT702" s="713"/>
      <c r="AU702" s="713"/>
      <c r="AV702" s="713"/>
      <c r="AW702" s="106"/>
    </row>
    <row r="703" spans="1:49" hidden="1">
      <c r="A703" s="522">
        <v>699</v>
      </c>
      <c r="B703" s="531" t="s">
        <v>1058</v>
      </c>
      <c r="C703" s="645" t="s">
        <v>86</v>
      </c>
      <c r="D703" s="513" t="s">
        <v>2641</v>
      </c>
      <c r="E703" s="576" t="s">
        <v>2938</v>
      </c>
      <c r="F703" s="645" t="s">
        <v>2659</v>
      </c>
      <c r="G703" s="513" t="s">
        <v>1208</v>
      </c>
      <c r="H703" s="109" t="s">
        <v>425</v>
      </c>
      <c r="I703" s="109" t="s">
        <v>425</v>
      </c>
      <c r="J703" s="579"/>
      <c r="K703" s="106"/>
      <c r="L703" s="103"/>
      <c r="M703" s="106"/>
      <c r="N703" s="106"/>
      <c r="O703" s="581" t="s">
        <v>1188</v>
      </c>
      <c r="P703" s="106"/>
      <c r="Q703" s="106"/>
      <c r="R703" s="87" t="s">
        <v>184</v>
      </c>
      <c r="S703" s="651">
        <v>1</v>
      </c>
      <c r="T703" s="652">
        <v>0.01</v>
      </c>
      <c r="U703" s="652">
        <v>780</v>
      </c>
      <c r="V703" s="554">
        <f t="shared" si="60"/>
        <v>93.6</v>
      </c>
      <c r="W703" s="549"/>
      <c r="X703" s="549">
        <v>1200</v>
      </c>
      <c r="Y703" s="554">
        <f t="shared" si="59"/>
        <v>144</v>
      </c>
      <c r="Z703" s="649">
        <v>1</v>
      </c>
      <c r="AA703" s="633"/>
      <c r="AB703" s="106"/>
      <c r="AD703" s="87"/>
      <c r="AE703" s="713"/>
      <c r="AF703" s="713"/>
      <c r="AG703" s="713"/>
      <c r="AH703" s="106"/>
      <c r="AI703" s="87"/>
      <c r="AJ703" s="713"/>
      <c r="AK703" s="713"/>
      <c r="AL703" s="713"/>
      <c r="AM703" s="106"/>
      <c r="AN703" s="87"/>
      <c r="AO703" s="713"/>
      <c r="AP703" s="713"/>
      <c r="AQ703" s="713"/>
      <c r="AR703" s="106"/>
      <c r="AS703" s="87"/>
      <c r="AT703" s="713"/>
      <c r="AU703" s="713"/>
      <c r="AV703" s="713"/>
      <c r="AW703" s="106"/>
    </row>
    <row r="704" spans="1:49" hidden="1">
      <c r="A704" s="522">
        <v>700</v>
      </c>
      <c r="B704" s="531" t="s">
        <v>1058</v>
      </c>
      <c r="C704" s="645" t="s">
        <v>86</v>
      </c>
      <c r="D704" s="513" t="s">
        <v>2641</v>
      </c>
      <c r="E704" s="576" t="s">
        <v>2938</v>
      </c>
      <c r="F704" s="645" t="s">
        <v>2659</v>
      </c>
      <c r="G704" s="513" t="s">
        <v>1208</v>
      </c>
      <c r="H704" s="109" t="s">
        <v>1209</v>
      </c>
      <c r="I704" s="109" t="s">
        <v>1209</v>
      </c>
      <c r="J704" s="579"/>
      <c r="K704" s="106"/>
      <c r="L704" s="103"/>
      <c r="M704" s="106"/>
      <c r="N704" s="106"/>
      <c r="O704" s="581" t="s">
        <v>1188</v>
      </c>
      <c r="P704" s="106"/>
      <c r="Q704" s="106"/>
      <c r="R704" s="87" t="s">
        <v>184</v>
      </c>
      <c r="S704" s="651">
        <v>1</v>
      </c>
      <c r="T704" s="652">
        <v>0.01</v>
      </c>
      <c r="U704" s="652">
        <v>780</v>
      </c>
      <c r="V704" s="554">
        <f t="shared" si="60"/>
        <v>93.6</v>
      </c>
      <c r="W704" s="549"/>
      <c r="X704" s="549">
        <v>1200</v>
      </c>
      <c r="Y704" s="554">
        <f t="shared" si="59"/>
        <v>144</v>
      </c>
      <c r="Z704" s="649">
        <v>1</v>
      </c>
      <c r="AA704" s="633"/>
      <c r="AB704" s="106"/>
      <c r="AD704" s="87"/>
      <c r="AE704" s="713"/>
      <c r="AF704" s="713"/>
      <c r="AG704" s="713"/>
      <c r="AH704" s="106"/>
      <c r="AI704" s="87"/>
      <c r="AJ704" s="713"/>
      <c r="AK704" s="713"/>
      <c r="AL704" s="713"/>
      <c r="AM704" s="106"/>
      <c r="AN704" s="87"/>
      <c r="AO704" s="713"/>
      <c r="AP704" s="713"/>
      <c r="AQ704" s="713"/>
      <c r="AR704" s="106"/>
      <c r="AS704" s="87"/>
      <c r="AT704" s="713"/>
      <c r="AU704" s="713"/>
      <c r="AV704" s="713"/>
      <c r="AW704" s="106"/>
    </row>
    <row r="705" spans="1:49" hidden="1">
      <c r="A705" s="522">
        <v>701</v>
      </c>
      <c r="B705" s="531" t="s">
        <v>1058</v>
      </c>
      <c r="C705" s="645" t="s">
        <v>86</v>
      </c>
      <c r="D705" s="513" t="s">
        <v>2641</v>
      </c>
      <c r="E705" s="576" t="s">
        <v>2938</v>
      </c>
      <c r="F705" s="645" t="s">
        <v>2659</v>
      </c>
      <c r="G705" s="513" t="s">
        <v>1208</v>
      </c>
      <c r="H705" s="87" t="s">
        <v>1210</v>
      </c>
      <c r="I705" s="87" t="s">
        <v>1210</v>
      </c>
      <c r="J705" s="579"/>
      <c r="K705" s="106"/>
      <c r="L705" s="103"/>
      <c r="M705" s="106"/>
      <c r="N705" s="106"/>
      <c r="O705" s="581" t="s">
        <v>1188</v>
      </c>
      <c r="P705" s="106"/>
      <c r="Q705" s="106"/>
      <c r="R705" s="87" t="s">
        <v>184</v>
      </c>
      <c r="S705" s="651">
        <v>1</v>
      </c>
      <c r="T705" s="652">
        <v>0.01</v>
      </c>
      <c r="U705" s="652">
        <v>780</v>
      </c>
      <c r="V705" s="554">
        <f t="shared" si="60"/>
        <v>93.6</v>
      </c>
      <c r="W705" s="549"/>
      <c r="X705" s="549">
        <v>1200</v>
      </c>
      <c r="Y705" s="554">
        <f t="shared" si="59"/>
        <v>144</v>
      </c>
      <c r="Z705" s="649">
        <v>1</v>
      </c>
      <c r="AA705" s="633"/>
      <c r="AB705" s="106"/>
      <c r="AD705" s="87"/>
      <c r="AE705" s="713"/>
      <c r="AF705" s="713"/>
      <c r="AG705" s="713"/>
      <c r="AH705" s="106"/>
      <c r="AI705" s="87"/>
      <c r="AJ705" s="713"/>
      <c r="AK705" s="713"/>
      <c r="AL705" s="713"/>
      <c r="AM705" s="106"/>
      <c r="AN705" s="87"/>
      <c r="AO705" s="713"/>
      <c r="AP705" s="713"/>
      <c r="AQ705" s="713"/>
      <c r="AR705" s="106"/>
      <c r="AS705" s="87"/>
      <c r="AT705" s="713"/>
      <c r="AU705" s="713"/>
      <c r="AV705" s="713"/>
      <c r="AW705" s="106"/>
    </row>
    <row r="706" spans="1:49" hidden="1">
      <c r="A706" s="522">
        <v>702</v>
      </c>
      <c r="B706" s="531" t="s">
        <v>1058</v>
      </c>
      <c r="C706" s="645" t="s">
        <v>86</v>
      </c>
      <c r="D706" s="513" t="s">
        <v>2642</v>
      </c>
      <c r="E706" s="576" t="s">
        <v>2955</v>
      </c>
      <c r="F706" s="645" t="s">
        <v>2959</v>
      </c>
      <c r="G706" s="646" t="s">
        <v>1211</v>
      </c>
      <c r="H706" s="109" t="s">
        <v>428</v>
      </c>
      <c r="I706" s="109" t="s">
        <v>428</v>
      </c>
      <c r="J706" s="579"/>
      <c r="K706" s="106"/>
      <c r="L706" s="103"/>
      <c r="M706" s="106"/>
      <c r="N706" s="106"/>
      <c r="O706" s="581" t="s">
        <v>1188</v>
      </c>
      <c r="P706" s="106"/>
      <c r="Q706" s="106"/>
      <c r="R706" s="87" t="s">
        <v>184</v>
      </c>
      <c r="S706" s="651">
        <v>1</v>
      </c>
      <c r="T706" s="652">
        <v>0.01</v>
      </c>
      <c r="U706" s="652">
        <v>780</v>
      </c>
      <c r="V706" s="554">
        <f t="shared" si="60"/>
        <v>93.6</v>
      </c>
      <c r="W706" s="549"/>
      <c r="X706" s="549">
        <v>1200</v>
      </c>
      <c r="Y706" s="554">
        <f t="shared" si="59"/>
        <v>144</v>
      </c>
      <c r="Z706" s="649">
        <v>1</v>
      </c>
      <c r="AA706" s="633"/>
      <c r="AB706" s="106"/>
      <c r="AD706" s="87"/>
      <c r="AE706" s="713"/>
      <c r="AF706" s="713"/>
      <c r="AG706" s="713"/>
      <c r="AH706" s="106"/>
      <c r="AI706" s="87"/>
      <c r="AJ706" s="713"/>
      <c r="AK706" s="713"/>
      <c r="AL706" s="713"/>
      <c r="AM706" s="106"/>
      <c r="AN706" s="87"/>
      <c r="AO706" s="713"/>
      <c r="AP706" s="713"/>
      <c r="AQ706" s="713"/>
      <c r="AR706" s="106"/>
      <c r="AS706" s="87"/>
      <c r="AT706" s="713"/>
      <c r="AU706" s="713"/>
      <c r="AV706" s="713"/>
      <c r="AW706" s="106"/>
    </row>
    <row r="707" spans="1:49" ht="46" hidden="1">
      <c r="A707" s="522">
        <v>703</v>
      </c>
      <c r="B707" s="531" t="s">
        <v>1058</v>
      </c>
      <c r="C707" s="645" t="s">
        <v>86</v>
      </c>
      <c r="D707" s="513" t="s">
        <v>2642</v>
      </c>
      <c r="E707" s="576" t="s">
        <v>2955</v>
      </c>
      <c r="F707" s="645" t="s">
        <v>2959</v>
      </c>
      <c r="G707" s="646" t="s">
        <v>1212</v>
      </c>
      <c r="H707" s="87" t="s">
        <v>431</v>
      </c>
      <c r="I707" s="109" t="s">
        <v>1213</v>
      </c>
      <c r="J707" s="579" t="s">
        <v>1214</v>
      </c>
      <c r="K707" s="106"/>
      <c r="L707" s="103"/>
      <c r="M707" s="106"/>
      <c r="N707" s="106"/>
      <c r="O707" s="581" t="s">
        <v>1215</v>
      </c>
      <c r="P707" s="106"/>
      <c r="Q707" s="106"/>
      <c r="R707" s="425" t="s">
        <v>184</v>
      </c>
      <c r="S707" s="651">
        <v>1</v>
      </c>
      <c r="T707" s="652">
        <v>0.08</v>
      </c>
      <c r="U707" s="652">
        <v>620</v>
      </c>
      <c r="V707" s="554">
        <f t="shared" si="60"/>
        <v>595.20000000000005</v>
      </c>
      <c r="W707" s="549"/>
      <c r="X707" s="549">
        <v>950</v>
      </c>
      <c r="Y707" s="554">
        <f t="shared" si="59"/>
        <v>912</v>
      </c>
      <c r="Z707" s="649">
        <v>1</v>
      </c>
      <c r="AA707" s="633"/>
      <c r="AB707" s="106"/>
      <c r="AD707" s="87"/>
      <c r="AE707" s="713"/>
      <c r="AF707" s="713"/>
      <c r="AG707" s="713"/>
      <c r="AH707" s="106"/>
      <c r="AI707" s="87"/>
      <c r="AJ707" s="713"/>
      <c r="AK707" s="713"/>
      <c r="AL707" s="713"/>
      <c r="AM707" s="106"/>
      <c r="AN707" s="87"/>
      <c r="AO707" s="713"/>
      <c r="AP707" s="713"/>
      <c r="AQ707" s="713"/>
      <c r="AR707" s="106"/>
      <c r="AS707" s="87"/>
      <c r="AT707" s="713"/>
      <c r="AU707" s="713"/>
      <c r="AV707" s="713"/>
      <c r="AW707" s="106"/>
    </row>
    <row r="708" spans="1:49" hidden="1">
      <c r="A708" s="522">
        <v>704</v>
      </c>
      <c r="B708" s="531" t="s">
        <v>1058</v>
      </c>
      <c r="C708" s="645" t="s">
        <v>86</v>
      </c>
      <c r="D708" s="513" t="s">
        <v>2642</v>
      </c>
      <c r="E708" s="576" t="s">
        <v>2955</v>
      </c>
      <c r="F708" s="645" t="s">
        <v>2663</v>
      </c>
      <c r="G708" s="646" t="s">
        <v>1216</v>
      </c>
      <c r="H708" s="87" t="s">
        <v>1217</v>
      </c>
      <c r="I708" s="109" t="s">
        <v>1218</v>
      </c>
      <c r="J708" s="579"/>
      <c r="K708" s="106"/>
      <c r="L708" s="103"/>
      <c r="M708" s="106"/>
      <c r="N708" s="106"/>
      <c r="O708" s="581" t="s">
        <v>1215</v>
      </c>
      <c r="P708" s="106"/>
      <c r="Q708" s="106"/>
      <c r="R708" s="425" t="s">
        <v>184</v>
      </c>
      <c r="S708" s="651">
        <v>1</v>
      </c>
      <c r="T708" s="652">
        <v>0.08</v>
      </c>
      <c r="U708" s="652">
        <v>620</v>
      </c>
      <c r="V708" s="554">
        <f t="shared" si="60"/>
        <v>595.20000000000005</v>
      </c>
      <c r="W708" s="549"/>
      <c r="X708" s="549">
        <v>950</v>
      </c>
      <c r="Y708" s="554">
        <f t="shared" si="59"/>
        <v>912</v>
      </c>
      <c r="Z708" s="649">
        <v>1</v>
      </c>
      <c r="AA708" s="633"/>
      <c r="AB708" s="106"/>
      <c r="AD708" s="87"/>
      <c r="AE708" s="713"/>
      <c r="AF708" s="713"/>
      <c r="AG708" s="713"/>
      <c r="AH708" s="106"/>
      <c r="AI708" s="87"/>
      <c r="AJ708" s="713"/>
      <c r="AK708" s="713"/>
      <c r="AL708" s="713"/>
      <c r="AM708" s="106"/>
      <c r="AN708" s="87"/>
      <c r="AO708" s="713"/>
      <c r="AP708" s="713"/>
      <c r="AQ708" s="713"/>
      <c r="AR708" s="106"/>
      <c r="AS708" s="87"/>
      <c r="AT708" s="713"/>
      <c r="AU708" s="713"/>
      <c r="AV708" s="713"/>
      <c r="AW708" s="106"/>
    </row>
    <row r="709" spans="1:49" hidden="1">
      <c r="A709" s="522">
        <v>705</v>
      </c>
      <c r="B709" s="531" t="s">
        <v>1058</v>
      </c>
      <c r="C709" s="645" t="s">
        <v>86</v>
      </c>
      <c r="D709" s="513" t="s">
        <v>2642</v>
      </c>
      <c r="E709" s="576" t="s">
        <v>2955</v>
      </c>
      <c r="F709" s="645" t="s">
        <v>2663</v>
      </c>
      <c r="G709" s="646" t="s">
        <v>1219</v>
      </c>
      <c r="H709" s="87" t="s">
        <v>193</v>
      </c>
      <c r="I709" s="109" t="s">
        <v>439</v>
      </c>
      <c r="J709" s="579"/>
      <c r="K709" s="106"/>
      <c r="L709" s="103"/>
      <c r="M709" s="106"/>
      <c r="N709" s="106"/>
      <c r="O709" s="581" t="s">
        <v>1215</v>
      </c>
      <c r="P709" s="106"/>
      <c r="Q709" s="106"/>
      <c r="R709" s="425" t="s">
        <v>184</v>
      </c>
      <c r="S709" s="651">
        <v>1</v>
      </c>
      <c r="T709" s="652">
        <v>0.08</v>
      </c>
      <c r="U709" s="652">
        <v>620</v>
      </c>
      <c r="V709" s="554">
        <f t="shared" si="60"/>
        <v>595.20000000000005</v>
      </c>
      <c r="W709" s="549"/>
      <c r="X709" s="549">
        <v>950</v>
      </c>
      <c r="Y709" s="554">
        <f t="shared" si="59"/>
        <v>912</v>
      </c>
      <c r="Z709" s="649">
        <v>1</v>
      </c>
      <c r="AA709" s="633"/>
      <c r="AB709" s="106"/>
      <c r="AD709" s="87"/>
      <c r="AE709" s="713"/>
      <c r="AF709" s="713"/>
      <c r="AG709" s="713"/>
      <c r="AH709" s="106"/>
      <c r="AI709" s="87"/>
      <c r="AJ709" s="713"/>
      <c r="AK709" s="713"/>
      <c r="AL709" s="713"/>
      <c r="AM709" s="106"/>
      <c r="AN709" s="87"/>
      <c r="AO709" s="713"/>
      <c r="AP709" s="713"/>
      <c r="AQ709" s="713"/>
      <c r="AR709" s="106"/>
      <c r="AS709" s="87"/>
      <c r="AT709" s="713"/>
      <c r="AU709" s="713"/>
      <c r="AV709" s="713"/>
      <c r="AW709" s="106"/>
    </row>
    <row r="710" spans="1:49" hidden="1">
      <c r="A710" s="522">
        <v>706</v>
      </c>
      <c r="B710" s="531" t="s">
        <v>1058</v>
      </c>
      <c r="C710" s="645" t="s">
        <v>86</v>
      </c>
      <c r="D710" s="513" t="s">
        <v>2642</v>
      </c>
      <c r="E710" s="576" t="s">
        <v>2955</v>
      </c>
      <c r="F710" s="645" t="s">
        <v>2663</v>
      </c>
      <c r="G710" s="646" t="s">
        <v>1220</v>
      </c>
      <c r="H710" s="87" t="s">
        <v>442</v>
      </c>
      <c r="I710" s="109" t="s">
        <v>443</v>
      </c>
      <c r="J710" s="579"/>
      <c r="K710" s="106"/>
      <c r="L710" s="103"/>
      <c r="M710" s="106"/>
      <c r="N710" s="106"/>
      <c r="O710" s="581" t="s">
        <v>1215</v>
      </c>
      <c r="P710" s="106"/>
      <c r="Q710" s="106"/>
      <c r="R710" s="425" t="s">
        <v>184</v>
      </c>
      <c r="S710" s="651">
        <v>1</v>
      </c>
      <c r="T710" s="652">
        <v>0.08</v>
      </c>
      <c r="U710" s="652">
        <v>620</v>
      </c>
      <c r="V710" s="554">
        <f t="shared" si="60"/>
        <v>595.20000000000005</v>
      </c>
      <c r="W710" s="549"/>
      <c r="X710" s="549">
        <v>950</v>
      </c>
      <c r="Y710" s="554">
        <f t="shared" ref="Y710:Y773" si="61">S710*T710*X710*12</f>
        <v>912</v>
      </c>
      <c r="Z710" s="649">
        <v>1</v>
      </c>
      <c r="AA710" s="633"/>
      <c r="AB710" s="106"/>
      <c r="AD710" s="87"/>
      <c r="AE710" s="713"/>
      <c r="AF710" s="713"/>
      <c r="AG710" s="713"/>
      <c r="AH710" s="106"/>
      <c r="AI710" s="87"/>
      <c r="AJ710" s="713"/>
      <c r="AK710" s="713"/>
      <c r="AL710" s="713"/>
      <c r="AM710" s="106"/>
      <c r="AN710" s="87"/>
      <c r="AO710" s="713"/>
      <c r="AP710" s="713"/>
      <c r="AQ710" s="713"/>
      <c r="AR710" s="106"/>
      <c r="AS710" s="87"/>
      <c r="AT710" s="713"/>
      <c r="AU710" s="713"/>
      <c r="AV710" s="713"/>
      <c r="AW710" s="106"/>
    </row>
    <row r="711" spans="1:49" ht="23" hidden="1">
      <c r="A711" s="522">
        <v>707</v>
      </c>
      <c r="B711" s="531" t="s">
        <v>1058</v>
      </c>
      <c r="C711" s="645" t="s">
        <v>86</v>
      </c>
      <c r="D711" s="513" t="s">
        <v>2642</v>
      </c>
      <c r="E711" s="576" t="s">
        <v>2955</v>
      </c>
      <c r="F711" s="645" t="s">
        <v>2663</v>
      </c>
      <c r="G711" s="646" t="s">
        <v>1221</v>
      </c>
      <c r="H711" s="87" t="s">
        <v>1222</v>
      </c>
      <c r="I711" s="109" t="s">
        <v>445</v>
      </c>
      <c r="J711" s="579"/>
      <c r="K711" s="106"/>
      <c r="L711" s="103"/>
      <c r="M711" s="106"/>
      <c r="N711" s="106"/>
      <c r="O711" s="581" t="s">
        <v>1215</v>
      </c>
      <c r="P711" s="106"/>
      <c r="Q711" s="106"/>
      <c r="R711" s="425" t="s">
        <v>184</v>
      </c>
      <c r="S711" s="651">
        <v>1</v>
      </c>
      <c r="T711" s="652">
        <v>0.08</v>
      </c>
      <c r="U711" s="652">
        <v>620</v>
      </c>
      <c r="V711" s="554">
        <f t="shared" si="60"/>
        <v>595.20000000000005</v>
      </c>
      <c r="W711" s="549"/>
      <c r="X711" s="549">
        <v>950</v>
      </c>
      <c r="Y711" s="554">
        <f t="shared" si="61"/>
        <v>912</v>
      </c>
      <c r="Z711" s="649">
        <v>1</v>
      </c>
      <c r="AA711" s="633"/>
      <c r="AB711" s="106"/>
      <c r="AD711" s="87"/>
      <c r="AE711" s="713"/>
      <c r="AF711" s="713"/>
      <c r="AG711" s="713"/>
      <c r="AH711" s="106"/>
      <c r="AI711" s="87"/>
      <c r="AJ711" s="713"/>
      <c r="AK711" s="713"/>
      <c r="AL711" s="713"/>
      <c r="AM711" s="106"/>
      <c r="AN711" s="87"/>
      <c r="AO711" s="713"/>
      <c r="AP711" s="713"/>
      <c r="AQ711" s="713"/>
      <c r="AR711" s="106"/>
      <c r="AS711" s="87"/>
      <c r="AT711" s="713"/>
      <c r="AU711" s="713"/>
      <c r="AV711" s="713"/>
      <c r="AW711" s="106"/>
    </row>
    <row r="712" spans="1:49" ht="23" hidden="1">
      <c r="A712" s="522">
        <v>708</v>
      </c>
      <c r="B712" s="531" t="s">
        <v>1058</v>
      </c>
      <c r="C712" s="645" t="s">
        <v>86</v>
      </c>
      <c r="D712" s="513" t="s">
        <v>2642</v>
      </c>
      <c r="E712" s="576" t="s">
        <v>2955</v>
      </c>
      <c r="F712" s="645" t="s">
        <v>2663</v>
      </c>
      <c r="G712" s="646" t="s">
        <v>1223</v>
      </c>
      <c r="H712" s="87" t="s">
        <v>1222</v>
      </c>
      <c r="I712" s="109" t="s">
        <v>447</v>
      </c>
      <c r="J712" s="579"/>
      <c r="K712" s="106"/>
      <c r="L712" s="103"/>
      <c r="M712" s="106"/>
      <c r="N712" s="106"/>
      <c r="O712" s="581" t="s">
        <v>1215</v>
      </c>
      <c r="P712" s="106"/>
      <c r="Q712" s="106"/>
      <c r="R712" s="425" t="s">
        <v>184</v>
      </c>
      <c r="S712" s="651">
        <v>1</v>
      </c>
      <c r="T712" s="652">
        <v>0.08</v>
      </c>
      <c r="U712" s="652">
        <v>620</v>
      </c>
      <c r="V712" s="554">
        <f t="shared" si="60"/>
        <v>595.20000000000005</v>
      </c>
      <c r="W712" s="549"/>
      <c r="X712" s="549">
        <v>950</v>
      </c>
      <c r="Y712" s="554">
        <f t="shared" si="61"/>
        <v>912</v>
      </c>
      <c r="Z712" s="649">
        <v>1</v>
      </c>
      <c r="AA712" s="633"/>
      <c r="AB712" s="106"/>
      <c r="AD712" s="87"/>
      <c r="AE712" s="713"/>
      <c r="AF712" s="713"/>
      <c r="AG712" s="713"/>
      <c r="AH712" s="106"/>
      <c r="AI712" s="87"/>
      <c r="AJ712" s="713"/>
      <c r="AK712" s="713"/>
      <c r="AL712" s="713"/>
      <c r="AM712" s="106"/>
      <c r="AN712" s="87"/>
      <c r="AO712" s="713"/>
      <c r="AP712" s="713"/>
      <c r="AQ712" s="713"/>
      <c r="AR712" s="106"/>
      <c r="AS712" s="87"/>
      <c r="AT712" s="713"/>
      <c r="AU712" s="713"/>
      <c r="AV712" s="713"/>
      <c r="AW712" s="106"/>
    </row>
    <row r="713" spans="1:49" hidden="1">
      <c r="A713" s="522">
        <v>709</v>
      </c>
      <c r="B713" s="531" t="s">
        <v>1058</v>
      </c>
      <c r="C713" s="645" t="s">
        <v>86</v>
      </c>
      <c r="D713" s="513" t="s">
        <v>2642</v>
      </c>
      <c r="E713" s="576" t="s">
        <v>2955</v>
      </c>
      <c r="F713" s="645" t="s">
        <v>2663</v>
      </c>
      <c r="G713" s="646" t="s">
        <v>1224</v>
      </c>
      <c r="H713" s="87" t="s">
        <v>1225</v>
      </c>
      <c r="I713" s="109" t="s">
        <v>1226</v>
      </c>
      <c r="J713" s="579"/>
      <c r="K713" s="106"/>
      <c r="L713" s="103"/>
      <c r="M713" s="106"/>
      <c r="N713" s="106"/>
      <c r="O713" s="581" t="s">
        <v>2664</v>
      </c>
      <c r="P713" s="106"/>
      <c r="Q713" s="106"/>
      <c r="R713" s="425" t="s">
        <v>184</v>
      </c>
      <c r="S713" s="651">
        <v>1</v>
      </c>
      <c r="T713" s="652">
        <v>0.08</v>
      </c>
      <c r="U713" s="652">
        <v>620</v>
      </c>
      <c r="V713" s="554">
        <f t="shared" si="60"/>
        <v>595.20000000000005</v>
      </c>
      <c r="W713" s="549"/>
      <c r="X713" s="549">
        <v>950</v>
      </c>
      <c r="Y713" s="554">
        <f t="shared" si="61"/>
        <v>912</v>
      </c>
      <c r="Z713" s="649">
        <v>1</v>
      </c>
      <c r="AA713" s="633"/>
      <c r="AB713" s="106"/>
      <c r="AD713" s="87"/>
      <c r="AE713" s="713"/>
      <c r="AF713" s="713"/>
      <c r="AG713" s="713"/>
      <c r="AH713" s="106"/>
      <c r="AI713" s="87"/>
      <c r="AJ713" s="713"/>
      <c r="AK713" s="713"/>
      <c r="AL713" s="713"/>
      <c r="AM713" s="106"/>
      <c r="AN713" s="87"/>
      <c r="AO713" s="713"/>
      <c r="AP713" s="713"/>
      <c r="AQ713" s="713"/>
      <c r="AR713" s="106"/>
      <c r="AS713" s="87"/>
      <c r="AT713" s="713"/>
      <c r="AU713" s="713"/>
      <c r="AV713" s="713"/>
      <c r="AW713" s="106"/>
    </row>
    <row r="714" spans="1:49" hidden="1">
      <c r="A714" s="522">
        <v>710</v>
      </c>
      <c r="B714" s="531" t="s">
        <v>1058</v>
      </c>
      <c r="C714" s="645" t="s">
        <v>86</v>
      </c>
      <c r="D714" s="513" t="s">
        <v>2642</v>
      </c>
      <c r="E714" s="576" t="s">
        <v>2955</v>
      </c>
      <c r="F714" s="645" t="s">
        <v>2663</v>
      </c>
      <c r="G714" s="646" t="s">
        <v>1227</v>
      </c>
      <c r="H714" s="109" t="s">
        <v>1228</v>
      </c>
      <c r="I714" s="109" t="s">
        <v>1229</v>
      </c>
      <c r="J714" s="579"/>
      <c r="K714" s="106"/>
      <c r="L714" s="103"/>
      <c r="M714" s="106"/>
      <c r="N714" s="106"/>
      <c r="O714" s="581" t="s">
        <v>1215</v>
      </c>
      <c r="P714" s="106"/>
      <c r="Q714" s="106"/>
      <c r="R714" s="425" t="s">
        <v>184</v>
      </c>
      <c r="S714" s="651">
        <v>1</v>
      </c>
      <c r="T714" s="652">
        <v>0.08</v>
      </c>
      <c r="U714" s="652">
        <v>620</v>
      </c>
      <c r="V714" s="554">
        <f t="shared" ref="V714:V777" si="62">S714*T714*U714*12</f>
        <v>595.20000000000005</v>
      </c>
      <c r="W714" s="549"/>
      <c r="X714" s="549">
        <v>950</v>
      </c>
      <c r="Y714" s="554">
        <f t="shared" si="61"/>
        <v>912</v>
      </c>
      <c r="Z714" s="649">
        <v>1</v>
      </c>
      <c r="AA714" s="633"/>
      <c r="AB714" s="106"/>
      <c r="AD714" s="87"/>
      <c r="AE714" s="713"/>
      <c r="AF714" s="713"/>
      <c r="AG714" s="713"/>
      <c r="AH714" s="106"/>
      <c r="AI714" s="87"/>
      <c r="AJ714" s="713"/>
      <c r="AK714" s="713"/>
      <c r="AL714" s="713"/>
      <c r="AM714" s="106"/>
      <c r="AN714" s="87"/>
      <c r="AO714" s="713"/>
      <c r="AP714" s="713"/>
      <c r="AQ714" s="713"/>
      <c r="AR714" s="106"/>
      <c r="AS714" s="87"/>
      <c r="AT714" s="713"/>
      <c r="AU714" s="713"/>
      <c r="AV714" s="713"/>
      <c r="AW714" s="106"/>
    </row>
    <row r="715" spans="1:49" hidden="1">
      <c r="A715" s="522">
        <v>711</v>
      </c>
      <c r="B715" s="531" t="s">
        <v>1058</v>
      </c>
      <c r="C715" s="645" t="s">
        <v>86</v>
      </c>
      <c r="D715" s="513" t="s">
        <v>2642</v>
      </c>
      <c r="E715" s="576" t="s">
        <v>2955</v>
      </c>
      <c r="F715" s="645" t="s">
        <v>2663</v>
      </c>
      <c r="G715" s="646" t="s">
        <v>1230</v>
      </c>
      <c r="H715" s="109" t="s">
        <v>1228</v>
      </c>
      <c r="I715" s="109" t="s">
        <v>1231</v>
      </c>
      <c r="J715" s="579"/>
      <c r="K715" s="106"/>
      <c r="L715" s="103"/>
      <c r="M715" s="106"/>
      <c r="N715" s="106"/>
      <c r="O715" s="581" t="s">
        <v>1215</v>
      </c>
      <c r="P715" s="106"/>
      <c r="Q715" s="106"/>
      <c r="R715" s="425" t="s">
        <v>184</v>
      </c>
      <c r="S715" s="651">
        <v>1</v>
      </c>
      <c r="T715" s="652">
        <v>0.08</v>
      </c>
      <c r="U715" s="652">
        <v>620</v>
      </c>
      <c r="V715" s="554">
        <f t="shared" si="62"/>
        <v>595.20000000000005</v>
      </c>
      <c r="W715" s="549"/>
      <c r="X715" s="549">
        <v>950</v>
      </c>
      <c r="Y715" s="554">
        <f t="shared" si="61"/>
        <v>912</v>
      </c>
      <c r="Z715" s="649">
        <v>1</v>
      </c>
      <c r="AA715" s="633"/>
      <c r="AB715" s="106"/>
      <c r="AD715" s="87"/>
      <c r="AE715" s="713"/>
      <c r="AF715" s="713"/>
      <c r="AG715" s="713"/>
      <c r="AH715" s="106"/>
      <c r="AI715" s="87"/>
      <c r="AJ715" s="713"/>
      <c r="AK715" s="713"/>
      <c r="AL715" s="713"/>
      <c r="AM715" s="106"/>
      <c r="AN715" s="87"/>
      <c r="AO715" s="713"/>
      <c r="AP715" s="713"/>
      <c r="AQ715" s="713"/>
      <c r="AR715" s="106"/>
      <c r="AS715" s="87"/>
      <c r="AT715" s="713"/>
      <c r="AU715" s="713"/>
      <c r="AV715" s="713"/>
      <c r="AW715" s="106"/>
    </row>
    <row r="716" spans="1:49" hidden="1">
      <c r="A716" s="522">
        <v>712</v>
      </c>
      <c r="B716" s="531" t="s">
        <v>1058</v>
      </c>
      <c r="C716" s="645" t="s">
        <v>86</v>
      </c>
      <c r="D716" s="513" t="s">
        <v>2642</v>
      </c>
      <c r="E716" s="576" t="s">
        <v>2955</v>
      </c>
      <c r="F716" s="645" t="s">
        <v>2663</v>
      </c>
      <c r="G716" s="646" t="s">
        <v>1232</v>
      </c>
      <c r="H716" s="109" t="s">
        <v>711</v>
      </c>
      <c r="I716" s="109" t="s">
        <v>1233</v>
      </c>
      <c r="J716" s="579"/>
      <c r="K716" s="106"/>
      <c r="L716" s="103"/>
      <c r="M716" s="106"/>
      <c r="N716" s="106"/>
      <c r="O716" s="581" t="s">
        <v>1215</v>
      </c>
      <c r="P716" s="106"/>
      <c r="Q716" s="106"/>
      <c r="R716" s="425" t="s">
        <v>184</v>
      </c>
      <c r="S716" s="651">
        <v>1</v>
      </c>
      <c r="T716" s="652">
        <v>0.08</v>
      </c>
      <c r="U716" s="652">
        <v>620</v>
      </c>
      <c r="V716" s="554">
        <f t="shared" si="62"/>
        <v>595.20000000000005</v>
      </c>
      <c r="W716" s="549"/>
      <c r="X716" s="549">
        <v>950</v>
      </c>
      <c r="Y716" s="554">
        <f t="shared" si="61"/>
        <v>912</v>
      </c>
      <c r="Z716" s="649">
        <v>1</v>
      </c>
      <c r="AA716" s="633"/>
      <c r="AB716" s="106"/>
      <c r="AD716" s="87"/>
      <c r="AE716" s="713"/>
      <c r="AF716" s="713"/>
      <c r="AG716" s="713"/>
      <c r="AH716" s="106"/>
      <c r="AI716" s="87"/>
      <c r="AJ716" s="713"/>
      <c r="AK716" s="713"/>
      <c r="AL716" s="713"/>
      <c r="AM716" s="106"/>
      <c r="AN716" s="87"/>
      <c r="AO716" s="713"/>
      <c r="AP716" s="713"/>
      <c r="AQ716" s="713"/>
      <c r="AR716" s="106"/>
      <c r="AS716" s="87"/>
      <c r="AT716" s="713"/>
      <c r="AU716" s="713"/>
      <c r="AV716" s="713"/>
      <c r="AW716" s="106"/>
    </row>
    <row r="717" spans="1:49" hidden="1">
      <c r="A717" s="522">
        <v>713</v>
      </c>
      <c r="B717" s="531" t="s">
        <v>1058</v>
      </c>
      <c r="C717" s="645" t="s">
        <v>86</v>
      </c>
      <c r="D717" s="513" t="s">
        <v>2642</v>
      </c>
      <c r="E717" s="576" t="s">
        <v>2955</v>
      </c>
      <c r="F717" s="645" t="s">
        <v>2663</v>
      </c>
      <c r="G717" s="646" t="s">
        <v>1230</v>
      </c>
      <c r="H717" s="109" t="s">
        <v>711</v>
      </c>
      <c r="I717" s="109" t="s">
        <v>1231</v>
      </c>
      <c r="J717" s="579"/>
      <c r="K717" s="106"/>
      <c r="L717" s="103"/>
      <c r="M717" s="106"/>
      <c r="N717" s="106"/>
      <c r="O717" s="581" t="s">
        <v>1215</v>
      </c>
      <c r="P717" s="106"/>
      <c r="Q717" s="106"/>
      <c r="R717" s="425" t="s">
        <v>184</v>
      </c>
      <c r="S717" s="651">
        <v>1</v>
      </c>
      <c r="T717" s="652">
        <v>0.08</v>
      </c>
      <c r="U717" s="652">
        <v>620</v>
      </c>
      <c r="V717" s="554">
        <f t="shared" si="62"/>
        <v>595.20000000000005</v>
      </c>
      <c r="W717" s="549"/>
      <c r="X717" s="549">
        <v>950</v>
      </c>
      <c r="Y717" s="554">
        <f t="shared" si="61"/>
        <v>912</v>
      </c>
      <c r="Z717" s="649">
        <v>1</v>
      </c>
      <c r="AA717" s="633"/>
      <c r="AB717" s="106"/>
      <c r="AD717" s="87"/>
      <c r="AE717" s="713"/>
      <c r="AF717" s="713"/>
      <c r="AG717" s="713"/>
      <c r="AH717" s="106"/>
      <c r="AI717" s="87"/>
      <c r="AJ717" s="713"/>
      <c r="AK717" s="713"/>
      <c r="AL717" s="713"/>
      <c r="AM717" s="106"/>
      <c r="AN717" s="87"/>
      <c r="AO717" s="713"/>
      <c r="AP717" s="713"/>
      <c r="AQ717" s="713"/>
      <c r="AR717" s="106"/>
      <c r="AS717" s="87"/>
      <c r="AT717" s="713"/>
      <c r="AU717" s="713"/>
      <c r="AV717" s="713"/>
      <c r="AW717" s="106"/>
    </row>
    <row r="718" spans="1:49" ht="23" hidden="1">
      <c r="A718" s="522">
        <v>714</v>
      </c>
      <c r="B718" s="531" t="s">
        <v>1058</v>
      </c>
      <c r="C718" s="645" t="s">
        <v>86</v>
      </c>
      <c r="D718" s="513" t="s">
        <v>2642</v>
      </c>
      <c r="E718" s="576" t="s">
        <v>2955</v>
      </c>
      <c r="F718" s="645" t="s">
        <v>2663</v>
      </c>
      <c r="G718" s="646" t="s">
        <v>1234</v>
      </c>
      <c r="H718" s="87" t="s">
        <v>716</v>
      </c>
      <c r="I718" s="109" t="s">
        <v>1235</v>
      </c>
      <c r="J718" s="579"/>
      <c r="K718" s="106"/>
      <c r="L718" s="103"/>
      <c r="M718" s="106"/>
      <c r="N718" s="106"/>
      <c r="O718" s="581" t="s">
        <v>1215</v>
      </c>
      <c r="P718" s="106"/>
      <c r="Q718" s="106"/>
      <c r="R718" s="425" t="s">
        <v>184</v>
      </c>
      <c r="S718" s="651">
        <v>1</v>
      </c>
      <c r="T718" s="652">
        <v>0.08</v>
      </c>
      <c r="U718" s="652">
        <v>620</v>
      </c>
      <c r="V718" s="554">
        <f t="shared" si="62"/>
        <v>595.20000000000005</v>
      </c>
      <c r="W718" s="549"/>
      <c r="X718" s="549">
        <v>950</v>
      </c>
      <c r="Y718" s="554">
        <f t="shared" si="61"/>
        <v>912</v>
      </c>
      <c r="Z718" s="649">
        <v>1</v>
      </c>
      <c r="AA718" s="633"/>
      <c r="AB718" s="106"/>
      <c r="AD718" s="87"/>
      <c r="AE718" s="713"/>
      <c r="AF718" s="713"/>
      <c r="AG718" s="713"/>
      <c r="AH718" s="106"/>
      <c r="AI718" s="87"/>
      <c r="AJ718" s="713"/>
      <c r="AK718" s="713"/>
      <c r="AL718" s="713"/>
      <c r="AM718" s="106"/>
      <c r="AN718" s="87"/>
      <c r="AO718" s="713"/>
      <c r="AP718" s="713"/>
      <c r="AQ718" s="713"/>
      <c r="AR718" s="106"/>
      <c r="AS718" s="87"/>
      <c r="AT718" s="713"/>
      <c r="AU718" s="713"/>
      <c r="AV718" s="713"/>
      <c r="AW718" s="106"/>
    </row>
    <row r="719" spans="1:49" hidden="1">
      <c r="A719" s="522">
        <v>715</v>
      </c>
      <c r="B719" s="531" t="s">
        <v>1058</v>
      </c>
      <c r="C719" s="645" t="s">
        <v>86</v>
      </c>
      <c r="D719" s="513" t="s">
        <v>2642</v>
      </c>
      <c r="E719" s="576" t="s">
        <v>2955</v>
      </c>
      <c r="F719" s="645" t="s">
        <v>2663</v>
      </c>
      <c r="G719" s="646" t="s">
        <v>1236</v>
      </c>
      <c r="H719" s="87" t="s">
        <v>193</v>
      </c>
      <c r="I719" s="109" t="s">
        <v>1237</v>
      </c>
      <c r="J719" s="579"/>
      <c r="K719" s="106"/>
      <c r="L719" s="103"/>
      <c r="M719" s="106"/>
      <c r="N719" s="106"/>
      <c r="O719" s="581" t="s">
        <v>1215</v>
      </c>
      <c r="P719" s="106"/>
      <c r="Q719" s="106"/>
      <c r="R719" s="425" t="s">
        <v>184</v>
      </c>
      <c r="S719" s="651">
        <v>1</v>
      </c>
      <c r="T719" s="652">
        <v>0.08</v>
      </c>
      <c r="U719" s="652">
        <v>620</v>
      </c>
      <c r="V719" s="554">
        <f t="shared" si="62"/>
        <v>595.20000000000005</v>
      </c>
      <c r="W719" s="549"/>
      <c r="X719" s="549">
        <v>950</v>
      </c>
      <c r="Y719" s="554">
        <f t="shared" si="61"/>
        <v>912</v>
      </c>
      <c r="Z719" s="649">
        <v>1</v>
      </c>
      <c r="AA719" s="633"/>
      <c r="AB719" s="106"/>
      <c r="AD719" s="87"/>
      <c r="AE719" s="713"/>
      <c r="AF719" s="713"/>
      <c r="AG719" s="713"/>
      <c r="AH719" s="106"/>
      <c r="AI719" s="87"/>
      <c r="AJ719" s="713"/>
      <c r="AK719" s="713"/>
      <c r="AL719" s="713"/>
      <c r="AM719" s="106"/>
      <c r="AN719" s="87"/>
      <c r="AO719" s="713"/>
      <c r="AP719" s="713"/>
      <c r="AQ719" s="713"/>
      <c r="AR719" s="106"/>
      <c r="AS719" s="87"/>
      <c r="AT719" s="713"/>
      <c r="AU719" s="713"/>
      <c r="AV719" s="713"/>
      <c r="AW719" s="106"/>
    </row>
    <row r="720" spans="1:49" hidden="1">
      <c r="A720" s="522">
        <v>716</v>
      </c>
      <c r="B720" s="531" t="s">
        <v>1058</v>
      </c>
      <c r="C720" s="645" t="s">
        <v>86</v>
      </c>
      <c r="D720" s="513" t="s">
        <v>2640</v>
      </c>
      <c r="E720" s="576" t="s">
        <v>448</v>
      </c>
      <c r="F720" s="645" t="s">
        <v>1238</v>
      </c>
      <c r="G720" s="646" t="s">
        <v>1239</v>
      </c>
      <c r="H720" s="593" t="s">
        <v>1240</v>
      </c>
      <c r="I720" s="593" t="s">
        <v>1241</v>
      </c>
      <c r="J720" s="579" t="s">
        <v>1242</v>
      </c>
      <c r="K720" s="106"/>
      <c r="L720" s="103"/>
      <c r="M720" s="106"/>
      <c r="N720" s="106"/>
      <c r="O720" s="581" t="s">
        <v>2533</v>
      </c>
      <c r="P720" s="106"/>
      <c r="Q720" s="106"/>
      <c r="R720" s="87" t="s">
        <v>184</v>
      </c>
      <c r="S720" s="582">
        <v>1</v>
      </c>
      <c r="T720" s="583">
        <v>0.1</v>
      </c>
      <c r="U720" s="583">
        <v>468</v>
      </c>
      <c r="V720" s="554">
        <f t="shared" si="62"/>
        <v>561.6</v>
      </c>
      <c r="W720" s="549"/>
      <c r="X720" s="549">
        <v>720</v>
      </c>
      <c r="Y720" s="554">
        <f t="shared" si="61"/>
        <v>864</v>
      </c>
      <c r="Z720" s="649">
        <v>1</v>
      </c>
      <c r="AA720" s="633"/>
      <c r="AB720" s="106"/>
      <c r="AD720" s="87"/>
      <c r="AE720" s="580">
        <v>1</v>
      </c>
      <c r="AF720" s="580">
        <v>0.1</v>
      </c>
      <c r="AG720" s="580">
        <v>20</v>
      </c>
      <c r="AH720" s="104">
        <f t="shared" ref="AH720:AH729" si="63">AE720*AF720*AG720*12</f>
        <v>24</v>
      </c>
      <c r="AI720" s="87"/>
      <c r="AJ720" s="580">
        <v>1</v>
      </c>
      <c r="AK720" s="580">
        <v>0.1</v>
      </c>
      <c r="AL720" s="580">
        <v>20</v>
      </c>
      <c r="AM720" s="104">
        <f t="shared" ref="AM720:AM729" si="64">AJ720*AK720*AL720*12</f>
        <v>24</v>
      </c>
      <c r="AN720" s="87"/>
      <c r="AO720" s="580">
        <v>1</v>
      </c>
      <c r="AP720" s="580">
        <v>0.1</v>
      </c>
      <c r="AQ720" s="580">
        <v>20</v>
      </c>
      <c r="AR720" s="104">
        <f t="shared" ref="AR720:AR729" si="65">AO720*AP720*AQ720*12</f>
        <v>24</v>
      </c>
      <c r="AS720" s="87"/>
      <c r="AT720" s="580">
        <v>1</v>
      </c>
      <c r="AU720" s="580">
        <v>0.1</v>
      </c>
      <c r="AV720" s="580">
        <v>20</v>
      </c>
      <c r="AW720" s="104">
        <f t="shared" ref="AW720:AW729" si="66">AT720*AU720*AV720*12</f>
        <v>24</v>
      </c>
    </row>
    <row r="721" spans="1:49" hidden="1">
      <c r="A721" s="522">
        <v>717</v>
      </c>
      <c r="B721" s="531" t="s">
        <v>1058</v>
      </c>
      <c r="C721" s="645" t="s">
        <v>86</v>
      </c>
      <c r="D721" s="513" t="s">
        <v>2640</v>
      </c>
      <c r="E721" s="611" t="s">
        <v>448</v>
      </c>
      <c r="F721" s="645" t="s">
        <v>2969</v>
      </c>
      <c r="G721" s="646" t="s">
        <v>1239</v>
      </c>
      <c r="H721" s="593" t="s">
        <v>1244</v>
      </c>
      <c r="I721" s="579" t="s">
        <v>1245</v>
      </c>
      <c r="J721" s="579" t="s">
        <v>1246</v>
      </c>
      <c r="K721" s="106"/>
      <c r="L721" s="103"/>
      <c r="M721" s="106"/>
      <c r="N721" s="106"/>
      <c r="O721" s="581" t="s">
        <v>2533</v>
      </c>
      <c r="P721" s="106"/>
      <c r="Q721" s="106"/>
      <c r="R721" s="425" t="s">
        <v>184</v>
      </c>
      <c r="S721" s="582">
        <v>0</v>
      </c>
      <c r="T721" s="653"/>
      <c r="U721" s="654">
        <v>468</v>
      </c>
      <c r="V721" s="554">
        <f t="shared" si="62"/>
        <v>0</v>
      </c>
      <c r="W721" s="549"/>
      <c r="X721" s="549">
        <v>720</v>
      </c>
      <c r="Y721" s="554">
        <f t="shared" si="61"/>
        <v>0</v>
      </c>
      <c r="Z721" s="649">
        <v>1</v>
      </c>
      <c r="AA721" s="633"/>
      <c r="AB721" s="106" t="s">
        <v>1247</v>
      </c>
      <c r="AD721" s="87"/>
      <c r="AE721" s="580"/>
      <c r="AF721" s="580"/>
      <c r="AG721" s="580"/>
      <c r="AH721" s="104"/>
      <c r="AI721" s="87"/>
      <c r="AJ721" s="580"/>
      <c r="AK721" s="580"/>
      <c r="AL721" s="580"/>
      <c r="AM721" s="104"/>
      <c r="AN721" s="87"/>
      <c r="AO721" s="580"/>
      <c r="AP721" s="580"/>
      <c r="AQ721" s="580"/>
      <c r="AR721" s="104"/>
      <c r="AS721" s="87"/>
      <c r="AT721" s="580"/>
      <c r="AU721" s="580"/>
      <c r="AV721" s="580"/>
      <c r="AW721" s="104"/>
    </row>
    <row r="722" spans="1:49" hidden="1">
      <c r="A722" s="522">
        <v>718</v>
      </c>
      <c r="B722" s="531" t="s">
        <v>1058</v>
      </c>
      <c r="C722" s="645" t="s">
        <v>86</v>
      </c>
      <c r="D722" s="513" t="s">
        <v>2640</v>
      </c>
      <c r="E722" s="576" t="s">
        <v>448</v>
      </c>
      <c r="F722" s="645" t="s">
        <v>2969</v>
      </c>
      <c r="G722" s="645" t="s">
        <v>1248</v>
      </c>
      <c r="H722" s="593" t="s">
        <v>1240</v>
      </c>
      <c r="I722" s="593" t="s">
        <v>1241</v>
      </c>
      <c r="J722" s="579" t="s">
        <v>1242</v>
      </c>
      <c r="K722" s="106"/>
      <c r="L722" s="103"/>
      <c r="M722" s="106"/>
      <c r="N722" s="106"/>
      <c r="O722" s="650" t="s">
        <v>2665</v>
      </c>
      <c r="P722" s="106"/>
      <c r="Q722" s="106"/>
      <c r="R722" s="87" t="s">
        <v>184</v>
      </c>
      <c r="S722" s="582">
        <v>1</v>
      </c>
      <c r="T722" s="583">
        <v>0.2</v>
      </c>
      <c r="U722" s="583">
        <v>78</v>
      </c>
      <c r="V722" s="554">
        <f t="shared" si="62"/>
        <v>187.20000000000002</v>
      </c>
      <c r="W722" s="549"/>
      <c r="X722" s="549">
        <v>120</v>
      </c>
      <c r="Y722" s="554">
        <f t="shared" si="61"/>
        <v>288</v>
      </c>
      <c r="Z722" s="649">
        <v>1</v>
      </c>
      <c r="AA722" s="633"/>
      <c r="AB722" s="106"/>
      <c r="AD722" s="87"/>
      <c r="AE722" s="580">
        <v>1</v>
      </c>
      <c r="AF722" s="580">
        <v>1.5</v>
      </c>
      <c r="AG722" s="580">
        <v>20</v>
      </c>
      <c r="AH722" s="104">
        <f t="shared" si="63"/>
        <v>360</v>
      </c>
      <c r="AI722" s="87"/>
      <c r="AJ722" s="580">
        <v>1</v>
      </c>
      <c r="AK722" s="580">
        <v>1.5</v>
      </c>
      <c r="AL722" s="580">
        <v>20</v>
      </c>
      <c r="AM722" s="104">
        <f t="shared" si="64"/>
        <v>360</v>
      </c>
      <c r="AN722" s="87"/>
      <c r="AO722" s="580">
        <v>1</v>
      </c>
      <c r="AP722" s="580">
        <v>1.5</v>
      </c>
      <c r="AQ722" s="580">
        <v>20</v>
      </c>
      <c r="AR722" s="104">
        <f t="shared" si="65"/>
        <v>360</v>
      </c>
      <c r="AS722" s="87"/>
      <c r="AT722" s="580">
        <v>1</v>
      </c>
      <c r="AU722" s="580">
        <v>1.5</v>
      </c>
      <c r="AV722" s="580">
        <v>20</v>
      </c>
      <c r="AW722" s="104">
        <f t="shared" si="66"/>
        <v>360</v>
      </c>
    </row>
    <row r="723" spans="1:49" hidden="1">
      <c r="A723" s="522">
        <v>719</v>
      </c>
      <c r="B723" s="531" t="s">
        <v>1058</v>
      </c>
      <c r="C723" s="645" t="s">
        <v>86</v>
      </c>
      <c r="D723" s="513" t="s">
        <v>2640</v>
      </c>
      <c r="E723" s="611" t="s">
        <v>448</v>
      </c>
      <c r="F723" s="645" t="s">
        <v>2969</v>
      </c>
      <c r="G723" s="645" t="s">
        <v>1248</v>
      </c>
      <c r="H723" s="593" t="s">
        <v>1243</v>
      </c>
      <c r="I723" s="579" t="s">
        <v>1249</v>
      </c>
      <c r="J723" s="579" t="s">
        <v>1250</v>
      </c>
      <c r="K723" s="106"/>
      <c r="L723" s="103"/>
      <c r="M723" s="106"/>
      <c r="N723" s="106"/>
      <c r="O723" s="650" t="s">
        <v>2665</v>
      </c>
      <c r="P723" s="106"/>
      <c r="Q723" s="106"/>
      <c r="R723" s="87" t="s">
        <v>420</v>
      </c>
      <c r="S723" s="582">
        <v>1</v>
      </c>
      <c r="T723" s="583">
        <v>1.3</v>
      </c>
      <c r="U723" s="583">
        <v>78</v>
      </c>
      <c r="V723" s="554">
        <f t="shared" si="62"/>
        <v>1216.8000000000002</v>
      </c>
      <c r="W723" s="549"/>
      <c r="X723" s="549">
        <v>120</v>
      </c>
      <c r="Y723" s="554">
        <f t="shared" si="61"/>
        <v>1872</v>
      </c>
      <c r="Z723" s="649">
        <v>1</v>
      </c>
      <c r="AA723" s="633"/>
      <c r="AB723" s="106"/>
      <c r="AD723" s="87"/>
      <c r="AE723" s="580"/>
      <c r="AF723" s="580"/>
      <c r="AG723" s="580"/>
      <c r="AH723" s="104"/>
      <c r="AI723" s="87"/>
      <c r="AJ723" s="580"/>
      <c r="AK723" s="580"/>
      <c r="AL723" s="580"/>
      <c r="AM723" s="104"/>
      <c r="AN723" s="87"/>
      <c r="AO723" s="580"/>
      <c r="AP723" s="580"/>
      <c r="AQ723" s="580"/>
      <c r="AR723" s="104"/>
      <c r="AS723" s="87"/>
      <c r="AT723" s="580"/>
      <c r="AU723" s="580"/>
      <c r="AV723" s="580"/>
      <c r="AW723" s="104"/>
    </row>
    <row r="724" spans="1:49" hidden="1">
      <c r="A724" s="522">
        <v>720</v>
      </c>
      <c r="B724" s="531" t="s">
        <v>1058</v>
      </c>
      <c r="C724" s="645" t="s">
        <v>86</v>
      </c>
      <c r="D724" s="513" t="s">
        <v>2642</v>
      </c>
      <c r="E724" s="513" t="s">
        <v>2953</v>
      </c>
      <c r="F724" s="645" t="s">
        <v>1251</v>
      </c>
      <c r="G724" s="646" t="s">
        <v>1252</v>
      </c>
      <c r="H724" s="579" t="s">
        <v>1253</v>
      </c>
      <c r="I724" s="593" t="s">
        <v>1254</v>
      </c>
      <c r="J724" s="579" t="s">
        <v>1242</v>
      </c>
      <c r="K724" s="106"/>
      <c r="L724" s="103"/>
      <c r="M724" s="106"/>
      <c r="N724" s="106"/>
      <c r="O724" s="581" t="s">
        <v>125</v>
      </c>
      <c r="P724" s="106"/>
      <c r="Q724" s="106"/>
      <c r="R724" s="87" t="s">
        <v>184</v>
      </c>
      <c r="S724" s="582">
        <v>1</v>
      </c>
      <c r="T724" s="583">
        <v>0.2</v>
      </c>
      <c r="U724" s="583">
        <v>40</v>
      </c>
      <c r="V724" s="554">
        <f t="shared" si="62"/>
        <v>96</v>
      </c>
      <c r="W724" s="549"/>
      <c r="X724" s="549">
        <f>240</f>
        <v>240</v>
      </c>
      <c r="Y724" s="554">
        <f t="shared" si="61"/>
        <v>576</v>
      </c>
      <c r="Z724" s="649">
        <v>1</v>
      </c>
      <c r="AA724" s="633"/>
      <c r="AB724" s="106"/>
      <c r="AD724" s="87"/>
      <c r="AE724" s="580">
        <v>1</v>
      </c>
      <c r="AF724" s="580">
        <v>0.5</v>
      </c>
      <c r="AG724" s="580">
        <v>20</v>
      </c>
      <c r="AH724" s="104">
        <f t="shared" si="63"/>
        <v>120</v>
      </c>
      <c r="AI724" s="87"/>
      <c r="AJ724" s="580">
        <v>1</v>
      </c>
      <c r="AK724" s="580">
        <v>0.5</v>
      </c>
      <c r="AL724" s="580">
        <v>20</v>
      </c>
      <c r="AM724" s="104">
        <f t="shared" si="64"/>
        <v>120</v>
      </c>
      <c r="AN724" s="87"/>
      <c r="AO724" s="580">
        <v>1</v>
      </c>
      <c r="AP724" s="580">
        <v>0.5</v>
      </c>
      <c r="AQ724" s="580">
        <v>20</v>
      </c>
      <c r="AR724" s="104">
        <f t="shared" si="65"/>
        <v>120</v>
      </c>
      <c r="AS724" s="87"/>
      <c r="AT724" s="580">
        <v>1</v>
      </c>
      <c r="AU724" s="580">
        <v>0.5</v>
      </c>
      <c r="AV724" s="580">
        <v>20</v>
      </c>
      <c r="AW724" s="104">
        <f t="shared" si="66"/>
        <v>120</v>
      </c>
    </row>
    <row r="725" spans="1:49" hidden="1">
      <c r="A725" s="522">
        <v>721</v>
      </c>
      <c r="B725" s="531" t="s">
        <v>1058</v>
      </c>
      <c r="C725" s="645" t="s">
        <v>86</v>
      </c>
      <c r="D725" s="513" t="s">
        <v>2642</v>
      </c>
      <c r="E725" s="513" t="s">
        <v>2953</v>
      </c>
      <c r="F725" s="645" t="s">
        <v>1251</v>
      </c>
      <c r="G725" s="646" t="s">
        <v>1252</v>
      </c>
      <c r="H725" s="579" t="s">
        <v>581</v>
      </c>
      <c r="I725" s="579" t="s">
        <v>1255</v>
      </c>
      <c r="J725" s="579" t="s">
        <v>1256</v>
      </c>
      <c r="K725" s="106"/>
      <c r="L725" s="103"/>
      <c r="M725" s="106"/>
      <c r="N725" s="106"/>
      <c r="O725" s="581" t="s">
        <v>125</v>
      </c>
      <c r="P725" s="106"/>
      <c r="Q725" s="106"/>
      <c r="R725" s="87" t="s">
        <v>420</v>
      </c>
      <c r="S725" s="582">
        <v>1</v>
      </c>
      <c r="T725" s="583">
        <v>0.3</v>
      </c>
      <c r="U725" s="583">
        <v>40</v>
      </c>
      <c r="V725" s="554">
        <f t="shared" si="62"/>
        <v>144</v>
      </c>
      <c r="W725" s="549"/>
      <c r="X725" s="549">
        <v>240</v>
      </c>
      <c r="Y725" s="554">
        <f t="shared" si="61"/>
        <v>864</v>
      </c>
      <c r="Z725" s="649">
        <v>1</v>
      </c>
      <c r="AA725" s="633"/>
      <c r="AB725" s="106"/>
      <c r="AD725" s="87"/>
      <c r="AE725" s="580"/>
      <c r="AF725" s="580"/>
      <c r="AG725" s="580"/>
      <c r="AH725" s="104"/>
      <c r="AI725" s="87"/>
      <c r="AJ725" s="580"/>
      <c r="AK725" s="580"/>
      <c r="AL725" s="580"/>
      <c r="AM725" s="104"/>
      <c r="AN725" s="87"/>
      <c r="AO725" s="580"/>
      <c r="AP725" s="580"/>
      <c r="AQ725" s="580"/>
      <c r="AR725" s="104"/>
      <c r="AS725" s="87"/>
      <c r="AT725" s="580"/>
      <c r="AU725" s="580"/>
      <c r="AV725" s="580"/>
      <c r="AW725" s="104"/>
    </row>
    <row r="726" spans="1:49" ht="126.5" hidden="1">
      <c r="A726" s="522">
        <v>722</v>
      </c>
      <c r="B726" s="531" t="s">
        <v>1058</v>
      </c>
      <c r="C726" s="645" t="s">
        <v>86</v>
      </c>
      <c r="D726" s="513" t="s">
        <v>2640</v>
      </c>
      <c r="E726" s="103" t="s">
        <v>1064</v>
      </c>
      <c r="F726" s="645" t="s">
        <v>1258</v>
      </c>
      <c r="G726" s="646" t="s">
        <v>1259</v>
      </c>
      <c r="H726" s="593" t="s">
        <v>1260</v>
      </c>
      <c r="I726" s="593" t="s">
        <v>1261</v>
      </c>
      <c r="J726" s="579" t="s">
        <v>1262</v>
      </c>
      <c r="K726" s="106"/>
      <c r="L726" s="103"/>
      <c r="M726" s="106"/>
      <c r="N726" s="106"/>
      <c r="O726" s="581" t="s">
        <v>2530</v>
      </c>
      <c r="P726" s="106"/>
      <c r="Q726" s="106"/>
      <c r="R726" s="87" t="s">
        <v>184</v>
      </c>
      <c r="S726" s="582">
        <v>1</v>
      </c>
      <c r="T726" s="583">
        <v>0.3</v>
      </c>
      <c r="U726" s="583">
        <v>1.5</v>
      </c>
      <c r="V726" s="554">
        <f t="shared" si="62"/>
        <v>5.3999999999999995</v>
      </c>
      <c r="W726" s="549"/>
      <c r="X726" s="549">
        <v>120</v>
      </c>
      <c r="Y726" s="554">
        <f t="shared" si="61"/>
        <v>432</v>
      </c>
      <c r="Z726" s="649">
        <v>1</v>
      </c>
      <c r="AA726" s="633"/>
      <c r="AB726" s="106"/>
      <c r="AD726" s="87"/>
      <c r="AE726" s="580">
        <v>1</v>
      </c>
      <c r="AF726" s="580">
        <v>0.3</v>
      </c>
      <c r="AG726" s="580">
        <v>10</v>
      </c>
      <c r="AH726" s="104">
        <f t="shared" si="63"/>
        <v>36</v>
      </c>
      <c r="AI726" s="87"/>
      <c r="AJ726" s="580">
        <v>1</v>
      </c>
      <c r="AK726" s="580">
        <v>0.3</v>
      </c>
      <c r="AL726" s="580">
        <v>10</v>
      </c>
      <c r="AM726" s="104">
        <f t="shared" si="64"/>
        <v>36</v>
      </c>
      <c r="AN726" s="87"/>
      <c r="AO726" s="580">
        <v>1</v>
      </c>
      <c r="AP726" s="580">
        <v>0.3</v>
      </c>
      <c r="AQ726" s="580">
        <v>10</v>
      </c>
      <c r="AR726" s="104">
        <f t="shared" si="65"/>
        <v>36</v>
      </c>
      <c r="AS726" s="87"/>
      <c r="AT726" s="580">
        <v>1</v>
      </c>
      <c r="AU726" s="580">
        <v>0.3</v>
      </c>
      <c r="AV726" s="580">
        <v>10</v>
      </c>
      <c r="AW726" s="104">
        <f t="shared" si="66"/>
        <v>36</v>
      </c>
    </row>
    <row r="727" spans="1:49" ht="80.5" hidden="1">
      <c r="A727" s="522">
        <v>723</v>
      </c>
      <c r="B727" s="531" t="s">
        <v>1058</v>
      </c>
      <c r="C727" s="645" t="s">
        <v>86</v>
      </c>
      <c r="D727" s="513" t="s">
        <v>2640</v>
      </c>
      <c r="E727" s="103" t="s">
        <v>1064</v>
      </c>
      <c r="F727" s="645" t="s">
        <v>1258</v>
      </c>
      <c r="G727" s="646" t="s">
        <v>1259</v>
      </c>
      <c r="H727" s="593" t="s">
        <v>1263</v>
      </c>
      <c r="I727" s="593" t="s">
        <v>1264</v>
      </c>
      <c r="J727" s="579" t="s">
        <v>1265</v>
      </c>
      <c r="K727" s="106"/>
      <c r="L727" s="103"/>
      <c r="M727" s="106"/>
      <c r="N727" s="106"/>
      <c r="O727" s="581" t="s">
        <v>2530</v>
      </c>
      <c r="P727" s="106"/>
      <c r="Q727" s="106"/>
      <c r="R727" s="87" t="s">
        <v>184</v>
      </c>
      <c r="S727" s="582">
        <v>1</v>
      </c>
      <c r="T727" s="583">
        <v>0.3</v>
      </c>
      <c r="U727" s="583">
        <v>1.5</v>
      </c>
      <c r="V727" s="554">
        <f t="shared" si="62"/>
        <v>5.3999999999999995</v>
      </c>
      <c r="W727" s="549"/>
      <c r="X727" s="549">
        <v>120</v>
      </c>
      <c r="Y727" s="554">
        <f t="shared" si="61"/>
        <v>432</v>
      </c>
      <c r="Z727" s="649">
        <v>1</v>
      </c>
      <c r="AA727" s="633"/>
      <c r="AB727" s="106"/>
      <c r="AD727" s="87"/>
      <c r="AE727" s="580">
        <v>1</v>
      </c>
      <c r="AF727" s="580">
        <v>0.3</v>
      </c>
      <c r="AG727" s="580">
        <v>10</v>
      </c>
      <c r="AH727" s="104">
        <f t="shared" si="63"/>
        <v>36</v>
      </c>
      <c r="AI727" s="87"/>
      <c r="AJ727" s="580">
        <v>1</v>
      </c>
      <c r="AK727" s="580">
        <v>0.3</v>
      </c>
      <c r="AL727" s="580">
        <v>10</v>
      </c>
      <c r="AM727" s="104">
        <f t="shared" si="64"/>
        <v>36</v>
      </c>
      <c r="AN727" s="87"/>
      <c r="AO727" s="580">
        <v>1</v>
      </c>
      <c r="AP727" s="580">
        <v>0.3</v>
      </c>
      <c r="AQ727" s="580">
        <v>10</v>
      </c>
      <c r="AR727" s="104">
        <f t="shared" si="65"/>
        <v>36</v>
      </c>
      <c r="AS727" s="87"/>
      <c r="AT727" s="580">
        <v>1</v>
      </c>
      <c r="AU727" s="580">
        <v>0.3</v>
      </c>
      <c r="AV727" s="580">
        <v>10</v>
      </c>
      <c r="AW727" s="104">
        <f t="shared" si="66"/>
        <v>36</v>
      </c>
    </row>
    <row r="728" spans="1:49" ht="115" hidden="1">
      <c r="A728" s="522">
        <v>724</v>
      </c>
      <c r="B728" s="531" t="s">
        <v>1058</v>
      </c>
      <c r="C728" s="645" t="s">
        <v>86</v>
      </c>
      <c r="D728" s="513" t="s">
        <v>2640</v>
      </c>
      <c r="E728" s="103" t="s">
        <v>1064</v>
      </c>
      <c r="F728" s="645" t="s">
        <v>1258</v>
      </c>
      <c r="G728" s="646" t="s">
        <v>1259</v>
      </c>
      <c r="H728" s="593" t="s">
        <v>1266</v>
      </c>
      <c r="I728" s="593" t="s">
        <v>1267</v>
      </c>
      <c r="J728" s="579" t="s">
        <v>1265</v>
      </c>
      <c r="K728" s="106"/>
      <c r="L728" s="103"/>
      <c r="M728" s="106"/>
      <c r="N728" s="106"/>
      <c r="O728" s="581" t="s">
        <v>2530</v>
      </c>
      <c r="P728" s="106"/>
      <c r="Q728" s="106"/>
      <c r="R728" s="87" t="s">
        <v>184</v>
      </c>
      <c r="S728" s="548">
        <v>1</v>
      </c>
      <c r="T728" s="583">
        <v>0.2</v>
      </c>
      <c r="U728" s="583">
        <v>1.5</v>
      </c>
      <c r="V728" s="554">
        <f t="shared" si="62"/>
        <v>3.6000000000000005</v>
      </c>
      <c r="W728" s="549"/>
      <c r="X728" s="549">
        <v>120</v>
      </c>
      <c r="Y728" s="554">
        <f t="shared" si="61"/>
        <v>288</v>
      </c>
      <c r="Z728" s="649">
        <v>1</v>
      </c>
      <c r="AA728" s="633"/>
      <c r="AB728" s="87" t="s">
        <v>1268</v>
      </c>
      <c r="AD728" s="87"/>
      <c r="AE728" s="580">
        <v>0</v>
      </c>
      <c r="AF728" s="580">
        <v>0.5</v>
      </c>
      <c r="AG728" s="580">
        <v>10</v>
      </c>
      <c r="AH728" s="104">
        <f t="shared" si="63"/>
        <v>0</v>
      </c>
      <c r="AI728" s="87"/>
      <c r="AJ728" s="580">
        <v>0</v>
      </c>
      <c r="AK728" s="580">
        <v>0.5</v>
      </c>
      <c r="AL728" s="580">
        <v>10</v>
      </c>
      <c r="AM728" s="104">
        <f t="shared" si="64"/>
        <v>0</v>
      </c>
      <c r="AN728" s="87"/>
      <c r="AO728" s="580">
        <v>0</v>
      </c>
      <c r="AP728" s="580">
        <v>0.5</v>
      </c>
      <c r="AQ728" s="580">
        <v>10</v>
      </c>
      <c r="AR728" s="104">
        <f t="shared" si="65"/>
        <v>0</v>
      </c>
      <c r="AS728" s="87"/>
      <c r="AT728" s="580">
        <v>0</v>
      </c>
      <c r="AU728" s="580">
        <v>0.5</v>
      </c>
      <c r="AV728" s="580">
        <v>10</v>
      </c>
      <c r="AW728" s="104">
        <f t="shared" si="66"/>
        <v>0</v>
      </c>
    </row>
    <row r="729" spans="1:49" hidden="1">
      <c r="A729" s="522">
        <v>725</v>
      </c>
      <c r="B729" s="532" t="s">
        <v>1058</v>
      </c>
      <c r="C729" s="655" t="s">
        <v>86</v>
      </c>
      <c r="D729" s="656" t="s">
        <v>2642</v>
      </c>
      <c r="E729" s="656" t="s">
        <v>2953</v>
      </c>
      <c r="F729" s="655" t="s">
        <v>1251</v>
      </c>
      <c r="G729" s="657" t="s">
        <v>1252</v>
      </c>
      <c r="H729" s="658" t="s">
        <v>1253</v>
      </c>
      <c r="I729" s="659" t="s">
        <v>1254</v>
      </c>
      <c r="J729" s="658" t="s">
        <v>1242</v>
      </c>
      <c r="K729" s="660"/>
      <c r="L729" s="661"/>
      <c r="M729" s="660"/>
      <c r="N729" s="660"/>
      <c r="O729" s="662" t="s">
        <v>125</v>
      </c>
      <c r="P729" s="660"/>
      <c r="Q729" s="660"/>
      <c r="R729" s="663" t="s">
        <v>184</v>
      </c>
      <c r="S729" s="664">
        <v>1</v>
      </c>
      <c r="T729" s="665">
        <v>0.2</v>
      </c>
      <c r="U729" s="665">
        <v>40</v>
      </c>
      <c r="V729" s="666">
        <f t="shared" si="62"/>
        <v>96</v>
      </c>
      <c r="W729" s="667"/>
      <c r="X729" s="667">
        <v>60</v>
      </c>
      <c r="Y729" s="666">
        <f t="shared" si="61"/>
        <v>144</v>
      </c>
      <c r="Z729" s="668">
        <v>1</v>
      </c>
      <c r="AA729" s="633"/>
      <c r="AB729" s="730" t="s">
        <v>2922</v>
      </c>
      <c r="AC729" s="705"/>
      <c r="AD729" s="663"/>
      <c r="AE729" s="662">
        <v>1</v>
      </c>
      <c r="AF729" s="580">
        <v>0.5</v>
      </c>
      <c r="AG729" s="580">
        <v>20</v>
      </c>
      <c r="AH729" s="104">
        <f t="shared" si="63"/>
        <v>120</v>
      </c>
      <c r="AI729" s="87"/>
      <c r="AJ729" s="580">
        <v>1</v>
      </c>
      <c r="AK729" s="580">
        <v>0.5</v>
      </c>
      <c r="AL729" s="580">
        <v>20</v>
      </c>
      <c r="AM729" s="104">
        <f t="shared" si="64"/>
        <v>120</v>
      </c>
      <c r="AN729" s="87"/>
      <c r="AO729" s="580">
        <v>1</v>
      </c>
      <c r="AP729" s="580">
        <v>0.5</v>
      </c>
      <c r="AQ729" s="580">
        <v>20</v>
      </c>
      <c r="AR729" s="104">
        <f t="shared" si="65"/>
        <v>120</v>
      </c>
      <c r="AS729" s="87"/>
      <c r="AT729" s="580">
        <v>1</v>
      </c>
      <c r="AU729" s="580">
        <v>0.5</v>
      </c>
      <c r="AV729" s="580">
        <v>20</v>
      </c>
      <c r="AW729" s="104">
        <f t="shared" si="66"/>
        <v>120</v>
      </c>
    </row>
    <row r="730" spans="1:49" hidden="1">
      <c r="A730" s="522">
        <v>726</v>
      </c>
      <c r="B730" s="532" t="s">
        <v>1058</v>
      </c>
      <c r="C730" s="655" t="s">
        <v>86</v>
      </c>
      <c r="D730" s="656" t="s">
        <v>2642</v>
      </c>
      <c r="E730" s="656" t="s">
        <v>2953</v>
      </c>
      <c r="F730" s="655" t="s">
        <v>1251</v>
      </c>
      <c r="G730" s="657" t="s">
        <v>1252</v>
      </c>
      <c r="H730" s="658" t="s">
        <v>581</v>
      </c>
      <c r="I730" s="658" t="s">
        <v>1255</v>
      </c>
      <c r="J730" s="658" t="s">
        <v>1256</v>
      </c>
      <c r="K730" s="660"/>
      <c r="L730" s="661"/>
      <c r="M730" s="660"/>
      <c r="N730" s="660"/>
      <c r="O730" s="662" t="s">
        <v>125</v>
      </c>
      <c r="P730" s="660"/>
      <c r="Q730" s="660"/>
      <c r="R730" s="663" t="s">
        <v>420</v>
      </c>
      <c r="S730" s="664">
        <v>1</v>
      </c>
      <c r="T730" s="665">
        <v>0.3</v>
      </c>
      <c r="U730" s="665">
        <v>40</v>
      </c>
      <c r="V730" s="666">
        <f t="shared" si="62"/>
        <v>144</v>
      </c>
      <c r="W730" s="667"/>
      <c r="X730" s="667">
        <v>60</v>
      </c>
      <c r="Y730" s="666">
        <f t="shared" si="61"/>
        <v>216</v>
      </c>
      <c r="Z730" s="668">
        <v>1</v>
      </c>
      <c r="AA730" s="633"/>
      <c r="AB730" s="730"/>
      <c r="AC730" s="705"/>
      <c r="AD730" s="663"/>
      <c r="AE730" s="662"/>
      <c r="AF730" s="580"/>
      <c r="AG730" s="580"/>
      <c r="AH730" s="104"/>
      <c r="AI730" s="87"/>
      <c r="AJ730" s="580"/>
      <c r="AK730" s="580"/>
      <c r="AL730" s="580"/>
      <c r="AM730" s="104"/>
      <c r="AN730" s="87"/>
      <c r="AO730" s="580"/>
      <c r="AP730" s="580"/>
      <c r="AQ730" s="580"/>
      <c r="AR730" s="104"/>
      <c r="AS730" s="87"/>
      <c r="AT730" s="580"/>
      <c r="AU730" s="580"/>
      <c r="AV730" s="580"/>
      <c r="AW730" s="104"/>
    </row>
    <row r="731" spans="1:49" s="89" customFormat="1" ht="69" hidden="1">
      <c r="A731" s="522">
        <v>727</v>
      </c>
      <c r="B731" s="531" t="s">
        <v>1058</v>
      </c>
      <c r="C731" s="645" t="s">
        <v>1269</v>
      </c>
      <c r="D731" s="513" t="s">
        <v>2641</v>
      </c>
      <c r="E731" s="645" t="s">
        <v>2951</v>
      </c>
      <c r="F731" s="645" t="s">
        <v>1059</v>
      </c>
      <c r="G731" s="646" t="s">
        <v>1270</v>
      </c>
      <c r="H731" s="593" t="s">
        <v>1061</v>
      </c>
      <c r="I731" s="593" t="s">
        <v>1062</v>
      </c>
      <c r="J731" s="593" t="s">
        <v>1063</v>
      </c>
      <c r="K731" s="556"/>
      <c r="L731" s="514"/>
      <c r="M731" s="556"/>
      <c r="N731" s="556"/>
      <c r="O731" s="647" t="s">
        <v>2654</v>
      </c>
      <c r="P731" s="556"/>
      <c r="Q731" s="556"/>
      <c r="R731" s="87" t="s">
        <v>184</v>
      </c>
      <c r="S731" s="586">
        <v>1</v>
      </c>
      <c r="T731" s="587">
        <v>0.5</v>
      </c>
      <c r="U731" s="648">
        <v>15</v>
      </c>
      <c r="V731" s="554">
        <f t="shared" si="62"/>
        <v>90</v>
      </c>
      <c r="W731" s="588"/>
      <c r="X731" s="549">
        <v>300</v>
      </c>
      <c r="Y731" s="554">
        <f t="shared" si="61"/>
        <v>1800</v>
      </c>
      <c r="Z731" s="649">
        <v>1</v>
      </c>
      <c r="AA731" s="633"/>
      <c r="AB731" s="556"/>
      <c r="AD731" s="87"/>
      <c r="AE731" s="621">
        <v>1</v>
      </c>
      <c r="AF731" s="621">
        <v>0.5</v>
      </c>
      <c r="AG731" s="714">
        <v>30</v>
      </c>
      <c r="AH731" s="104">
        <f t="shared" ref="AH731:AH804" si="67">AE731*AF731*AG731*12</f>
        <v>180</v>
      </c>
      <c r="AI731" s="87"/>
      <c r="AJ731" s="621">
        <v>1</v>
      </c>
      <c r="AK731" s="621">
        <v>0.5</v>
      </c>
      <c r="AL731" s="714">
        <v>30</v>
      </c>
      <c r="AM731" s="104">
        <f t="shared" ref="AM731:AM804" si="68">AJ731*AK731*AL731*12</f>
        <v>180</v>
      </c>
      <c r="AN731" s="87"/>
      <c r="AO731" s="621">
        <v>1</v>
      </c>
      <c r="AP731" s="621">
        <v>0.5</v>
      </c>
      <c r="AQ731" s="714">
        <v>30</v>
      </c>
      <c r="AR731" s="104">
        <f t="shared" ref="AR731:AR804" si="69">AO731*AP731*AQ731*12</f>
        <v>180</v>
      </c>
      <c r="AS731" s="87"/>
      <c r="AT731" s="621">
        <v>1</v>
      </c>
      <c r="AU731" s="621">
        <v>0.5</v>
      </c>
      <c r="AV731" s="714">
        <v>30</v>
      </c>
      <c r="AW731" s="104">
        <f t="shared" ref="AW731:AW804" si="70">AT731*AU731*AV731*12</f>
        <v>180</v>
      </c>
    </row>
    <row r="732" spans="1:49" s="89" customFormat="1" ht="69" hidden="1">
      <c r="A732" s="522">
        <v>728</v>
      </c>
      <c r="B732" s="531" t="s">
        <v>1058</v>
      </c>
      <c r="C732" s="645" t="s">
        <v>1269</v>
      </c>
      <c r="D732" s="513" t="s">
        <v>2640</v>
      </c>
      <c r="E732" s="103" t="s">
        <v>1064</v>
      </c>
      <c r="F732" s="645" t="s">
        <v>1065</v>
      </c>
      <c r="G732" s="646" t="s">
        <v>1066</v>
      </c>
      <c r="H732" s="593" t="s">
        <v>1067</v>
      </c>
      <c r="I732" s="593" t="s">
        <v>1068</v>
      </c>
      <c r="J732" s="579" t="s">
        <v>1085</v>
      </c>
      <c r="K732" s="556"/>
      <c r="L732" s="514"/>
      <c r="M732" s="556"/>
      <c r="N732" s="556"/>
      <c r="O732" s="581" t="s">
        <v>1070</v>
      </c>
      <c r="P732" s="556"/>
      <c r="Q732" s="556"/>
      <c r="R732" s="87" t="s">
        <v>184</v>
      </c>
      <c r="S732" s="586">
        <v>1</v>
      </c>
      <c r="T732" s="587">
        <v>0.2</v>
      </c>
      <c r="U732" s="648">
        <v>0.1</v>
      </c>
      <c r="V732" s="554">
        <f t="shared" si="62"/>
        <v>0.24000000000000005</v>
      </c>
      <c r="W732" s="588"/>
      <c r="X732" s="549">
        <v>300</v>
      </c>
      <c r="Y732" s="554">
        <f t="shared" si="61"/>
        <v>720</v>
      </c>
      <c r="Z732" s="649">
        <v>1</v>
      </c>
      <c r="AA732" s="633"/>
      <c r="AB732" s="556"/>
      <c r="AD732" s="87"/>
      <c r="AE732" s="621">
        <v>1</v>
      </c>
      <c r="AF732" s="621">
        <v>0.2</v>
      </c>
      <c r="AG732" s="714">
        <v>2</v>
      </c>
      <c r="AH732" s="104">
        <f t="shared" si="67"/>
        <v>4.8000000000000007</v>
      </c>
      <c r="AI732" s="87"/>
      <c r="AJ732" s="621">
        <v>1</v>
      </c>
      <c r="AK732" s="621">
        <v>0.2</v>
      </c>
      <c r="AL732" s="714">
        <v>2</v>
      </c>
      <c r="AM732" s="104">
        <f t="shared" si="68"/>
        <v>4.8000000000000007</v>
      </c>
      <c r="AN732" s="87"/>
      <c r="AO732" s="621">
        <v>1</v>
      </c>
      <c r="AP732" s="621">
        <v>0.2</v>
      </c>
      <c r="AQ732" s="714">
        <v>2</v>
      </c>
      <c r="AR732" s="104">
        <f t="shared" si="69"/>
        <v>4.8000000000000007</v>
      </c>
      <c r="AS732" s="87"/>
      <c r="AT732" s="621">
        <v>1</v>
      </c>
      <c r="AU732" s="621">
        <v>0.2</v>
      </c>
      <c r="AV732" s="714">
        <v>2</v>
      </c>
      <c r="AW732" s="104">
        <f t="shared" si="70"/>
        <v>4.8000000000000007</v>
      </c>
    </row>
    <row r="733" spans="1:49" s="89" customFormat="1" ht="34.5" hidden="1">
      <c r="A733" s="522">
        <v>729</v>
      </c>
      <c r="B733" s="531" t="s">
        <v>1058</v>
      </c>
      <c r="C733" s="645" t="s">
        <v>1269</v>
      </c>
      <c r="D733" s="513" t="s">
        <v>2640</v>
      </c>
      <c r="E733" s="103" t="s">
        <v>1064</v>
      </c>
      <c r="F733" s="645" t="s">
        <v>1065</v>
      </c>
      <c r="G733" s="646" t="s">
        <v>1066</v>
      </c>
      <c r="H733" s="593" t="s">
        <v>1071</v>
      </c>
      <c r="I733" s="593" t="s">
        <v>1072</v>
      </c>
      <c r="J733" s="579" t="s">
        <v>1085</v>
      </c>
      <c r="K733" s="556"/>
      <c r="L733" s="514"/>
      <c r="M733" s="556"/>
      <c r="N733" s="556"/>
      <c r="O733" s="581" t="s">
        <v>1070</v>
      </c>
      <c r="P733" s="556"/>
      <c r="Q733" s="556"/>
      <c r="R733" s="87" t="s">
        <v>184</v>
      </c>
      <c r="S733" s="586">
        <v>1</v>
      </c>
      <c r="T733" s="587">
        <v>0.2</v>
      </c>
      <c r="U733" s="648">
        <v>0.1</v>
      </c>
      <c r="V733" s="554">
        <f t="shared" si="62"/>
        <v>0.24000000000000005</v>
      </c>
      <c r="W733" s="588"/>
      <c r="X733" s="549">
        <v>300</v>
      </c>
      <c r="Y733" s="554">
        <f t="shared" si="61"/>
        <v>720</v>
      </c>
      <c r="Z733" s="649">
        <v>1</v>
      </c>
      <c r="AA733" s="633"/>
      <c r="AB733" s="556"/>
      <c r="AD733" s="87"/>
      <c r="AE733" s="621">
        <v>1</v>
      </c>
      <c r="AF733" s="621">
        <v>0.2</v>
      </c>
      <c r="AG733" s="714">
        <v>2</v>
      </c>
      <c r="AH733" s="104">
        <f t="shared" si="67"/>
        <v>4.8000000000000007</v>
      </c>
      <c r="AI733" s="87"/>
      <c r="AJ733" s="621">
        <v>1</v>
      </c>
      <c r="AK733" s="621">
        <v>0.2</v>
      </c>
      <c r="AL733" s="714">
        <v>2</v>
      </c>
      <c r="AM733" s="104">
        <f t="shared" si="68"/>
        <v>4.8000000000000007</v>
      </c>
      <c r="AN733" s="87"/>
      <c r="AO733" s="621">
        <v>1</v>
      </c>
      <c r="AP733" s="621">
        <v>0.2</v>
      </c>
      <c r="AQ733" s="714">
        <v>2</v>
      </c>
      <c r="AR733" s="104">
        <f t="shared" si="69"/>
        <v>4.8000000000000007</v>
      </c>
      <c r="AS733" s="87"/>
      <c r="AT733" s="621">
        <v>1</v>
      </c>
      <c r="AU733" s="621">
        <v>0.2</v>
      </c>
      <c r="AV733" s="714">
        <v>2</v>
      </c>
      <c r="AW733" s="104">
        <f t="shared" si="70"/>
        <v>4.8000000000000007</v>
      </c>
    </row>
    <row r="734" spans="1:49" s="89" customFormat="1" ht="46" hidden="1">
      <c r="A734" s="522">
        <v>730</v>
      </c>
      <c r="B734" s="531" t="s">
        <v>1058</v>
      </c>
      <c r="C734" s="645" t="s">
        <v>1269</v>
      </c>
      <c r="D734" s="513" t="s">
        <v>2640</v>
      </c>
      <c r="E734" s="103" t="s">
        <v>1064</v>
      </c>
      <c r="F734" s="645" t="s">
        <v>1065</v>
      </c>
      <c r="G734" s="646" t="s">
        <v>1066</v>
      </c>
      <c r="H734" s="593" t="s">
        <v>1073</v>
      </c>
      <c r="I734" s="593" t="s">
        <v>1271</v>
      </c>
      <c r="J734" s="579" t="s">
        <v>1085</v>
      </c>
      <c r="K734" s="556"/>
      <c r="L734" s="514"/>
      <c r="M734" s="556"/>
      <c r="N734" s="556"/>
      <c r="O734" s="581" t="s">
        <v>1070</v>
      </c>
      <c r="P734" s="556"/>
      <c r="Q734" s="556"/>
      <c r="R734" s="87" t="s">
        <v>184</v>
      </c>
      <c r="S734" s="586">
        <v>1</v>
      </c>
      <c r="T734" s="587">
        <v>0.2</v>
      </c>
      <c r="U734" s="648">
        <v>0.1</v>
      </c>
      <c r="V734" s="554">
        <f t="shared" si="62"/>
        <v>0.24000000000000005</v>
      </c>
      <c r="W734" s="588"/>
      <c r="X734" s="549">
        <v>300</v>
      </c>
      <c r="Y734" s="554">
        <f t="shared" si="61"/>
        <v>720</v>
      </c>
      <c r="Z734" s="649">
        <v>1</v>
      </c>
      <c r="AA734" s="633"/>
      <c r="AB734" s="556"/>
      <c r="AD734" s="87"/>
      <c r="AE734" s="621">
        <v>1</v>
      </c>
      <c r="AF734" s="621">
        <v>0.2</v>
      </c>
      <c r="AG734" s="714">
        <v>2</v>
      </c>
      <c r="AH734" s="104">
        <f t="shared" si="67"/>
        <v>4.8000000000000007</v>
      </c>
      <c r="AI734" s="87"/>
      <c r="AJ734" s="621">
        <v>1</v>
      </c>
      <c r="AK734" s="621">
        <v>0.2</v>
      </c>
      <c r="AL734" s="714">
        <v>2</v>
      </c>
      <c r="AM734" s="104">
        <f t="shared" si="68"/>
        <v>4.8000000000000007</v>
      </c>
      <c r="AN734" s="87"/>
      <c r="AO734" s="621">
        <v>1</v>
      </c>
      <c r="AP734" s="621">
        <v>0.2</v>
      </c>
      <c r="AQ734" s="714">
        <v>2</v>
      </c>
      <c r="AR734" s="104">
        <f t="shared" si="69"/>
        <v>4.8000000000000007</v>
      </c>
      <c r="AS734" s="87"/>
      <c r="AT734" s="621">
        <v>1</v>
      </c>
      <c r="AU734" s="621">
        <v>0.2</v>
      </c>
      <c r="AV734" s="714">
        <v>2</v>
      </c>
      <c r="AW734" s="104">
        <f t="shared" si="70"/>
        <v>4.8000000000000007</v>
      </c>
    </row>
    <row r="735" spans="1:49" s="89" customFormat="1" ht="34.5" hidden="1">
      <c r="A735" s="522">
        <v>731</v>
      </c>
      <c r="B735" s="531" t="s">
        <v>1058</v>
      </c>
      <c r="C735" s="645" t="s">
        <v>1269</v>
      </c>
      <c r="D735" s="513" t="s">
        <v>2640</v>
      </c>
      <c r="E735" s="103" t="s">
        <v>1064</v>
      </c>
      <c r="F735" s="645" t="s">
        <v>1065</v>
      </c>
      <c r="G735" s="646" t="s">
        <v>1066</v>
      </c>
      <c r="H735" s="593" t="s">
        <v>1075</v>
      </c>
      <c r="I735" s="593" t="s">
        <v>1272</v>
      </c>
      <c r="J735" s="579" t="s">
        <v>1085</v>
      </c>
      <c r="K735" s="556"/>
      <c r="L735" s="514"/>
      <c r="M735" s="556"/>
      <c r="N735" s="556"/>
      <c r="O735" s="581" t="s">
        <v>1070</v>
      </c>
      <c r="P735" s="556"/>
      <c r="Q735" s="556"/>
      <c r="R735" s="87" t="s">
        <v>184</v>
      </c>
      <c r="S735" s="586">
        <v>1</v>
      </c>
      <c r="T735" s="587">
        <v>0.2</v>
      </c>
      <c r="U735" s="648">
        <v>0.1</v>
      </c>
      <c r="V735" s="554">
        <f t="shared" si="62"/>
        <v>0.24000000000000005</v>
      </c>
      <c r="W735" s="588"/>
      <c r="X735" s="549">
        <v>300</v>
      </c>
      <c r="Y735" s="554">
        <f t="shared" si="61"/>
        <v>720</v>
      </c>
      <c r="Z735" s="649">
        <v>1</v>
      </c>
      <c r="AA735" s="633"/>
      <c r="AB735" s="556"/>
      <c r="AD735" s="87"/>
      <c r="AE735" s="621">
        <v>1</v>
      </c>
      <c r="AF735" s="621">
        <v>0.2</v>
      </c>
      <c r="AG735" s="714">
        <v>2</v>
      </c>
      <c r="AH735" s="104">
        <f t="shared" si="67"/>
        <v>4.8000000000000007</v>
      </c>
      <c r="AI735" s="87"/>
      <c r="AJ735" s="621">
        <v>1</v>
      </c>
      <c r="AK735" s="621">
        <v>0.2</v>
      </c>
      <c r="AL735" s="714">
        <v>2</v>
      </c>
      <c r="AM735" s="104">
        <f t="shared" si="68"/>
        <v>4.8000000000000007</v>
      </c>
      <c r="AN735" s="87"/>
      <c r="AO735" s="621">
        <v>1</v>
      </c>
      <c r="AP735" s="621">
        <v>0.2</v>
      </c>
      <c r="AQ735" s="714">
        <v>2</v>
      </c>
      <c r="AR735" s="104">
        <f t="shared" si="69"/>
        <v>4.8000000000000007</v>
      </c>
      <c r="AS735" s="87"/>
      <c r="AT735" s="621">
        <v>1</v>
      </c>
      <c r="AU735" s="621">
        <v>0.2</v>
      </c>
      <c r="AV735" s="714">
        <v>2</v>
      </c>
      <c r="AW735" s="104">
        <f t="shared" si="70"/>
        <v>4.8000000000000007</v>
      </c>
    </row>
    <row r="736" spans="1:49" s="89" customFormat="1" ht="34.5" hidden="1">
      <c r="A736" s="522">
        <v>732</v>
      </c>
      <c r="B736" s="531" t="s">
        <v>1058</v>
      </c>
      <c r="C736" s="645" t="s">
        <v>1269</v>
      </c>
      <c r="D736" s="513" t="s">
        <v>2640</v>
      </c>
      <c r="E736" s="103" t="s">
        <v>1064</v>
      </c>
      <c r="F736" s="645" t="s">
        <v>1065</v>
      </c>
      <c r="G736" s="646" t="s">
        <v>1066</v>
      </c>
      <c r="H736" s="593" t="s">
        <v>1075</v>
      </c>
      <c r="I736" s="593" t="s">
        <v>1273</v>
      </c>
      <c r="J736" s="579" t="s">
        <v>1085</v>
      </c>
      <c r="K736" s="556"/>
      <c r="L736" s="514"/>
      <c r="M736" s="556"/>
      <c r="N736" s="556"/>
      <c r="O736" s="581" t="s">
        <v>1070</v>
      </c>
      <c r="P736" s="556"/>
      <c r="Q736" s="556"/>
      <c r="R736" s="87" t="s">
        <v>184</v>
      </c>
      <c r="S736" s="586">
        <v>1</v>
      </c>
      <c r="T736" s="587">
        <v>0.2</v>
      </c>
      <c r="U736" s="648">
        <v>0.1</v>
      </c>
      <c r="V736" s="554">
        <f t="shared" si="62"/>
        <v>0.24000000000000005</v>
      </c>
      <c r="W736" s="588"/>
      <c r="X736" s="549">
        <v>300</v>
      </c>
      <c r="Y736" s="554">
        <f t="shared" si="61"/>
        <v>720</v>
      </c>
      <c r="Z736" s="649">
        <v>1</v>
      </c>
      <c r="AA736" s="633"/>
      <c r="AB736" s="556"/>
      <c r="AD736" s="87"/>
      <c r="AE736" s="621">
        <v>1</v>
      </c>
      <c r="AF736" s="621">
        <v>0.2</v>
      </c>
      <c r="AG736" s="714">
        <v>2</v>
      </c>
      <c r="AH736" s="104">
        <f t="shared" si="67"/>
        <v>4.8000000000000007</v>
      </c>
      <c r="AI736" s="87"/>
      <c r="AJ736" s="621">
        <v>1</v>
      </c>
      <c r="AK736" s="621">
        <v>0.2</v>
      </c>
      <c r="AL736" s="714">
        <v>2</v>
      </c>
      <c r="AM736" s="104">
        <f t="shared" si="68"/>
        <v>4.8000000000000007</v>
      </c>
      <c r="AN736" s="87"/>
      <c r="AO736" s="621">
        <v>1</v>
      </c>
      <c r="AP736" s="621">
        <v>0.2</v>
      </c>
      <c r="AQ736" s="714">
        <v>2</v>
      </c>
      <c r="AR736" s="104">
        <f t="shared" si="69"/>
        <v>4.8000000000000007</v>
      </c>
      <c r="AS736" s="87"/>
      <c r="AT736" s="621">
        <v>1</v>
      </c>
      <c r="AU736" s="621">
        <v>0.2</v>
      </c>
      <c r="AV736" s="714">
        <v>2</v>
      </c>
      <c r="AW736" s="104">
        <f t="shared" si="70"/>
        <v>4.8000000000000007</v>
      </c>
    </row>
    <row r="737" spans="1:49" s="89" customFormat="1" ht="34.5" hidden="1">
      <c r="A737" s="522">
        <v>733</v>
      </c>
      <c r="B737" s="531" t="s">
        <v>1058</v>
      </c>
      <c r="C737" s="645" t="s">
        <v>1269</v>
      </c>
      <c r="D737" s="513" t="s">
        <v>2640</v>
      </c>
      <c r="E737" s="103" t="s">
        <v>1064</v>
      </c>
      <c r="F737" s="645" t="s">
        <v>1065</v>
      </c>
      <c r="G737" s="646" t="s">
        <v>1066</v>
      </c>
      <c r="H737" s="593" t="s">
        <v>1078</v>
      </c>
      <c r="I737" s="593" t="s">
        <v>1274</v>
      </c>
      <c r="J737" s="579" t="s">
        <v>1085</v>
      </c>
      <c r="K737" s="556"/>
      <c r="L737" s="514"/>
      <c r="M737" s="556"/>
      <c r="N737" s="556"/>
      <c r="O737" s="581" t="s">
        <v>1070</v>
      </c>
      <c r="P737" s="556"/>
      <c r="Q737" s="556"/>
      <c r="R737" s="87" t="s">
        <v>184</v>
      </c>
      <c r="S737" s="586">
        <v>1</v>
      </c>
      <c r="T737" s="587">
        <v>0.2</v>
      </c>
      <c r="U737" s="648">
        <v>0.1</v>
      </c>
      <c r="V737" s="554">
        <f t="shared" si="62"/>
        <v>0.24000000000000005</v>
      </c>
      <c r="W737" s="588"/>
      <c r="X737" s="549">
        <v>300</v>
      </c>
      <c r="Y737" s="554">
        <f t="shared" si="61"/>
        <v>720</v>
      </c>
      <c r="Z737" s="649">
        <v>1</v>
      </c>
      <c r="AA737" s="633"/>
      <c r="AB737" s="556"/>
      <c r="AD737" s="87"/>
      <c r="AE737" s="621">
        <v>1</v>
      </c>
      <c r="AF737" s="621">
        <v>0.2</v>
      </c>
      <c r="AG737" s="714">
        <v>2</v>
      </c>
      <c r="AH737" s="104">
        <f t="shared" si="67"/>
        <v>4.8000000000000007</v>
      </c>
      <c r="AI737" s="87"/>
      <c r="AJ737" s="621">
        <v>1</v>
      </c>
      <c r="AK737" s="621">
        <v>0.2</v>
      </c>
      <c r="AL737" s="714">
        <v>2</v>
      </c>
      <c r="AM737" s="104">
        <f t="shared" si="68"/>
        <v>4.8000000000000007</v>
      </c>
      <c r="AN737" s="87"/>
      <c r="AO737" s="621">
        <v>1</v>
      </c>
      <c r="AP737" s="621">
        <v>0.2</v>
      </c>
      <c r="AQ737" s="714">
        <v>2</v>
      </c>
      <c r="AR737" s="104">
        <f t="shared" si="69"/>
        <v>4.8000000000000007</v>
      </c>
      <c r="AS737" s="87"/>
      <c r="AT737" s="621">
        <v>1</v>
      </c>
      <c r="AU737" s="621">
        <v>0.2</v>
      </c>
      <c r="AV737" s="714">
        <v>2</v>
      </c>
      <c r="AW737" s="104">
        <f t="shared" si="70"/>
        <v>4.8000000000000007</v>
      </c>
    </row>
    <row r="738" spans="1:49" s="89" customFormat="1" ht="46" hidden="1">
      <c r="A738" s="522">
        <v>734</v>
      </c>
      <c r="B738" s="531" t="s">
        <v>1058</v>
      </c>
      <c r="C738" s="645" t="s">
        <v>1269</v>
      </c>
      <c r="D738" s="513" t="s">
        <v>2640</v>
      </c>
      <c r="E738" s="103" t="s">
        <v>1064</v>
      </c>
      <c r="F738" s="645" t="s">
        <v>1065</v>
      </c>
      <c r="G738" s="646" t="s">
        <v>1066</v>
      </c>
      <c r="H738" s="593" t="s">
        <v>1080</v>
      </c>
      <c r="I738" s="593" t="s">
        <v>1081</v>
      </c>
      <c r="J738" s="579" t="s">
        <v>1085</v>
      </c>
      <c r="K738" s="556"/>
      <c r="L738" s="514"/>
      <c r="M738" s="556"/>
      <c r="N738" s="556"/>
      <c r="O738" s="581" t="s">
        <v>1070</v>
      </c>
      <c r="P738" s="556"/>
      <c r="Q738" s="556"/>
      <c r="R738" s="87" t="s">
        <v>184</v>
      </c>
      <c r="S738" s="586">
        <v>0</v>
      </c>
      <c r="T738" s="587">
        <v>0.2</v>
      </c>
      <c r="U738" s="648">
        <v>0.1</v>
      </c>
      <c r="V738" s="554">
        <f t="shared" si="62"/>
        <v>0</v>
      </c>
      <c r="W738" s="588"/>
      <c r="X738" s="549">
        <v>300</v>
      </c>
      <c r="Y738" s="554">
        <f t="shared" si="61"/>
        <v>0</v>
      </c>
      <c r="Z738" s="649">
        <v>1</v>
      </c>
      <c r="AA738" s="633"/>
      <c r="AB738" s="556"/>
      <c r="AD738" s="87"/>
      <c r="AE738" s="621">
        <v>0</v>
      </c>
      <c r="AF738" s="621">
        <v>0.2</v>
      </c>
      <c r="AG738" s="714">
        <v>2</v>
      </c>
      <c r="AH738" s="104">
        <f t="shared" si="67"/>
        <v>0</v>
      </c>
      <c r="AI738" s="87"/>
      <c r="AJ738" s="621">
        <v>0</v>
      </c>
      <c r="AK738" s="621">
        <v>0.2</v>
      </c>
      <c r="AL738" s="714">
        <v>2</v>
      </c>
      <c r="AM738" s="104">
        <f t="shared" si="68"/>
        <v>0</v>
      </c>
      <c r="AN738" s="87"/>
      <c r="AO738" s="621">
        <v>0</v>
      </c>
      <c r="AP738" s="621">
        <v>0.2</v>
      </c>
      <c r="AQ738" s="714">
        <v>2</v>
      </c>
      <c r="AR738" s="104">
        <f t="shared" si="69"/>
        <v>0</v>
      </c>
      <c r="AS738" s="87"/>
      <c r="AT738" s="621">
        <v>0</v>
      </c>
      <c r="AU738" s="621">
        <v>0.2</v>
      </c>
      <c r="AV738" s="714">
        <v>2</v>
      </c>
      <c r="AW738" s="104">
        <f t="shared" si="70"/>
        <v>0</v>
      </c>
    </row>
    <row r="739" spans="1:49" s="89" customFormat="1" ht="34.5" hidden="1">
      <c r="A739" s="522">
        <v>735</v>
      </c>
      <c r="B739" s="531" t="s">
        <v>1058</v>
      </c>
      <c r="C739" s="645" t="s">
        <v>1269</v>
      </c>
      <c r="D739" s="513" t="s">
        <v>2640</v>
      </c>
      <c r="E739" s="103" t="s">
        <v>1064</v>
      </c>
      <c r="F739" s="645" t="s">
        <v>1065</v>
      </c>
      <c r="G739" s="646" t="s">
        <v>1066</v>
      </c>
      <c r="H739" s="593" t="s">
        <v>574</v>
      </c>
      <c r="I739" s="593" t="s">
        <v>1082</v>
      </c>
      <c r="J739" s="579" t="s">
        <v>1085</v>
      </c>
      <c r="K739" s="556"/>
      <c r="L739" s="514"/>
      <c r="M739" s="556"/>
      <c r="N739" s="556"/>
      <c r="O739" s="581" t="s">
        <v>1070</v>
      </c>
      <c r="P739" s="556"/>
      <c r="Q739" s="556"/>
      <c r="R739" s="87" t="s">
        <v>184</v>
      </c>
      <c r="S739" s="586">
        <v>1</v>
      </c>
      <c r="T739" s="587">
        <v>0.2</v>
      </c>
      <c r="U739" s="648">
        <v>0.1</v>
      </c>
      <c r="V739" s="554">
        <f t="shared" si="62"/>
        <v>0.24000000000000005</v>
      </c>
      <c r="W739" s="588"/>
      <c r="X739" s="549">
        <v>300</v>
      </c>
      <c r="Y739" s="554">
        <f t="shared" si="61"/>
        <v>720</v>
      </c>
      <c r="Z739" s="649">
        <v>1</v>
      </c>
      <c r="AA739" s="633"/>
      <c r="AB739" s="556"/>
      <c r="AD739" s="87"/>
      <c r="AE739" s="621">
        <v>1</v>
      </c>
      <c r="AF739" s="621">
        <v>0.2</v>
      </c>
      <c r="AG739" s="714">
        <v>2</v>
      </c>
      <c r="AH739" s="104">
        <f t="shared" si="67"/>
        <v>4.8000000000000007</v>
      </c>
      <c r="AI739" s="87"/>
      <c r="AJ739" s="621">
        <v>1</v>
      </c>
      <c r="AK739" s="621">
        <v>0.2</v>
      </c>
      <c r="AL739" s="714">
        <v>2</v>
      </c>
      <c r="AM739" s="104">
        <f t="shared" si="68"/>
        <v>4.8000000000000007</v>
      </c>
      <c r="AN739" s="87"/>
      <c r="AO739" s="621">
        <v>1</v>
      </c>
      <c r="AP739" s="621">
        <v>0.2</v>
      </c>
      <c r="AQ739" s="714">
        <v>2</v>
      </c>
      <c r="AR739" s="104">
        <f t="shared" si="69"/>
        <v>4.8000000000000007</v>
      </c>
      <c r="AS739" s="87"/>
      <c r="AT739" s="621">
        <v>1</v>
      </c>
      <c r="AU739" s="621">
        <v>0.2</v>
      </c>
      <c r="AV739" s="714">
        <v>2</v>
      </c>
      <c r="AW739" s="104">
        <f t="shared" si="70"/>
        <v>4.8000000000000007</v>
      </c>
    </row>
    <row r="740" spans="1:49" s="89" customFormat="1" ht="69" hidden="1">
      <c r="A740" s="522">
        <v>736</v>
      </c>
      <c r="B740" s="531" t="s">
        <v>1058</v>
      </c>
      <c r="C740" s="645" t="s">
        <v>1269</v>
      </c>
      <c r="D740" s="513" t="s">
        <v>2640</v>
      </c>
      <c r="E740" s="103" t="s">
        <v>1064</v>
      </c>
      <c r="F740" s="645" t="s">
        <v>1083</v>
      </c>
      <c r="G740" s="646" t="s">
        <v>1066</v>
      </c>
      <c r="H740" s="593" t="s">
        <v>1067</v>
      </c>
      <c r="I740" s="593" t="s">
        <v>1275</v>
      </c>
      <c r="J740" s="579" t="s">
        <v>1085</v>
      </c>
      <c r="K740" s="556"/>
      <c r="L740" s="514"/>
      <c r="M740" s="556"/>
      <c r="N740" s="556"/>
      <c r="O740" s="581" t="s">
        <v>1070</v>
      </c>
      <c r="P740" s="556"/>
      <c r="Q740" s="556"/>
      <c r="R740" s="87" t="s">
        <v>184</v>
      </c>
      <c r="S740" s="586">
        <v>1</v>
      </c>
      <c r="T740" s="587">
        <v>0.2</v>
      </c>
      <c r="U740" s="583">
        <v>1.5</v>
      </c>
      <c r="V740" s="554">
        <f t="shared" si="62"/>
        <v>3.6000000000000005</v>
      </c>
      <c r="W740" s="588"/>
      <c r="X740" s="549">
        <v>300</v>
      </c>
      <c r="Y740" s="554">
        <f t="shared" si="61"/>
        <v>720</v>
      </c>
      <c r="Z740" s="649">
        <v>1</v>
      </c>
      <c r="AA740" s="633"/>
      <c r="AB740" s="556"/>
      <c r="AD740" s="87"/>
      <c r="AE740" s="621">
        <v>1</v>
      </c>
      <c r="AF740" s="621">
        <v>0.2</v>
      </c>
      <c r="AG740" s="621">
        <v>2</v>
      </c>
      <c r="AH740" s="104">
        <f t="shared" si="67"/>
        <v>4.8000000000000007</v>
      </c>
      <c r="AI740" s="87"/>
      <c r="AJ740" s="621">
        <v>1</v>
      </c>
      <c r="AK740" s="621">
        <v>0.2</v>
      </c>
      <c r="AL740" s="621">
        <v>2</v>
      </c>
      <c r="AM740" s="104">
        <f t="shared" si="68"/>
        <v>4.8000000000000007</v>
      </c>
      <c r="AN740" s="87"/>
      <c r="AO740" s="621">
        <v>1</v>
      </c>
      <c r="AP740" s="621">
        <v>0.2</v>
      </c>
      <c r="AQ740" s="621">
        <v>2</v>
      </c>
      <c r="AR740" s="104">
        <f t="shared" si="69"/>
        <v>4.8000000000000007</v>
      </c>
      <c r="AS740" s="87"/>
      <c r="AT740" s="621">
        <v>1</v>
      </c>
      <c r="AU740" s="621">
        <v>0.2</v>
      </c>
      <c r="AV740" s="621">
        <v>2</v>
      </c>
      <c r="AW740" s="104">
        <f t="shared" si="70"/>
        <v>4.8000000000000007</v>
      </c>
    </row>
    <row r="741" spans="1:49" s="89" customFormat="1" ht="46" hidden="1">
      <c r="A741" s="522">
        <v>737</v>
      </c>
      <c r="B741" s="531" t="s">
        <v>1058</v>
      </c>
      <c r="C741" s="645" t="s">
        <v>1269</v>
      </c>
      <c r="D741" s="513" t="s">
        <v>2640</v>
      </c>
      <c r="E741" s="103" t="s">
        <v>1064</v>
      </c>
      <c r="F741" s="645" t="s">
        <v>1083</v>
      </c>
      <c r="G741" s="646" t="s">
        <v>1066</v>
      </c>
      <c r="H741" s="593" t="s">
        <v>1071</v>
      </c>
      <c r="I741" s="593" t="s">
        <v>1276</v>
      </c>
      <c r="J741" s="579" t="s">
        <v>1085</v>
      </c>
      <c r="K741" s="556"/>
      <c r="L741" s="514"/>
      <c r="M741" s="556"/>
      <c r="N741" s="556"/>
      <c r="O741" s="581" t="s">
        <v>1070</v>
      </c>
      <c r="P741" s="556"/>
      <c r="Q741" s="556"/>
      <c r="R741" s="87" t="s">
        <v>184</v>
      </c>
      <c r="S741" s="586">
        <v>1</v>
      </c>
      <c r="T741" s="587">
        <v>0.2</v>
      </c>
      <c r="U741" s="583">
        <v>1.5</v>
      </c>
      <c r="V741" s="554">
        <f t="shared" si="62"/>
        <v>3.6000000000000005</v>
      </c>
      <c r="W741" s="588"/>
      <c r="X741" s="549">
        <v>300</v>
      </c>
      <c r="Y741" s="554">
        <f t="shared" si="61"/>
        <v>720</v>
      </c>
      <c r="Z741" s="649">
        <v>1</v>
      </c>
      <c r="AA741" s="633"/>
      <c r="AB741" s="556"/>
      <c r="AD741" s="87"/>
      <c r="AE741" s="621">
        <v>1</v>
      </c>
      <c r="AF741" s="621">
        <v>0.2</v>
      </c>
      <c r="AG741" s="621">
        <v>2</v>
      </c>
      <c r="AH741" s="104">
        <f t="shared" si="67"/>
        <v>4.8000000000000007</v>
      </c>
      <c r="AI741" s="87"/>
      <c r="AJ741" s="621">
        <v>1</v>
      </c>
      <c r="AK741" s="621">
        <v>0.2</v>
      </c>
      <c r="AL741" s="621">
        <v>2</v>
      </c>
      <c r="AM741" s="104">
        <f t="shared" si="68"/>
        <v>4.8000000000000007</v>
      </c>
      <c r="AN741" s="87"/>
      <c r="AO741" s="621">
        <v>1</v>
      </c>
      <c r="AP741" s="621">
        <v>0.2</v>
      </c>
      <c r="AQ741" s="621">
        <v>2</v>
      </c>
      <c r="AR741" s="104">
        <f t="shared" si="69"/>
        <v>4.8000000000000007</v>
      </c>
      <c r="AS741" s="87"/>
      <c r="AT741" s="621">
        <v>1</v>
      </c>
      <c r="AU741" s="621">
        <v>0.2</v>
      </c>
      <c r="AV741" s="621">
        <v>2</v>
      </c>
      <c r="AW741" s="104">
        <f t="shared" si="70"/>
        <v>4.8000000000000007</v>
      </c>
    </row>
    <row r="742" spans="1:49" s="89" customFormat="1" ht="46" hidden="1">
      <c r="A742" s="522">
        <v>738</v>
      </c>
      <c r="B742" s="531" t="s">
        <v>1058</v>
      </c>
      <c r="C742" s="645" t="s">
        <v>1269</v>
      </c>
      <c r="D742" s="513" t="s">
        <v>2640</v>
      </c>
      <c r="E742" s="103" t="s">
        <v>1064</v>
      </c>
      <c r="F742" s="645" t="s">
        <v>1083</v>
      </c>
      <c r="G742" s="646" t="s">
        <v>1066</v>
      </c>
      <c r="H742" s="593" t="s">
        <v>1073</v>
      </c>
      <c r="I742" s="593" t="s">
        <v>1271</v>
      </c>
      <c r="J742" s="579" t="s">
        <v>1085</v>
      </c>
      <c r="K742" s="556"/>
      <c r="L742" s="514"/>
      <c r="M742" s="556"/>
      <c r="N742" s="556"/>
      <c r="O742" s="581" t="s">
        <v>1070</v>
      </c>
      <c r="P742" s="556"/>
      <c r="Q742" s="556"/>
      <c r="R742" s="87" t="s">
        <v>184</v>
      </c>
      <c r="S742" s="586">
        <v>1</v>
      </c>
      <c r="T742" s="587">
        <v>0.2</v>
      </c>
      <c r="U742" s="583">
        <v>1.5</v>
      </c>
      <c r="V742" s="554">
        <f t="shared" si="62"/>
        <v>3.6000000000000005</v>
      </c>
      <c r="W742" s="588"/>
      <c r="X742" s="549">
        <v>300</v>
      </c>
      <c r="Y742" s="554">
        <f t="shared" si="61"/>
        <v>720</v>
      </c>
      <c r="Z742" s="649">
        <v>1</v>
      </c>
      <c r="AA742" s="633"/>
      <c r="AB742" s="556"/>
      <c r="AD742" s="87"/>
      <c r="AE742" s="621">
        <v>1</v>
      </c>
      <c r="AF742" s="621">
        <v>0.2</v>
      </c>
      <c r="AG742" s="621">
        <v>2</v>
      </c>
      <c r="AH742" s="104">
        <f t="shared" si="67"/>
        <v>4.8000000000000007</v>
      </c>
      <c r="AI742" s="87"/>
      <c r="AJ742" s="621">
        <v>1</v>
      </c>
      <c r="AK742" s="621">
        <v>0.2</v>
      </c>
      <c r="AL742" s="621">
        <v>2</v>
      </c>
      <c r="AM742" s="104">
        <f t="shared" si="68"/>
        <v>4.8000000000000007</v>
      </c>
      <c r="AN742" s="87"/>
      <c r="AO742" s="621">
        <v>1</v>
      </c>
      <c r="AP742" s="621">
        <v>0.2</v>
      </c>
      <c r="AQ742" s="621">
        <v>2</v>
      </c>
      <c r="AR742" s="104">
        <f t="shared" si="69"/>
        <v>4.8000000000000007</v>
      </c>
      <c r="AS742" s="87"/>
      <c r="AT742" s="621">
        <v>1</v>
      </c>
      <c r="AU742" s="621">
        <v>0.2</v>
      </c>
      <c r="AV742" s="621">
        <v>2</v>
      </c>
      <c r="AW742" s="104">
        <f t="shared" si="70"/>
        <v>4.8000000000000007</v>
      </c>
    </row>
    <row r="743" spans="1:49" s="89" customFormat="1" ht="34.5" hidden="1">
      <c r="A743" s="522">
        <v>739</v>
      </c>
      <c r="B743" s="531" t="s">
        <v>1058</v>
      </c>
      <c r="C743" s="645" t="s">
        <v>1269</v>
      </c>
      <c r="D743" s="513" t="s">
        <v>2640</v>
      </c>
      <c r="E743" s="103" t="s">
        <v>1064</v>
      </c>
      <c r="F743" s="645" t="s">
        <v>1083</v>
      </c>
      <c r="G743" s="646" t="s">
        <v>1066</v>
      </c>
      <c r="H743" s="593" t="s">
        <v>1075</v>
      </c>
      <c r="I743" s="593" t="s">
        <v>1277</v>
      </c>
      <c r="J743" s="579" t="s">
        <v>1085</v>
      </c>
      <c r="K743" s="556"/>
      <c r="L743" s="514"/>
      <c r="M743" s="556"/>
      <c r="N743" s="556"/>
      <c r="O743" s="581" t="s">
        <v>1070</v>
      </c>
      <c r="P743" s="556"/>
      <c r="Q743" s="556"/>
      <c r="R743" s="87" t="s">
        <v>184</v>
      </c>
      <c r="S743" s="586">
        <v>1</v>
      </c>
      <c r="T743" s="587">
        <v>0.2</v>
      </c>
      <c r="U743" s="583">
        <v>1.5</v>
      </c>
      <c r="V743" s="554">
        <f t="shared" si="62"/>
        <v>3.6000000000000005</v>
      </c>
      <c r="W743" s="588"/>
      <c r="X743" s="549">
        <v>300</v>
      </c>
      <c r="Y743" s="554">
        <f t="shared" si="61"/>
        <v>720</v>
      </c>
      <c r="Z743" s="649">
        <v>1</v>
      </c>
      <c r="AA743" s="633"/>
      <c r="AB743" s="556"/>
      <c r="AD743" s="87"/>
      <c r="AE743" s="621">
        <v>1</v>
      </c>
      <c r="AF743" s="621">
        <v>0.2</v>
      </c>
      <c r="AG743" s="621">
        <v>2</v>
      </c>
      <c r="AH743" s="104">
        <f t="shared" si="67"/>
        <v>4.8000000000000007</v>
      </c>
      <c r="AI743" s="87"/>
      <c r="AJ743" s="621">
        <v>1</v>
      </c>
      <c r="AK743" s="621">
        <v>0.2</v>
      </c>
      <c r="AL743" s="621">
        <v>2</v>
      </c>
      <c r="AM743" s="104">
        <f t="shared" si="68"/>
        <v>4.8000000000000007</v>
      </c>
      <c r="AN743" s="87"/>
      <c r="AO743" s="621">
        <v>1</v>
      </c>
      <c r="AP743" s="621">
        <v>0.2</v>
      </c>
      <c r="AQ743" s="621">
        <v>2</v>
      </c>
      <c r="AR743" s="104">
        <f t="shared" si="69"/>
        <v>4.8000000000000007</v>
      </c>
      <c r="AS743" s="87"/>
      <c r="AT743" s="621">
        <v>1</v>
      </c>
      <c r="AU743" s="621">
        <v>0.2</v>
      </c>
      <c r="AV743" s="621">
        <v>2</v>
      </c>
      <c r="AW743" s="104">
        <f t="shared" si="70"/>
        <v>4.8000000000000007</v>
      </c>
    </row>
    <row r="744" spans="1:49" s="89" customFormat="1" ht="34.5" hidden="1">
      <c r="A744" s="522">
        <v>740</v>
      </c>
      <c r="B744" s="531" t="s">
        <v>1058</v>
      </c>
      <c r="C744" s="645" t="s">
        <v>1269</v>
      </c>
      <c r="D744" s="513" t="s">
        <v>2640</v>
      </c>
      <c r="E744" s="103" t="s">
        <v>1064</v>
      </c>
      <c r="F744" s="645" t="s">
        <v>1083</v>
      </c>
      <c r="G744" s="646" t="s">
        <v>1066</v>
      </c>
      <c r="H744" s="593" t="s">
        <v>1075</v>
      </c>
      <c r="I744" s="593" t="s">
        <v>1278</v>
      </c>
      <c r="J744" s="579" t="s">
        <v>1085</v>
      </c>
      <c r="K744" s="556"/>
      <c r="L744" s="514"/>
      <c r="M744" s="556"/>
      <c r="N744" s="556"/>
      <c r="O744" s="581" t="s">
        <v>1070</v>
      </c>
      <c r="P744" s="556"/>
      <c r="Q744" s="556"/>
      <c r="R744" s="87" t="s">
        <v>184</v>
      </c>
      <c r="S744" s="586">
        <v>1</v>
      </c>
      <c r="T744" s="587">
        <v>0.2</v>
      </c>
      <c r="U744" s="583">
        <v>1.5</v>
      </c>
      <c r="V744" s="554">
        <f t="shared" si="62"/>
        <v>3.6000000000000005</v>
      </c>
      <c r="W744" s="588"/>
      <c r="X744" s="549">
        <v>300</v>
      </c>
      <c r="Y744" s="554">
        <f t="shared" si="61"/>
        <v>720</v>
      </c>
      <c r="Z744" s="649">
        <v>1</v>
      </c>
      <c r="AA744" s="633"/>
      <c r="AB744" s="556"/>
      <c r="AD744" s="87"/>
      <c r="AE744" s="621">
        <v>1</v>
      </c>
      <c r="AF744" s="621">
        <v>0.2</v>
      </c>
      <c r="AG744" s="621">
        <v>2</v>
      </c>
      <c r="AH744" s="104">
        <f t="shared" si="67"/>
        <v>4.8000000000000007</v>
      </c>
      <c r="AI744" s="87"/>
      <c r="AJ744" s="621">
        <v>1</v>
      </c>
      <c r="AK744" s="621">
        <v>0.2</v>
      </c>
      <c r="AL744" s="621">
        <v>2</v>
      </c>
      <c r="AM744" s="104">
        <f t="shared" si="68"/>
        <v>4.8000000000000007</v>
      </c>
      <c r="AN744" s="87"/>
      <c r="AO744" s="621">
        <v>1</v>
      </c>
      <c r="AP744" s="621">
        <v>0.2</v>
      </c>
      <c r="AQ744" s="621">
        <v>2</v>
      </c>
      <c r="AR744" s="104">
        <f t="shared" si="69"/>
        <v>4.8000000000000007</v>
      </c>
      <c r="AS744" s="87"/>
      <c r="AT744" s="621">
        <v>1</v>
      </c>
      <c r="AU744" s="621">
        <v>0.2</v>
      </c>
      <c r="AV744" s="621">
        <v>2</v>
      </c>
      <c r="AW744" s="104">
        <f t="shared" si="70"/>
        <v>4.8000000000000007</v>
      </c>
    </row>
    <row r="745" spans="1:49" s="89" customFormat="1" ht="57.5" hidden="1">
      <c r="A745" s="522">
        <v>741</v>
      </c>
      <c r="B745" s="531" t="s">
        <v>1058</v>
      </c>
      <c r="C745" s="645" t="s">
        <v>1269</v>
      </c>
      <c r="D745" s="513" t="s">
        <v>2640</v>
      </c>
      <c r="E745" s="103" t="s">
        <v>1064</v>
      </c>
      <c r="F745" s="645" t="s">
        <v>1083</v>
      </c>
      <c r="G745" s="646" t="s">
        <v>1066</v>
      </c>
      <c r="H745" s="593" t="s">
        <v>1078</v>
      </c>
      <c r="I745" s="593" t="s">
        <v>1279</v>
      </c>
      <c r="J745" s="579" t="s">
        <v>1085</v>
      </c>
      <c r="K745" s="556"/>
      <c r="L745" s="514"/>
      <c r="M745" s="556"/>
      <c r="N745" s="556"/>
      <c r="O745" s="581" t="s">
        <v>1070</v>
      </c>
      <c r="P745" s="556"/>
      <c r="Q745" s="556"/>
      <c r="R745" s="87" t="s">
        <v>184</v>
      </c>
      <c r="S745" s="586">
        <v>1</v>
      </c>
      <c r="T745" s="587">
        <v>0.2</v>
      </c>
      <c r="U745" s="583">
        <v>1.5</v>
      </c>
      <c r="V745" s="554">
        <f t="shared" si="62"/>
        <v>3.6000000000000005</v>
      </c>
      <c r="W745" s="588"/>
      <c r="X745" s="549">
        <v>300</v>
      </c>
      <c r="Y745" s="554">
        <f t="shared" si="61"/>
        <v>720</v>
      </c>
      <c r="Z745" s="649">
        <v>1</v>
      </c>
      <c r="AA745" s="633"/>
      <c r="AB745" s="556"/>
      <c r="AD745" s="87"/>
      <c r="AE745" s="621">
        <v>1</v>
      </c>
      <c r="AF745" s="621">
        <v>0.2</v>
      </c>
      <c r="AG745" s="621">
        <v>2</v>
      </c>
      <c r="AH745" s="104">
        <f t="shared" si="67"/>
        <v>4.8000000000000007</v>
      </c>
      <c r="AI745" s="87"/>
      <c r="AJ745" s="621">
        <v>1</v>
      </c>
      <c r="AK745" s="621">
        <v>0.2</v>
      </c>
      <c r="AL745" s="621">
        <v>2</v>
      </c>
      <c r="AM745" s="104">
        <f t="shared" si="68"/>
        <v>4.8000000000000007</v>
      </c>
      <c r="AN745" s="87"/>
      <c r="AO745" s="621">
        <v>1</v>
      </c>
      <c r="AP745" s="621">
        <v>0.2</v>
      </c>
      <c r="AQ745" s="621">
        <v>2</v>
      </c>
      <c r="AR745" s="104">
        <f t="shared" si="69"/>
        <v>4.8000000000000007</v>
      </c>
      <c r="AS745" s="87"/>
      <c r="AT745" s="621">
        <v>1</v>
      </c>
      <c r="AU745" s="621">
        <v>0.2</v>
      </c>
      <c r="AV745" s="621">
        <v>2</v>
      </c>
      <c r="AW745" s="104">
        <f t="shared" si="70"/>
        <v>4.8000000000000007</v>
      </c>
    </row>
    <row r="746" spans="1:49" s="89" customFormat="1" ht="46" hidden="1">
      <c r="A746" s="522">
        <v>742</v>
      </c>
      <c r="B746" s="531" t="s">
        <v>1058</v>
      </c>
      <c r="C746" s="645" t="s">
        <v>1269</v>
      </c>
      <c r="D746" s="513" t="s">
        <v>2640</v>
      </c>
      <c r="E746" s="103" t="s">
        <v>1064</v>
      </c>
      <c r="F746" s="645" t="s">
        <v>1083</v>
      </c>
      <c r="G746" s="646" t="s">
        <v>1066</v>
      </c>
      <c r="H746" s="593" t="s">
        <v>1080</v>
      </c>
      <c r="I746" s="593" t="s">
        <v>1090</v>
      </c>
      <c r="J746" s="579" t="s">
        <v>1085</v>
      </c>
      <c r="K746" s="556"/>
      <c r="L746" s="514"/>
      <c r="M746" s="556"/>
      <c r="N746" s="556"/>
      <c r="O746" s="581" t="s">
        <v>1070</v>
      </c>
      <c r="P746" s="556"/>
      <c r="Q746" s="556"/>
      <c r="R746" s="87" t="s">
        <v>184</v>
      </c>
      <c r="S746" s="586">
        <v>1</v>
      </c>
      <c r="T746" s="587">
        <v>0.2</v>
      </c>
      <c r="U746" s="583">
        <v>1.5</v>
      </c>
      <c r="V746" s="554">
        <f t="shared" si="62"/>
        <v>3.6000000000000005</v>
      </c>
      <c r="W746" s="588"/>
      <c r="X746" s="549">
        <v>300</v>
      </c>
      <c r="Y746" s="554">
        <f t="shared" si="61"/>
        <v>720</v>
      </c>
      <c r="Z746" s="649">
        <v>1</v>
      </c>
      <c r="AA746" s="633"/>
      <c r="AB746" s="556"/>
      <c r="AD746" s="87"/>
      <c r="AE746" s="621">
        <v>1</v>
      </c>
      <c r="AF746" s="621">
        <v>0.2</v>
      </c>
      <c r="AG746" s="621">
        <v>2</v>
      </c>
      <c r="AH746" s="104">
        <f t="shared" si="67"/>
        <v>4.8000000000000007</v>
      </c>
      <c r="AI746" s="87"/>
      <c r="AJ746" s="621">
        <v>1</v>
      </c>
      <c r="AK746" s="621">
        <v>0.2</v>
      </c>
      <c r="AL746" s="621">
        <v>2</v>
      </c>
      <c r="AM746" s="104">
        <f t="shared" si="68"/>
        <v>4.8000000000000007</v>
      </c>
      <c r="AN746" s="87"/>
      <c r="AO746" s="621">
        <v>1</v>
      </c>
      <c r="AP746" s="621">
        <v>0.2</v>
      </c>
      <c r="AQ746" s="621">
        <v>2</v>
      </c>
      <c r="AR746" s="104">
        <f t="shared" si="69"/>
        <v>4.8000000000000007</v>
      </c>
      <c r="AS746" s="87"/>
      <c r="AT746" s="621">
        <v>1</v>
      </c>
      <c r="AU746" s="621">
        <v>0.2</v>
      </c>
      <c r="AV746" s="621">
        <v>2</v>
      </c>
      <c r="AW746" s="104">
        <f t="shared" si="70"/>
        <v>4.8000000000000007</v>
      </c>
    </row>
    <row r="747" spans="1:49" s="89" customFormat="1" ht="34.5" hidden="1">
      <c r="A747" s="522">
        <v>743</v>
      </c>
      <c r="B747" s="531" t="s">
        <v>1058</v>
      </c>
      <c r="C747" s="645" t="s">
        <v>1269</v>
      </c>
      <c r="D747" s="513" t="s">
        <v>2640</v>
      </c>
      <c r="E747" s="103" t="s">
        <v>1064</v>
      </c>
      <c r="F747" s="645" t="s">
        <v>1083</v>
      </c>
      <c r="G747" s="646" t="s">
        <v>1066</v>
      </c>
      <c r="H747" s="593" t="s">
        <v>574</v>
      </c>
      <c r="I747" s="593" t="s">
        <v>1091</v>
      </c>
      <c r="J747" s="579" t="s">
        <v>1085</v>
      </c>
      <c r="K747" s="556"/>
      <c r="L747" s="514"/>
      <c r="M747" s="556"/>
      <c r="N747" s="556"/>
      <c r="O747" s="581" t="s">
        <v>1070</v>
      </c>
      <c r="P747" s="556"/>
      <c r="Q747" s="556"/>
      <c r="R747" s="87" t="s">
        <v>184</v>
      </c>
      <c r="S747" s="586">
        <v>1</v>
      </c>
      <c r="T747" s="587">
        <v>0.2</v>
      </c>
      <c r="U747" s="583">
        <v>1.5</v>
      </c>
      <c r="V747" s="554">
        <f t="shared" si="62"/>
        <v>3.6000000000000005</v>
      </c>
      <c r="W747" s="588"/>
      <c r="X747" s="549">
        <v>300</v>
      </c>
      <c r="Y747" s="554">
        <f t="shared" si="61"/>
        <v>720</v>
      </c>
      <c r="Z747" s="649">
        <v>1</v>
      </c>
      <c r="AA747" s="633"/>
      <c r="AB747" s="556"/>
      <c r="AD747" s="87"/>
      <c r="AE747" s="621">
        <v>1</v>
      </c>
      <c r="AF747" s="621">
        <v>0.2</v>
      </c>
      <c r="AG747" s="621">
        <v>2</v>
      </c>
      <c r="AH747" s="104">
        <f t="shared" si="67"/>
        <v>4.8000000000000007</v>
      </c>
      <c r="AI747" s="87"/>
      <c r="AJ747" s="621">
        <v>1</v>
      </c>
      <c r="AK747" s="621">
        <v>0.2</v>
      </c>
      <c r="AL747" s="621">
        <v>2</v>
      </c>
      <c r="AM747" s="104">
        <f t="shared" si="68"/>
        <v>4.8000000000000007</v>
      </c>
      <c r="AN747" s="87"/>
      <c r="AO747" s="621">
        <v>1</v>
      </c>
      <c r="AP747" s="621">
        <v>0.2</v>
      </c>
      <c r="AQ747" s="621">
        <v>2</v>
      </c>
      <c r="AR747" s="104">
        <f t="shared" si="69"/>
        <v>4.8000000000000007</v>
      </c>
      <c r="AS747" s="87"/>
      <c r="AT747" s="621">
        <v>1</v>
      </c>
      <c r="AU747" s="621">
        <v>0.2</v>
      </c>
      <c r="AV747" s="621">
        <v>2</v>
      </c>
      <c r="AW747" s="104">
        <f t="shared" si="70"/>
        <v>4.8000000000000007</v>
      </c>
    </row>
    <row r="748" spans="1:49" s="89" customFormat="1" ht="57.5" hidden="1">
      <c r="A748" s="522">
        <v>744</v>
      </c>
      <c r="B748" s="531" t="s">
        <v>1058</v>
      </c>
      <c r="C748" s="645" t="s">
        <v>1269</v>
      </c>
      <c r="D748" s="513" t="s">
        <v>2640</v>
      </c>
      <c r="E748" s="103" t="s">
        <v>1064</v>
      </c>
      <c r="F748" s="610" t="s">
        <v>881</v>
      </c>
      <c r="G748" s="646" t="s">
        <v>1093</v>
      </c>
      <c r="H748" s="593" t="s">
        <v>1075</v>
      </c>
      <c r="I748" s="593" t="s">
        <v>1094</v>
      </c>
      <c r="J748" s="579" t="s">
        <v>1095</v>
      </c>
      <c r="K748" s="556"/>
      <c r="L748" s="514"/>
      <c r="M748" s="556"/>
      <c r="N748" s="556"/>
      <c r="O748" s="581" t="s">
        <v>2529</v>
      </c>
      <c r="P748" s="556"/>
      <c r="Q748" s="556"/>
      <c r="R748" s="87" t="s">
        <v>184</v>
      </c>
      <c r="S748" s="586">
        <v>1</v>
      </c>
      <c r="T748" s="587">
        <v>0.2</v>
      </c>
      <c r="U748" s="583">
        <v>1.5</v>
      </c>
      <c r="V748" s="554">
        <f t="shared" si="62"/>
        <v>3.6000000000000005</v>
      </c>
      <c r="W748" s="588"/>
      <c r="X748" s="549">
        <v>300</v>
      </c>
      <c r="Y748" s="554">
        <f t="shared" si="61"/>
        <v>720</v>
      </c>
      <c r="Z748" s="649">
        <v>1</v>
      </c>
      <c r="AA748" s="633"/>
      <c r="AB748" s="556" t="s">
        <v>1280</v>
      </c>
      <c r="AD748" s="87"/>
      <c r="AE748" s="621">
        <v>1</v>
      </c>
      <c r="AF748" s="621">
        <v>0.2</v>
      </c>
      <c r="AG748" s="621">
        <v>2</v>
      </c>
      <c r="AH748" s="104">
        <f t="shared" si="67"/>
        <v>4.8000000000000007</v>
      </c>
      <c r="AI748" s="87"/>
      <c r="AJ748" s="621">
        <v>1</v>
      </c>
      <c r="AK748" s="621">
        <v>0.2</v>
      </c>
      <c r="AL748" s="621">
        <v>2</v>
      </c>
      <c r="AM748" s="104">
        <f t="shared" si="68"/>
        <v>4.8000000000000007</v>
      </c>
      <c r="AN748" s="87"/>
      <c r="AO748" s="621">
        <v>1</v>
      </c>
      <c r="AP748" s="621">
        <v>0.2</v>
      </c>
      <c r="AQ748" s="621">
        <v>2</v>
      </c>
      <c r="AR748" s="104">
        <f t="shared" si="69"/>
        <v>4.8000000000000007</v>
      </c>
      <c r="AS748" s="87"/>
      <c r="AT748" s="621">
        <v>1</v>
      </c>
      <c r="AU748" s="621">
        <v>0.2</v>
      </c>
      <c r="AV748" s="621">
        <v>2</v>
      </c>
      <c r="AW748" s="104">
        <f t="shared" si="70"/>
        <v>4.8000000000000007</v>
      </c>
    </row>
    <row r="749" spans="1:49" s="89" customFormat="1" ht="23" hidden="1">
      <c r="A749" s="522">
        <v>745</v>
      </c>
      <c r="B749" s="531" t="s">
        <v>1058</v>
      </c>
      <c r="C749" s="645" t="s">
        <v>1269</v>
      </c>
      <c r="D749" s="513" t="s">
        <v>2640</v>
      </c>
      <c r="E749" s="103" t="s">
        <v>1064</v>
      </c>
      <c r="F749" s="610" t="s">
        <v>881</v>
      </c>
      <c r="G749" s="646" t="s">
        <v>1093</v>
      </c>
      <c r="H749" s="593" t="s">
        <v>1097</v>
      </c>
      <c r="I749" s="593" t="s">
        <v>1098</v>
      </c>
      <c r="J749" s="579" t="s">
        <v>1095</v>
      </c>
      <c r="K749" s="556"/>
      <c r="L749" s="514"/>
      <c r="M749" s="556"/>
      <c r="N749" s="556"/>
      <c r="O749" s="581" t="s">
        <v>2529</v>
      </c>
      <c r="P749" s="556"/>
      <c r="Q749" s="556"/>
      <c r="R749" s="87" t="s">
        <v>184</v>
      </c>
      <c r="S749" s="586">
        <v>1</v>
      </c>
      <c r="T749" s="587">
        <v>0.2</v>
      </c>
      <c r="U749" s="583">
        <v>1.5</v>
      </c>
      <c r="V749" s="554">
        <f t="shared" si="62"/>
        <v>3.6000000000000005</v>
      </c>
      <c r="W749" s="588"/>
      <c r="X749" s="549">
        <v>300</v>
      </c>
      <c r="Y749" s="554">
        <f t="shared" si="61"/>
        <v>720</v>
      </c>
      <c r="Z749" s="649">
        <v>1</v>
      </c>
      <c r="AA749" s="633"/>
      <c r="AB749" s="556"/>
      <c r="AD749" s="87"/>
      <c r="AE749" s="621">
        <v>1</v>
      </c>
      <c r="AF749" s="621">
        <v>0.2</v>
      </c>
      <c r="AG749" s="621">
        <v>2</v>
      </c>
      <c r="AH749" s="104">
        <f t="shared" si="67"/>
        <v>4.8000000000000007</v>
      </c>
      <c r="AI749" s="87"/>
      <c r="AJ749" s="621">
        <v>1</v>
      </c>
      <c r="AK749" s="621">
        <v>0.2</v>
      </c>
      <c r="AL749" s="621">
        <v>2</v>
      </c>
      <c r="AM749" s="104">
        <f t="shared" si="68"/>
        <v>4.8000000000000007</v>
      </c>
      <c r="AN749" s="87"/>
      <c r="AO749" s="621">
        <v>1</v>
      </c>
      <c r="AP749" s="621">
        <v>0.2</v>
      </c>
      <c r="AQ749" s="621">
        <v>2</v>
      </c>
      <c r="AR749" s="104">
        <f t="shared" si="69"/>
        <v>4.8000000000000007</v>
      </c>
      <c r="AS749" s="87"/>
      <c r="AT749" s="621">
        <v>1</v>
      </c>
      <c r="AU749" s="621">
        <v>0.2</v>
      </c>
      <c r="AV749" s="621">
        <v>2</v>
      </c>
      <c r="AW749" s="104">
        <f t="shared" si="70"/>
        <v>4.8000000000000007</v>
      </c>
    </row>
    <row r="750" spans="1:49" s="89" customFormat="1" ht="34.5" hidden="1">
      <c r="A750" s="522">
        <v>746</v>
      </c>
      <c r="B750" s="531" t="s">
        <v>1058</v>
      </c>
      <c r="C750" s="645" t="s">
        <v>1269</v>
      </c>
      <c r="D750" s="513" t="s">
        <v>2640</v>
      </c>
      <c r="E750" s="103" t="s">
        <v>1064</v>
      </c>
      <c r="F750" s="610" t="s">
        <v>881</v>
      </c>
      <c r="G750" s="646" t="s">
        <v>1093</v>
      </c>
      <c r="H750" s="593" t="s">
        <v>1099</v>
      </c>
      <c r="I750" s="593" t="s">
        <v>1100</v>
      </c>
      <c r="J750" s="579" t="s">
        <v>1095</v>
      </c>
      <c r="K750" s="556"/>
      <c r="L750" s="514"/>
      <c r="M750" s="556"/>
      <c r="N750" s="556"/>
      <c r="O750" s="581" t="s">
        <v>2529</v>
      </c>
      <c r="P750" s="556"/>
      <c r="Q750" s="556"/>
      <c r="R750" s="87" t="s">
        <v>184</v>
      </c>
      <c r="S750" s="586">
        <v>1</v>
      </c>
      <c r="T750" s="587">
        <v>0.2</v>
      </c>
      <c r="U750" s="583">
        <v>1.5</v>
      </c>
      <c r="V750" s="554">
        <f t="shared" si="62"/>
        <v>3.6000000000000005</v>
      </c>
      <c r="W750" s="588"/>
      <c r="X750" s="549">
        <v>300</v>
      </c>
      <c r="Y750" s="554">
        <f t="shared" si="61"/>
        <v>720</v>
      </c>
      <c r="Z750" s="649">
        <v>1</v>
      </c>
      <c r="AA750" s="633"/>
      <c r="AB750" s="556"/>
      <c r="AD750" s="87"/>
      <c r="AE750" s="621">
        <v>1</v>
      </c>
      <c r="AF750" s="621">
        <v>0.2</v>
      </c>
      <c r="AG750" s="621">
        <v>2</v>
      </c>
      <c r="AH750" s="104">
        <f t="shared" si="67"/>
        <v>4.8000000000000007</v>
      </c>
      <c r="AI750" s="87"/>
      <c r="AJ750" s="621">
        <v>1</v>
      </c>
      <c r="AK750" s="621">
        <v>0.2</v>
      </c>
      <c r="AL750" s="621">
        <v>2</v>
      </c>
      <c r="AM750" s="104">
        <f t="shared" si="68"/>
        <v>4.8000000000000007</v>
      </c>
      <c r="AN750" s="87"/>
      <c r="AO750" s="621">
        <v>1</v>
      </c>
      <c r="AP750" s="621">
        <v>0.2</v>
      </c>
      <c r="AQ750" s="621">
        <v>2</v>
      </c>
      <c r="AR750" s="104">
        <f t="shared" si="69"/>
        <v>4.8000000000000007</v>
      </c>
      <c r="AS750" s="87"/>
      <c r="AT750" s="621">
        <v>1</v>
      </c>
      <c r="AU750" s="621">
        <v>0.2</v>
      </c>
      <c r="AV750" s="621">
        <v>2</v>
      </c>
      <c r="AW750" s="104">
        <f t="shared" si="70"/>
        <v>4.8000000000000007</v>
      </c>
    </row>
    <row r="751" spans="1:49" s="89" customFormat="1" ht="23" hidden="1">
      <c r="A751" s="522">
        <v>747</v>
      </c>
      <c r="B751" s="531" t="s">
        <v>1058</v>
      </c>
      <c r="C751" s="645" t="s">
        <v>1269</v>
      </c>
      <c r="D751" s="513" t="s">
        <v>2640</v>
      </c>
      <c r="E751" s="103" t="s">
        <v>1064</v>
      </c>
      <c r="F751" s="610" t="s">
        <v>881</v>
      </c>
      <c r="G751" s="646" t="s">
        <v>1093</v>
      </c>
      <c r="H751" s="593" t="s">
        <v>1101</v>
      </c>
      <c r="I751" s="593" t="s">
        <v>1102</v>
      </c>
      <c r="J751" s="579" t="s">
        <v>1095</v>
      </c>
      <c r="K751" s="556"/>
      <c r="L751" s="514"/>
      <c r="M751" s="556"/>
      <c r="N751" s="556"/>
      <c r="O751" s="581" t="s">
        <v>2529</v>
      </c>
      <c r="P751" s="556"/>
      <c r="Q751" s="556"/>
      <c r="R751" s="87" t="s">
        <v>184</v>
      </c>
      <c r="S751" s="586">
        <v>1</v>
      </c>
      <c r="T751" s="587">
        <v>0.2</v>
      </c>
      <c r="U751" s="583">
        <v>1.5</v>
      </c>
      <c r="V751" s="554">
        <f t="shared" si="62"/>
        <v>3.6000000000000005</v>
      </c>
      <c r="W751" s="588"/>
      <c r="X751" s="549">
        <v>300</v>
      </c>
      <c r="Y751" s="554">
        <f t="shared" si="61"/>
        <v>720</v>
      </c>
      <c r="Z751" s="649">
        <v>1</v>
      </c>
      <c r="AA751" s="633"/>
      <c r="AB751" s="556"/>
      <c r="AD751" s="87"/>
      <c r="AE751" s="621">
        <v>1</v>
      </c>
      <c r="AF751" s="621">
        <v>0.2</v>
      </c>
      <c r="AG751" s="621">
        <v>2</v>
      </c>
      <c r="AH751" s="104">
        <f t="shared" si="67"/>
        <v>4.8000000000000007</v>
      </c>
      <c r="AI751" s="87"/>
      <c r="AJ751" s="621">
        <v>1</v>
      </c>
      <c r="AK751" s="621">
        <v>0.2</v>
      </c>
      <c r="AL751" s="621">
        <v>2</v>
      </c>
      <c r="AM751" s="104">
        <f t="shared" si="68"/>
        <v>4.8000000000000007</v>
      </c>
      <c r="AN751" s="87"/>
      <c r="AO751" s="621">
        <v>1</v>
      </c>
      <c r="AP751" s="621">
        <v>0.2</v>
      </c>
      <c r="AQ751" s="621">
        <v>2</v>
      </c>
      <c r="AR751" s="104">
        <f t="shared" si="69"/>
        <v>4.8000000000000007</v>
      </c>
      <c r="AS751" s="87"/>
      <c r="AT751" s="621">
        <v>1</v>
      </c>
      <c r="AU751" s="621">
        <v>0.2</v>
      </c>
      <c r="AV751" s="621">
        <v>2</v>
      </c>
      <c r="AW751" s="104">
        <f t="shared" si="70"/>
        <v>4.8000000000000007</v>
      </c>
    </row>
    <row r="752" spans="1:49" s="89" customFormat="1" ht="23" hidden="1">
      <c r="A752" s="522">
        <v>748</v>
      </c>
      <c r="B752" s="531" t="s">
        <v>1058</v>
      </c>
      <c r="C752" s="645" t="s">
        <v>1269</v>
      </c>
      <c r="D752" s="513" t="s">
        <v>2640</v>
      </c>
      <c r="E752" s="103" t="s">
        <v>1064</v>
      </c>
      <c r="F752" s="610" t="s">
        <v>881</v>
      </c>
      <c r="G752" s="646" t="s">
        <v>1093</v>
      </c>
      <c r="H752" s="593" t="s">
        <v>581</v>
      </c>
      <c r="I752" s="593" t="s">
        <v>1103</v>
      </c>
      <c r="J752" s="579" t="s">
        <v>1095</v>
      </c>
      <c r="K752" s="556"/>
      <c r="L752" s="514"/>
      <c r="M752" s="556"/>
      <c r="N752" s="556"/>
      <c r="O752" s="581" t="s">
        <v>2529</v>
      </c>
      <c r="P752" s="556"/>
      <c r="Q752" s="556"/>
      <c r="R752" s="87" t="s">
        <v>184</v>
      </c>
      <c r="S752" s="586">
        <v>1</v>
      </c>
      <c r="T752" s="587">
        <v>0.2</v>
      </c>
      <c r="U752" s="583">
        <v>1.5</v>
      </c>
      <c r="V752" s="554">
        <f t="shared" si="62"/>
        <v>3.6000000000000005</v>
      </c>
      <c r="W752" s="588"/>
      <c r="X752" s="549">
        <v>300</v>
      </c>
      <c r="Y752" s="554">
        <f t="shared" si="61"/>
        <v>720</v>
      </c>
      <c r="Z752" s="649">
        <v>1</v>
      </c>
      <c r="AA752" s="633"/>
      <c r="AB752" s="556"/>
      <c r="AD752" s="87"/>
      <c r="AE752" s="621">
        <v>1</v>
      </c>
      <c r="AF752" s="621">
        <v>0.2</v>
      </c>
      <c r="AG752" s="621">
        <v>2</v>
      </c>
      <c r="AH752" s="104">
        <f t="shared" si="67"/>
        <v>4.8000000000000007</v>
      </c>
      <c r="AI752" s="87"/>
      <c r="AJ752" s="621">
        <v>1</v>
      </c>
      <c r="AK752" s="621">
        <v>0.2</v>
      </c>
      <c r="AL752" s="621">
        <v>2</v>
      </c>
      <c r="AM752" s="104">
        <f t="shared" si="68"/>
        <v>4.8000000000000007</v>
      </c>
      <c r="AN752" s="87"/>
      <c r="AO752" s="621">
        <v>1</v>
      </c>
      <c r="AP752" s="621">
        <v>0.2</v>
      </c>
      <c r="AQ752" s="621">
        <v>2</v>
      </c>
      <c r="AR752" s="104">
        <f t="shared" si="69"/>
        <v>4.8000000000000007</v>
      </c>
      <c r="AS752" s="87"/>
      <c r="AT752" s="621">
        <v>1</v>
      </c>
      <c r="AU752" s="621">
        <v>0.2</v>
      </c>
      <c r="AV752" s="621">
        <v>2</v>
      </c>
      <c r="AW752" s="104">
        <f t="shared" si="70"/>
        <v>4.8000000000000007</v>
      </c>
    </row>
    <row r="753" spans="1:49" s="89" customFormat="1" ht="34.5" hidden="1">
      <c r="A753" s="522">
        <v>749</v>
      </c>
      <c r="B753" s="531" t="s">
        <v>1058</v>
      </c>
      <c r="C753" s="645" t="s">
        <v>1269</v>
      </c>
      <c r="D753" s="513" t="s">
        <v>2640</v>
      </c>
      <c r="E753" s="103" t="s">
        <v>1064</v>
      </c>
      <c r="F753" s="645" t="s">
        <v>119</v>
      </c>
      <c r="G753" s="646" t="s">
        <v>1281</v>
      </c>
      <c r="H753" s="593" t="s">
        <v>1106</v>
      </c>
      <c r="I753" s="593" t="s">
        <v>1107</v>
      </c>
      <c r="J753" s="579" t="s">
        <v>1108</v>
      </c>
      <c r="K753" s="556"/>
      <c r="L753" s="514"/>
      <c r="M753" s="556"/>
      <c r="N753" s="556"/>
      <c r="O753" s="581" t="s">
        <v>1109</v>
      </c>
      <c r="P753" s="556"/>
      <c r="Q753" s="556"/>
      <c r="R753" s="87" t="s">
        <v>184</v>
      </c>
      <c r="S753" s="586">
        <v>1</v>
      </c>
      <c r="T753" s="587">
        <v>0.5</v>
      </c>
      <c r="U753" s="648">
        <v>15</v>
      </c>
      <c r="V753" s="554">
        <f t="shared" si="62"/>
        <v>90</v>
      </c>
      <c r="W753" s="588"/>
      <c r="X753" s="549">
        <v>300</v>
      </c>
      <c r="Y753" s="554">
        <f t="shared" si="61"/>
        <v>1800</v>
      </c>
      <c r="Z753" s="649">
        <v>1</v>
      </c>
      <c r="AA753" s="633"/>
      <c r="AB753" s="556" t="s">
        <v>1280</v>
      </c>
      <c r="AD753" s="87"/>
      <c r="AE753" s="621">
        <v>1</v>
      </c>
      <c r="AF753" s="621">
        <v>0.5</v>
      </c>
      <c r="AG753" s="714">
        <v>30</v>
      </c>
      <c r="AH753" s="104">
        <f t="shared" si="67"/>
        <v>180</v>
      </c>
      <c r="AI753" s="87"/>
      <c r="AJ753" s="621">
        <v>1</v>
      </c>
      <c r="AK753" s="621">
        <v>0.5</v>
      </c>
      <c r="AL753" s="714">
        <v>30</v>
      </c>
      <c r="AM753" s="104">
        <f t="shared" si="68"/>
        <v>180</v>
      </c>
      <c r="AN753" s="87"/>
      <c r="AO753" s="621">
        <v>1</v>
      </c>
      <c r="AP753" s="621">
        <v>0.5</v>
      </c>
      <c r="AQ753" s="714">
        <v>30</v>
      </c>
      <c r="AR753" s="104">
        <f t="shared" si="69"/>
        <v>180</v>
      </c>
      <c r="AS753" s="87"/>
      <c r="AT753" s="621">
        <v>1</v>
      </c>
      <c r="AU753" s="621">
        <v>0.5</v>
      </c>
      <c r="AV753" s="714">
        <v>30</v>
      </c>
      <c r="AW753" s="104">
        <f t="shared" si="70"/>
        <v>180</v>
      </c>
    </row>
    <row r="754" spans="1:49" s="89" customFormat="1" ht="34.5" hidden="1">
      <c r="A754" s="522">
        <v>750</v>
      </c>
      <c r="B754" s="531" t="s">
        <v>1058</v>
      </c>
      <c r="C754" s="645" t="s">
        <v>1269</v>
      </c>
      <c r="D754" s="513" t="s">
        <v>2640</v>
      </c>
      <c r="E754" s="103" t="s">
        <v>1064</v>
      </c>
      <c r="F754" s="645" t="s">
        <v>119</v>
      </c>
      <c r="G754" s="646" t="s">
        <v>1281</v>
      </c>
      <c r="H754" s="593" t="s">
        <v>1110</v>
      </c>
      <c r="I754" s="593" t="s">
        <v>1111</v>
      </c>
      <c r="J754" s="579" t="s">
        <v>1108</v>
      </c>
      <c r="K754" s="556"/>
      <c r="L754" s="514"/>
      <c r="M754" s="556"/>
      <c r="N754" s="556"/>
      <c r="O754" s="581" t="s">
        <v>1109</v>
      </c>
      <c r="P754" s="556"/>
      <c r="Q754" s="556"/>
      <c r="R754" s="87" t="s">
        <v>184</v>
      </c>
      <c r="S754" s="586">
        <v>1</v>
      </c>
      <c r="T754" s="587">
        <v>0.5</v>
      </c>
      <c r="U754" s="648">
        <v>15</v>
      </c>
      <c r="V754" s="554">
        <f t="shared" si="62"/>
        <v>90</v>
      </c>
      <c r="W754" s="588"/>
      <c r="X754" s="549">
        <v>300</v>
      </c>
      <c r="Y754" s="554">
        <f t="shared" si="61"/>
        <v>1800</v>
      </c>
      <c r="Z754" s="649">
        <v>1</v>
      </c>
      <c r="AA754" s="633"/>
      <c r="AB754" s="556"/>
      <c r="AD754" s="87"/>
      <c r="AE754" s="621">
        <v>1</v>
      </c>
      <c r="AF754" s="621">
        <v>0.5</v>
      </c>
      <c r="AG754" s="714">
        <v>30</v>
      </c>
      <c r="AH754" s="104">
        <f t="shared" si="67"/>
        <v>180</v>
      </c>
      <c r="AI754" s="87"/>
      <c r="AJ754" s="621">
        <v>1</v>
      </c>
      <c r="AK754" s="621">
        <v>0.5</v>
      </c>
      <c r="AL754" s="714">
        <v>30</v>
      </c>
      <c r="AM754" s="104">
        <f t="shared" si="68"/>
        <v>180</v>
      </c>
      <c r="AN754" s="87"/>
      <c r="AO754" s="621">
        <v>1</v>
      </c>
      <c r="AP754" s="621">
        <v>0.5</v>
      </c>
      <c r="AQ754" s="714">
        <v>30</v>
      </c>
      <c r="AR754" s="104">
        <f t="shared" si="69"/>
        <v>180</v>
      </c>
      <c r="AS754" s="87"/>
      <c r="AT754" s="621">
        <v>1</v>
      </c>
      <c r="AU754" s="621">
        <v>0.5</v>
      </c>
      <c r="AV754" s="714">
        <v>30</v>
      </c>
      <c r="AW754" s="104">
        <f t="shared" si="70"/>
        <v>180</v>
      </c>
    </row>
    <row r="755" spans="1:49" s="89" customFormat="1" ht="57.5" hidden="1">
      <c r="A755" s="522">
        <v>751</v>
      </c>
      <c r="B755" s="531" t="s">
        <v>1058</v>
      </c>
      <c r="C755" s="645" t="s">
        <v>1269</v>
      </c>
      <c r="D755" s="513" t="s">
        <v>2640</v>
      </c>
      <c r="E755" s="103" t="s">
        <v>1064</v>
      </c>
      <c r="F755" s="645" t="s">
        <v>119</v>
      </c>
      <c r="G755" s="646" t="s">
        <v>1281</v>
      </c>
      <c r="H755" s="593" t="s">
        <v>1112</v>
      </c>
      <c r="I755" s="593" t="s">
        <v>1113</v>
      </c>
      <c r="J755" s="579" t="s">
        <v>1108</v>
      </c>
      <c r="K755" s="556"/>
      <c r="L755" s="514"/>
      <c r="M755" s="556"/>
      <c r="N755" s="556"/>
      <c r="O755" s="581" t="s">
        <v>1109</v>
      </c>
      <c r="P755" s="556"/>
      <c r="Q755" s="556"/>
      <c r="R755" s="87" t="s">
        <v>184</v>
      </c>
      <c r="S755" s="586">
        <v>0</v>
      </c>
      <c r="T755" s="587">
        <v>0.5</v>
      </c>
      <c r="U755" s="648">
        <v>15</v>
      </c>
      <c r="V755" s="554">
        <f t="shared" si="62"/>
        <v>0</v>
      </c>
      <c r="W755" s="588"/>
      <c r="X755" s="549">
        <v>300</v>
      </c>
      <c r="Y755" s="554">
        <f t="shared" si="61"/>
        <v>0</v>
      </c>
      <c r="Z755" s="649">
        <v>1</v>
      </c>
      <c r="AA755" s="633"/>
      <c r="AB755" s="556"/>
      <c r="AD755" s="87"/>
      <c r="AE755" s="621">
        <v>0</v>
      </c>
      <c r="AF755" s="621">
        <v>0.5</v>
      </c>
      <c r="AG755" s="714">
        <v>30</v>
      </c>
      <c r="AH755" s="104">
        <f t="shared" si="67"/>
        <v>0</v>
      </c>
      <c r="AI755" s="87"/>
      <c r="AJ755" s="621">
        <v>0</v>
      </c>
      <c r="AK755" s="621">
        <v>0.5</v>
      </c>
      <c r="AL755" s="714">
        <v>30</v>
      </c>
      <c r="AM755" s="104">
        <f t="shared" si="68"/>
        <v>0</v>
      </c>
      <c r="AN755" s="87"/>
      <c r="AO755" s="621">
        <v>0</v>
      </c>
      <c r="AP755" s="621">
        <v>0.5</v>
      </c>
      <c r="AQ755" s="714">
        <v>30</v>
      </c>
      <c r="AR755" s="104">
        <f t="shared" si="69"/>
        <v>0</v>
      </c>
      <c r="AS755" s="87"/>
      <c r="AT755" s="621">
        <v>0</v>
      </c>
      <c r="AU755" s="621">
        <v>0.5</v>
      </c>
      <c r="AV755" s="714">
        <v>30</v>
      </c>
      <c r="AW755" s="104">
        <f t="shared" si="70"/>
        <v>0</v>
      </c>
    </row>
    <row r="756" spans="1:49" s="89" customFormat="1" ht="34.5" hidden="1">
      <c r="A756" s="522">
        <v>752</v>
      </c>
      <c r="B756" s="531" t="s">
        <v>1058</v>
      </c>
      <c r="C756" s="645" t="s">
        <v>1269</v>
      </c>
      <c r="D756" s="513" t="s">
        <v>2640</v>
      </c>
      <c r="E756" s="103" t="s">
        <v>1064</v>
      </c>
      <c r="F756" s="645" t="s">
        <v>119</v>
      </c>
      <c r="G756" s="646" t="s">
        <v>1281</v>
      </c>
      <c r="H756" s="593" t="s">
        <v>1114</v>
      </c>
      <c r="I756" s="593" t="s">
        <v>1115</v>
      </c>
      <c r="J756" s="579" t="s">
        <v>1108</v>
      </c>
      <c r="K756" s="556"/>
      <c r="L756" s="514"/>
      <c r="M756" s="556"/>
      <c r="N756" s="556"/>
      <c r="O756" s="581" t="s">
        <v>1109</v>
      </c>
      <c r="P756" s="556"/>
      <c r="Q756" s="556"/>
      <c r="R756" s="87" t="s">
        <v>184</v>
      </c>
      <c r="S756" s="586">
        <v>0</v>
      </c>
      <c r="T756" s="587">
        <v>0.5</v>
      </c>
      <c r="U756" s="648">
        <v>15</v>
      </c>
      <c r="V756" s="554">
        <f t="shared" si="62"/>
        <v>0</v>
      </c>
      <c r="W756" s="588"/>
      <c r="X756" s="549">
        <v>300</v>
      </c>
      <c r="Y756" s="554">
        <f t="shared" si="61"/>
        <v>0</v>
      </c>
      <c r="Z756" s="649">
        <v>1</v>
      </c>
      <c r="AA756" s="633"/>
      <c r="AB756" s="556"/>
      <c r="AD756" s="87"/>
      <c r="AE756" s="621">
        <v>0</v>
      </c>
      <c r="AF756" s="621">
        <v>0.5</v>
      </c>
      <c r="AG756" s="714">
        <v>30</v>
      </c>
      <c r="AH756" s="104">
        <f t="shared" si="67"/>
        <v>0</v>
      </c>
      <c r="AI756" s="87"/>
      <c r="AJ756" s="621">
        <v>0</v>
      </c>
      <c r="AK756" s="621">
        <v>0.5</v>
      </c>
      <c r="AL756" s="714">
        <v>30</v>
      </c>
      <c r="AM756" s="104">
        <f t="shared" si="68"/>
        <v>0</v>
      </c>
      <c r="AN756" s="87"/>
      <c r="AO756" s="621">
        <v>0</v>
      </c>
      <c r="AP756" s="621">
        <v>0.5</v>
      </c>
      <c r="AQ756" s="714">
        <v>30</v>
      </c>
      <c r="AR756" s="104">
        <f t="shared" si="69"/>
        <v>0</v>
      </c>
      <c r="AS756" s="87"/>
      <c r="AT756" s="621">
        <v>0</v>
      </c>
      <c r="AU756" s="621">
        <v>0.5</v>
      </c>
      <c r="AV756" s="714">
        <v>30</v>
      </c>
      <c r="AW756" s="104">
        <f t="shared" si="70"/>
        <v>0</v>
      </c>
    </row>
    <row r="757" spans="1:49" s="89" customFormat="1" ht="34.5" hidden="1">
      <c r="A757" s="522">
        <v>753</v>
      </c>
      <c r="B757" s="531" t="s">
        <v>1058</v>
      </c>
      <c r="C757" s="645" t="s">
        <v>1269</v>
      </c>
      <c r="D757" s="513" t="s">
        <v>2640</v>
      </c>
      <c r="E757" s="103" t="s">
        <v>1064</v>
      </c>
      <c r="F757" s="645" t="s">
        <v>119</v>
      </c>
      <c r="G757" s="646" t="s">
        <v>1281</v>
      </c>
      <c r="H757" s="593" t="s">
        <v>1116</v>
      </c>
      <c r="I757" s="593" t="s">
        <v>1117</v>
      </c>
      <c r="J757" s="579" t="s">
        <v>1108</v>
      </c>
      <c r="K757" s="556"/>
      <c r="L757" s="514"/>
      <c r="M757" s="556"/>
      <c r="N757" s="556"/>
      <c r="O757" s="581" t="s">
        <v>1109</v>
      </c>
      <c r="P757" s="556"/>
      <c r="Q757" s="556"/>
      <c r="R757" s="87" t="s">
        <v>184</v>
      </c>
      <c r="S757" s="586">
        <v>1</v>
      </c>
      <c r="T757" s="587">
        <v>0.5</v>
      </c>
      <c r="U757" s="648">
        <v>15</v>
      </c>
      <c r="V757" s="554">
        <f t="shared" si="62"/>
        <v>90</v>
      </c>
      <c r="W757" s="588"/>
      <c r="X757" s="549">
        <v>300</v>
      </c>
      <c r="Y757" s="554">
        <f t="shared" si="61"/>
        <v>1800</v>
      </c>
      <c r="Z757" s="649">
        <v>1</v>
      </c>
      <c r="AA757" s="633"/>
      <c r="AB757" s="556"/>
      <c r="AD757" s="87"/>
      <c r="AE757" s="621">
        <v>1</v>
      </c>
      <c r="AF757" s="621">
        <v>0.5</v>
      </c>
      <c r="AG757" s="714">
        <v>30</v>
      </c>
      <c r="AH757" s="104">
        <f t="shared" si="67"/>
        <v>180</v>
      </c>
      <c r="AI757" s="87"/>
      <c r="AJ757" s="621">
        <v>1</v>
      </c>
      <c r="AK757" s="621">
        <v>0.5</v>
      </c>
      <c r="AL757" s="714">
        <v>30</v>
      </c>
      <c r="AM757" s="104">
        <f t="shared" si="68"/>
        <v>180</v>
      </c>
      <c r="AN757" s="87"/>
      <c r="AO757" s="621">
        <v>1</v>
      </c>
      <c r="AP757" s="621">
        <v>0.5</v>
      </c>
      <c r="AQ757" s="714">
        <v>30</v>
      </c>
      <c r="AR757" s="104">
        <f t="shared" si="69"/>
        <v>180</v>
      </c>
      <c r="AS757" s="87"/>
      <c r="AT757" s="621">
        <v>1</v>
      </c>
      <c r="AU757" s="621">
        <v>0.5</v>
      </c>
      <c r="AV757" s="714">
        <v>30</v>
      </c>
      <c r="AW757" s="104">
        <f t="shared" si="70"/>
        <v>180</v>
      </c>
    </row>
    <row r="758" spans="1:49" s="89" customFormat="1" ht="57.5" hidden="1">
      <c r="A758" s="522">
        <v>754</v>
      </c>
      <c r="B758" s="531" t="s">
        <v>1058</v>
      </c>
      <c r="C758" s="645" t="s">
        <v>1269</v>
      </c>
      <c r="D758" s="513" t="s">
        <v>2640</v>
      </c>
      <c r="E758" s="103" t="s">
        <v>1064</v>
      </c>
      <c r="F758" s="645" t="s">
        <v>119</v>
      </c>
      <c r="G758" s="646" t="s">
        <v>1281</v>
      </c>
      <c r="H758" s="593" t="s">
        <v>1118</v>
      </c>
      <c r="I758" s="593" t="s">
        <v>1119</v>
      </c>
      <c r="J758" s="579" t="s">
        <v>1108</v>
      </c>
      <c r="K758" s="556"/>
      <c r="L758" s="514"/>
      <c r="M758" s="556"/>
      <c r="N758" s="556"/>
      <c r="O758" s="581" t="s">
        <v>1109</v>
      </c>
      <c r="P758" s="556"/>
      <c r="Q758" s="556"/>
      <c r="R758" s="87" t="s">
        <v>184</v>
      </c>
      <c r="S758" s="586">
        <v>1</v>
      </c>
      <c r="T758" s="587">
        <v>0.5</v>
      </c>
      <c r="U758" s="648">
        <v>15</v>
      </c>
      <c r="V758" s="554">
        <f t="shared" si="62"/>
        <v>90</v>
      </c>
      <c r="W758" s="588"/>
      <c r="X758" s="549">
        <v>300</v>
      </c>
      <c r="Y758" s="554">
        <f t="shared" si="61"/>
        <v>1800</v>
      </c>
      <c r="Z758" s="649">
        <v>1</v>
      </c>
      <c r="AA758" s="633"/>
      <c r="AB758" s="556"/>
      <c r="AD758" s="87"/>
      <c r="AE758" s="621">
        <v>1</v>
      </c>
      <c r="AF758" s="621">
        <v>0.5</v>
      </c>
      <c r="AG758" s="714">
        <v>30</v>
      </c>
      <c r="AH758" s="104">
        <f t="shared" si="67"/>
        <v>180</v>
      </c>
      <c r="AI758" s="87"/>
      <c r="AJ758" s="621">
        <v>1</v>
      </c>
      <c r="AK758" s="621">
        <v>0.5</v>
      </c>
      <c r="AL758" s="714">
        <v>30</v>
      </c>
      <c r="AM758" s="104">
        <f t="shared" si="68"/>
        <v>180</v>
      </c>
      <c r="AN758" s="87"/>
      <c r="AO758" s="621">
        <v>1</v>
      </c>
      <c r="AP758" s="621">
        <v>0.5</v>
      </c>
      <c r="AQ758" s="714">
        <v>30</v>
      </c>
      <c r="AR758" s="104">
        <f t="shared" si="69"/>
        <v>180</v>
      </c>
      <c r="AS758" s="87"/>
      <c r="AT758" s="621">
        <v>1</v>
      </c>
      <c r="AU758" s="621">
        <v>0.5</v>
      </c>
      <c r="AV758" s="714">
        <v>30</v>
      </c>
      <c r="AW758" s="104">
        <f t="shared" si="70"/>
        <v>180</v>
      </c>
    </row>
    <row r="759" spans="1:49" s="89" customFormat="1" ht="57.5" hidden="1">
      <c r="A759" s="522">
        <v>755</v>
      </c>
      <c r="B759" s="531" t="s">
        <v>1058</v>
      </c>
      <c r="C759" s="645" t="s">
        <v>1269</v>
      </c>
      <c r="D759" s="513" t="s">
        <v>2640</v>
      </c>
      <c r="E759" s="103" t="s">
        <v>1064</v>
      </c>
      <c r="F759" s="103" t="s">
        <v>2924</v>
      </c>
      <c r="G759" s="646" t="s">
        <v>1121</v>
      </c>
      <c r="H759" s="593" t="s">
        <v>1122</v>
      </c>
      <c r="I759" s="593" t="s">
        <v>1123</v>
      </c>
      <c r="J759" s="579" t="s">
        <v>1124</v>
      </c>
      <c r="K759" s="556"/>
      <c r="L759" s="514"/>
      <c r="M759" s="556"/>
      <c r="N759" s="556"/>
      <c r="O759" s="581" t="s">
        <v>1125</v>
      </c>
      <c r="P759" s="556"/>
      <c r="Q759" s="556"/>
      <c r="R759" s="87" t="s">
        <v>184</v>
      </c>
      <c r="S759" s="586">
        <v>1</v>
      </c>
      <c r="T759" s="587">
        <v>0.2</v>
      </c>
      <c r="U759" s="648">
        <v>15</v>
      </c>
      <c r="V759" s="554">
        <f t="shared" si="62"/>
        <v>36</v>
      </c>
      <c r="W759" s="588"/>
      <c r="X759" s="549">
        <v>300</v>
      </c>
      <c r="Y759" s="554">
        <f t="shared" si="61"/>
        <v>720</v>
      </c>
      <c r="Z759" s="649">
        <v>1</v>
      </c>
      <c r="AA759" s="633"/>
      <c r="AB759" s="556" t="s">
        <v>1280</v>
      </c>
      <c r="AD759" s="87"/>
      <c r="AE759" s="621">
        <v>1</v>
      </c>
      <c r="AF759" s="621">
        <v>0.2</v>
      </c>
      <c r="AG759" s="714">
        <v>30</v>
      </c>
      <c r="AH759" s="104">
        <f t="shared" si="67"/>
        <v>72</v>
      </c>
      <c r="AI759" s="87"/>
      <c r="AJ759" s="621">
        <v>1</v>
      </c>
      <c r="AK759" s="621">
        <v>0.2</v>
      </c>
      <c r="AL759" s="714">
        <v>30</v>
      </c>
      <c r="AM759" s="104">
        <f t="shared" si="68"/>
        <v>72</v>
      </c>
      <c r="AN759" s="87"/>
      <c r="AO759" s="621">
        <v>1</v>
      </c>
      <c r="AP759" s="621">
        <v>0.2</v>
      </c>
      <c r="AQ759" s="714">
        <v>30</v>
      </c>
      <c r="AR759" s="104">
        <f t="shared" si="69"/>
        <v>72</v>
      </c>
      <c r="AS759" s="87"/>
      <c r="AT759" s="621">
        <v>1</v>
      </c>
      <c r="AU759" s="621">
        <v>0.2</v>
      </c>
      <c r="AV759" s="714">
        <v>30</v>
      </c>
      <c r="AW759" s="104">
        <f t="shared" si="70"/>
        <v>72</v>
      </c>
    </row>
    <row r="760" spans="1:49" s="89" customFormat="1" ht="34.5" hidden="1">
      <c r="A760" s="522">
        <v>756</v>
      </c>
      <c r="B760" s="531" t="s">
        <v>1058</v>
      </c>
      <c r="C760" s="645" t="s">
        <v>1269</v>
      </c>
      <c r="D760" s="513" t="s">
        <v>2640</v>
      </c>
      <c r="E760" s="103" t="s">
        <v>1064</v>
      </c>
      <c r="F760" s="103" t="s">
        <v>2924</v>
      </c>
      <c r="G760" s="646" t="s">
        <v>1121</v>
      </c>
      <c r="H760" s="593" t="s">
        <v>1126</v>
      </c>
      <c r="I760" s="593" t="s">
        <v>1127</v>
      </c>
      <c r="J760" s="579" t="s">
        <v>1124</v>
      </c>
      <c r="K760" s="556"/>
      <c r="L760" s="514"/>
      <c r="M760" s="556"/>
      <c r="N760" s="556"/>
      <c r="O760" s="581" t="s">
        <v>1125</v>
      </c>
      <c r="P760" s="556"/>
      <c r="Q760" s="556"/>
      <c r="R760" s="87" t="s">
        <v>184</v>
      </c>
      <c r="S760" s="586">
        <v>1</v>
      </c>
      <c r="T760" s="587">
        <v>0.2</v>
      </c>
      <c r="U760" s="648">
        <v>15</v>
      </c>
      <c r="V760" s="554">
        <f t="shared" si="62"/>
        <v>36</v>
      </c>
      <c r="W760" s="588"/>
      <c r="X760" s="549">
        <v>300</v>
      </c>
      <c r="Y760" s="554">
        <f t="shared" si="61"/>
        <v>720</v>
      </c>
      <c r="Z760" s="649">
        <v>1</v>
      </c>
      <c r="AA760" s="633"/>
      <c r="AB760" s="556"/>
      <c r="AD760" s="87"/>
      <c r="AE760" s="621">
        <v>1</v>
      </c>
      <c r="AF760" s="621">
        <v>0.2</v>
      </c>
      <c r="AG760" s="714">
        <v>30</v>
      </c>
      <c r="AH760" s="104">
        <f t="shared" si="67"/>
        <v>72</v>
      </c>
      <c r="AI760" s="87"/>
      <c r="AJ760" s="621">
        <v>1</v>
      </c>
      <c r="AK760" s="621">
        <v>0.2</v>
      </c>
      <c r="AL760" s="714">
        <v>30</v>
      </c>
      <c r="AM760" s="104">
        <f t="shared" si="68"/>
        <v>72</v>
      </c>
      <c r="AN760" s="87"/>
      <c r="AO760" s="621">
        <v>1</v>
      </c>
      <c r="AP760" s="621">
        <v>0.2</v>
      </c>
      <c r="AQ760" s="714">
        <v>30</v>
      </c>
      <c r="AR760" s="104">
        <f t="shared" si="69"/>
        <v>72</v>
      </c>
      <c r="AS760" s="87"/>
      <c r="AT760" s="621">
        <v>1</v>
      </c>
      <c r="AU760" s="621">
        <v>0.2</v>
      </c>
      <c r="AV760" s="714">
        <v>30</v>
      </c>
      <c r="AW760" s="104">
        <f t="shared" si="70"/>
        <v>72</v>
      </c>
    </row>
    <row r="761" spans="1:49" s="89" customFormat="1" ht="57.5" hidden="1">
      <c r="A761" s="522">
        <v>757</v>
      </c>
      <c r="B761" s="531" t="s">
        <v>1058</v>
      </c>
      <c r="C761" s="645" t="s">
        <v>1269</v>
      </c>
      <c r="D761" s="513" t="s">
        <v>2640</v>
      </c>
      <c r="E761" s="103" t="s">
        <v>1064</v>
      </c>
      <c r="F761" s="103" t="s">
        <v>2924</v>
      </c>
      <c r="G761" s="646" t="s">
        <v>1121</v>
      </c>
      <c r="H761" s="593" t="s">
        <v>1128</v>
      </c>
      <c r="I761" s="593" t="s">
        <v>1129</v>
      </c>
      <c r="J761" s="579" t="s">
        <v>1124</v>
      </c>
      <c r="K761" s="556"/>
      <c r="L761" s="514"/>
      <c r="M761" s="556"/>
      <c r="N761" s="556"/>
      <c r="O761" s="581" t="s">
        <v>1125</v>
      </c>
      <c r="P761" s="556"/>
      <c r="Q761" s="556"/>
      <c r="R761" s="87" t="s">
        <v>184</v>
      </c>
      <c r="S761" s="586">
        <v>1</v>
      </c>
      <c r="T761" s="587">
        <v>0.2</v>
      </c>
      <c r="U761" s="648">
        <v>15</v>
      </c>
      <c r="V761" s="554">
        <f t="shared" si="62"/>
        <v>36</v>
      </c>
      <c r="W761" s="588"/>
      <c r="X761" s="549">
        <v>300</v>
      </c>
      <c r="Y761" s="554">
        <f t="shared" si="61"/>
        <v>720</v>
      </c>
      <c r="Z761" s="649">
        <v>1</v>
      </c>
      <c r="AA761" s="633"/>
      <c r="AB761" s="556"/>
      <c r="AD761" s="87"/>
      <c r="AE761" s="621">
        <v>1</v>
      </c>
      <c r="AF761" s="621">
        <v>0.2</v>
      </c>
      <c r="AG761" s="714">
        <v>30</v>
      </c>
      <c r="AH761" s="104">
        <f t="shared" si="67"/>
        <v>72</v>
      </c>
      <c r="AI761" s="87"/>
      <c r="AJ761" s="621">
        <v>1</v>
      </c>
      <c r="AK761" s="621">
        <v>0.2</v>
      </c>
      <c r="AL761" s="714">
        <v>30</v>
      </c>
      <c r="AM761" s="104">
        <f t="shared" si="68"/>
        <v>72</v>
      </c>
      <c r="AN761" s="87"/>
      <c r="AO761" s="621">
        <v>1</v>
      </c>
      <c r="AP761" s="621">
        <v>0.2</v>
      </c>
      <c r="AQ761" s="714">
        <v>30</v>
      </c>
      <c r="AR761" s="104">
        <f t="shared" si="69"/>
        <v>72</v>
      </c>
      <c r="AS761" s="87"/>
      <c r="AT761" s="621">
        <v>1</v>
      </c>
      <c r="AU761" s="621">
        <v>0.2</v>
      </c>
      <c r="AV761" s="714">
        <v>30</v>
      </c>
      <c r="AW761" s="104">
        <f t="shared" si="70"/>
        <v>72</v>
      </c>
    </row>
    <row r="762" spans="1:49" s="89" customFormat="1" ht="69" hidden="1">
      <c r="A762" s="522">
        <v>758</v>
      </c>
      <c r="B762" s="531" t="s">
        <v>1058</v>
      </c>
      <c r="C762" s="645" t="s">
        <v>1269</v>
      </c>
      <c r="D762" s="513" t="s">
        <v>2640</v>
      </c>
      <c r="E762" s="103" t="s">
        <v>1064</v>
      </c>
      <c r="F762" s="103" t="s">
        <v>2924</v>
      </c>
      <c r="G762" s="646" t="s">
        <v>1121</v>
      </c>
      <c r="H762" s="593" t="s">
        <v>1130</v>
      </c>
      <c r="I762" s="593" t="s">
        <v>1131</v>
      </c>
      <c r="J762" s="579" t="s">
        <v>1124</v>
      </c>
      <c r="K762" s="556"/>
      <c r="L762" s="514"/>
      <c r="M762" s="556"/>
      <c r="N762" s="556"/>
      <c r="O762" s="581" t="s">
        <v>1125</v>
      </c>
      <c r="P762" s="556"/>
      <c r="Q762" s="556"/>
      <c r="R762" s="87" t="s">
        <v>184</v>
      </c>
      <c r="S762" s="586">
        <v>1</v>
      </c>
      <c r="T762" s="587">
        <v>0.2</v>
      </c>
      <c r="U762" s="648">
        <v>15</v>
      </c>
      <c r="V762" s="554">
        <f t="shared" si="62"/>
        <v>36</v>
      </c>
      <c r="W762" s="588"/>
      <c r="X762" s="549">
        <v>300</v>
      </c>
      <c r="Y762" s="554">
        <f t="shared" si="61"/>
        <v>720</v>
      </c>
      <c r="Z762" s="649">
        <v>1</v>
      </c>
      <c r="AA762" s="633"/>
      <c r="AB762" s="556"/>
      <c r="AD762" s="87"/>
      <c r="AE762" s="621">
        <v>1</v>
      </c>
      <c r="AF762" s="621">
        <v>0.2</v>
      </c>
      <c r="AG762" s="714">
        <v>30</v>
      </c>
      <c r="AH762" s="104">
        <f t="shared" si="67"/>
        <v>72</v>
      </c>
      <c r="AI762" s="87"/>
      <c r="AJ762" s="621">
        <v>1</v>
      </c>
      <c r="AK762" s="621">
        <v>0.2</v>
      </c>
      <c r="AL762" s="714">
        <v>30</v>
      </c>
      <c r="AM762" s="104">
        <f t="shared" si="68"/>
        <v>72</v>
      </c>
      <c r="AN762" s="87"/>
      <c r="AO762" s="621">
        <v>1</v>
      </c>
      <c r="AP762" s="621">
        <v>0.2</v>
      </c>
      <c r="AQ762" s="714">
        <v>30</v>
      </c>
      <c r="AR762" s="104">
        <f t="shared" si="69"/>
        <v>72</v>
      </c>
      <c r="AS762" s="87"/>
      <c r="AT762" s="621">
        <v>1</v>
      </c>
      <c r="AU762" s="621">
        <v>0.2</v>
      </c>
      <c r="AV762" s="714">
        <v>30</v>
      </c>
      <c r="AW762" s="104">
        <f t="shared" si="70"/>
        <v>72</v>
      </c>
    </row>
    <row r="763" spans="1:49" s="89" customFormat="1" ht="69" hidden="1">
      <c r="A763" s="522">
        <v>759</v>
      </c>
      <c r="B763" s="531" t="s">
        <v>1058</v>
      </c>
      <c r="C763" s="645" t="s">
        <v>1269</v>
      </c>
      <c r="D763" s="513" t="s">
        <v>2640</v>
      </c>
      <c r="E763" s="103" t="s">
        <v>1064</v>
      </c>
      <c r="F763" s="103" t="s">
        <v>2924</v>
      </c>
      <c r="G763" s="646" t="s">
        <v>1121</v>
      </c>
      <c r="H763" s="593" t="s">
        <v>1122</v>
      </c>
      <c r="I763" s="593" t="s">
        <v>1132</v>
      </c>
      <c r="J763" s="579" t="s">
        <v>1124</v>
      </c>
      <c r="K763" s="556"/>
      <c r="L763" s="514"/>
      <c r="M763" s="556"/>
      <c r="N763" s="556"/>
      <c r="O763" s="581" t="s">
        <v>1125</v>
      </c>
      <c r="P763" s="556"/>
      <c r="Q763" s="556"/>
      <c r="R763" s="87" t="s">
        <v>184</v>
      </c>
      <c r="S763" s="586">
        <v>1</v>
      </c>
      <c r="T763" s="587">
        <v>0.2</v>
      </c>
      <c r="U763" s="648">
        <v>15</v>
      </c>
      <c r="V763" s="554">
        <f t="shared" si="62"/>
        <v>36</v>
      </c>
      <c r="W763" s="588"/>
      <c r="X763" s="549">
        <v>300</v>
      </c>
      <c r="Y763" s="554">
        <f t="shared" si="61"/>
        <v>720</v>
      </c>
      <c r="Z763" s="649">
        <v>1</v>
      </c>
      <c r="AA763" s="633"/>
      <c r="AB763" s="556"/>
      <c r="AD763" s="87"/>
      <c r="AE763" s="621">
        <v>1</v>
      </c>
      <c r="AF763" s="621">
        <v>0.2</v>
      </c>
      <c r="AG763" s="714">
        <v>30</v>
      </c>
      <c r="AH763" s="104">
        <f t="shared" si="67"/>
        <v>72</v>
      </c>
      <c r="AI763" s="87"/>
      <c r="AJ763" s="621">
        <v>1</v>
      </c>
      <c r="AK763" s="621">
        <v>0.2</v>
      </c>
      <c r="AL763" s="714">
        <v>30</v>
      </c>
      <c r="AM763" s="104">
        <f t="shared" si="68"/>
        <v>72</v>
      </c>
      <c r="AN763" s="87"/>
      <c r="AO763" s="621">
        <v>1</v>
      </c>
      <c r="AP763" s="621">
        <v>0.2</v>
      </c>
      <c r="AQ763" s="714">
        <v>30</v>
      </c>
      <c r="AR763" s="104">
        <f t="shared" si="69"/>
        <v>72</v>
      </c>
      <c r="AS763" s="87"/>
      <c r="AT763" s="621">
        <v>1</v>
      </c>
      <c r="AU763" s="621">
        <v>0.2</v>
      </c>
      <c r="AV763" s="714">
        <v>30</v>
      </c>
      <c r="AW763" s="104">
        <f t="shared" si="70"/>
        <v>72</v>
      </c>
    </row>
    <row r="764" spans="1:49" s="89" customFormat="1" ht="34.5" hidden="1">
      <c r="A764" s="522">
        <v>760</v>
      </c>
      <c r="B764" s="531" t="s">
        <v>1058</v>
      </c>
      <c r="C764" s="645" t="s">
        <v>1269</v>
      </c>
      <c r="D764" s="513" t="s">
        <v>2640</v>
      </c>
      <c r="E764" s="103" t="s">
        <v>1064</v>
      </c>
      <c r="F764" s="103" t="s">
        <v>2924</v>
      </c>
      <c r="G764" s="646" t="s">
        <v>1121</v>
      </c>
      <c r="H764" s="593" t="s">
        <v>1133</v>
      </c>
      <c r="I764" s="593" t="s">
        <v>1134</v>
      </c>
      <c r="J764" s="579" t="s">
        <v>1124</v>
      </c>
      <c r="K764" s="556"/>
      <c r="L764" s="514"/>
      <c r="M764" s="556"/>
      <c r="N764" s="556"/>
      <c r="O764" s="581" t="s">
        <v>1125</v>
      </c>
      <c r="P764" s="556"/>
      <c r="Q764" s="556"/>
      <c r="R764" s="87" t="s">
        <v>184</v>
      </c>
      <c r="S764" s="586">
        <v>1</v>
      </c>
      <c r="T764" s="587">
        <v>0.2</v>
      </c>
      <c r="U764" s="648">
        <v>15</v>
      </c>
      <c r="V764" s="554">
        <f t="shared" si="62"/>
        <v>36</v>
      </c>
      <c r="W764" s="588"/>
      <c r="X764" s="549">
        <v>300</v>
      </c>
      <c r="Y764" s="554">
        <f t="shared" si="61"/>
        <v>720</v>
      </c>
      <c r="Z764" s="649">
        <v>1</v>
      </c>
      <c r="AA764" s="633"/>
      <c r="AB764" s="556"/>
      <c r="AD764" s="87"/>
      <c r="AE764" s="621">
        <v>1</v>
      </c>
      <c r="AF764" s="621">
        <v>0.2</v>
      </c>
      <c r="AG764" s="714">
        <v>30</v>
      </c>
      <c r="AH764" s="104">
        <f t="shared" si="67"/>
        <v>72</v>
      </c>
      <c r="AI764" s="87"/>
      <c r="AJ764" s="621">
        <v>1</v>
      </c>
      <c r="AK764" s="621">
        <v>0.2</v>
      </c>
      <c r="AL764" s="714">
        <v>30</v>
      </c>
      <c r="AM764" s="104">
        <f t="shared" si="68"/>
        <v>72</v>
      </c>
      <c r="AN764" s="87"/>
      <c r="AO764" s="621">
        <v>1</v>
      </c>
      <c r="AP764" s="621">
        <v>0.2</v>
      </c>
      <c r="AQ764" s="714">
        <v>30</v>
      </c>
      <c r="AR764" s="104">
        <f t="shared" si="69"/>
        <v>72</v>
      </c>
      <c r="AS764" s="87"/>
      <c r="AT764" s="621">
        <v>1</v>
      </c>
      <c r="AU764" s="621">
        <v>0.2</v>
      </c>
      <c r="AV764" s="714">
        <v>30</v>
      </c>
      <c r="AW764" s="104">
        <f t="shared" si="70"/>
        <v>72</v>
      </c>
    </row>
    <row r="765" spans="1:49" s="89" customFormat="1" ht="46" hidden="1">
      <c r="A765" s="522">
        <v>761</v>
      </c>
      <c r="B765" s="531" t="s">
        <v>1058</v>
      </c>
      <c r="C765" s="645" t="s">
        <v>1269</v>
      </c>
      <c r="D765" s="513" t="s">
        <v>2640</v>
      </c>
      <c r="E765" s="103" t="s">
        <v>1064</v>
      </c>
      <c r="F765" s="645" t="s">
        <v>120</v>
      </c>
      <c r="G765" s="646" t="s">
        <v>1135</v>
      </c>
      <c r="H765" s="593" t="s">
        <v>1136</v>
      </c>
      <c r="I765" s="593" t="s">
        <v>1137</v>
      </c>
      <c r="J765" s="579" t="s">
        <v>1138</v>
      </c>
      <c r="K765" s="556"/>
      <c r="L765" s="514"/>
      <c r="M765" s="556"/>
      <c r="N765" s="556"/>
      <c r="O765" s="581" t="s">
        <v>1139</v>
      </c>
      <c r="P765" s="556"/>
      <c r="Q765" s="556"/>
      <c r="R765" s="87" t="s">
        <v>184</v>
      </c>
      <c r="S765" s="586">
        <v>1</v>
      </c>
      <c r="T765" s="587">
        <v>0.1</v>
      </c>
      <c r="U765" s="648">
        <v>15</v>
      </c>
      <c r="V765" s="554">
        <f t="shared" si="62"/>
        <v>18</v>
      </c>
      <c r="W765" s="588"/>
      <c r="X765" s="549">
        <v>300</v>
      </c>
      <c r="Y765" s="554">
        <f t="shared" si="61"/>
        <v>360</v>
      </c>
      <c r="Z765" s="649">
        <v>1</v>
      </c>
      <c r="AA765" s="633"/>
      <c r="AB765" s="556" t="s">
        <v>1280</v>
      </c>
      <c r="AD765" s="87"/>
      <c r="AE765" s="621">
        <v>1</v>
      </c>
      <c r="AF765" s="621">
        <v>0.1</v>
      </c>
      <c r="AG765" s="714">
        <v>30</v>
      </c>
      <c r="AH765" s="104">
        <f t="shared" si="67"/>
        <v>36</v>
      </c>
      <c r="AI765" s="87"/>
      <c r="AJ765" s="621">
        <v>1</v>
      </c>
      <c r="AK765" s="621">
        <v>0.1</v>
      </c>
      <c r="AL765" s="714">
        <v>30</v>
      </c>
      <c r="AM765" s="104">
        <f t="shared" si="68"/>
        <v>36</v>
      </c>
      <c r="AN765" s="87"/>
      <c r="AO765" s="621">
        <v>1</v>
      </c>
      <c r="AP765" s="621">
        <v>0.1</v>
      </c>
      <c r="AQ765" s="714">
        <v>30</v>
      </c>
      <c r="AR765" s="104">
        <f t="shared" si="69"/>
        <v>36</v>
      </c>
      <c r="AS765" s="87"/>
      <c r="AT765" s="621">
        <v>1</v>
      </c>
      <c r="AU765" s="621">
        <v>0.1</v>
      </c>
      <c r="AV765" s="714">
        <v>30</v>
      </c>
      <c r="AW765" s="104">
        <f t="shared" si="70"/>
        <v>36</v>
      </c>
    </row>
    <row r="766" spans="1:49" s="89" customFormat="1" ht="46" hidden="1">
      <c r="A766" s="522">
        <v>762</v>
      </c>
      <c r="B766" s="531" t="s">
        <v>1058</v>
      </c>
      <c r="C766" s="645" t="s">
        <v>1269</v>
      </c>
      <c r="D766" s="513" t="s">
        <v>2640</v>
      </c>
      <c r="E766" s="103" t="s">
        <v>1064</v>
      </c>
      <c r="F766" s="645" t="s">
        <v>120</v>
      </c>
      <c r="G766" s="646" t="s">
        <v>1135</v>
      </c>
      <c r="H766" s="593" t="s">
        <v>1141</v>
      </c>
      <c r="I766" s="593" t="s">
        <v>1283</v>
      </c>
      <c r="J766" s="579" t="s">
        <v>1138</v>
      </c>
      <c r="K766" s="556"/>
      <c r="L766" s="514"/>
      <c r="M766" s="556"/>
      <c r="N766" s="556"/>
      <c r="O766" s="581" t="s">
        <v>1139</v>
      </c>
      <c r="P766" s="556"/>
      <c r="Q766" s="556"/>
      <c r="R766" s="87" t="s">
        <v>184</v>
      </c>
      <c r="S766" s="586">
        <v>1</v>
      </c>
      <c r="T766" s="587">
        <v>0.1</v>
      </c>
      <c r="U766" s="648">
        <v>15</v>
      </c>
      <c r="V766" s="554">
        <f t="shared" si="62"/>
        <v>18</v>
      </c>
      <c r="W766" s="588"/>
      <c r="X766" s="549">
        <v>300</v>
      </c>
      <c r="Y766" s="554">
        <f t="shared" si="61"/>
        <v>360</v>
      </c>
      <c r="Z766" s="649">
        <v>1</v>
      </c>
      <c r="AA766" s="633"/>
      <c r="AB766" s="556"/>
      <c r="AD766" s="87"/>
      <c r="AE766" s="621">
        <v>1</v>
      </c>
      <c r="AF766" s="621">
        <v>0.1</v>
      </c>
      <c r="AG766" s="714">
        <v>30</v>
      </c>
      <c r="AH766" s="104">
        <f t="shared" si="67"/>
        <v>36</v>
      </c>
      <c r="AI766" s="87"/>
      <c r="AJ766" s="621">
        <v>1</v>
      </c>
      <c r="AK766" s="621">
        <v>0.1</v>
      </c>
      <c r="AL766" s="714">
        <v>30</v>
      </c>
      <c r="AM766" s="104">
        <f t="shared" si="68"/>
        <v>36</v>
      </c>
      <c r="AN766" s="87"/>
      <c r="AO766" s="621">
        <v>1</v>
      </c>
      <c r="AP766" s="621">
        <v>0.1</v>
      </c>
      <c r="AQ766" s="714">
        <v>30</v>
      </c>
      <c r="AR766" s="104">
        <f t="shared" si="69"/>
        <v>36</v>
      </c>
      <c r="AS766" s="87"/>
      <c r="AT766" s="621">
        <v>1</v>
      </c>
      <c r="AU766" s="621">
        <v>0.1</v>
      </c>
      <c r="AV766" s="714">
        <v>30</v>
      </c>
      <c r="AW766" s="104">
        <f t="shared" si="70"/>
        <v>36</v>
      </c>
    </row>
    <row r="767" spans="1:49" s="89" customFormat="1" ht="23" hidden="1">
      <c r="A767" s="522">
        <v>763</v>
      </c>
      <c r="B767" s="531" t="s">
        <v>1058</v>
      </c>
      <c r="C767" s="645" t="s">
        <v>1269</v>
      </c>
      <c r="D767" s="513" t="s">
        <v>2640</v>
      </c>
      <c r="E767" s="103" t="s">
        <v>1064</v>
      </c>
      <c r="F767" s="645" t="s">
        <v>120</v>
      </c>
      <c r="G767" s="646" t="s">
        <v>1135</v>
      </c>
      <c r="H767" s="593" t="s">
        <v>559</v>
      </c>
      <c r="I767" s="593" t="s">
        <v>1143</v>
      </c>
      <c r="J767" s="579" t="s">
        <v>1138</v>
      </c>
      <c r="K767" s="556"/>
      <c r="L767" s="514"/>
      <c r="M767" s="556"/>
      <c r="N767" s="556"/>
      <c r="O767" s="581" t="s">
        <v>1139</v>
      </c>
      <c r="P767" s="556"/>
      <c r="Q767" s="556"/>
      <c r="R767" s="87" t="s">
        <v>184</v>
      </c>
      <c r="S767" s="586">
        <v>1</v>
      </c>
      <c r="T767" s="587">
        <v>0.1</v>
      </c>
      <c r="U767" s="648">
        <v>15</v>
      </c>
      <c r="V767" s="554">
        <f t="shared" si="62"/>
        <v>18</v>
      </c>
      <c r="W767" s="588"/>
      <c r="X767" s="549">
        <v>300</v>
      </c>
      <c r="Y767" s="554">
        <f t="shared" si="61"/>
        <v>360</v>
      </c>
      <c r="Z767" s="649">
        <v>1</v>
      </c>
      <c r="AA767" s="633"/>
      <c r="AB767" s="556"/>
      <c r="AD767" s="87"/>
      <c r="AE767" s="621">
        <v>1</v>
      </c>
      <c r="AF767" s="621">
        <v>0.1</v>
      </c>
      <c r="AG767" s="714">
        <v>30</v>
      </c>
      <c r="AH767" s="104">
        <f t="shared" si="67"/>
        <v>36</v>
      </c>
      <c r="AI767" s="87"/>
      <c r="AJ767" s="621">
        <v>1</v>
      </c>
      <c r="AK767" s="621">
        <v>0.1</v>
      </c>
      <c r="AL767" s="714">
        <v>30</v>
      </c>
      <c r="AM767" s="104">
        <f t="shared" si="68"/>
        <v>36</v>
      </c>
      <c r="AN767" s="87"/>
      <c r="AO767" s="621">
        <v>1</v>
      </c>
      <c r="AP767" s="621">
        <v>0.1</v>
      </c>
      <c r="AQ767" s="714">
        <v>30</v>
      </c>
      <c r="AR767" s="104">
        <f t="shared" si="69"/>
        <v>36</v>
      </c>
      <c r="AS767" s="87"/>
      <c r="AT767" s="621">
        <v>1</v>
      </c>
      <c r="AU767" s="621">
        <v>0.1</v>
      </c>
      <c r="AV767" s="714">
        <v>30</v>
      </c>
      <c r="AW767" s="104">
        <f t="shared" si="70"/>
        <v>36</v>
      </c>
    </row>
    <row r="768" spans="1:49" s="89" customFormat="1" ht="23" hidden="1">
      <c r="A768" s="522">
        <v>764</v>
      </c>
      <c r="B768" s="531" t="s">
        <v>1058</v>
      </c>
      <c r="C768" s="645" t="s">
        <v>1269</v>
      </c>
      <c r="D768" s="513" t="s">
        <v>2640</v>
      </c>
      <c r="E768" s="103" t="s">
        <v>1064</v>
      </c>
      <c r="F768" s="645" t="s">
        <v>120</v>
      </c>
      <c r="G768" s="646" t="s">
        <v>1135</v>
      </c>
      <c r="H768" s="593" t="s">
        <v>574</v>
      </c>
      <c r="I768" s="593" t="s">
        <v>1144</v>
      </c>
      <c r="J768" s="579" t="s">
        <v>1138</v>
      </c>
      <c r="K768" s="556"/>
      <c r="L768" s="514"/>
      <c r="M768" s="556"/>
      <c r="N768" s="556"/>
      <c r="O768" s="581" t="s">
        <v>1139</v>
      </c>
      <c r="P768" s="556"/>
      <c r="Q768" s="556"/>
      <c r="R768" s="87" t="s">
        <v>184</v>
      </c>
      <c r="S768" s="586">
        <v>1</v>
      </c>
      <c r="T768" s="587">
        <v>0.1</v>
      </c>
      <c r="U768" s="648">
        <v>15</v>
      </c>
      <c r="V768" s="554">
        <f t="shared" si="62"/>
        <v>18</v>
      </c>
      <c r="W768" s="588"/>
      <c r="X768" s="549">
        <v>300</v>
      </c>
      <c r="Y768" s="554">
        <f t="shared" si="61"/>
        <v>360</v>
      </c>
      <c r="Z768" s="649">
        <v>1</v>
      </c>
      <c r="AA768" s="633"/>
      <c r="AB768" s="556"/>
      <c r="AD768" s="87"/>
      <c r="AE768" s="621">
        <v>1</v>
      </c>
      <c r="AF768" s="621">
        <v>0.1</v>
      </c>
      <c r="AG768" s="714">
        <v>30</v>
      </c>
      <c r="AH768" s="104">
        <f t="shared" si="67"/>
        <v>36</v>
      </c>
      <c r="AI768" s="87"/>
      <c r="AJ768" s="621">
        <v>1</v>
      </c>
      <c r="AK768" s="621">
        <v>0.1</v>
      </c>
      <c r="AL768" s="714">
        <v>30</v>
      </c>
      <c r="AM768" s="104">
        <f t="shared" si="68"/>
        <v>36</v>
      </c>
      <c r="AN768" s="87"/>
      <c r="AO768" s="621">
        <v>1</v>
      </c>
      <c r="AP768" s="621">
        <v>0.1</v>
      </c>
      <c r="AQ768" s="714">
        <v>30</v>
      </c>
      <c r="AR768" s="104">
        <f t="shared" si="69"/>
        <v>36</v>
      </c>
      <c r="AS768" s="87"/>
      <c r="AT768" s="621">
        <v>1</v>
      </c>
      <c r="AU768" s="621">
        <v>0.1</v>
      </c>
      <c r="AV768" s="714">
        <v>30</v>
      </c>
      <c r="AW768" s="104">
        <f t="shared" si="70"/>
        <v>36</v>
      </c>
    </row>
    <row r="769" spans="1:49" ht="34.5" hidden="1">
      <c r="A769" s="522">
        <v>765</v>
      </c>
      <c r="B769" s="531" t="s">
        <v>1058</v>
      </c>
      <c r="C769" s="645" t="s">
        <v>1269</v>
      </c>
      <c r="D769" s="513" t="s">
        <v>2640</v>
      </c>
      <c r="E769" s="103" t="s">
        <v>1064</v>
      </c>
      <c r="F769" s="513" t="s">
        <v>1145</v>
      </c>
      <c r="G769" s="646" t="s">
        <v>1146</v>
      </c>
      <c r="H769" s="593" t="s">
        <v>1147</v>
      </c>
      <c r="I769" s="593" t="s">
        <v>1148</v>
      </c>
      <c r="J769" s="579"/>
      <c r="K769" s="106"/>
      <c r="L769" s="103"/>
      <c r="M769" s="106"/>
      <c r="N769" s="106"/>
      <c r="O769" s="650" t="s">
        <v>2655</v>
      </c>
      <c r="P769" s="106"/>
      <c r="Q769" s="106"/>
      <c r="R769" s="87" t="s">
        <v>184</v>
      </c>
      <c r="S769" s="582">
        <v>1</v>
      </c>
      <c r="T769" s="583">
        <v>0.25</v>
      </c>
      <c r="U769" s="648">
        <v>0.1</v>
      </c>
      <c r="V769" s="554">
        <f t="shared" si="62"/>
        <v>0.30000000000000004</v>
      </c>
      <c r="W769" s="549"/>
      <c r="X769" s="549">
        <v>300</v>
      </c>
      <c r="Y769" s="554">
        <f t="shared" si="61"/>
        <v>900</v>
      </c>
      <c r="Z769" s="649">
        <v>1</v>
      </c>
      <c r="AA769" s="633"/>
      <c r="AB769" s="106"/>
      <c r="AD769" s="87"/>
      <c r="AE769" s="580">
        <v>1</v>
      </c>
      <c r="AF769" s="580">
        <v>0.5</v>
      </c>
      <c r="AG769" s="620">
        <v>10</v>
      </c>
      <c r="AH769" s="104">
        <f t="shared" si="67"/>
        <v>60</v>
      </c>
      <c r="AI769" s="87"/>
      <c r="AJ769" s="580">
        <v>1</v>
      </c>
      <c r="AK769" s="580">
        <v>0.5</v>
      </c>
      <c r="AL769" s="620">
        <v>10</v>
      </c>
      <c r="AM769" s="104">
        <f t="shared" si="68"/>
        <v>60</v>
      </c>
      <c r="AN769" s="87"/>
      <c r="AO769" s="580">
        <v>1</v>
      </c>
      <c r="AP769" s="580">
        <v>0.5</v>
      </c>
      <c r="AQ769" s="620">
        <v>10</v>
      </c>
      <c r="AR769" s="104">
        <f t="shared" si="69"/>
        <v>60</v>
      </c>
      <c r="AS769" s="87"/>
      <c r="AT769" s="580">
        <v>1</v>
      </c>
      <c r="AU769" s="580">
        <v>0.5</v>
      </c>
      <c r="AV769" s="620">
        <v>10</v>
      </c>
      <c r="AW769" s="104">
        <f t="shared" si="70"/>
        <v>60</v>
      </c>
    </row>
    <row r="770" spans="1:49" ht="34.5" hidden="1">
      <c r="A770" s="522">
        <v>766</v>
      </c>
      <c r="B770" s="531" t="s">
        <v>1058</v>
      </c>
      <c r="C770" s="645" t="s">
        <v>1269</v>
      </c>
      <c r="D770" s="513" t="s">
        <v>2640</v>
      </c>
      <c r="E770" s="103" t="s">
        <v>1064</v>
      </c>
      <c r="F770" s="513" t="s">
        <v>1145</v>
      </c>
      <c r="G770" s="646" t="s">
        <v>1146</v>
      </c>
      <c r="H770" s="593" t="s">
        <v>581</v>
      </c>
      <c r="I770" s="593" t="s">
        <v>1149</v>
      </c>
      <c r="J770" s="579" t="s">
        <v>1150</v>
      </c>
      <c r="K770" s="106"/>
      <c r="L770" s="103"/>
      <c r="M770" s="106"/>
      <c r="N770" s="106"/>
      <c r="O770" s="650" t="s">
        <v>2655</v>
      </c>
      <c r="P770" s="106"/>
      <c r="Q770" s="106"/>
      <c r="R770" s="87" t="s">
        <v>184</v>
      </c>
      <c r="S770" s="582">
        <v>1</v>
      </c>
      <c r="T770" s="583">
        <v>0.25</v>
      </c>
      <c r="U770" s="648">
        <v>0.1</v>
      </c>
      <c r="V770" s="554">
        <f t="shared" si="62"/>
        <v>0.30000000000000004</v>
      </c>
      <c r="W770" s="549"/>
      <c r="X770" s="549">
        <v>300</v>
      </c>
      <c r="Y770" s="554">
        <f t="shared" si="61"/>
        <v>900</v>
      </c>
      <c r="Z770" s="649">
        <v>1</v>
      </c>
      <c r="AA770" s="633"/>
      <c r="AB770" s="106"/>
      <c r="AD770" s="87"/>
      <c r="AE770" s="580"/>
      <c r="AF770" s="580"/>
      <c r="AG770" s="620"/>
      <c r="AH770" s="104"/>
      <c r="AI770" s="87"/>
      <c r="AJ770" s="580"/>
      <c r="AK770" s="580"/>
      <c r="AL770" s="620"/>
      <c r="AM770" s="104"/>
      <c r="AN770" s="87"/>
      <c r="AO770" s="580"/>
      <c r="AP770" s="580"/>
      <c r="AQ770" s="620"/>
      <c r="AR770" s="104"/>
      <c r="AS770" s="87"/>
      <c r="AT770" s="580"/>
      <c r="AU770" s="580"/>
      <c r="AV770" s="620"/>
      <c r="AW770" s="104"/>
    </row>
    <row r="771" spans="1:49" ht="30.75" hidden="1" customHeight="1">
      <c r="A771" s="522">
        <v>767</v>
      </c>
      <c r="B771" s="531" t="s">
        <v>1058</v>
      </c>
      <c r="C771" s="645" t="s">
        <v>1269</v>
      </c>
      <c r="D771" s="513" t="s">
        <v>2641</v>
      </c>
      <c r="E771" s="576" t="s">
        <v>2938</v>
      </c>
      <c r="F771" s="562" t="s">
        <v>319</v>
      </c>
      <c r="G771" s="645" t="s">
        <v>1151</v>
      </c>
      <c r="H771" s="593" t="s">
        <v>1152</v>
      </c>
      <c r="I771" s="593" t="s">
        <v>1152</v>
      </c>
      <c r="J771" s="579" t="s">
        <v>822</v>
      </c>
      <c r="K771" s="106"/>
      <c r="L771" s="103"/>
      <c r="M771" s="106"/>
      <c r="N771" s="106"/>
      <c r="O771" s="581" t="s">
        <v>1153</v>
      </c>
      <c r="P771" s="106"/>
      <c r="Q771" s="106"/>
      <c r="R771" s="87" t="s">
        <v>184</v>
      </c>
      <c r="S771" s="548"/>
      <c r="T771" s="549"/>
      <c r="U771" s="583"/>
      <c r="V771" s="554">
        <f t="shared" si="62"/>
        <v>0</v>
      </c>
      <c r="W771" s="549"/>
      <c r="X771" s="549"/>
      <c r="Y771" s="554">
        <f t="shared" si="61"/>
        <v>0</v>
      </c>
      <c r="Z771" s="649">
        <v>1</v>
      </c>
      <c r="AA771" s="633"/>
      <c r="AB771" s="87" t="s">
        <v>1284</v>
      </c>
      <c r="AD771" s="87"/>
      <c r="AE771" s="580" t="s">
        <v>822</v>
      </c>
      <c r="AF771" s="580" t="s">
        <v>822</v>
      </c>
      <c r="AG771" s="580" t="s">
        <v>822</v>
      </c>
      <c r="AH771" s="104" t="e">
        <f t="shared" si="67"/>
        <v>#VALUE!</v>
      </c>
      <c r="AI771" s="87"/>
      <c r="AJ771" s="580" t="s">
        <v>822</v>
      </c>
      <c r="AK771" s="580" t="s">
        <v>822</v>
      </c>
      <c r="AL771" s="580" t="s">
        <v>822</v>
      </c>
      <c r="AM771" s="104" t="e">
        <f t="shared" si="68"/>
        <v>#VALUE!</v>
      </c>
      <c r="AN771" s="87"/>
      <c r="AO771" s="580" t="s">
        <v>822</v>
      </c>
      <c r="AP771" s="580" t="s">
        <v>822</v>
      </c>
      <c r="AQ771" s="580" t="s">
        <v>822</v>
      </c>
      <c r="AR771" s="104" t="e">
        <f t="shared" si="69"/>
        <v>#VALUE!</v>
      </c>
      <c r="AS771" s="87"/>
      <c r="AT771" s="580" t="s">
        <v>822</v>
      </c>
      <c r="AU771" s="580" t="s">
        <v>822</v>
      </c>
      <c r="AV771" s="580" t="s">
        <v>822</v>
      </c>
      <c r="AW771" s="104" t="e">
        <f t="shared" si="70"/>
        <v>#VALUE!</v>
      </c>
    </row>
    <row r="772" spans="1:49" hidden="1">
      <c r="A772" s="522">
        <v>768</v>
      </c>
      <c r="B772" s="531" t="s">
        <v>1058</v>
      </c>
      <c r="C772" s="645" t="s">
        <v>1269</v>
      </c>
      <c r="D772" s="513" t="s">
        <v>2641</v>
      </c>
      <c r="E772" s="576" t="s">
        <v>2938</v>
      </c>
      <c r="F772" s="562" t="s">
        <v>319</v>
      </c>
      <c r="G772" s="103" t="s">
        <v>2656</v>
      </c>
      <c r="H772" s="87" t="s">
        <v>1156</v>
      </c>
      <c r="I772" s="87" t="s">
        <v>1157</v>
      </c>
      <c r="J772" s="579" t="s">
        <v>1158</v>
      </c>
      <c r="K772" s="106"/>
      <c r="L772" s="103"/>
      <c r="M772" s="106"/>
      <c r="N772" s="106"/>
      <c r="O772" s="581" t="s">
        <v>1153</v>
      </c>
      <c r="P772" s="106"/>
      <c r="Q772" s="106"/>
      <c r="R772" s="87" t="s">
        <v>184</v>
      </c>
      <c r="S772" s="582">
        <v>1</v>
      </c>
      <c r="T772" s="583">
        <v>0.05</v>
      </c>
      <c r="U772" s="583">
        <v>15</v>
      </c>
      <c r="V772" s="554">
        <f t="shared" si="62"/>
        <v>9</v>
      </c>
      <c r="W772" s="549"/>
      <c r="X772" s="549">
        <v>200</v>
      </c>
      <c r="Y772" s="554">
        <f t="shared" si="61"/>
        <v>120</v>
      </c>
      <c r="Z772" s="649">
        <v>1</v>
      </c>
      <c r="AA772" s="633"/>
      <c r="AB772" s="106"/>
      <c r="AD772" s="87"/>
      <c r="AE772" s="580">
        <v>1</v>
      </c>
      <c r="AF772" s="580">
        <v>0.5</v>
      </c>
      <c r="AG772" s="580">
        <v>40</v>
      </c>
      <c r="AH772" s="104">
        <f t="shared" si="67"/>
        <v>240</v>
      </c>
      <c r="AI772" s="87"/>
      <c r="AJ772" s="580">
        <v>1</v>
      </c>
      <c r="AK772" s="580">
        <v>0.5</v>
      </c>
      <c r="AL772" s="580">
        <v>40</v>
      </c>
      <c r="AM772" s="104">
        <f t="shared" si="68"/>
        <v>240</v>
      </c>
      <c r="AN772" s="87"/>
      <c r="AO772" s="580">
        <v>1</v>
      </c>
      <c r="AP772" s="580">
        <v>0.5</v>
      </c>
      <c r="AQ772" s="580">
        <v>40</v>
      </c>
      <c r="AR772" s="104">
        <f t="shared" si="69"/>
        <v>240</v>
      </c>
      <c r="AS772" s="87"/>
      <c r="AT772" s="580">
        <v>1</v>
      </c>
      <c r="AU772" s="580">
        <v>0.5</v>
      </c>
      <c r="AV772" s="580">
        <v>40</v>
      </c>
      <c r="AW772" s="104">
        <f t="shared" si="70"/>
        <v>240</v>
      </c>
    </row>
    <row r="773" spans="1:49" hidden="1">
      <c r="A773" s="522">
        <v>769</v>
      </c>
      <c r="B773" s="531" t="s">
        <v>1058</v>
      </c>
      <c r="C773" s="645" t="s">
        <v>1269</v>
      </c>
      <c r="D773" s="513" t="s">
        <v>2641</v>
      </c>
      <c r="E773" s="576" t="s">
        <v>2938</v>
      </c>
      <c r="F773" s="562" t="s">
        <v>319</v>
      </c>
      <c r="G773" s="103" t="s">
        <v>2656</v>
      </c>
      <c r="H773" s="87" t="s">
        <v>1159</v>
      </c>
      <c r="I773" s="87" t="s">
        <v>1160</v>
      </c>
      <c r="J773" s="579"/>
      <c r="K773" s="106"/>
      <c r="L773" s="103"/>
      <c r="M773" s="106"/>
      <c r="N773" s="106"/>
      <c r="O773" s="581" t="s">
        <v>1153</v>
      </c>
      <c r="P773" s="106"/>
      <c r="Q773" s="106"/>
      <c r="R773" s="87" t="s">
        <v>184</v>
      </c>
      <c r="S773" s="582">
        <v>1</v>
      </c>
      <c r="T773" s="583">
        <v>0.05</v>
      </c>
      <c r="U773" s="583">
        <v>15</v>
      </c>
      <c r="V773" s="554">
        <f t="shared" si="62"/>
        <v>9</v>
      </c>
      <c r="W773" s="549"/>
      <c r="X773" s="549">
        <v>200</v>
      </c>
      <c r="Y773" s="554">
        <f t="shared" si="61"/>
        <v>120</v>
      </c>
      <c r="Z773" s="649">
        <v>1</v>
      </c>
      <c r="AA773" s="633"/>
      <c r="AB773" s="106"/>
      <c r="AD773" s="87"/>
      <c r="AE773" s="713"/>
      <c r="AF773" s="713"/>
      <c r="AG773" s="713"/>
      <c r="AH773" s="104"/>
      <c r="AI773" s="87"/>
      <c r="AJ773" s="713"/>
      <c r="AK773" s="713"/>
      <c r="AL773" s="713"/>
      <c r="AM773" s="104"/>
      <c r="AN773" s="87"/>
      <c r="AO773" s="713"/>
      <c r="AP773" s="713"/>
      <c r="AQ773" s="713"/>
      <c r="AR773" s="104"/>
      <c r="AS773" s="87"/>
      <c r="AT773" s="713"/>
      <c r="AU773" s="713"/>
      <c r="AV773" s="713"/>
      <c r="AW773" s="104"/>
    </row>
    <row r="774" spans="1:49" hidden="1">
      <c r="A774" s="522">
        <v>770</v>
      </c>
      <c r="B774" s="531" t="s">
        <v>1058</v>
      </c>
      <c r="C774" s="645" t="s">
        <v>1269</v>
      </c>
      <c r="D774" s="513" t="s">
        <v>2641</v>
      </c>
      <c r="E774" s="576" t="s">
        <v>2938</v>
      </c>
      <c r="F774" s="562" t="s">
        <v>319</v>
      </c>
      <c r="G774" s="103" t="s">
        <v>2656</v>
      </c>
      <c r="H774" s="87" t="s">
        <v>1161</v>
      </c>
      <c r="I774" s="87" t="s">
        <v>1161</v>
      </c>
      <c r="J774" s="579"/>
      <c r="K774" s="106"/>
      <c r="L774" s="103"/>
      <c r="M774" s="106"/>
      <c r="N774" s="106"/>
      <c r="O774" s="581" t="s">
        <v>1153</v>
      </c>
      <c r="P774" s="106"/>
      <c r="Q774" s="106"/>
      <c r="R774" s="87" t="s">
        <v>184</v>
      </c>
      <c r="S774" s="582">
        <v>1</v>
      </c>
      <c r="T774" s="583">
        <v>0.05</v>
      </c>
      <c r="U774" s="583">
        <v>15</v>
      </c>
      <c r="V774" s="554">
        <f t="shared" si="62"/>
        <v>9</v>
      </c>
      <c r="W774" s="549"/>
      <c r="X774" s="549">
        <v>200</v>
      </c>
      <c r="Y774" s="554">
        <f t="shared" ref="Y774:Y804" si="71">S774*T774*X774*12</f>
        <v>120</v>
      </c>
      <c r="Z774" s="649">
        <v>1</v>
      </c>
      <c r="AA774" s="633"/>
      <c r="AB774" s="106"/>
      <c r="AD774" s="87"/>
      <c r="AE774" s="713"/>
      <c r="AF774" s="713"/>
      <c r="AG774" s="713"/>
      <c r="AH774" s="104"/>
      <c r="AI774" s="87"/>
      <c r="AJ774" s="713"/>
      <c r="AK774" s="713"/>
      <c r="AL774" s="713"/>
      <c r="AM774" s="104"/>
      <c r="AN774" s="87"/>
      <c r="AO774" s="713"/>
      <c r="AP774" s="713"/>
      <c r="AQ774" s="713"/>
      <c r="AR774" s="104"/>
      <c r="AS774" s="87"/>
      <c r="AT774" s="713"/>
      <c r="AU774" s="713"/>
      <c r="AV774" s="713"/>
      <c r="AW774" s="104"/>
    </row>
    <row r="775" spans="1:49" hidden="1">
      <c r="A775" s="522">
        <v>771</v>
      </c>
      <c r="B775" s="531" t="s">
        <v>1058</v>
      </c>
      <c r="C775" s="645" t="s">
        <v>1269</v>
      </c>
      <c r="D775" s="513" t="s">
        <v>2641</v>
      </c>
      <c r="E775" s="576" t="s">
        <v>2938</v>
      </c>
      <c r="F775" s="562" t="s">
        <v>319</v>
      </c>
      <c r="G775" s="103" t="s">
        <v>2656</v>
      </c>
      <c r="H775" s="87" t="s">
        <v>1162</v>
      </c>
      <c r="I775" s="87" t="s">
        <v>1163</v>
      </c>
      <c r="J775" s="579"/>
      <c r="K775" s="106"/>
      <c r="L775" s="103"/>
      <c r="M775" s="106"/>
      <c r="N775" s="106"/>
      <c r="O775" s="581" t="s">
        <v>1153</v>
      </c>
      <c r="P775" s="106"/>
      <c r="Q775" s="106"/>
      <c r="R775" s="87" t="s">
        <v>184</v>
      </c>
      <c r="S775" s="582">
        <v>1</v>
      </c>
      <c r="T775" s="583">
        <v>0.05</v>
      </c>
      <c r="U775" s="583">
        <v>15</v>
      </c>
      <c r="V775" s="554">
        <f t="shared" si="62"/>
        <v>9</v>
      </c>
      <c r="W775" s="549"/>
      <c r="X775" s="549">
        <v>200</v>
      </c>
      <c r="Y775" s="554">
        <f t="shared" si="71"/>
        <v>120</v>
      </c>
      <c r="Z775" s="649">
        <v>1</v>
      </c>
      <c r="AA775" s="633"/>
      <c r="AB775" s="106"/>
      <c r="AD775" s="87"/>
      <c r="AE775" s="713"/>
      <c r="AF775" s="713"/>
      <c r="AG775" s="713"/>
      <c r="AH775" s="104"/>
      <c r="AI775" s="87"/>
      <c r="AJ775" s="713"/>
      <c r="AK775" s="713"/>
      <c r="AL775" s="713"/>
      <c r="AM775" s="104"/>
      <c r="AN775" s="87"/>
      <c r="AO775" s="713"/>
      <c r="AP775" s="713"/>
      <c r="AQ775" s="713"/>
      <c r="AR775" s="104"/>
      <c r="AS775" s="87"/>
      <c r="AT775" s="713"/>
      <c r="AU775" s="713"/>
      <c r="AV775" s="713"/>
      <c r="AW775" s="104"/>
    </row>
    <row r="776" spans="1:49" hidden="1">
      <c r="A776" s="522">
        <v>772</v>
      </c>
      <c r="B776" s="531" t="s">
        <v>1058</v>
      </c>
      <c r="C776" s="645" t="s">
        <v>1269</v>
      </c>
      <c r="D776" s="513" t="s">
        <v>2641</v>
      </c>
      <c r="E776" s="576" t="s">
        <v>2938</v>
      </c>
      <c r="F776" s="562" t="s">
        <v>319</v>
      </c>
      <c r="G776" s="103" t="s">
        <v>2656</v>
      </c>
      <c r="H776" s="87" t="s">
        <v>1164</v>
      </c>
      <c r="I776" s="87" t="s">
        <v>1165</v>
      </c>
      <c r="J776" s="579"/>
      <c r="K776" s="106"/>
      <c r="L776" s="103"/>
      <c r="M776" s="106"/>
      <c r="N776" s="106"/>
      <c r="O776" s="581" t="s">
        <v>1153</v>
      </c>
      <c r="P776" s="106"/>
      <c r="Q776" s="106"/>
      <c r="R776" s="87" t="s">
        <v>184</v>
      </c>
      <c r="S776" s="582">
        <v>1</v>
      </c>
      <c r="T776" s="583">
        <v>0.05</v>
      </c>
      <c r="U776" s="583">
        <v>15</v>
      </c>
      <c r="V776" s="554">
        <f t="shared" si="62"/>
        <v>9</v>
      </c>
      <c r="W776" s="549"/>
      <c r="X776" s="549">
        <v>200</v>
      </c>
      <c r="Y776" s="554">
        <f t="shared" si="71"/>
        <v>120</v>
      </c>
      <c r="Z776" s="649">
        <v>1</v>
      </c>
      <c r="AA776" s="633"/>
      <c r="AB776" s="106"/>
      <c r="AD776" s="87"/>
      <c r="AE776" s="713"/>
      <c r="AF776" s="713"/>
      <c r="AG776" s="713"/>
      <c r="AH776" s="104"/>
      <c r="AI776" s="87"/>
      <c r="AJ776" s="713"/>
      <c r="AK776" s="713"/>
      <c r="AL776" s="713"/>
      <c r="AM776" s="104"/>
      <c r="AN776" s="87"/>
      <c r="AO776" s="713"/>
      <c r="AP776" s="713"/>
      <c r="AQ776" s="713"/>
      <c r="AR776" s="104"/>
      <c r="AS776" s="87"/>
      <c r="AT776" s="713"/>
      <c r="AU776" s="713"/>
      <c r="AV776" s="713"/>
      <c r="AW776" s="104"/>
    </row>
    <row r="777" spans="1:49" ht="34.5" hidden="1">
      <c r="A777" s="522">
        <v>773</v>
      </c>
      <c r="B777" s="531" t="s">
        <v>1058</v>
      </c>
      <c r="C777" s="645" t="s">
        <v>1269</v>
      </c>
      <c r="D777" s="513" t="s">
        <v>2640</v>
      </c>
      <c r="E777" s="563" t="s">
        <v>807</v>
      </c>
      <c r="F777" s="562" t="s">
        <v>2923</v>
      </c>
      <c r="G777" s="103" t="s">
        <v>2666</v>
      </c>
      <c r="H777" s="87" t="s">
        <v>1166</v>
      </c>
      <c r="I777" s="87" t="s">
        <v>1167</v>
      </c>
      <c r="J777" s="579"/>
      <c r="K777" s="106"/>
      <c r="L777" s="103"/>
      <c r="M777" s="106"/>
      <c r="N777" s="106"/>
      <c r="O777" s="581" t="s">
        <v>1153</v>
      </c>
      <c r="P777" s="106"/>
      <c r="Q777" s="106"/>
      <c r="R777" s="87" t="s">
        <v>184</v>
      </c>
      <c r="S777" s="669">
        <v>0</v>
      </c>
      <c r="T777" s="583">
        <v>0</v>
      </c>
      <c r="U777" s="583">
        <v>0</v>
      </c>
      <c r="V777" s="554">
        <f t="shared" si="62"/>
        <v>0</v>
      </c>
      <c r="W777" s="549"/>
      <c r="X777" s="549">
        <v>0</v>
      </c>
      <c r="Y777" s="554">
        <f t="shared" si="71"/>
        <v>0</v>
      </c>
      <c r="Z777" s="649">
        <v>1</v>
      </c>
      <c r="AA777" s="633"/>
      <c r="AB777" s="618" t="s">
        <v>1285</v>
      </c>
      <c r="AD777" s="87"/>
      <c r="AE777" s="713"/>
      <c r="AF777" s="713"/>
      <c r="AG777" s="713"/>
      <c r="AH777" s="104"/>
      <c r="AI777" s="87"/>
      <c r="AJ777" s="713"/>
      <c r="AK777" s="713"/>
      <c r="AL777" s="713"/>
      <c r="AM777" s="104"/>
      <c r="AN777" s="87"/>
      <c r="AO777" s="713"/>
      <c r="AP777" s="713"/>
      <c r="AQ777" s="713"/>
      <c r="AR777" s="104"/>
      <c r="AS777" s="87"/>
      <c r="AT777" s="713"/>
      <c r="AU777" s="713"/>
      <c r="AV777" s="713"/>
      <c r="AW777" s="104"/>
    </row>
    <row r="778" spans="1:49" ht="34.5" hidden="1">
      <c r="A778" s="522">
        <v>774</v>
      </c>
      <c r="B778" s="531" t="s">
        <v>1058</v>
      </c>
      <c r="C778" s="645" t="s">
        <v>1269</v>
      </c>
      <c r="D778" s="513" t="s">
        <v>2640</v>
      </c>
      <c r="E778" s="563" t="s">
        <v>807</v>
      </c>
      <c r="F778" s="562" t="s">
        <v>2923</v>
      </c>
      <c r="G778" s="103" t="s">
        <v>2657</v>
      </c>
      <c r="H778" s="87" t="s">
        <v>1168</v>
      </c>
      <c r="I778" s="87" t="s">
        <v>1169</v>
      </c>
      <c r="J778" s="579"/>
      <c r="K778" s="106"/>
      <c r="L778" s="103"/>
      <c r="M778" s="106"/>
      <c r="N778" s="106"/>
      <c r="O778" s="581" t="s">
        <v>1153</v>
      </c>
      <c r="P778" s="106"/>
      <c r="Q778" s="106"/>
      <c r="R778" s="87" t="s">
        <v>184</v>
      </c>
      <c r="S778" s="669">
        <v>0</v>
      </c>
      <c r="T778" s="583">
        <v>0</v>
      </c>
      <c r="U778" s="583">
        <v>0</v>
      </c>
      <c r="V778" s="554">
        <f t="shared" ref="V778:V805" si="72">S778*T778*U778*12</f>
        <v>0</v>
      </c>
      <c r="W778" s="549"/>
      <c r="X778" s="549">
        <v>0</v>
      </c>
      <c r="Y778" s="554">
        <f t="shared" si="71"/>
        <v>0</v>
      </c>
      <c r="Z778" s="649">
        <v>1</v>
      </c>
      <c r="AA778" s="633"/>
      <c r="AB778" s="618" t="s">
        <v>1286</v>
      </c>
      <c r="AD778" s="87"/>
      <c r="AE778" s="713"/>
      <c r="AF778" s="713"/>
      <c r="AG778" s="713"/>
      <c r="AH778" s="104"/>
      <c r="AI778" s="87"/>
      <c r="AJ778" s="713"/>
      <c r="AK778" s="713"/>
      <c r="AL778" s="713"/>
      <c r="AM778" s="104"/>
      <c r="AN778" s="87"/>
      <c r="AO778" s="713"/>
      <c r="AP778" s="713"/>
      <c r="AQ778" s="713"/>
      <c r="AR778" s="104"/>
      <c r="AS778" s="87"/>
      <c r="AT778" s="713"/>
      <c r="AU778" s="713"/>
      <c r="AV778" s="713"/>
      <c r="AW778" s="104"/>
    </row>
    <row r="779" spans="1:49" ht="23" hidden="1">
      <c r="A779" s="522">
        <v>775</v>
      </c>
      <c r="B779" s="531" t="s">
        <v>1058</v>
      </c>
      <c r="C779" s="645" t="s">
        <v>1269</v>
      </c>
      <c r="D779" s="513" t="s">
        <v>2641</v>
      </c>
      <c r="E779" s="576" t="s">
        <v>2938</v>
      </c>
      <c r="F779" s="562" t="s">
        <v>319</v>
      </c>
      <c r="G779" s="103" t="s">
        <v>2656</v>
      </c>
      <c r="H779" s="87" t="s">
        <v>326</v>
      </c>
      <c r="I779" s="87" t="s">
        <v>1170</v>
      </c>
      <c r="J779" s="579"/>
      <c r="K779" s="106"/>
      <c r="L779" s="103"/>
      <c r="M779" s="106"/>
      <c r="N779" s="106"/>
      <c r="O779" s="581" t="s">
        <v>1153</v>
      </c>
      <c r="P779" s="106"/>
      <c r="Q779" s="106"/>
      <c r="R779" s="87" t="s">
        <v>184</v>
      </c>
      <c r="S779" s="582">
        <v>1</v>
      </c>
      <c r="T779" s="583">
        <v>0.05</v>
      </c>
      <c r="U779" s="583">
        <v>15</v>
      </c>
      <c r="V779" s="554">
        <f t="shared" si="72"/>
        <v>9</v>
      </c>
      <c r="W779" s="549"/>
      <c r="X779" s="549">
        <v>200</v>
      </c>
      <c r="Y779" s="554">
        <f t="shared" si="71"/>
        <v>120</v>
      </c>
      <c r="Z779" s="649">
        <v>1</v>
      </c>
      <c r="AA779" s="633"/>
      <c r="AB779" s="106"/>
      <c r="AD779" s="87"/>
      <c r="AE779" s="713"/>
      <c r="AF779" s="713"/>
      <c r="AG779" s="713"/>
      <c r="AH779" s="104"/>
      <c r="AI779" s="87"/>
      <c r="AJ779" s="713"/>
      <c r="AK779" s="713"/>
      <c r="AL779" s="713"/>
      <c r="AM779" s="104"/>
      <c r="AN779" s="87"/>
      <c r="AO779" s="713"/>
      <c r="AP779" s="713"/>
      <c r="AQ779" s="713"/>
      <c r="AR779" s="104"/>
      <c r="AS779" s="87"/>
      <c r="AT779" s="713"/>
      <c r="AU779" s="713"/>
      <c r="AV779" s="713"/>
      <c r="AW779" s="104"/>
    </row>
    <row r="780" spans="1:49" hidden="1">
      <c r="A780" s="522">
        <v>776</v>
      </c>
      <c r="B780" s="531" t="s">
        <v>1058</v>
      </c>
      <c r="C780" s="645" t="s">
        <v>1269</v>
      </c>
      <c r="D780" s="513" t="s">
        <v>2641</v>
      </c>
      <c r="E780" s="576" t="s">
        <v>2938</v>
      </c>
      <c r="F780" s="562" t="s">
        <v>319</v>
      </c>
      <c r="G780" s="103" t="s">
        <v>2656</v>
      </c>
      <c r="H780" s="87" t="s">
        <v>321</v>
      </c>
      <c r="I780" s="87" t="s">
        <v>1171</v>
      </c>
      <c r="J780" s="579"/>
      <c r="K780" s="106"/>
      <c r="L780" s="103"/>
      <c r="M780" s="106"/>
      <c r="N780" s="106"/>
      <c r="O780" s="581" t="s">
        <v>1153</v>
      </c>
      <c r="P780" s="106"/>
      <c r="Q780" s="106"/>
      <c r="R780" s="87" t="s">
        <v>184</v>
      </c>
      <c r="S780" s="582">
        <v>1</v>
      </c>
      <c r="T780" s="583">
        <v>0.05</v>
      </c>
      <c r="U780" s="583">
        <v>15</v>
      </c>
      <c r="V780" s="554">
        <f t="shared" si="72"/>
        <v>9</v>
      </c>
      <c r="W780" s="549"/>
      <c r="X780" s="549">
        <v>200</v>
      </c>
      <c r="Y780" s="554">
        <f t="shared" si="71"/>
        <v>120</v>
      </c>
      <c r="Z780" s="649">
        <v>1</v>
      </c>
      <c r="AA780" s="633"/>
      <c r="AB780" s="106"/>
      <c r="AD780" s="87"/>
      <c r="AE780" s="713"/>
      <c r="AF780" s="713"/>
      <c r="AG780" s="713"/>
      <c r="AH780" s="104"/>
      <c r="AI780" s="87"/>
      <c r="AJ780" s="713"/>
      <c r="AK780" s="713"/>
      <c r="AL780" s="713"/>
      <c r="AM780" s="104"/>
      <c r="AN780" s="87"/>
      <c r="AO780" s="713"/>
      <c r="AP780" s="713"/>
      <c r="AQ780" s="713"/>
      <c r="AR780" s="104"/>
      <c r="AS780" s="87"/>
      <c r="AT780" s="713"/>
      <c r="AU780" s="713"/>
      <c r="AV780" s="713"/>
      <c r="AW780" s="104"/>
    </row>
    <row r="781" spans="1:49" hidden="1">
      <c r="A781" s="522">
        <v>777</v>
      </c>
      <c r="B781" s="531" t="s">
        <v>1058</v>
      </c>
      <c r="C781" s="645" t="s">
        <v>1269</v>
      </c>
      <c r="D781" s="513" t="s">
        <v>2641</v>
      </c>
      <c r="E781" s="576" t="s">
        <v>2938</v>
      </c>
      <c r="F781" s="562" t="s">
        <v>319</v>
      </c>
      <c r="G781" s="103" t="s">
        <v>2656</v>
      </c>
      <c r="H781" s="87" t="s">
        <v>1172</v>
      </c>
      <c r="I781" s="87" t="s">
        <v>325</v>
      </c>
      <c r="J781" s="579"/>
      <c r="K781" s="106"/>
      <c r="L781" s="103"/>
      <c r="M781" s="106"/>
      <c r="N781" s="106"/>
      <c r="O781" s="581" t="s">
        <v>1153</v>
      </c>
      <c r="P781" s="106"/>
      <c r="Q781" s="106"/>
      <c r="R781" s="87" t="s">
        <v>184</v>
      </c>
      <c r="S781" s="582">
        <v>1</v>
      </c>
      <c r="T781" s="583">
        <v>0.05</v>
      </c>
      <c r="U781" s="583">
        <v>15</v>
      </c>
      <c r="V781" s="554">
        <f t="shared" si="72"/>
        <v>9</v>
      </c>
      <c r="W781" s="549"/>
      <c r="X781" s="549">
        <v>200</v>
      </c>
      <c r="Y781" s="554">
        <f t="shared" si="71"/>
        <v>120</v>
      </c>
      <c r="Z781" s="649">
        <v>1</v>
      </c>
      <c r="AA781" s="633"/>
      <c r="AB781" s="106"/>
      <c r="AD781" s="87"/>
      <c r="AE781" s="713"/>
      <c r="AF781" s="713"/>
      <c r="AG781" s="713"/>
      <c r="AH781" s="104"/>
      <c r="AI781" s="87"/>
      <c r="AJ781" s="713"/>
      <c r="AK781" s="713"/>
      <c r="AL781" s="713"/>
      <c r="AM781" s="104"/>
      <c r="AN781" s="87"/>
      <c r="AO781" s="713"/>
      <c r="AP781" s="713"/>
      <c r="AQ781" s="713"/>
      <c r="AR781" s="104"/>
      <c r="AS781" s="87"/>
      <c r="AT781" s="713"/>
      <c r="AU781" s="713"/>
      <c r="AV781" s="713"/>
      <c r="AW781" s="104"/>
    </row>
    <row r="782" spans="1:49" hidden="1">
      <c r="A782" s="522">
        <v>778</v>
      </c>
      <c r="B782" s="531" t="s">
        <v>1058</v>
      </c>
      <c r="C782" s="645" t="s">
        <v>1269</v>
      </c>
      <c r="D782" s="513" t="s">
        <v>2641</v>
      </c>
      <c r="E782" s="576" t="s">
        <v>2938</v>
      </c>
      <c r="F782" s="562" t="s">
        <v>319</v>
      </c>
      <c r="G782" s="562" t="s">
        <v>329</v>
      </c>
      <c r="H782" s="87" t="s">
        <v>664</v>
      </c>
      <c r="I782" s="109" t="s">
        <v>1173</v>
      </c>
      <c r="J782" s="579"/>
      <c r="K782" s="106"/>
      <c r="L782" s="103"/>
      <c r="M782" s="106"/>
      <c r="N782" s="106"/>
      <c r="O782" s="581" t="s">
        <v>1153</v>
      </c>
      <c r="P782" s="106"/>
      <c r="Q782" s="106"/>
      <c r="R782" s="87" t="s">
        <v>184</v>
      </c>
      <c r="S782" s="582">
        <v>1</v>
      </c>
      <c r="T782" s="583">
        <v>0.05</v>
      </c>
      <c r="U782" s="583">
        <v>15</v>
      </c>
      <c r="V782" s="554">
        <f t="shared" si="72"/>
        <v>9</v>
      </c>
      <c r="W782" s="549"/>
      <c r="X782" s="549">
        <v>200</v>
      </c>
      <c r="Y782" s="554">
        <f t="shared" si="71"/>
        <v>120</v>
      </c>
      <c r="Z782" s="649">
        <v>1</v>
      </c>
      <c r="AA782" s="633"/>
      <c r="AB782" s="106"/>
      <c r="AD782" s="87"/>
      <c r="AE782" s="713"/>
      <c r="AF782" s="713"/>
      <c r="AG782" s="713"/>
      <c r="AH782" s="104"/>
      <c r="AI782" s="87"/>
      <c r="AJ782" s="713"/>
      <c r="AK782" s="713"/>
      <c r="AL782" s="713"/>
      <c r="AM782" s="104"/>
      <c r="AN782" s="87"/>
      <c r="AO782" s="713"/>
      <c r="AP782" s="713"/>
      <c r="AQ782" s="713"/>
      <c r="AR782" s="104"/>
      <c r="AS782" s="87"/>
      <c r="AT782" s="713"/>
      <c r="AU782" s="713"/>
      <c r="AV782" s="713"/>
      <c r="AW782" s="104"/>
    </row>
    <row r="783" spans="1:49" hidden="1">
      <c r="A783" s="522">
        <v>779</v>
      </c>
      <c r="B783" s="531" t="s">
        <v>1058</v>
      </c>
      <c r="C783" s="645" t="s">
        <v>1269</v>
      </c>
      <c r="D783" s="513" t="s">
        <v>2641</v>
      </c>
      <c r="E783" s="576" t="s">
        <v>2938</v>
      </c>
      <c r="F783" s="562" t="s">
        <v>319</v>
      </c>
      <c r="G783" s="562" t="s">
        <v>329</v>
      </c>
      <c r="H783" s="87" t="s">
        <v>667</v>
      </c>
      <c r="I783" s="109" t="s">
        <v>1174</v>
      </c>
      <c r="J783" s="579"/>
      <c r="K783" s="106"/>
      <c r="L783" s="103"/>
      <c r="M783" s="106"/>
      <c r="N783" s="106"/>
      <c r="O783" s="581" t="s">
        <v>1153</v>
      </c>
      <c r="P783" s="106"/>
      <c r="Q783" s="106"/>
      <c r="R783" s="87" t="s">
        <v>184</v>
      </c>
      <c r="S783" s="582">
        <v>1</v>
      </c>
      <c r="T783" s="583">
        <v>0.05</v>
      </c>
      <c r="U783" s="583">
        <v>15</v>
      </c>
      <c r="V783" s="554">
        <f t="shared" si="72"/>
        <v>9</v>
      </c>
      <c r="W783" s="549"/>
      <c r="X783" s="549">
        <v>200</v>
      </c>
      <c r="Y783" s="554">
        <f t="shared" si="71"/>
        <v>120</v>
      </c>
      <c r="Z783" s="649">
        <v>1</v>
      </c>
      <c r="AA783" s="633"/>
      <c r="AB783" s="106"/>
      <c r="AD783" s="87"/>
      <c r="AE783" s="713"/>
      <c r="AF783" s="713"/>
      <c r="AG783" s="713"/>
      <c r="AH783" s="104"/>
      <c r="AI783" s="87"/>
      <c r="AJ783" s="713"/>
      <c r="AK783" s="713"/>
      <c r="AL783" s="713"/>
      <c r="AM783" s="104"/>
      <c r="AN783" s="87"/>
      <c r="AO783" s="713"/>
      <c r="AP783" s="713"/>
      <c r="AQ783" s="713"/>
      <c r="AR783" s="104"/>
      <c r="AS783" s="87"/>
      <c r="AT783" s="713"/>
      <c r="AU783" s="713"/>
      <c r="AV783" s="713"/>
      <c r="AW783" s="104"/>
    </row>
    <row r="784" spans="1:49" ht="23" hidden="1">
      <c r="A784" s="522">
        <v>780</v>
      </c>
      <c r="B784" s="531" t="s">
        <v>1058</v>
      </c>
      <c r="C784" s="645" t="s">
        <v>1269</v>
      </c>
      <c r="D784" s="513" t="s">
        <v>2642</v>
      </c>
      <c r="E784" s="576" t="s">
        <v>2643</v>
      </c>
      <c r="F784" s="645" t="s">
        <v>2658</v>
      </c>
      <c r="G784" s="646" t="s">
        <v>1176</v>
      </c>
      <c r="H784" s="87" t="s">
        <v>1177</v>
      </c>
      <c r="I784" s="109" t="s">
        <v>1178</v>
      </c>
      <c r="J784" s="579"/>
      <c r="K784" s="106"/>
      <c r="L784" s="103"/>
      <c r="M784" s="106"/>
      <c r="N784" s="106"/>
      <c r="O784" s="581" t="s">
        <v>2532</v>
      </c>
      <c r="P784" s="106"/>
      <c r="Q784" s="106"/>
      <c r="R784" s="87" t="s">
        <v>184</v>
      </c>
      <c r="S784" s="582">
        <v>1</v>
      </c>
      <c r="T784" s="652">
        <v>0.13</v>
      </c>
      <c r="U784" s="652">
        <v>20</v>
      </c>
      <c r="V784" s="554">
        <f t="shared" si="72"/>
        <v>31.200000000000003</v>
      </c>
      <c r="W784" s="549"/>
      <c r="X784" s="549">
        <v>200</v>
      </c>
      <c r="Y784" s="554">
        <f t="shared" si="71"/>
        <v>312</v>
      </c>
      <c r="Z784" s="649">
        <v>1</v>
      </c>
      <c r="AA784" s="633"/>
      <c r="AB784" s="106"/>
      <c r="AD784" s="87"/>
      <c r="AE784" s="713"/>
      <c r="AF784" s="713"/>
      <c r="AG784" s="713"/>
      <c r="AH784" s="104"/>
      <c r="AI784" s="87"/>
      <c r="AJ784" s="713"/>
      <c r="AK784" s="713"/>
      <c r="AL784" s="713"/>
      <c r="AM784" s="104"/>
      <c r="AN784" s="87"/>
      <c r="AO784" s="713"/>
      <c r="AP784" s="713"/>
      <c r="AQ784" s="713"/>
      <c r="AR784" s="104"/>
      <c r="AS784" s="87"/>
      <c r="AT784" s="713"/>
      <c r="AU784" s="713"/>
      <c r="AV784" s="713"/>
      <c r="AW784" s="104"/>
    </row>
    <row r="785" spans="1:49" hidden="1">
      <c r="A785" s="522">
        <v>781</v>
      </c>
      <c r="B785" s="531" t="s">
        <v>1058</v>
      </c>
      <c r="C785" s="645" t="s">
        <v>1269</v>
      </c>
      <c r="D785" s="513" t="s">
        <v>2642</v>
      </c>
      <c r="E785" s="576" t="s">
        <v>2643</v>
      </c>
      <c r="F785" s="645" t="s">
        <v>2658</v>
      </c>
      <c r="G785" s="646" t="s">
        <v>1176</v>
      </c>
      <c r="H785" s="87" t="s">
        <v>1179</v>
      </c>
      <c r="I785" s="109" t="s">
        <v>1180</v>
      </c>
      <c r="J785" s="579"/>
      <c r="K785" s="106"/>
      <c r="L785" s="103"/>
      <c r="M785" s="106"/>
      <c r="N785" s="106"/>
      <c r="O785" s="581" t="s">
        <v>2532</v>
      </c>
      <c r="P785" s="106"/>
      <c r="Q785" s="106"/>
      <c r="R785" s="87" t="s">
        <v>184</v>
      </c>
      <c r="S785" s="582">
        <v>1</v>
      </c>
      <c r="T785" s="652">
        <v>0.13</v>
      </c>
      <c r="U785" s="652">
        <v>20</v>
      </c>
      <c r="V785" s="554">
        <f t="shared" si="72"/>
        <v>31.200000000000003</v>
      </c>
      <c r="W785" s="549"/>
      <c r="X785" s="549">
        <v>200</v>
      </c>
      <c r="Y785" s="554">
        <f t="shared" si="71"/>
        <v>312</v>
      </c>
      <c r="Z785" s="649">
        <v>1</v>
      </c>
      <c r="AA785" s="633"/>
      <c r="AB785" s="106"/>
      <c r="AD785" s="87"/>
      <c r="AE785" s="713"/>
      <c r="AF785" s="713"/>
      <c r="AG785" s="713"/>
      <c r="AH785" s="104"/>
      <c r="AI785" s="87"/>
      <c r="AJ785" s="713"/>
      <c r="AK785" s="713"/>
      <c r="AL785" s="713"/>
      <c r="AM785" s="104"/>
      <c r="AN785" s="87"/>
      <c r="AO785" s="713"/>
      <c r="AP785" s="713"/>
      <c r="AQ785" s="713"/>
      <c r="AR785" s="104"/>
      <c r="AS785" s="87"/>
      <c r="AT785" s="713"/>
      <c r="AU785" s="713"/>
      <c r="AV785" s="713"/>
      <c r="AW785" s="104"/>
    </row>
    <row r="786" spans="1:49" hidden="1">
      <c r="A786" s="522">
        <v>782</v>
      </c>
      <c r="B786" s="531" t="s">
        <v>1058</v>
      </c>
      <c r="C786" s="645" t="s">
        <v>1269</v>
      </c>
      <c r="D786" s="513" t="s">
        <v>2642</v>
      </c>
      <c r="E786" s="576" t="s">
        <v>2643</v>
      </c>
      <c r="F786" s="645" t="s">
        <v>2658</v>
      </c>
      <c r="G786" s="646" t="s">
        <v>1176</v>
      </c>
      <c r="H786" s="87" t="s">
        <v>677</v>
      </c>
      <c r="I786" s="109" t="s">
        <v>1181</v>
      </c>
      <c r="J786" s="579"/>
      <c r="K786" s="106"/>
      <c r="L786" s="103"/>
      <c r="M786" s="106"/>
      <c r="N786" s="106"/>
      <c r="O786" s="581" t="s">
        <v>2532</v>
      </c>
      <c r="P786" s="106"/>
      <c r="Q786" s="106"/>
      <c r="R786" s="87" t="s">
        <v>184</v>
      </c>
      <c r="S786" s="582">
        <v>1</v>
      </c>
      <c r="T786" s="652">
        <v>0.13</v>
      </c>
      <c r="U786" s="652">
        <v>20</v>
      </c>
      <c r="V786" s="554">
        <f t="shared" si="72"/>
        <v>31.200000000000003</v>
      </c>
      <c r="W786" s="549"/>
      <c r="X786" s="549">
        <v>200</v>
      </c>
      <c r="Y786" s="554">
        <f t="shared" si="71"/>
        <v>312</v>
      </c>
      <c r="Z786" s="649">
        <v>1</v>
      </c>
      <c r="AA786" s="633"/>
      <c r="AB786" s="106"/>
      <c r="AD786" s="87"/>
      <c r="AE786" s="713"/>
      <c r="AF786" s="713"/>
      <c r="AG786" s="713"/>
      <c r="AH786" s="104"/>
      <c r="AI786" s="87"/>
      <c r="AJ786" s="713"/>
      <c r="AK786" s="713"/>
      <c r="AL786" s="713"/>
      <c r="AM786" s="104"/>
      <c r="AN786" s="87"/>
      <c r="AO786" s="713"/>
      <c r="AP786" s="713"/>
      <c r="AQ786" s="713"/>
      <c r="AR786" s="104"/>
      <c r="AS786" s="87"/>
      <c r="AT786" s="713"/>
      <c r="AU786" s="713"/>
      <c r="AV786" s="713"/>
      <c r="AW786" s="104"/>
    </row>
    <row r="787" spans="1:49" hidden="1">
      <c r="A787" s="522">
        <v>783</v>
      </c>
      <c r="B787" s="531" t="s">
        <v>1058</v>
      </c>
      <c r="C787" s="645" t="s">
        <v>1269</v>
      </c>
      <c r="D787" s="513" t="s">
        <v>2642</v>
      </c>
      <c r="E787" s="576" t="s">
        <v>2643</v>
      </c>
      <c r="F787" s="645" t="s">
        <v>2658</v>
      </c>
      <c r="G787" s="646" t="s">
        <v>1176</v>
      </c>
      <c r="H787" s="87" t="s">
        <v>680</v>
      </c>
      <c r="I787" s="109" t="s">
        <v>1182</v>
      </c>
      <c r="J787" s="579"/>
      <c r="K787" s="106"/>
      <c r="L787" s="103"/>
      <c r="M787" s="106"/>
      <c r="N787" s="106"/>
      <c r="O787" s="581" t="s">
        <v>2532</v>
      </c>
      <c r="P787" s="106"/>
      <c r="Q787" s="106"/>
      <c r="R787" s="87" t="s">
        <v>184</v>
      </c>
      <c r="S787" s="582">
        <v>1</v>
      </c>
      <c r="T787" s="652">
        <v>0.13</v>
      </c>
      <c r="U787" s="652">
        <v>20</v>
      </c>
      <c r="V787" s="554">
        <f t="shared" si="72"/>
        <v>31.200000000000003</v>
      </c>
      <c r="W787" s="549"/>
      <c r="X787" s="549">
        <v>200</v>
      </c>
      <c r="Y787" s="554">
        <f t="shared" si="71"/>
        <v>312</v>
      </c>
      <c r="Z787" s="649">
        <v>1</v>
      </c>
      <c r="AA787" s="633"/>
      <c r="AB787" s="106"/>
      <c r="AD787" s="87"/>
      <c r="AE787" s="713"/>
      <c r="AF787" s="713"/>
      <c r="AG787" s="713"/>
      <c r="AH787" s="104"/>
      <c r="AI787" s="87"/>
      <c r="AJ787" s="713"/>
      <c r="AK787" s="713"/>
      <c r="AL787" s="713"/>
      <c r="AM787" s="104"/>
      <c r="AN787" s="87"/>
      <c r="AO787" s="713"/>
      <c r="AP787" s="713"/>
      <c r="AQ787" s="713"/>
      <c r="AR787" s="104"/>
      <c r="AS787" s="87"/>
      <c r="AT787" s="713"/>
      <c r="AU787" s="713"/>
      <c r="AV787" s="713"/>
      <c r="AW787" s="104"/>
    </row>
    <row r="788" spans="1:49" ht="23" hidden="1">
      <c r="A788" s="522">
        <v>784</v>
      </c>
      <c r="B788" s="531" t="s">
        <v>1058</v>
      </c>
      <c r="C788" s="645" t="s">
        <v>1269</v>
      </c>
      <c r="D788" s="513" t="s">
        <v>2642</v>
      </c>
      <c r="E788" s="576" t="s">
        <v>2643</v>
      </c>
      <c r="F788" s="645" t="s">
        <v>2658</v>
      </c>
      <c r="G788" s="646" t="s">
        <v>1176</v>
      </c>
      <c r="H788" s="87" t="s">
        <v>683</v>
      </c>
      <c r="I788" s="109" t="s">
        <v>1183</v>
      </c>
      <c r="J788" s="579"/>
      <c r="K788" s="106"/>
      <c r="L788" s="103"/>
      <c r="M788" s="106"/>
      <c r="N788" s="106"/>
      <c r="O788" s="581" t="s">
        <v>2532</v>
      </c>
      <c r="P788" s="106"/>
      <c r="Q788" s="106"/>
      <c r="R788" s="87" t="s">
        <v>184</v>
      </c>
      <c r="S788" s="582">
        <v>1</v>
      </c>
      <c r="T788" s="652">
        <v>0.13</v>
      </c>
      <c r="U788" s="652">
        <v>20</v>
      </c>
      <c r="V788" s="554">
        <f t="shared" si="72"/>
        <v>31.200000000000003</v>
      </c>
      <c r="W788" s="549"/>
      <c r="X788" s="549">
        <v>200</v>
      </c>
      <c r="Y788" s="554">
        <f t="shared" si="71"/>
        <v>312</v>
      </c>
      <c r="Z788" s="649">
        <v>1</v>
      </c>
      <c r="AA788" s="633"/>
      <c r="AB788" s="106"/>
      <c r="AD788" s="87"/>
      <c r="AE788" s="713"/>
      <c r="AF788" s="713"/>
      <c r="AG788" s="713"/>
      <c r="AH788" s="104"/>
      <c r="AI788" s="87"/>
      <c r="AJ788" s="713"/>
      <c r="AK788" s="713"/>
      <c r="AL788" s="713"/>
      <c r="AM788" s="104"/>
      <c r="AN788" s="87"/>
      <c r="AO788" s="713"/>
      <c r="AP788" s="713"/>
      <c r="AQ788" s="713"/>
      <c r="AR788" s="104"/>
      <c r="AS788" s="87"/>
      <c r="AT788" s="713"/>
      <c r="AU788" s="713"/>
      <c r="AV788" s="713"/>
      <c r="AW788" s="104"/>
    </row>
    <row r="789" spans="1:49" hidden="1">
      <c r="A789" s="522">
        <v>785</v>
      </c>
      <c r="B789" s="531" t="s">
        <v>1058</v>
      </c>
      <c r="C789" s="645" t="s">
        <v>1269</v>
      </c>
      <c r="D789" s="513" t="s">
        <v>2642</v>
      </c>
      <c r="E789" s="576" t="s">
        <v>2643</v>
      </c>
      <c r="F789" s="645" t="s">
        <v>2658</v>
      </c>
      <c r="G789" s="646" t="s">
        <v>1176</v>
      </c>
      <c r="H789" s="87" t="s">
        <v>1184</v>
      </c>
      <c r="I789" s="109" t="s">
        <v>1185</v>
      </c>
      <c r="J789" s="579"/>
      <c r="K789" s="106"/>
      <c r="L789" s="103"/>
      <c r="M789" s="106"/>
      <c r="N789" s="106"/>
      <c r="O789" s="581" t="s">
        <v>2532</v>
      </c>
      <c r="P789" s="106"/>
      <c r="Q789" s="106"/>
      <c r="R789" s="87" t="s">
        <v>184</v>
      </c>
      <c r="S789" s="582">
        <v>1</v>
      </c>
      <c r="T789" s="652">
        <v>0.13</v>
      </c>
      <c r="U789" s="652">
        <v>20</v>
      </c>
      <c r="V789" s="554">
        <f t="shared" si="72"/>
        <v>31.200000000000003</v>
      </c>
      <c r="W789" s="549"/>
      <c r="X789" s="549">
        <v>200</v>
      </c>
      <c r="Y789" s="554">
        <f t="shared" si="71"/>
        <v>312</v>
      </c>
      <c r="Z789" s="649">
        <v>1</v>
      </c>
      <c r="AA789" s="633"/>
      <c r="AB789" s="106"/>
      <c r="AD789" s="87"/>
      <c r="AE789" s="713"/>
      <c r="AF789" s="713"/>
      <c r="AG789" s="713"/>
      <c r="AH789" s="104"/>
      <c r="AI789" s="87"/>
      <c r="AJ789" s="713"/>
      <c r="AK789" s="713"/>
      <c r="AL789" s="713"/>
      <c r="AM789" s="104"/>
      <c r="AN789" s="87"/>
      <c r="AO789" s="713"/>
      <c r="AP789" s="713"/>
      <c r="AQ789" s="713"/>
      <c r="AR789" s="104"/>
      <c r="AS789" s="87"/>
      <c r="AT789" s="713"/>
      <c r="AU789" s="713"/>
      <c r="AV789" s="713"/>
      <c r="AW789" s="104"/>
    </row>
    <row r="790" spans="1:49" hidden="1">
      <c r="A790" s="522">
        <v>786</v>
      </c>
      <c r="B790" s="531" t="s">
        <v>1058</v>
      </c>
      <c r="C790" s="645" t="s">
        <v>1269</v>
      </c>
      <c r="D790" s="513" t="s">
        <v>2642</v>
      </c>
      <c r="E790" s="576" t="s">
        <v>2643</v>
      </c>
      <c r="F790" s="645" t="s">
        <v>2658</v>
      </c>
      <c r="G790" s="646" t="s">
        <v>1176</v>
      </c>
      <c r="H790" s="87" t="s">
        <v>687</v>
      </c>
      <c r="I790" s="109" t="s">
        <v>1181</v>
      </c>
      <c r="J790" s="579"/>
      <c r="K790" s="106"/>
      <c r="L790" s="103"/>
      <c r="M790" s="106"/>
      <c r="N790" s="106"/>
      <c r="O790" s="581" t="s">
        <v>2532</v>
      </c>
      <c r="P790" s="106"/>
      <c r="Q790" s="106"/>
      <c r="R790" s="87" t="s">
        <v>184</v>
      </c>
      <c r="S790" s="582">
        <v>1</v>
      </c>
      <c r="T790" s="652">
        <v>0.13</v>
      </c>
      <c r="U790" s="652">
        <v>20</v>
      </c>
      <c r="V790" s="554">
        <f t="shared" si="72"/>
        <v>31.200000000000003</v>
      </c>
      <c r="W790" s="549"/>
      <c r="X790" s="549">
        <v>200</v>
      </c>
      <c r="Y790" s="554">
        <f t="shared" si="71"/>
        <v>312</v>
      </c>
      <c r="Z790" s="649">
        <v>1</v>
      </c>
      <c r="AA790" s="633"/>
      <c r="AB790" s="106"/>
      <c r="AD790" s="87"/>
      <c r="AE790" s="713"/>
      <c r="AF790" s="713"/>
      <c r="AG790" s="713"/>
      <c r="AH790" s="104"/>
      <c r="AI790" s="87"/>
      <c r="AJ790" s="713"/>
      <c r="AK790" s="713"/>
      <c r="AL790" s="713"/>
      <c r="AM790" s="104"/>
      <c r="AN790" s="87"/>
      <c r="AO790" s="713"/>
      <c r="AP790" s="713"/>
      <c r="AQ790" s="713"/>
      <c r="AR790" s="104"/>
      <c r="AS790" s="87"/>
      <c r="AT790" s="713"/>
      <c r="AU790" s="713"/>
      <c r="AV790" s="713"/>
      <c r="AW790" s="104"/>
    </row>
    <row r="791" spans="1:49" hidden="1">
      <c r="A791" s="522">
        <v>787</v>
      </c>
      <c r="B791" s="531" t="s">
        <v>1058</v>
      </c>
      <c r="C791" s="645" t="s">
        <v>1269</v>
      </c>
      <c r="D791" s="513" t="s">
        <v>2642</v>
      </c>
      <c r="E791" s="576" t="s">
        <v>2643</v>
      </c>
      <c r="F791" s="645" t="s">
        <v>2658</v>
      </c>
      <c r="G791" s="646" t="s">
        <v>1176</v>
      </c>
      <c r="H791" s="87" t="s">
        <v>688</v>
      </c>
      <c r="I791" s="109" t="s">
        <v>1182</v>
      </c>
      <c r="J791" s="579"/>
      <c r="K791" s="106"/>
      <c r="L791" s="103"/>
      <c r="M791" s="106"/>
      <c r="N791" s="106"/>
      <c r="O791" s="581" t="s">
        <v>2532</v>
      </c>
      <c r="P791" s="106"/>
      <c r="Q791" s="106"/>
      <c r="R791" s="87" t="s">
        <v>184</v>
      </c>
      <c r="S791" s="582">
        <v>1</v>
      </c>
      <c r="T791" s="652">
        <v>0.13</v>
      </c>
      <c r="U791" s="652">
        <v>20</v>
      </c>
      <c r="V791" s="554">
        <f t="shared" si="72"/>
        <v>31.200000000000003</v>
      </c>
      <c r="W791" s="549"/>
      <c r="X791" s="549">
        <v>200</v>
      </c>
      <c r="Y791" s="554">
        <f t="shared" si="71"/>
        <v>312</v>
      </c>
      <c r="Z791" s="649">
        <v>1</v>
      </c>
      <c r="AA791" s="633"/>
      <c r="AB791" s="106"/>
      <c r="AD791" s="87"/>
      <c r="AE791" s="713"/>
      <c r="AF791" s="713"/>
      <c r="AG791" s="713"/>
      <c r="AH791" s="104"/>
      <c r="AI791" s="87"/>
      <c r="AJ791" s="713"/>
      <c r="AK791" s="713"/>
      <c r="AL791" s="713"/>
      <c r="AM791" s="104"/>
      <c r="AN791" s="87"/>
      <c r="AO791" s="713"/>
      <c r="AP791" s="713"/>
      <c r="AQ791" s="713"/>
      <c r="AR791" s="104"/>
      <c r="AS791" s="87"/>
      <c r="AT791" s="713"/>
      <c r="AU791" s="713"/>
      <c r="AV791" s="713"/>
      <c r="AW791" s="104"/>
    </row>
    <row r="792" spans="1:49" ht="23" hidden="1">
      <c r="A792" s="522">
        <v>788</v>
      </c>
      <c r="B792" s="531" t="s">
        <v>1058</v>
      </c>
      <c r="C792" s="645" t="s">
        <v>1269</v>
      </c>
      <c r="D792" s="513" t="s">
        <v>2641</v>
      </c>
      <c r="E792" s="576" t="s">
        <v>2938</v>
      </c>
      <c r="F792" s="645" t="s">
        <v>2667</v>
      </c>
      <c r="G792" s="645" t="s">
        <v>1287</v>
      </c>
      <c r="H792" s="670" t="s">
        <v>1288</v>
      </c>
      <c r="I792" s="670" t="s">
        <v>2668</v>
      </c>
      <c r="J792" s="579" t="s">
        <v>1290</v>
      </c>
      <c r="K792" s="106"/>
      <c r="L792" s="103"/>
      <c r="M792" s="106"/>
      <c r="N792" s="106"/>
      <c r="O792" s="581" t="s">
        <v>1291</v>
      </c>
      <c r="P792" s="106"/>
      <c r="Q792" s="106"/>
      <c r="R792" s="87" t="s">
        <v>184</v>
      </c>
      <c r="S792" s="582">
        <v>1</v>
      </c>
      <c r="T792" s="587">
        <v>0.6</v>
      </c>
      <c r="U792" s="583">
        <v>600</v>
      </c>
      <c r="V792" s="554">
        <f t="shared" si="72"/>
        <v>4320</v>
      </c>
      <c r="W792" s="549"/>
      <c r="X792" s="549">
        <v>900</v>
      </c>
      <c r="Y792" s="554">
        <f t="shared" si="71"/>
        <v>6480</v>
      </c>
      <c r="Z792" s="649">
        <v>1</v>
      </c>
      <c r="AA792" s="633"/>
      <c r="AB792" s="106"/>
      <c r="AD792" s="87"/>
      <c r="AE792" s="580">
        <v>1</v>
      </c>
      <c r="AF792" s="621">
        <v>0.6</v>
      </c>
      <c r="AG792" s="580">
        <v>120</v>
      </c>
      <c r="AH792" s="104">
        <f t="shared" si="67"/>
        <v>864</v>
      </c>
      <c r="AI792" s="87"/>
      <c r="AJ792" s="580">
        <v>1</v>
      </c>
      <c r="AK792" s="621">
        <v>0.6</v>
      </c>
      <c r="AL792" s="580">
        <v>120</v>
      </c>
      <c r="AM792" s="104">
        <f t="shared" si="68"/>
        <v>864</v>
      </c>
      <c r="AN792" s="87"/>
      <c r="AO792" s="580">
        <v>1</v>
      </c>
      <c r="AP792" s="621">
        <v>0.6</v>
      </c>
      <c r="AQ792" s="580">
        <v>120</v>
      </c>
      <c r="AR792" s="104">
        <f t="shared" si="69"/>
        <v>864</v>
      </c>
      <c r="AS792" s="87"/>
      <c r="AT792" s="580">
        <v>1</v>
      </c>
      <c r="AU792" s="621">
        <v>0.6</v>
      </c>
      <c r="AV792" s="580">
        <v>120</v>
      </c>
      <c r="AW792" s="104">
        <f t="shared" si="70"/>
        <v>864</v>
      </c>
    </row>
    <row r="793" spans="1:49" ht="23" hidden="1">
      <c r="A793" s="522">
        <v>789</v>
      </c>
      <c r="B793" s="531" t="s">
        <v>1058</v>
      </c>
      <c r="C793" s="645" t="s">
        <v>1269</v>
      </c>
      <c r="D793" s="513" t="s">
        <v>2640</v>
      </c>
      <c r="E793" s="576" t="s">
        <v>448</v>
      </c>
      <c r="F793" s="645" t="s">
        <v>2969</v>
      </c>
      <c r="G793" s="645" t="s">
        <v>1248</v>
      </c>
      <c r="H793" s="593" t="s">
        <v>1240</v>
      </c>
      <c r="I793" s="593" t="s">
        <v>2669</v>
      </c>
      <c r="J793" s="579" t="s">
        <v>1242</v>
      </c>
      <c r="K793" s="106"/>
      <c r="L793" s="103"/>
      <c r="M793" s="106"/>
      <c r="N793" s="106"/>
      <c r="O793" s="650" t="s">
        <v>2665</v>
      </c>
      <c r="P793" s="106"/>
      <c r="Q793" s="106"/>
      <c r="R793" s="87" t="s">
        <v>184</v>
      </c>
      <c r="S793" s="582">
        <v>1</v>
      </c>
      <c r="T793" s="583">
        <v>0.2</v>
      </c>
      <c r="U793" s="583">
        <v>11</v>
      </c>
      <c r="V793" s="554">
        <f t="shared" si="72"/>
        <v>26.400000000000002</v>
      </c>
      <c r="W793" s="549"/>
      <c r="X793" s="549">
        <v>900</v>
      </c>
      <c r="Y793" s="554">
        <f t="shared" si="71"/>
        <v>2160</v>
      </c>
      <c r="Z793" s="649">
        <v>1</v>
      </c>
      <c r="AA793" s="633"/>
      <c r="AB793" s="106"/>
      <c r="AD793" s="87"/>
      <c r="AE793" s="580">
        <v>1</v>
      </c>
      <c r="AF793" s="580">
        <v>1.5</v>
      </c>
      <c r="AG793" s="580">
        <v>15</v>
      </c>
      <c r="AH793" s="104">
        <f t="shared" si="67"/>
        <v>270</v>
      </c>
      <c r="AI793" s="87"/>
      <c r="AJ793" s="580">
        <v>1</v>
      </c>
      <c r="AK793" s="580">
        <v>1.5</v>
      </c>
      <c r="AL793" s="580">
        <v>15</v>
      </c>
      <c r="AM793" s="104">
        <f t="shared" si="68"/>
        <v>270</v>
      </c>
      <c r="AN793" s="87"/>
      <c r="AO793" s="580">
        <v>1</v>
      </c>
      <c r="AP793" s="580">
        <v>1.5</v>
      </c>
      <c r="AQ793" s="580">
        <v>15</v>
      </c>
      <c r="AR793" s="104">
        <f t="shared" si="69"/>
        <v>270</v>
      </c>
      <c r="AS793" s="87"/>
      <c r="AT793" s="580">
        <v>1</v>
      </c>
      <c r="AU793" s="580">
        <v>1.5</v>
      </c>
      <c r="AV793" s="580">
        <v>15</v>
      </c>
      <c r="AW793" s="104">
        <f t="shared" si="70"/>
        <v>270</v>
      </c>
    </row>
    <row r="794" spans="1:49" ht="23" hidden="1">
      <c r="A794" s="522">
        <v>790</v>
      </c>
      <c r="B794" s="531" t="s">
        <v>1058</v>
      </c>
      <c r="C794" s="645" t="s">
        <v>1269</v>
      </c>
      <c r="D794" s="513" t="s">
        <v>2640</v>
      </c>
      <c r="E794" s="576" t="s">
        <v>448</v>
      </c>
      <c r="F794" s="645" t="s">
        <v>2969</v>
      </c>
      <c r="G794" s="645" t="s">
        <v>1248</v>
      </c>
      <c r="H794" s="593" t="s">
        <v>1243</v>
      </c>
      <c r="I794" s="593" t="s">
        <v>2670</v>
      </c>
      <c r="J794" s="579" t="s">
        <v>1250</v>
      </c>
      <c r="K794" s="106"/>
      <c r="L794" s="103"/>
      <c r="M794" s="106"/>
      <c r="N794" s="106"/>
      <c r="O794" s="650" t="s">
        <v>2665</v>
      </c>
      <c r="P794" s="106"/>
      <c r="Q794" s="106"/>
      <c r="R794" s="87" t="s">
        <v>184</v>
      </c>
      <c r="S794" s="582">
        <v>1</v>
      </c>
      <c r="T794" s="583">
        <v>1.3</v>
      </c>
      <c r="U794" s="583">
        <v>11</v>
      </c>
      <c r="V794" s="554">
        <f t="shared" si="72"/>
        <v>171.60000000000002</v>
      </c>
      <c r="W794" s="549"/>
      <c r="X794" s="549">
        <v>900</v>
      </c>
      <c r="Y794" s="554">
        <f t="shared" si="71"/>
        <v>14040</v>
      </c>
      <c r="Z794" s="649">
        <v>1</v>
      </c>
      <c r="AA794" s="633"/>
      <c r="AB794" s="106"/>
      <c r="AD794" s="87"/>
      <c r="AE794" s="580"/>
      <c r="AF794" s="580"/>
      <c r="AG794" s="580"/>
      <c r="AH794" s="104"/>
      <c r="AI794" s="87"/>
      <c r="AJ794" s="580"/>
      <c r="AK794" s="580"/>
      <c r="AL794" s="580"/>
      <c r="AM794" s="104"/>
      <c r="AN794" s="87"/>
      <c r="AO794" s="580"/>
      <c r="AP794" s="580"/>
      <c r="AQ794" s="580"/>
      <c r="AR794" s="104"/>
      <c r="AS794" s="87"/>
      <c r="AT794" s="580"/>
      <c r="AU794" s="580"/>
      <c r="AV794" s="580"/>
      <c r="AW794" s="104"/>
    </row>
    <row r="795" spans="1:49" hidden="1">
      <c r="A795" s="522">
        <v>791</v>
      </c>
      <c r="B795" s="531" t="s">
        <v>1058</v>
      </c>
      <c r="C795" s="645" t="s">
        <v>1269</v>
      </c>
      <c r="D795" s="513" t="s">
        <v>2642</v>
      </c>
      <c r="E795" s="513" t="s">
        <v>2953</v>
      </c>
      <c r="F795" s="645" t="s">
        <v>1251</v>
      </c>
      <c r="G795" s="646" t="s">
        <v>1252</v>
      </c>
      <c r="H795" s="579" t="s">
        <v>1253</v>
      </c>
      <c r="I795" s="593" t="s">
        <v>1254</v>
      </c>
      <c r="J795" s="579" t="s">
        <v>1242</v>
      </c>
      <c r="K795" s="106"/>
      <c r="L795" s="103"/>
      <c r="M795" s="106"/>
      <c r="N795" s="106"/>
      <c r="O795" s="581" t="s">
        <v>125</v>
      </c>
      <c r="P795" s="106"/>
      <c r="Q795" s="106"/>
      <c r="R795" s="87" t="s">
        <v>184</v>
      </c>
      <c r="S795" s="582">
        <v>1</v>
      </c>
      <c r="T795" s="583">
        <v>0.2</v>
      </c>
      <c r="U795" s="583">
        <v>1</v>
      </c>
      <c r="V795" s="554">
        <f t="shared" si="72"/>
        <v>2.4000000000000004</v>
      </c>
      <c r="W795" s="549"/>
      <c r="X795" s="549">
        <v>900</v>
      </c>
      <c r="Y795" s="554">
        <f t="shared" si="71"/>
        <v>2160</v>
      </c>
      <c r="Z795" s="649">
        <v>1</v>
      </c>
      <c r="AA795" s="633"/>
      <c r="AB795" s="106"/>
      <c r="AD795" s="87"/>
      <c r="AE795" s="580">
        <v>1</v>
      </c>
      <c r="AF795" s="580">
        <v>0.5</v>
      </c>
      <c r="AG795" s="580">
        <v>20</v>
      </c>
      <c r="AH795" s="104">
        <f t="shared" si="67"/>
        <v>120</v>
      </c>
      <c r="AI795" s="87"/>
      <c r="AJ795" s="580">
        <v>1</v>
      </c>
      <c r="AK795" s="580">
        <v>0.5</v>
      </c>
      <c r="AL795" s="580">
        <v>20</v>
      </c>
      <c r="AM795" s="104">
        <f t="shared" si="68"/>
        <v>120</v>
      </c>
      <c r="AN795" s="87"/>
      <c r="AO795" s="580">
        <v>1</v>
      </c>
      <c r="AP795" s="580">
        <v>0.5</v>
      </c>
      <c r="AQ795" s="580">
        <v>20</v>
      </c>
      <c r="AR795" s="104">
        <f t="shared" si="69"/>
        <v>120</v>
      </c>
      <c r="AS795" s="87"/>
      <c r="AT795" s="580">
        <v>1</v>
      </c>
      <c r="AU795" s="580">
        <v>0.5</v>
      </c>
      <c r="AV795" s="580">
        <v>20</v>
      </c>
      <c r="AW795" s="104">
        <f t="shared" si="70"/>
        <v>120</v>
      </c>
    </row>
    <row r="796" spans="1:49" hidden="1">
      <c r="A796" s="522">
        <v>792</v>
      </c>
      <c r="B796" s="531" t="s">
        <v>1058</v>
      </c>
      <c r="C796" s="645" t="s">
        <v>1269</v>
      </c>
      <c r="D796" s="513" t="s">
        <v>2642</v>
      </c>
      <c r="E796" s="513" t="s">
        <v>2953</v>
      </c>
      <c r="F796" s="645" t="s">
        <v>1251</v>
      </c>
      <c r="G796" s="646" t="s">
        <v>1252</v>
      </c>
      <c r="H796" s="579" t="s">
        <v>581</v>
      </c>
      <c r="I796" s="579" t="s">
        <v>1255</v>
      </c>
      <c r="J796" s="579" t="s">
        <v>1256</v>
      </c>
      <c r="K796" s="106"/>
      <c r="L796" s="103"/>
      <c r="M796" s="106"/>
      <c r="N796" s="106"/>
      <c r="O796" s="581" t="s">
        <v>125</v>
      </c>
      <c r="P796" s="106"/>
      <c r="Q796" s="106"/>
      <c r="R796" s="87" t="s">
        <v>184</v>
      </c>
      <c r="S796" s="582">
        <v>1</v>
      </c>
      <c r="T796" s="583">
        <v>0.3</v>
      </c>
      <c r="U796" s="583">
        <v>1</v>
      </c>
      <c r="V796" s="554">
        <f t="shared" si="72"/>
        <v>3.5999999999999996</v>
      </c>
      <c r="W796" s="549"/>
      <c r="X796" s="549">
        <v>900</v>
      </c>
      <c r="Y796" s="554">
        <f t="shared" si="71"/>
        <v>3240</v>
      </c>
      <c r="Z796" s="649">
        <v>1</v>
      </c>
      <c r="AA796" s="633"/>
      <c r="AB796" s="106"/>
      <c r="AD796" s="87"/>
      <c r="AE796" s="580"/>
      <c r="AF796" s="580"/>
      <c r="AG796" s="580"/>
      <c r="AH796" s="104"/>
      <c r="AI796" s="87"/>
      <c r="AJ796" s="580"/>
      <c r="AK796" s="580"/>
      <c r="AL796" s="580"/>
      <c r="AM796" s="104"/>
      <c r="AN796" s="87"/>
      <c r="AO796" s="580"/>
      <c r="AP796" s="580"/>
      <c r="AQ796" s="580"/>
      <c r="AR796" s="104"/>
      <c r="AS796" s="87"/>
      <c r="AT796" s="580"/>
      <c r="AU796" s="580"/>
      <c r="AV796" s="580"/>
      <c r="AW796" s="104"/>
    </row>
    <row r="797" spans="1:49" ht="126.5" hidden="1">
      <c r="A797" s="522">
        <v>793</v>
      </c>
      <c r="B797" s="531" t="s">
        <v>1058</v>
      </c>
      <c r="C797" s="645" t="s">
        <v>1269</v>
      </c>
      <c r="D797" s="513" t="s">
        <v>2640</v>
      </c>
      <c r="E797" s="103" t="s">
        <v>1064</v>
      </c>
      <c r="F797" s="645" t="s">
        <v>1258</v>
      </c>
      <c r="G797" s="646" t="s">
        <v>1292</v>
      </c>
      <c r="H797" s="593" t="s">
        <v>1260</v>
      </c>
      <c r="I797" s="593" t="s">
        <v>1261</v>
      </c>
      <c r="J797" s="579" t="s">
        <v>1262</v>
      </c>
      <c r="K797" s="106"/>
      <c r="L797" s="103"/>
      <c r="M797" s="106"/>
      <c r="N797" s="106"/>
      <c r="O797" s="581" t="s">
        <v>2531</v>
      </c>
      <c r="P797" s="106"/>
      <c r="Q797" s="106"/>
      <c r="R797" s="87" t="s">
        <v>184</v>
      </c>
      <c r="S797" s="582">
        <v>1</v>
      </c>
      <c r="T797" s="583">
        <v>0.3</v>
      </c>
      <c r="U797" s="583">
        <v>1.5</v>
      </c>
      <c r="V797" s="554">
        <f t="shared" si="72"/>
        <v>5.3999999999999995</v>
      </c>
      <c r="W797" s="549"/>
      <c r="X797" s="549">
        <v>300</v>
      </c>
      <c r="Y797" s="554">
        <f t="shared" si="71"/>
        <v>1080</v>
      </c>
      <c r="Z797" s="649">
        <v>1</v>
      </c>
      <c r="AA797" s="633"/>
      <c r="AB797" s="106"/>
      <c r="AD797" s="87"/>
      <c r="AE797" s="580">
        <v>1</v>
      </c>
      <c r="AF797" s="580">
        <v>0.3</v>
      </c>
      <c r="AG797" s="580">
        <v>50</v>
      </c>
      <c r="AH797" s="104">
        <f t="shared" si="67"/>
        <v>180</v>
      </c>
      <c r="AI797" s="87"/>
      <c r="AJ797" s="580">
        <v>1</v>
      </c>
      <c r="AK797" s="580">
        <v>0.3</v>
      </c>
      <c r="AL797" s="580">
        <v>50</v>
      </c>
      <c r="AM797" s="104">
        <f t="shared" si="68"/>
        <v>180</v>
      </c>
      <c r="AN797" s="87"/>
      <c r="AO797" s="580">
        <v>1</v>
      </c>
      <c r="AP797" s="580">
        <v>0.3</v>
      </c>
      <c r="AQ797" s="580">
        <v>50</v>
      </c>
      <c r="AR797" s="104">
        <f t="shared" si="69"/>
        <v>180</v>
      </c>
      <c r="AS797" s="87"/>
      <c r="AT797" s="580">
        <v>1</v>
      </c>
      <c r="AU797" s="580">
        <v>0.3</v>
      </c>
      <c r="AV797" s="580">
        <v>50</v>
      </c>
      <c r="AW797" s="104">
        <f t="shared" si="70"/>
        <v>180</v>
      </c>
    </row>
    <row r="798" spans="1:49" ht="80.5" hidden="1">
      <c r="A798" s="522">
        <v>794</v>
      </c>
      <c r="B798" s="531" t="s">
        <v>1058</v>
      </c>
      <c r="C798" s="645" t="s">
        <v>1269</v>
      </c>
      <c r="D798" s="513" t="s">
        <v>2640</v>
      </c>
      <c r="E798" s="103" t="s">
        <v>1064</v>
      </c>
      <c r="F798" s="645" t="s">
        <v>1258</v>
      </c>
      <c r="G798" s="646" t="s">
        <v>1292</v>
      </c>
      <c r="H798" s="593" t="s">
        <v>1263</v>
      </c>
      <c r="I798" s="593" t="s">
        <v>1264</v>
      </c>
      <c r="J798" s="579" t="s">
        <v>1265</v>
      </c>
      <c r="K798" s="106"/>
      <c r="L798" s="103"/>
      <c r="M798" s="106"/>
      <c r="N798" s="106"/>
      <c r="O798" s="581" t="s">
        <v>2531</v>
      </c>
      <c r="P798" s="106"/>
      <c r="Q798" s="106"/>
      <c r="R798" s="87" t="s">
        <v>184</v>
      </c>
      <c r="S798" s="582">
        <v>1</v>
      </c>
      <c r="T798" s="583">
        <v>0.3</v>
      </c>
      <c r="U798" s="583">
        <v>1.5</v>
      </c>
      <c r="V798" s="554">
        <f t="shared" si="72"/>
        <v>5.3999999999999995</v>
      </c>
      <c r="W798" s="549"/>
      <c r="X798" s="549">
        <v>300</v>
      </c>
      <c r="Y798" s="554">
        <f t="shared" si="71"/>
        <v>1080</v>
      </c>
      <c r="Z798" s="649">
        <v>1</v>
      </c>
      <c r="AA798" s="633"/>
      <c r="AB798" s="106"/>
      <c r="AD798" s="87"/>
      <c r="AE798" s="580">
        <v>1</v>
      </c>
      <c r="AF798" s="580">
        <v>0.3</v>
      </c>
      <c r="AG798" s="580">
        <v>50</v>
      </c>
      <c r="AH798" s="104">
        <f t="shared" si="67"/>
        <v>180</v>
      </c>
      <c r="AI798" s="87"/>
      <c r="AJ798" s="580">
        <v>1</v>
      </c>
      <c r="AK798" s="580">
        <v>0.3</v>
      </c>
      <c r="AL798" s="580">
        <v>50</v>
      </c>
      <c r="AM798" s="104">
        <f t="shared" si="68"/>
        <v>180</v>
      </c>
      <c r="AN798" s="87"/>
      <c r="AO798" s="580">
        <v>1</v>
      </c>
      <c r="AP798" s="580">
        <v>0.3</v>
      </c>
      <c r="AQ798" s="580">
        <v>50</v>
      </c>
      <c r="AR798" s="104">
        <f t="shared" si="69"/>
        <v>180</v>
      </c>
      <c r="AS798" s="87"/>
      <c r="AT798" s="580">
        <v>1</v>
      </c>
      <c r="AU798" s="580">
        <v>0.3</v>
      </c>
      <c r="AV798" s="580">
        <v>50</v>
      </c>
      <c r="AW798" s="104">
        <f t="shared" si="70"/>
        <v>180</v>
      </c>
    </row>
    <row r="799" spans="1:49" ht="115" hidden="1">
      <c r="A799" s="522">
        <v>795</v>
      </c>
      <c r="B799" s="531" t="s">
        <v>1058</v>
      </c>
      <c r="C799" s="645" t="s">
        <v>1269</v>
      </c>
      <c r="D799" s="513" t="s">
        <v>2640</v>
      </c>
      <c r="E799" s="103" t="s">
        <v>1064</v>
      </c>
      <c r="F799" s="645" t="s">
        <v>1258</v>
      </c>
      <c r="G799" s="646" t="s">
        <v>1292</v>
      </c>
      <c r="H799" s="593" t="s">
        <v>1266</v>
      </c>
      <c r="I799" s="593" t="s">
        <v>1267</v>
      </c>
      <c r="J799" s="579" t="s">
        <v>1265</v>
      </c>
      <c r="K799" s="106"/>
      <c r="L799" s="103"/>
      <c r="M799" s="106"/>
      <c r="N799" s="106"/>
      <c r="O799" s="581" t="s">
        <v>2531</v>
      </c>
      <c r="P799" s="106"/>
      <c r="Q799" s="106"/>
      <c r="R799" s="87" t="s">
        <v>184</v>
      </c>
      <c r="S799" s="582">
        <v>1</v>
      </c>
      <c r="T799" s="583">
        <v>0.5</v>
      </c>
      <c r="U799" s="583">
        <v>1.5</v>
      </c>
      <c r="V799" s="554">
        <f t="shared" si="72"/>
        <v>9</v>
      </c>
      <c r="W799" s="549"/>
      <c r="X799" s="549">
        <v>300</v>
      </c>
      <c r="Y799" s="554">
        <f t="shared" si="71"/>
        <v>1800</v>
      </c>
      <c r="Z799" s="649">
        <v>1</v>
      </c>
      <c r="AA799" s="633"/>
      <c r="AB799" s="106"/>
      <c r="AD799" s="87"/>
      <c r="AE799" s="580">
        <v>0</v>
      </c>
      <c r="AF799" s="580">
        <v>0.5</v>
      </c>
      <c r="AG799" s="580">
        <v>50</v>
      </c>
      <c r="AH799" s="104">
        <f t="shared" si="67"/>
        <v>0</v>
      </c>
      <c r="AI799" s="87"/>
      <c r="AJ799" s="580">
        <v>0</v>
      </c>
      <c r="AK799" s="580">
        <v>0.5</v>
      </c>
      <c r="AL799" s="580">
        <v>50</v>
      </c>
      <c r="AM799" s="104">
        <f t="shared" si="68"/>
        <v>0</v>
      </c>
      <c r="AN799" s="87"/>
      <c r="AO799" s="580">
        <v>0</v>
      </c>
      <c r="AP799" s="580">
        <v>0.5</v>
      </c>
      <c r="AQ799" s="580">
        <v>50</v>
      </c>
      <c r="AR799" s="104">
        <f t="shared" si="69"/>
        <v>0</v>
      </c>
      <c r="AS799" s="87"/>
      <c r="AT799" s="580">
        <v>0</v>
      </c>
      <c r="AU799" s="580">
        <v>0.5</v>
      </c>
      <c r="AV799" s="580">
        <v>50</v>
      </c>
      <c r="AW799" s="104">
        <f t="shared" si="70"/>
        <v>0</v>
      </c>
    </row>
    <row r="800" spans="1:49" ht="34.5" hidden="1">
      <c r="A800" s="522">
        <v>796</v>
      </c>
      <c r="B800" s="531" t="s">
        <v>1058</v>
      </c>
      <c r="C800" s="645" t="s">
        <v>1269</v>
      </c>
      <c r="D800" s="513" t="s">
        <v>2641</v>
      </c>
      <c r="E800" s="576" t="s">
        <v>2938</v>
      </c>
      <c r="F800" s="645" t="s">
        <v>2667</v>
      </c>
      <c r="G800" s="645" t="s">
        <v>1293</v>
      </c>
      <c r="H800" s="593" t="s">
        <v>1294</v>
      </c>
      <c r="I800" s="671" t="s">
        <v>2671</v>
      </c>
      <c r="J800" s="593" t="s">
        <v>1296</v>
      </c>
      <c r="K800" s="106"/>
      <c r="L800" s="103"/>
      <c r="M800" s="106"/>
      <c r="N800" s="106"/>
      <c r="O800" s="672" t="s">
        <v>1291</v>
      </c>
      <c r="P800" s="106"/>
      <c r="Q800" s="106"/>
      <c r="R800" s="87" t="s">
        <v>184</v>
      </c>
      <c r="S800" s="673">
        <v>1</v>
      </c>
      <c r="T800" s="583">
        <v>0.5</v>
      </c>
      <c r="U800" s="648">
        <v>600</v>
      </c>
      <c r="V800" s="554">
        <f t="shared" si="72"/>
        <v>3600</v>
      </c>
      <c r="W800" s="549"/>
      <c r="X800" s="549">
        <v>900</v>
      </c>
      <c r="Y800" s="554">
        <f t="shared" si="71"/>
        <v>5400</v>
      </c>
      <c r="Z800" s="649">
        <v>1</v>
      </c>
      <c r="AA800" s="633"/>
      <c r="AB800" s="106"/>
      <c r="AD800" s="87"/>
      <c r="AE800" s="620">
        <v>1</v>
      </c>
      <c r="AF800" s="580">
        <v>0.5</v>
      </c>
      <c r="AG800" s="620">
        <v>120</v>
      </c>
      <c r="AH800" s="104">
        <f t="shared" si="67"/>
        <v>720</v>
      </c>
      <c r="AI800" s="87"/>
      <c r="AJ800" s="620">
        <v>1</v>
      </c>
      <c r="AK800" s="580">
        <v>0.5</v>
      </c>
      <c r="AL800" s="620">
        <v>120</v>
      </c>
      <c r="AM800" s="104">
        <f t="shared" si="68"/>
        <v>720</v>
      </c>
      <c r="AN800" s="87"/>
      <c r="AO800" s="620">
        <v>1</v>
      </c>
      <c r="AP800" s="580">
        <v>0.5</v>
      </c>
      <c r="AQ800" s="620">
        <v>120</v>
      </c>
      <c r="AR800" s="104">
        <f t="shared" si="69"/>
        <v>720</v>
      </c>
      <c r="AS800" s="87"/>
      <c r="AT800" s="620">
        <v>1</v>
      </c>
      <c r="AU800" s="580">
        <v>0.5</v>
      </c>
      <c r="AV800" s="620">
        <v>120</v>
      </c>
      <c r="AW800" s="104">
        <f t="shared" si="70"/>
        <v>720</v>
      </c>
    </row>
    <row r="801" spans="1:49" ht="46" hidden="1">
      <c r="A801" s="522">
        <v>797</v>
      </c>
      <c r="B801" s="531" t="s">
        <v>1058</v>
      </c>
      <c r="C801" s="645" t="s">
        <v>1269</v>
      </c>
      <c r="D801" s="513" t="s">
        <v>2642</v>
      </c>
      <c r="E801" s="576" t="s">
        <v>2645</v>
      </c>
      <c r="F801" s="103" t="s">
        <v>1297</v>
      </c>
      <c r="G801" s="646" t="s">
        <v>1212</v>
      </c>
      <c r="H801" s="593" t="s">
        <v>1298</v>
      </c>
      <c r="I801" s="671" t="s">
        <v>1299</v>
      </c>
      <c r="J801" s="593" t="s">
        <v>1242</v>
      </c>
      <c r="K801" s="106"/>
      <c r="L801" s="103"/>
      <c r="M801" s="106"/>
      <c r="N801" s="106"/>
      <c r="O801" s="557" t="s">
        <v>1300</v>
      </c>
      <c r="P801" s="87"/>
      <c r="Q801" s="106"/>
      <c r="R801" s="87" t="s">
        <v>184</v>
      </c>
      <c r="S801" s="548">
        <v>1</v>
      </c>
      <c r="T801" s="549">
        <v>0.5</v>
      </c>
      <c r="U801" s="549">
        <v>600</v>
      </c>
      <c r="V801" s="554">
        <f t="shared" si="72"/>
        <v>3600</v>
      </c>
      <c r="W801" s="549"/>
      <c r="X801" s="549">
        <v>900</v>
      </c>
      <c r="Y801" s="554">
        <f t="shared" si="71"/>
        <v>5400</v>
      </c>
      <c r="Z801" s="649">
        <v>1</v>
      </c>
      <c r="AA801" s="633"/>
      <c r="AB801" s="618" t="s">
        <v>1301</v>
      </c>
      <c r="AD801" s="87"/>
      <c r="AE801" s="106">
        <v>1</v>
      </c>
      <c r="AF801" s="106">
        <v>0.5</v>
      </c>
      <c r="AG801" s="106">
        <v>120</v>
      </c>
      <c r="AH801" s="104">
        <f t="shared" si="67"/>
        <v>720</v>
      </c>
      <c r="AI801" s="87"/>
      <c r="AJ801" s="106">
        <v>1</v>
      </c>
      <c r="AK801" s="106">
        <v>0.5</v>
      </c>
      <c r="AL801" s="106">
        <v>120</v>
      </c>
      <c r="AM801" s="104">
        <f t="shared" si="68"/>
        <v>720</v>
      </c>
      <c r="AN801" s="87"/>
      <c r="AO801" s="106">
        <v>1</v>
      </c>
      <c r="AP801" s="106">
        <v>0.5</v>
      </c>
      <c r="AQ801" s="106">
        <v>120</v>
      </c>
      <c r="AR801" s="104">
        <f t="shared" si="69"/>
        <v>720</v>
      </c>
      <c r="AS801" s="87"/>
      <c r="AT801" s="106">
        <v>1</v>
      </c>
      <c r="AU801" s="106">
        <v>0.5</v>
      </c>
      <c r="AV801" s="106">
        <v>120</v>
      </c>
      <c r="AW801" s="104">
        <f t="shared" si="70"/>
        <v>720</v>
      </c>
    </row>
    <row r="802" spans="1:49" ht="48" hidden="1" customHeight="1">
      <c r="A802" s="522">
        <v>798</v>
      </c>
      <c r="B802" s="532" t="s">
        <v>1058</v>
      </c>
      <c r="C802" s="655" t="s">
        <v>1269</v>
      </c>
      <c r="D802" s="656" t="s">
        <v>2642</v>
      </c>
      <c r="E802" s="656" t="s">
        <v>2953</v>
      </c>
      <c r="F802" s="655" t="s">
        <v>1251</v>
      </c>
      <c r="G802" s="657" t="s">
        <v>1252</v>
      </c>
      <c r="H802" s="658" t="s">
        <v>1253</v>
      </c>
      <c r="I802" s="659" t="s">
        <v>1254</v>
      </c>
      <c r="J802" s="658" t="s">
        <v>1242</v>
      </c>
      <c r="K802" s="660"/>
      <c r="L802" s="661"/>
      <c r="M802" s="660"/>
      <c r="N802" s="660"/>
      <c r="O802" s="662" t="s">
        <v>125</v>
      </c>
      <c r="P802" s="660"/>
      <c r="Q802" s="660"/>
      <c r="R802" s="663" t="s">
        <v>184</v>
      </c>
      <c r="S802" s="674">
        <v>1</v>
      </c>
      <c r="T802" s="667">
        <v>0.2</v>
      </c>
      <c r="U802" s="667">
        <v>433</v>
      </c>
      <c r="V802" s="666">
        <f t="shared" si="72"/>
        <v>1039.2</v>
      </c>
      <c r="W802" s="667"/>
      <c r="X802" s="667">
        <v>0</v>
      </c>
      <c r="Y802" s="666">
        <f t="shared" si="71"/>
        <v>0</v>
      </c>
      <c r="Z802" s="668">
        <v>1</v>
      </c>
      <c r="AA802" s="633"/>
      <c r="AB802" s="731" t="s">
        <v>2922</v>
      </c>
      <c r="AD802" s="87"/>
      <c r="AE802" s="106">
        <v>1</v>
      </c>
      <c r="AF802" s="106">
        <v>0.5</v>
      </c>
      <c r="AG802" s="106">
        <v>30</v>
      </c>
      <c r="AH802" s="104">
        <f t="shared" si="67"/>
        <v>180</v>
      </c>
      <c r="AI802" s="87"/>
      <c r="AJ802" s="106">
        <v>1</v>
      </c>
      <c r="AK802" s="106">
        <v>0.5</v>
      </c>
      <c r="AL802" s="106">
        <v>30</v>
      </c>
      <c r="AM802" s="104">
        <f t="shared" si="68"/>
        <v>180</v>
      </c>
      <c r="AN802" s="87"/>
      <c r="AO802" s="106">
        <v>1</v>
      </c>
      <c r="AP802" s="106">
        <v>0.5</v>
      </c>
      <c r="AQ802" s="106">
        <v>30</v>
      </c>
      <c r="AR802" s="104">
        <f t="shared" si="69"/>
        <v>180</v>
      </c>
      <c r="AS802" s="87"/>
      <c r="AT802" s="106">
        <v>1</v>
      </c>
      <c r="AU802" s="106">
        <v>0.5</v>
      </c>
      <c r="AV802" s="106">
        <v>30</v>
      </c>
      <c r="AW802" s="104">
        <f t="shared" si="70"/>
        <v>180</v>
      </c>
    </row>
    <row r="803" spans="1:49" ht="25.5" hidden="1" customHeight="1">
      <c r="A803" s="522">
        <v>799</v>
      </c>
      <c r="B803" s="532" t="s">
        <v>1058</v>
      </c>
      <c r="C803" s="655" t="s">
        <v>1269</v>
      </c>
      <c r="D803" s="656" t="s">
        <v>2642</v>
      </c>
      <c r="E803" s="656" t="s">
        <v>2953</v>
      </c>
      <c r="F803" s="655" t="s">
        <v>1251</v>
      </c>
      <c r="G803" s="657" t="s">
        <v>1252</v>
      </c>
      <c r="H803" s="658" t="s">
        <v>581</v>
      </c>
      <c r="I803" s="658" t="s">
        <v>1255</v>
      </c>
      <c r="J803" s="658" t="s">
        <v>1256</v>
      </c>
      <c r="K803" s="660"/>
      <c r="L803" s="661"/>
      <c r="M803" s="660"/>
      <c r="N803" s="660"/>
      <c r="O803" s="662" t="s">
        <v>125</v>
      </c>
      <c r="P803" s="660"/>
      <c r="Q803" s="660"/>
      <c r="R803" s="675" t="s">
        <v>420</v>
      </c>
      <c r="S803" s="674">
        <v>1</v>
      </c>
      <c r="T803" s="674">
        <v>0.3</v>
      </c>
      <c r="U803" s="676">
        <v>433</v>
      </c>
      <c r="V803" s="666">
        <f t="shared" si="72"/>
        <v>1558.8000000000002</v>
      </c>
      <c r="W803" s="667"/>
      <c r="X803" s="674">
        <v>0</v>
      </c>
      <c r="Y803" s="666">
        <f t="shared" si="71"/>
        <v>0</v>
      </c>
      <c r="Z803" s="668">
        <v>1</v>
      </c>
      <c r="AA803" s="633"/>
      <c r="AB803" s="731"/>
      <c r="AD803" s="87"/>
      <c r="AE803" s="106"/>
      <c r="AF803" s="106"/>
      <c r="AG803" s="106"/>
      <c r="AH803" s="104"/>
      <c r="AI803" s="87"/>
      <c r="AJ803" s="106"/>
      <c r="AK803" s="106"/>
      <c r="AL803" s="106"/>
      <c r="AM803" s="104"/>
      <c r="AN803" s="87"/>
      <c r="AO803" s="106"/>
      <c r="AP803" s="106"/>
      <c r="AQ803" s="106"/>
      <c r="AR803" s="104"/>
      <c r="AS803" s="87"/>
      <c r="AT803" s="106"/>
      <c r="AU803" s="106"/>
      <c r="AV803" s="106"/>
      <c r="AW803" s="104"/>
    </row>
    <row r="804" spans="1:49" hidden="1">
      <c r="A804" s="522">
        <v>800</v>
      </c>
      <c r="B804" s="531" t="s">
        <v>1058</v>
      </c>
      <c r="C804" s="645" t="s">
        <v>1269</v>
      </c>
      <c r="D804" s="513" t="s">
        <v>2640</v>
      </c>
      <c r="E804" s="576" t="s">
        <v>448</v>
      </c>
      <c r="F804" s="645" t="s">
        <v>1302</v>
      </c>
      <c r="G804" s="646" t="s">
        <v>1239</v>
      </c>
      <c r="H804" s="593" t="s">
        <v>1240</v>
      </c>
      <c r="I804" s="593" t="s">
        <v>1241</v>
      </c>
      <c r="J804" s="579" t="s">
        <v>1242</v>
      </c>
      <c r="K804" s="106"/>
      <c r="L804" s="103"/>
      <c r="M804" s="106"/>
      <c r="N804" s="106"/>
      <c r="O804" s="581" t="s">
        <v>2533</v>
      </c>
      <c r="P804" s="106"/>
      <c r="Q804" s="106"/>
      <c r="R804" s="87" t="s">
        <v>184</v>
      </c>
      <c r="S804" s="548">
        <v>1</v>
      </c>
      <c r="T804" s="549">
        <v>0.1</v>
      </c>
      <c r="U804" s="549">
        <v>370</v>
      </c>
      <c r="V804" s="554">
        <f t="shared" si="72"/>
        <v>444</v>
      </c>
      <c r="W804" s="549"/>
      <c r="X804" s="549">
        <v>600</v>
      </c>
      <c r="Y804" s="554">
        <f t="shared" si="71"/>
        <v>720</v>
      </c>
      <c r="Z804" s="649">
        <v>1</v>
      </c>
      <c r="AA804" s="633"/>
      <c r="AB804" s="106"/>
      <c r="AD804" s="87"/>
      <c r="AE804" s="106">
        <v>1</v>
      </c>
      <c r="AF804" s="106">
        <v>0.1</v>
      </c>
      <c r="AG804" s="106">
        <v>30</v>
      </c>
      <c r="AH804" s="104">
        <f t="shared" si="67"/>
        <v>36</v>
      </c>
      <c r="AI804" s="87"/>
      <c r="AJ804" s="106">
        <v>1</v>
      </c>
      <c r="AK804" s="106">
        <v>0.1</v>
      </c>
      <c r="AL804" s="106">
        <v>30</v>
      </c>
      <c r="AM804" s="104">
        <f t="shared" si="68"/>
        <v>36</v>
      </c>
      <c r="AN804" s="87"/>
      <c r="AO804" s="106">
        <v>1</v>
      </c>
      <c r="AP804" s="106">
        <v>0.1</v>
      </c>
      <c r="AQ804" s="106">
        <v>30</v>
      </c>
      <c r="AR804" s="104">
        <f t="shared" si="69"/>
        <v>36</v>
      </c>
      <c r="AS804" s="87"/>
      <c r="AT804" s="106">
        <v>1</v>
      </c>
      <c r="AU804" s="106">
        <v>0.1</v>
      </c>
      <c r="AV804" s="106">
        <v>30</v>
      </c>
      <c r="AW804" s="104">
        <f t="shared" si="70"/>
        <v>36</v>
      </c>
    </row>
    <row r="805" spans="1:49" hidden="1">
      <c r="A805" s="522">
        <v>801</v>
      </c>
      <c r="B805" s="531" t="s">
        <v>1058</v>
      </c>
      <c r="C805" s="645" t="s">
        <v>1269</v>
      </c>
      <c r="D805" s="513" t="s">
        <v>2640</v>
      </c>
      <c r="E805" s="611" t="s">
        <v>448</v>
      </c>
      <c r="F805" s="645" t="s">
        <v>2969</v>
      </c>
      <c r="G805" s="646" t="s">
        <v>1239</v>
      </c>
      <c r="H805" s="593" t="s">
        <v>1244</v>
      </c>
      <c r="I805" s="579" t="s">
        <v>1245</v>
      </c>
      <c r="J805" s="579" t="s">
        <v>1246</v>
      </c>
      <c r="K805" s="106"/>
      <c r="L805" s="103"/>
      <c r="M805" s="106"/>
      <c r="N805" s="106"/>
      <c r="O805" s="581" t="s">
        <v>2533</v>
      </c>
      <c r="P805" s="106"/>
      <c r="Q805" s="106"/>
      <c r="R805" s="591" t="s">
        <v>420</v>
      </c>
      <c r="S805" s="548">
        <v>1</v>
      </c>
      <c r="T805" s="548">
        <v>1</v>
      </c>
      <c r="U805" s="548">
        <v>370</v>
      </c>
      <c r="V805" s="554">
        <f t="shared" si="72"/>
        <v>4440</v>
      </c>
      <c r="W805" s="549"/>
      <c r="X805" s="548">
        <v>600</v>
      </c>
      <c r="Y805" s="554">
        <f>S805*T805*X805*12</f>
        <v>7200</v>
      </c>
      <c r="Z805" s="649">
        <v>1</v>
      </c>
      <c r="AA805" s="633"/>
      <c r="AB805" s="106" t="s">
        <v>1303</v>
      </c>
      <c r="AD805" s="87"/>
      <c r="AE805" s="106"/>
      <c r="AF805" s="106"/>
      <c r="AG805" s="106"/>
      <c r="AH805" s="104"/>
      <c r="AI805" s="87"/>
      <c r="AJ805" s="106"/>
      <c r="AK805" s="106"/>
      <c r="AL805" s="106"/>
      <c r="AM805" s="104"/>
      <c r="AN805" s="87"/>
      <c r="AO805" s="106"/>
      <c r="AP805" s="106"/>
      <c r="AQ805" s="106"/>
      <c r="AR805" s="104"/>
      <c r="AS805" s="87"/>
      <c r="AT805" s="106"/>
      <c r="AU805" s="106"/>
      <c r="AV805" s="106"/>
      <c r="AW805" s="104"/>
    </row>
    <row r="806" spans="1:49" ht="34.5" hidden="1">
      <c r="A806" s="522">
        <v>802</v>
      </c>
      <c r="B806" s="531" t="s">
        <v>1058</v>
      </c>
      <c r="C806" s="513" t="s">
        <v>121</v>
      </c>
      <c r="D806" s="513" t="s">
        <v>2640</v>
      </c>
      <c r="E806" s="103" t="s">
        <v>174</v>
      </c>
      <c r="F806" s="513" t="s">
        <v>175</v>
      </c>
      <c r="G806" s="513" t="s">
        <v>176</v>
      </c>
      <c r="H806" s="87" t="s">
        <v>177</v>
      </c>
      <c r="I806" s="109" t="s">
        <v>1304</v>
      </c>
      <c r="J806" s="87" t="s">
        <v>1305</v>
      </c>
      <c r="K806" s="106"/>
      <c r="L806" s="106"/>
      <c r="M806" s="106"/>
      <c r="N806" s="106"/>
      <c r="O806" s="546"/>
      <c r="P806" s="87"/>
      <c r="Q806" s="87"/>
      <c r="R806" s="87" t="s">
        <v>184</v>
      </c>
      <c r="S806" s="548">
        <v>1</v>
      </c>
      <c r="T806" s="549">
        <v>0.15</v>
      </c>
      <c r="U806" s="549">
        <v>34.29</v>
      </c>
      <c r="V806" s="554">
        <f t="shared" ref="V806:V841" si="73">S806*T806*U806*12</f>
        <v>61.721999999999994</v>
      </c>
      <c r="W806" s="737"/>
      <c r="X806" s="549">
        <v>116.7</v>
      </c>
      <c r="Y806" s="550">
        <f t="shared" ref="Y806:Y869" si="74">S806*T806*X806*12</f>
        <v>210.06</v>
      </c>
      <c r="Z806" s="677" t="s">
        <v>212</v>
      </c>
      <c r="AA806" s="678"/>
      <c r="AB806" s="106"/>
      <c r="AC806" s="706"/>
      <c r="AD806" s="87" t="s">
        <v>184</v>
      </c>
      <c r="AE806" s="106">
        <v>1</v>
      </c>
      <c r="AF806" s="106">
        <v>0.15</v>
      </c>
      <c r="AG806" s="708"/>
      <c r="AH806" s="104"/>
      <c r="AI806" s="87" t="s">
        <v>184</v>
      </c>
      <c r="AJ806" s="106">
        <v>1</v>
      </c>
      <c r="AK806" s="106">
        <v>0.15</v>
      </c>
      <c r="AL806" s="708"/>
      <c r="AM806" s="104"/>
      <c r="AN806" s="87" t="s">
        <v>184</v>
      </c>
      <c r="AO806" s="106">
        <v>1</v>
      </c>
      <c r="AP806" s="106">
        <v>0.15</v>
      </c>
      <c r="AQ806" s="708"/>
      <c r="AR806" s="104"/>
      <c r="AS806" s="87" t="s">
        <v>184</v>
      </c>
      <c r="AT806" s="106">
        <v>1</v>
      </c>
      <c r="AU806" s="106">
        <v>0.15</v>
      </c>
      <c r="AV806" s="708"/>
      <c r="AW806" s="104"/>
    </row>
    <row r="807" spans="1:49" hidden="1">
      <c r="A807" s="522">
        <v>803</v>
      </c>
      <c r="B807" s="531" t="s">
        <v>1058</v>
      </c>
      <c r="C807" s="103" t="s">
        <v>84</v>
      </c>
      <c r="D807" s="513" t="s">
        <v>2640</v>
      </c>
      <c r="E807" s="103" t="s">
        <v>174</v>
      </c>
      <c r="F807" s="513" t="s">
        <v>175</v>
      </c>
      <c r="G807" s="513" t="s">
        <v>176</v>
      </c>
      <c r="H807" s="87" t="s">
        <v>186</v>
      </c>
      <c r="I807" s="109" t="s">
        <v>1306</v>
      </c>
      <c r="J807" s="87" t="s">
        <v>1307</v>
      </c>
      <c r="K807" s="106"/>
      <c r="L807" s="106"/>
      <c r="M807" s="106"/>
      <c r="N807" s="106"/>
      <c r="O807" s="546"/>
      <c r="P807" s="87"/>
      <c r="Q807" s="87"/>
      <c r="R807" s="87" t="s">
        <v>184</v>
      </c>
      <c r="S807" s="548">
        <v>1</v>
      </c>
      <c r="T807" s="549">
        <v>0.05</v>
      </c>
      <c r="U807" s="549">
        <v>34.29</v>
      </c>
      <c r="V807" s="554">
        <f t="shared" si="73"/>
        <v>20.574000000000002</v>
      </c>
      <c r="W807" s="737"/>
      <c r="X807" s="549">
        <v>116.7</v>
      </c>
      <c r="Y807" s="550">
        <f t="shared" si="74"/>
        <v>70.02000000000001</v>
      </c>
      <c r="Z807" s="677" t="s">
        <v>212</v>
      </c>
      <c r="AA807" s="678"/>
      <c r="AB807" s="106"/>
      <c r="AD807" s="87" t="s">
        <v>184</v>
      </c>
      <c r="AE807" s="106">
        <v>1</v>
      </c>
      <c r="AF807" s="106">
        <v>0.05</v>
      </c>
      <c r="AG807" s="708"/>
      <c r="AH807" s="104"/>
      <c r="AI807" s="87" t="s">
        <v>184</v>
      </c>
      <c r="AJ807" s="106">
        <v>1</v>
      </c>
      <c r="AK807" s="106">
        <v>0.05</v>
      </c>
      <c r="AL807" s="708"/>
      <c r="AM807" s="104"/>
      <c r="AN807" s="87" t="s">
        <v>184</v>
      </c>
      <c r="AO807" s="106">
        <v>1</v>
      </c>
      <c r="AP807" s="106">
        <v>0.05</v>
      </c>
      <c r="AQ807" s="708"/>
      <c r="AR807" s="104"/>
      <c r="AS807" s="87" t="s">
        <v>184</v>
      </c>
      <c r="AT807" s="106">
        <v>1</v>
      </c>
      <c r="AU807" s="106">
        <v>0.05</v>
      </c>
      <c r="AV807" s="708"/>
      <c r="AW807" s="104"/>
    </row>
    <row r="808" spans="1:49" ht="23" hidden="1">
      <c r="A808" s="522">
        <v>804</v>
      </c>
      <c r="B808" s="531" t="s">
        <v>1058</v>
      </c>
      <c r="C808" s="103" t="s">
        <v>84</v>
      </c>
      <c r="D808" s="513" t="s">
        <v>2640</v>
      </c>
      <c r="E808" s="103" t="s">
        <v>174</v>
      </c>
      <c r="F808" s="513" t="s">
        <v>175</v>
      </c>
      <c r="G808" s="513" t="s">
        <v>176</v>
      </c>
      <c r="H808" s="87" t="s">
        <v>189</v>
      </c>
      <c r="I808" s="109" t="s">
        <v>1308</v>
      </c>
      <c r="J808" s="87" t="s">
        <v>532</v>
      </c>
      <c r="K808" s="106"/>
      <c r="L808" s="106"/>
      <c r="M808" s="106"/>
      <c r="N808" s="106"/>
      <c r="O808" s="557"/>
      <c r="P808" s="106"/>
      <c r="Q808" s="106"/>
      <c r="R808" s="87" t="s">
        <v>184</v>
      </c>
      <c r="S808" s="548">
        <v>1</v>
      </c>
      <c r="T808" s="549">
        <v>0.15</v>
      </c>
      <c r="U808" s="549">
        <v>34.29</v>
      </c>
      <c r="V808" s="554">
        <f t="shared" si="73"/>
        <v>61.721999999999994</v>
      </c>
      <c r="W808" s="737"/>
      <c r="X808" s="549">
        <v>116.7</v>
      </c>
      <c r="Y808" s="550">
        <f t="shared" si="74"/>
        <v>210.06</v>
      </c>
      <c r="Z808" s="677" t="s">
        <v>212</v>
      </c>
      <c r="AA808" s="678"/>
      <c r="AB808" s="106"/>
      <c r="AD808" s="87" t="s">
        <v>184</v>
      </c>
      <c r="AE808" s="106">
        <v>1</v>
      </c>
      <c r="AF808" s="106">
        <v>0.15</v>
      </c>
      <c r="AG808" s="708"/>
      <c r="AH808" s="104"/>
      <c r="AI808" s="87" t="s">
        <v>184</v>
      </c>
      <c r="AJ808" s="106">
        <v>1</v>
      </c>
      <c r="AK808" s="106">
        <v>0.15</v>
      </c>
      <c r="AL808" s="708"/>
      <c r="AM808" s="104"/>
      <c r="AN808" s="87" t="s">
        <v>184</v>
      </c>
      <c r="AO808" s="106">
        <v>1</v>
      </c>
      <c r="AP808" s="106">
        <v>0.15</v>
      </c>
      <c r="AQ808" s="708"/>
      <c r="AR808" s="104"/>
      <c r="AS808" s="87" t="s">
        <v>184</v>
      </c>
      <c r="AT808" s="106">
        <v>1</v>
      </c>
      <c r="AU808" s="106">
        <v>0.15</v>
      </c>
      <c r="AV808" s="708"/>
      <c r="AW808" s="104"/>
    </row>
    <row r="809" spans="1:49" ht="23" hidden="1">
      <c r="A809" s="522">
        <v>805</v>
      </c>
      <c r="B809" s="531" t="s">
        <v>1058</v>
      </c>
      <c r="C809" s="103" t="s">
        <v>84</v>
      </c>
      <c r="D809" s="513" t="s">
        <v>2640</v>
      </c>
      <c r="E809" s="103" t="s">
        <v>174</v>
      </c>
      <c r="F809" s="513" t="s">
        <v>175</v>
      </c>
      <c r="G809" s="513" t="s">
        <v>176</v>
      </c>
      <c r="H809" s="87" t="s">
        <v>193</v>
      </c>
      <c r="I809" s="109" t="s">
        <v>1309</v>
      </c>
      <c r="J809" s="106"/>
      <c r="K809" s="106"/>
      <c r="L809" s="106"/>
      <c r="M809" s="106"/>
      <c r="N809" s="106"/>
      <c r="O809" s="546" t="s">
        <v>2535</v>
      </c>
      <c r="P809" s="87"/>
      <c r="Q809" s="87"/>
      <c r="R809" s="87" t="s">
        <v>184</v>
      </c>
      <c r="S809" s="548">
        <v>1</v>
      </c>
      <c r="T809" s="549">
        <v>0.25</v>
      </c>
      <c r="U809" s="549">
        <v>34.29</v>
      </c>
      <c r="V809" s="554">
        <f t="shared" si="73"/>
        <v>102.87</v>
      </c>
      <c r="W809" s="737"/>
      <c r="X809" s="549">
        <v>116.7</v>
      </c>
      <c r="Y809" s="550">
        <f t="shared" si="74"/>
        <v>350.1</v>
      </c>
      <c r="Z809" s="677" t="s">
        <v>212</v>
      </c>
      <c r="AA809" s="678"/>
      <c r="AB809" s="546" t="s">
        <v>2536</v>
      </c>
      <c r="AD809" s="87" t="s">
        <v>184</v>
      </c>
      <c r="AE809" s="106">
        <v>1</v>
      </c>
      <c r="AF809" s="106">
        <v>0.25</v>
      </c>
      <c r="AG809" s="708"/>
      <c r="AH809" s="104"/>
      <c r="AI809" s="87" t="s">
        <v>184</v>
      </c>
      <c r="AJ809" s="106">
        <v>1</v>
      </c>
      <c r="AK809" s="106">
        <v>0.25</v>
      </c>
      <c r="AL809" s="708"/>
      <c r="AM809" s="104"/>
      <c r="AN809" s="87" t="s">
        <v>184</v>
      </c>
      <c r="AO809" s="106">
        <v>1</v>
      </c>
      <c r="AP809" s="106">
        <v>0.25</v>
      </c>
      <c r="AQ809" s="708"/>
      <c r="AR809" s="104"/>
      <c r="AS809" s="87" t="s">
        <v>184</v>
      </c>
      <c r="AT809" s="106">
        <v>1</v>
      </c>
      <c r="AU809" s="106">
        <v>0.25</v>
      </c>
      <c r="AV809" s="708"/>
      <c r="AW809" s="104"/>
    </row>
    <row r="810" spans="1:49" ht="34.5">
      <c r="A810" s="522">
        <v>806</v>
      </c>
      <c r="B810" s="531" t="s">
        <v>1058</v>
      </c>
      <c r="C810" s="103" t="s">
        <v>84</v>
      </c>
      <c r="D810" s="513" t="s">
        <v>2640</v>
      </c>
      <c r="E810" s="103" t="s">
        <v>174</v>
      </c>
      <c r="F810" s="544" t="s">
        <v>197</v>
      </c>
      <c r="G810" s="103" t="s">
        <v>1310</v>
      </c>
      <c r="H810" s="87" t="s">
        <v>177</v>
      </c>
      <c r="I810" s="109" t="s">
        <v>1311</v>
      </c>
      <c r="J810" s="106" t="s">
        <v>1312</v>
      </c>
      <c r="K810" s="106"/>
      <c r="L810" s="106"/>
      <c r="M810" s="106"/>
      <c r="N810" s="106"/>
      <c r="O810" s="557" t="s">
        <v>2537</v>
      </c>
      <c r="P810" s="106"/>
      <c r="Q810" s="106"/>
      <c r="R810" s="87" t="s">
        <v>184</v>
      </c>
      <c r="S810" s="548">
        <v>1</v>
      </c>
      <c r="T810" s="549">
        <v>0.5</v>
      </c>
      <c r="U810" s="549">
        <v>11.43</v>
      </c>
      <c r="V810" s="554">
        <f t="shared" si="73"/>
        <v>68.58</v>
      </c>
      <c r="W810" s="549"/>
      <c r="X810" s="549">
        <v>150</v>
      </c>
      <c r="Y810" s="550">
        <f t="shared" si="74"/>
        <v>900</v>
      </c>
      <c r="Z810" s="677" t="s">
        <v>212</v>
      </c>
      <c r="AA810" s="678"/>
      <c r="AB810" s="106"/>
      <c r="AD810" s="87" t="s">
        <v>184</v>
      </c>
      <c r="AE810" s="106">
        <v>1</v>
      </c>
      <c r="AF810" s="106">
        <v>0.5</v>
      </c>
      <c r="AG810" s="708"/>
      <c r="AH810" s="104"/>
      <c r="AI810" s="87" t="s">
        <v>184</v>
      </c>
      <c r="AJ810" s="106">
        <v>1</v>
      </c>
      <c r="AK810" s="106">
        <v>0.5</v>
      </c>
      <c r="AL810" s="708"/>
      <c r="AM810" s="104"/>
      <c r="AN810" s="87" t="s">
        <v>184</v>
      </c>
      <c r="AO810" s="106">
        <v>1</v>
      </c>
      <c r="AP810" s="106">
        <v>0.5</v>
      </c>
      <c r="AQ810" s="708"/>
      <c r="AR810" s="104"/>
      <c r="AS810" s="87" t="s">
        <v>184</v>
      </c>
      <c r="AT810" s="106">
        <v>1</v>
      </c>
      <c r="AU810" s="106">
        <v>0.5</v>
      </c>
      <c r="AV810" s="708"/>
      <c r="AW810" s="104"/>
    </row>
    <row r="811" spans="1:49" ht="23">
      <c r="A811" s="522">
        <v>807</v>
      </c>
      <c r="B811" s="531" t="s">
        <v>1058</v>
      </c>
      <c r="C811" s="103" t="s">
        <v>84</v>
      </c>
      <c r="D811" s="513" t="s">
        <v>2640</v>
      </c>
      <c r="E811" s="103" t="s">
        <v>174</v>
      </c>
      <c r="F811" s="544" t="s">
        <v>197</v>
      </c>
      <c r="G811" s="103" t="s">
        <v>1310</v>
      </c>
      <c r="H811" s="87" t="s">
        <v>540</v>
      </c>
      <c r="I811" s="109" t="s">
        <v>1313</v>
      </c>
      <c r="J811" s="106" t="s">
        <v>1314</v>
      </c>
      <c r="K811" s="106"/>
      <c r="L811" s="106"/>
      <c r="M811" s="106"/>
      <c r="N811" s="106"/>
      <c r="O811" s="557"/>
      <c r="P811" s="106"/>
      <c r="Q811" s="106"/>
      <c r="R811" s="87" t="s">
        <v>184</v>
      </c>
      <c r="S811" s="548">
        <v>0</v>
      </c>
      <c r="T811" s="549">
        <v>2.5</v>
      </c>
      <c r="U811" s="549">
        <v>11.43</v>
      </c>
      <c r="V811" s="554">
        <f t="shared" si="73"/>
        <v>0</v>
      </c>
      <c r="W811" s="549"/>
      <c r="X811" s="549">
        <v>150</v>
      </c>
      <c r="Y811" s="550">
        <f t="shared" si="74"/>
        <v>0</v>
      </c>
      <c r="Z811" s="677" t="s">
        <v>212</v>
      </c>
      <c r="AA811" s="678"/>
      <c r="AB811" s="573" t="s">
        <v>2912</v>
      </c>
      <c r="AD811" s="87" t="s">
        <v>184</v>
      </c>
      <c r="AE811" s="106">
        <v>0</v>
      </c>
      <c r="AF811" s="106">
        <v>2.5</v>
      </c>
      <c r="AG811" s="708"/>
      <c r="AH811" s="104"/>
      <c r="AI811" s="87" t="s">
        <v>184</v>
      </c>
      <c r="AJ811" s="106">
        <v>0</v>
      </c>
      <c r="AK811" s="106">
        <v>2.5</v>
      </c>
      <c r="AL811" s="708"/>
      <c r="AM811" s="104"/>
      <c r="AN811" s="87" t="s">
        <v>184</v>
      </c>
      <c r="AO811" s="106">
        <v>0</v>
      </c>
      <c r="AP811" s="106">
        <v>2.5</v>
      </c>
      <c r="AQ811" s="708"/>
      <c r="AR811" s="104"/>
      <c r="AS811" s="87" t="s">
        <v>184</v>
      </c>
      <c r="AT811" s="106">
        <v>0</v>
      </c>
      <c r="AU811" s="106">
        <v>2.5</v>
      </c>
      <c r="AV811" s="708"/>
      <c r="AW811" s="104"/>
    </row>
    <row r="812" spans="1:49">
      <c r="A812" s="522">
        <v>808</v>
      </c>
      <c r="B812" s="531" t="s">
        <v>1058</v>
      </c>
      <c r="C812" s="103" t="s">
        <v>84</v>
      </c>
      <c r="D812" s="513" t="s">
        <v>2640</v>
      </c>
      <c r="E812" s="103" t="s">
        <v>174</v>
      </c>
      <c r="F812" s="544" t="s">
        <v>197</v>
      </c>
      <c r="G812" s="103" t="s">
        <v>1310</v>
      </c>
      <c r="H812" s="87" t="s">
        <v>542</v>
      </c>
      <c r="I812" s="109" t="s">
        <v>1315</v>
      </c>
      <c r="J812" s="87" t="s">
        <v>1316</v>
      </c>
      <c r="K812" s="106"/>
      <c r="L812" s="106"/>
      <c r="M812" s="106"/>
      <c r="N812" s="106" t="s">
        <v>1317</v>
      </c>
      <c r="O812" s="557" t="s">
        <v>2525</v>
      </c>
      <c r="P812" s="106"/>
      <c r="Q812" s="106"/>
      <c r="R812" s="87" t="s">
        <v>184</v>
      </c>
      <c r="S812" s="548">
        <v>1</v>
      </c>
      <c r="T812" s="549">
        <v>0.15</v>
      </c>
      <c r="U812" s="549">
        <v>11.43</v>
      </c>
      <c r="V812" s="554">
        <f t="shared" si="73"/>
        <v>20.573999999999998</v>
      </c>
      <c r="W812" s="549"/>
      <c r="X812" s="549">
        <v>150</v>
      </c>
      <c r="Y812" s="550">
        <f t="shared" si="74"/>
        <v>270</v>
      </c>
      <c r="Z812" s="677" t="s">
        <v>212</v>
      </c>
      <c r="AA812" s="678"/>
      <c r="AB812" s="573" t="s">
        <v>2539</v>
      </c>
      <c r="AD812" s="87" t="s">
        <v>184</v>
      </c>
      <c r="AE812" s="106">
        <v>1</v>
      </c>
      <c r="AF812" s="106">
        <v>0.15</v>
      </c>
      <c r="AG812" s="708"/>
      <c r="AH812" s="104"/>
      <c r="AI812" s="87" t="s">
        <v>184</v>
      </c>
      <c r="AJ812" s="106">
        <v>1</v>
      </c>
      <c r="AK812" s="106">
        <v>0.15</v>
      </c>
      <c r="AL812" s="708"/>
      <c r="AM812" s="104"/>
      <c r="AN812" s="87" t="s">
        <v>184</v>
      </c>
      <c r="AO812" s="106">
        <v>1</v>
      </c>
      <c r="AP812" s="106">
        <v>0.15</v>
      </c>
      <c r="AQ812" s="708"/>
      <c r="AR812" s="104"/>
      <c r="AS812" s="87" t="s">
        <v>184</v>
      </c>
      <c r="AT812" s="106">
        <v>1</v>
      </c>
      <c r="AU812" s="106">
        <v>0.15</v>
      </c>
      <c r="AV812" s="708"/>
      <c r="AW812" s="104"/>
    </row>
    <row r="813" spans="1:49" ht="23">
      <c r="A813" s="522">
        <v>809</v>
      </c>
      <c r="B813" s="531" t="s">
        <v>1058</v>
      </c>
      <c r="C813" s="103" t="s">
        <v>84</v>
      </c>
      <c r="D813" s="513" t="s">
        <v>2640</v>
      </c>
      <c r="E813" s="103" t="s">
        <v>174</v>
      </c>
      <c r="F813" s="544" t="s">
        <v>197</v>
      </c>
      <c r="G813" s="103" t="s">
        <v>1310</v>
      </c>
      <c r="H813" s="87" t="s">
        <v>1318</v>
      </c>
      <c r="I813" s="109" t="s">
        <v>1319</v>
      </c>
      <c r="J813" s="106" t="s">
        <v>1320</v>
      </c>
      <c r="K813" s="106"/>
      <c r="L813" s="106"/>
      <c r="M813" s="106"/>
      <c r="N813" s="106"/>
      <c r="O813" s="557"/>
      <c r="P813" s="106"/>
      <c r="Q813" s="106"/>
      <c r="R813" s="87" t="s">
        <v>184</v>
      </c>
      <c r="S813" s="548">
        <v>1</v>
      </c>
      <c r="T813" s="549">
        <v>0.3</v>
      </c>
      <c r="U813" s="549">
        <v>11.43</v>
      </c>
      <c r="V813" s="554">
        <f t="shared" si="73"/>
        <v>41.147999999999996</v>
      </c>
      <c r="W813" s="737"/>
      <c r="X813" s="549">
        <v>150</v>
      </c>
      <c r="Y813" s="550">
        <f t="shared" si="74"/>
        <v>540</v>
      </c>
      <c r="Z813" s="677" t="s">
        <v>212</v>
      </c>
      <c r="AA813" s="678"/>
      <c r="AB813" s="106"/>
      <c r="AD813" s="87" t="s">
        <v>184</v>
      </c>
      <c r="AE813" s="106">
        <v>1</v>
      </c>
      <c r="AF813" s="106">
        <v>0.3</v>
      </c>
      <c r="AG813" s="708"/>
      <c r="AH813" s="104"/>
      <c r="AI813" s="87" t="s">
        <v>184</v>
      </c>
      <c r="AJ813" s="106">
        <v>1</v>
      </c>
      <c r="AK813" s="106">
        <v>0.3</v>
      </c>
      <c r="AL813" s="708"/>
      <c r="AM813" s="104"/>
      <c r="AN813" s="87" t="s">
        <v>184</v>
      </c>
      <c r="AO813" s="106">
        <v>1</v>
      </c>
      <c r="AP813" s="106">
        <v>0.3</v>
      </c>
      <c r="AQ813" s="708"/>
      <c r="AR813" s="104"/>
      <c r="AS813" s="87" t="s">
        <v>184</v>
      </c>
      <c r="AT813" s="106">
        <v>1</v>
      </c>
      <c r="AU813" s="106">
        <v>0.3</v>
      </c>
      <c r="AV813" s="708"/>
      <c r="AW813" s="104"/>
    </row>
    <row r="814" spans="1:49">
      <c r="A814" s="522">
        <v>810</v>
      </c>
      <c r="B814" s="531" t="s">
        <v>1058</v>
      </c>
      <c r="C814" s="103" t="s">
        <v>84</v>
      </c>
      <c r="D814" s="513" t="s">
        <v>2640</v>
      </c>
      <c r="E814" s="103" t="s">
        <v>174</v>
      </c>
      <c r="F814" s="544" t="s">
        <v>197</v>
      </c>
      <c r="G814" s="103" t="s">
        <v>1310</v>
      </c>
      <c r="H814" s="87" t="s">
        <v>581</v>
      </c>
      <c r="I814" s="109" t="s">
        <v>1321</v>
      </c>
      <c r="J814" s="106" t="s">
        <v>1322</v>
      </c>
      <c r="K814" s="106"/>
      <c r="L814" s="106"/>
      <c r="M814" s="106"/>
      <c r="N814" s="106" t="s">
        <v>1323</v>
      </c>
      <c r="O814" s="557" t="s">
        <v>2526</v>
      </c>
      <c r="P814" s="106"/>
      <c r="Q814" s="106"/>
      <c r="R814" s="87" t="s">
        <v>184</v>
      </c>
      <c r="S814" s="548">
        <v>0</v>
      </c>
      <c r="T814" s="549">
        <v>12</v>
      </c>
      <c r="U814" s="549">
        <v>11.43</v>
      </c>
      <c r="V814" s="554">
        <f t="shared" si="73"/>
        <v>0</v>
      </c>
      <c r="W814" s="761"/>
      <c r="X814" s="549">
        <v>150</v>
      </c>
      <c r="Y814" s="550">
        <f t="shared" si="74"/>
        <v>0</v>
      </c>
      <c r="Z814" s="677" t="s">
        <v>212</v>
      </c>
      <c r="AA814" s="678"/>
      <c r="AB814" s="106"/>
      <c r="AD814" s="87" t="s">
        <v>184</v>
      </c>
      <c r="AE814" s="106">
        <v>0</v>
      </c>
      <c r="AF814" s="106">
        <v>12</v>
      </c>
      <c r="AG814" s="708"/>
      <c r="AH814" s="104"/>
      <c r="AI814" s="87" t="s">
        <v>184</v>
      </c>
      <c r="AJ814" s="106">
        <v>0</v>
      </c>
      <c r="AK814" s="106">
        <v>12</v>
      </c>
      <c r="AL814" s="708"/>
      <c r="AM814" s="104"/>
      <c r="AN814" s="87" t="s">
        <v>184</v>
      </c>
      <c r="AO814" s="106">
        <v>0</v>
      </c>
      <c r="AP814" s="106">
        <v>12</v>
      </c>
      <c r="AQ814" s="708"/>
      <c r="AR814" s="104"/>
      <c r="AS814" s="87" t="s">
        <v>184</v>
      </c>
      <c r="AT814" s="106">
        <v>0</v>
      </c>
      <c r="AU814" s="106">
        <v>12</v>
      </c>
      <c r="AV814" s="708"/>
      <c r="AW814" s="104"/>
    </row>
    <row r="815" spans="1:49">
      <c r="A815" s="522">
        <v>811</v>
      </c>
      <c r="B815" s="531" t="s">
        <v>1058</v>
      </c>
      <c r="C815" s="103" t="s">
        <v>84</v>
      </c>
      <c r="D815" s="513" t="s">
        <v>2640</v>
      </c>
      <c r="E815" s="103" t="s">
        <v>174</v>
      </c>
      <c r="F815" s="544" t="s">
        <v>197</v>
      </c>
      <c r="G815" s="103" t="s">
        <v>1310</v>
      </c>
      <c r="H815" s="87" t="s">
        <v>193</v>
      </c>
      <c r="I815" s="109" t="s">
        <v>1325</v>
      </c>
      <c r="J815" s="106"/>
      <c r="K815" s="567"/>
      <c r="L815" s="567"/>
      <c r="M815" s="567"/>
      <c r="N815" s="567" t="s">
        <v>1326</v>
      </c>
      <c r="O815" s="557" t="s">
        <v>2526</v>
      </c>
      <c r="P815" s="567"/>
      <c r="Q815" s="567"/>
      <c r="R815" s="547" t="s">
        <v>184</v>
      </c>
      <c r="S815" s="596">
        <v>1</v>
      </c>
      <c r="T815" s="597">
        <v>0.25</v>
      </c>
      <c r="U815" s="549">
        <v>11.43</v>
      </c>
      <c r="V815" s="554">
        <f t="shared" si="73"/>
        <v>34.29</v>
      </c>
      <c r="W815" s="761"/>
      <c r="X815" s="549">
        <v>150</v>
      </c>
      <c r="Y815" s="550">
        <f t="shared" si="74"/>
        <v>450</v>
      </c>
      <c r="Z815" s="677" t="s">
        <v>212</v>
      </c>
      <c r="AA815" s="678"/>
      <c r="AB815" s="567"/>
      <c r="AD815" s="87" t="s">
        <v>184</v>
      </c>
      <c r="AE815" s="106">
        <v>1</v>
      </c>
      <c r="AF815" s="106">
        <v>0.25</v>
      </c>
      <c r="AG815" s="708"/>
      <c r="AH815" s="104"/>
      <c r="AI815" s="87" t="s">
        <v>184</v>
      </c>
      <c r="AJ815" s="106">
        <v>1</v>
      </c>
      <c r="AK815" s="106">
        <v>0.25</v>
      </c>
      <c r="AL815" s="708"/>
      <c r="AM815" s="104"/>
      <c r="AN815" s="87" t="s">
        <v>184</v>
      </c>
      <c r="AO815" s="106">
        <v>1</v>
      </c>
      <c r="AP815" s="106">
        <v>0.25</v>
      </c>
      <c r="AQ815" s="708"/>
      <c r="AR815" s="104"/>
      <c r="AS815" s="87" t="s">
        <v>184</v>
      </c>
      <c r="AT815" s="106">
        <v>1</v>
      </c>
      <c r="AU815" s="106">
        <v>0.25</v>
      </c>
      <c r="AV815" s="708"/>
      <c r="AW815" s="104"/>
    </row>
    <row r="816" spans="1:49">
      <c r="A816" s="522">
        <v>812</v>
      </c>
      <c r="B816" s="531" t="s">
        <v>1058</v>
      </c>
      <c r="C816" s="103" t="s">
        <v>84</v>
      </c>
      <c r="D816" s="513" t="s">
        <v>2640</v>
      </c>
      <c r="E816" s="103" t="s">
        <v>174</v>
      </c>
      <c r="F816" s="544" t="s">
        <v>197</v>
      </c>
      <c r="G816" s="103" t="s">
        <v>1310</v>
      </c>
      <c r="H816" s="87" t="s">
        <v>289</v>
      </c>
      <c r="I816" s="109" t="s">
        <v>1327</v>
      </c>
      <c r="J816" s="106" t="s">
        <v>1328</v>
      </c>
      <c r="K816" s="567"/>
      <c r="L816" s="567"/>
      <c r="M816" s="567"/>
      <c r="N816" s="567"/>
      <c r="O816" s="557"/>
      <c r="P816" s="567"/>
      <c r="Q816" s="567"/>
      <c r="R816" s="547" t="s">
        <v>184</v>
      </c>
      <c r="S816" s="596">
        <v>1</v>
      </c>
      <c r="T816" s="597">
        <v>0.15</v>
      </c>
      <c r="U816" s="549">
        <v>11.43</v>
      </c>
      <c r="V816" s="554">
        <f t="shared" si="73"/>
        <v>20.573999999999998</v>
      </c>
      <c r="W816" s="761"/>
      <c r="X816" s="549">
        <v>150</v>
      </c>
      <c r="Y816" s="550">
        <f t="shared" si="74"/>
        <v>270</v>
      </c>
      <c r="Z816" s="677" t="s">
        <v>212</v>
      </c>
      <c r="AA816" s="678"/>
      <c r="AB816" s="567"/>
      <c r="AD816" s="87" t="s">
        <v>184</v>
      </c>
      <c r="AE816" s="106">
        <v>1</v>
      </c>
      <c r="AF816" s="106">
        <v>0.15</v>
      </c>
      <c r="AG816" s="708"/>
      <c r="AH816" s="104"/>
      <c r="AI816" s="87" t="s">
        <v>184</v>
      </c>
      <c r="AJ816" s="106">
        <v>1</v>
      </c>
      <c r="AK816" s="106">
        <v>0.15</v>
      </c>
      <c r="AL816" s="708"/>
      <c r="AM816" s="104"/>
      <c r="AN816" s="87" t="s">
        <v>184</v>
      </c>
      <c r="AO816" s="106">
        <v>1</v>
      </c>
      <c r="AP816" s="106">
        <v>0.15</v>
      </c>
      <c r="AQ816" s="708"/>
      <c r="AR816" s="104"/>
      <c r="AS816" s="87" t="s">
        <v>184</v>
      </c>
      <c r="AT816" s="106">
        <v>1</v>
      </c>
      <c r="AU816" s="106">
        <v>0.15</v>
      </c>
      <c r="AV816" s="708"/>
      <c r="AW816" s="104"/>
    </row>
    <row r="817" spans="1:49" ht="34.5">
      <c r="A817" s="522">
        <v>813</v>
      </c>
      <c r="B817" s="531" t="s">
        <v>1058</v>
      </c>
      <c r="C817" s="103" t="s">
        <v>84</v>
      </c>
      <c r="D817" s="513" t="s">
        <v>2640</v>
      </c>
      <c r="E817" s="103" t="s">
        <v>174</v>
      </c>
      <c r="F817" s="544" t="s">
        <v>197</v>
      </c>
      <c r="G817" s="513" t="s">
        <v>1329</v>
      </c>
      <c r="H817" s="109" t="s">
        <v>1330</v>
      </c>
      <c r="I817" s="87" t="s">
        <v>1331</v>
      </c>
      <c r="J817" s="106"/>
      <c r="K817" s="567"/>
      <c r="L817" s="568"/>
      <c r="M817" s="567"/>
      <c r="N817" s="567"/>
      <c r="O817" s="557"/>
      <c r="P817" s="567"/>
      <c r="Q817" s="567"/>
      <c r="R817" s="547" t="s">
        <v>199</v>
      </c>
      <c r="S817" s="558">
        <v>0</v>
      </c>
      <c r="T817" s="558">
        <v>0</v>
      </c>
      <c r="U817" s="558">
        <v>0</v>
      </c>
      <c r="V817" s="554">
        <f t="shared" si="73"/>
        <v>0</v>
      </c>
      <c r="W817" s="762"/>
      <c r="X817" s="558">
        <v>0</v>
      </c>
      <c r="Y817" s="550">
        <f t="shared" si="74"/>
        <v>0</v>
      </c>
      <c r="Z817" s="677" t="s">
        <v>1332</v>
      </c>
      <c r="AA817" s="678"/>
      <c r="AB817" s="547" t="s">
        <v>1333</v>
      </c>
      <c r="AD817" s="87" t="s">
        <v>199</v>
      </c>
      <c r="AE817" s="567"/>
      <c r="AF817" s="567"/>
      <c r="AG817" s="708"/>
      <c r="AH817" s="104"/>
      <c r="AI817" s="87" t="s">
        <v>199</v>
      </c>
      <c r="AJ817" s="87"/>
      <c r="AK817" s="87"/>
      <c r="AL817" s="708"/>
      <c r="AM817" s="104"/>
      <c r="AN817" s="87" t="s">
        <v>199</v>
      </c>
      <c r="AO817" s="87"/>
      <c r="AP817" s="87"/>
      <c r="AQ817" s="708"/>
      <c r="AR817" s="104"/>
      <c r="AS817" s="87" t="s">
        <v>199</v>
      </c>
      <c r="AT817" s="87"/>
      <c r="AU817" s="87"/>
      <c r="AV817" s="708"/>
      <c r="AW817" s="104"/>
    </row>
    <row r="818" spans="1:49" hidden="1">
      <c r="A818" s="522">
        <v>814</v>
      </c>
      <c r="B818" s="531" t="s">
        <v>1058</v>
      </c>
      <c r="C818" s="103" t="s">
        <v>84</v>
      </c>
      <c r="D818" s="513" t="s">
        <v>2640</v>
      </c>
      <c r="E818" s="103" t="s">
        <v>174</v>
      </c>
      <c r="F818" s="544" t="s">
        <v>201</v>
      </c>
      <c r="G818" s="513" t="s">
        <v>202</v>
      </c>
      <c r="H818" s="87" t="s">
        <v>177</v>
      </c>
      <c r="I818" s="109" t="s">
        <v>1334</v>
      </c>
      <c r="J818" s="106" t="s">
        <v>1335</v>
      </c>
      <c r="K818" s="567"/>
      <c r="L818" s="568"/>
      <c r="M818" s="567"/>
      <c r="N818" s="567"/>
      <c r="O818" s="557" t="s">
        <v>2540</v>
      </c>
      <c r="P818" s="567"/>
      <c r="Q818" s="567"/>
      <c r="R818" s="547" t="s">
        <v>184</v>
      </c>
      <c r="S818" s="596">
        <v>1</v>
      </c>
      <c r="T818" s="597">
        <v>0.1</v>
      </c>
      <c r="U818" s="549">
        <v>2.286</v>
      </c>
      <c r="V818" s="554">
        <f t="shared" si="73"/>
        <v>2.7432000000000003</v>
      </c>
      <c r="W818" s="761"/>
      <c r="X818" s="549">
        <v>112.5</v>
      </c>
      <c r="Y818" s="550">
        <f t="shared" si="74"/>
        <v>135</v>
      </c>
      <c r="Z818" s="677" t="s">
        <v>212</v>
      </c>
      <c r="AA818" s="678"/>
      <c r="AB818" s="573" t="s">
        <v>2541</v>
      </c>
      <c r="AD818" s="87" t="s">
        <v>184</v>
      </c>
      <c r="AE818" s="567">
        <v>1</v>
      </c>
      <c r="AF818" s="567">
        <v>0.1</v>
      </c>
      <c r="AG818" s="708"/>
      <c r="AH818" s="104"/>
      <c r="AI818" s="87" t="s">
        <v>184</v>
      </c>
      <c r="AJ818" s="87">
        <v>1</v>
      </c>
      <c r="AK818" s="87">
        <v>0.1</v>
      </c>
      <c r="AL818" s="708"/>
      <c r="AM818" s="104"/>
      <c r="AN818" s="87" t="s">
        <v>184</v>
      </c>
      <c r="AO818" s="87">
        <v>1</v>
      </c>
      <c r="AP818" s="87">
        <v>0.1</v>
      </c>
      <c r="AQ818" s="708"/>
      <c r="AR818" s="104"/>
      <c r="AS818" s="87" t="s">
        <v>184</v>
      </c>
      <c r="AT818" s="87">
        <v>1</v>
      </c>
      <c r="AU818" s="87">
        <v>0.1</v>
      </c>
      <c r="AV818" s="708"/>
      <c r="AW818" s="104"/>
    </row>
    <row r="819" spans="1:49" hidden="1">
      <c r="A819" s="522">
        <v>815</v>
      </c>
      <c r="B819" s="531" t="s">
        <v>1058</v>
      </c>
      <c r="C819" s="103" t="s">
        <v>84</v>
      </c>
      <c r="D819" s="513" t="s">
        <v>2640</v>
      </c>
      <c r="E819" s="103" t="s">
        <v>174</v>
      </c>
      <c r="F819" s="544" t="s">
        <v>201</v>
      </c>
      <c r="G819" s="513" t="s">
        <v>202</v>
      </c>
      <c r="H819" s="87" t="s">
        <v>1336</v>
      </c>
      <c r="I819" s="109" t="s">
        <v>1337</v>
      </c>
      <c r="J819" s="106" t="s">
        <v>1338</v>
      </c>
      <c r="K819" s="567"/>
      <c r="L819" s="568"/>
      <c r="M819" s="567"/>
      <c r="N819" s="567" t="s">
        <v>1323</v>
      </c>
      <c r="O819" s="557" t="s">
        <v>1339</v>
      </c>
      <c r="P819" s="567"/>
      <c r="Q819" s="567"/>
      <c r="R819" s="547" t="s">
        <v>184</v>
      </c>
      <c r="S819" s="596">
        <v>0</v>
      </c>
      <c r="T819" s="597">
        <v>0.25</v>
      </c>
      <c r="U819" s="549">
        <v>2.286</v>
      </c>
      <c r="V819" s="554">
        <f t="shared" si="73"/>
        <v>0</v>
      </c>
      <c r="W819" s="761"/>
      <c r="X819" s="549">
        <v>112.5</v>
      </c>
      <c r="Y819" s="550">
        <f t="shared" si="74"/>
        <v>0</v>
      </c>
      <c r="Z819" s="677" t="s">
        <v>212</v>
      </c>
      <c r="AA819" s="678"/>
      <c r="AB819" s="567"/>
      <c r="AD819" s="87" t="s">
        <v>184</v>
      </c>
      <c r="AE819" s="567">
        <v>0</v>
      </c>
      <c r="AF819" s="567">
        <v>0.25</v>
      </c>
      <c r="AG819" s="708"/>
      <c r="AH819" s="104"/>
      <c r="AI819" s="87" t="s">
        <v>184</v>
      </c>
      <c r="AJ819" s="87">
        <v>0</v>
      </c>
      <c r="AK819" s="87">
        <v>0.25</v>
      </c>
      <c r="AL819" s="708"/>
      <c r="AM819" s="104"/>
      <c r="AN819" s="87" t="s">
        <v>184</v>
      </c>
      <c r="AO819" s="87">
        <v>0</v>
      </c>
      <c r="AP819" s="87">
        <v>0.25</v>
      </c>
      <c r="AQ819" s="708"/>
      <c r="AR819" s="104"/>
      <c r="AS819" s="87" t="s">
        <v>184</v>
      </c>
      <c r="AT819" s="87">
        <v>0</v>
      </c>
      <c r="AU819" s="87">
        <v>0.25</v>
      </c>
      <c r="AV819" s="708"/>
      <c r="AW819" s="104"/>
    </row>
    <row r="820" spans="1:49" hidden="1">
      <c r="A820" s="522">
        <v>816</v>
      </c>
      <c r="B820" s="531" t="s">
        <v>1058</v>
      </c>
      <c r="C820" s="103" t="s">
        <v>84</v>
      </c>
      <c r="D820" s="513" t="s">
        <v>2640</v>
      </c>
      <c r="E820" s="103" t="s">
        <v>174</v>
      </c>
      <c r="F820" s="544" t="s">
        <v>201</v>
      </c>
      <c r="G820" s="513" t="s">
        <v>202</v>
      </c>
      <c r="H820" s="109" t="s">
        <v>1340</v>
      </c>
      <c r="I820" s="109" t="s">
        <v>1341</v>
      </c>
      <c r="J820" s="106"/>
      <c r="K820" s="567"/>
      <c r="L820" s="568"/>
      <c r="M820" s="567"/>
      <c r="N820" s="567" t="s">
        <v>1342</v>
      </c>
      <c r="O820" s="557" t="s">
        <v>2534</v>
      </c>
      <c r="P820" s="567"/>
      <c r="Q820" s="567"/>
      <c r="R820" s="547" t="s">
        <v>184</v>
      </c>
      <c r="S820" s="596">
        <v>1</v>
      </c>
      <c r="T820" s="597">
        <v>0.05</v>
      </c>
      <c r="U820" s="549">
        <v>2.286</v>
      </c>
      <c r="V820" s="554">
        <f t="shared" si="73"/>
        <v>1.3716000000000002</v>
      </c>
      <c r="W820" s="597"/>
      <c r="X820" s="549">
        <v>112.5</v>
      </c>
      <c r="Y820" s="550">
        <f t="shared" si="74"/>
        <v>67.5</v>
      </c>
      <c r="Z820" s="677" t="s">
        <v>212</v>
      </c>
      <c r="AA820" s="678"/>
      <c r="AB820" s="567"/>
      <c r="AD820" s="87"/>
      <c r="AE820" s="567">
        <v>1</v>
      </c>
      <c r="AF820" s="567">
        <v>0.05</v>
      </c>
      <c r="AG820" s="708"/>
      <c r="AH820" s="104"/>
      <c r="AI820" s="87"/>
      <c r="AJ820" s="87">
        <v>1</v>
      </c>
      <c r="AK820" s="87">
        <v>0.05</v>
      </c>
      <c r="AL820" s="708"/>
      <c r="AM820" s="104"/>
      <c r="AN820" s="87"/>
      <c r="AO820" s="87">
        <v>1</v>
      </c>
      <c r="AP820" s="87">
        <v>0.05</v>
      </c>
      <c r="AQ820" s="708"/>
      <c r="AR820" s="104"/>
      <c r="AS820" s="87"/>
      <c r="AT820" s="87">
        <v>1</v>
      </c>
      <c r="AU820" s="87">
        <v>0.05</v>
      </c>
      <c r="AV820" s="708"/>
      <c r="AW820" s="104"/>
    </row>
    <row r="821" spans="1:49" hidden="1">
      <c r="A821" s="522">
        <v>817</v>
      </c>
      <c r="B821" s="531" t="s">
        <v>1058</v>
      </c>
      <c r="C821" s="103" t="s">
        <v>84</v>
      </c>
      <c r="D821" s="513" t="s">
        <v>2640</v>
      </c>
      <c r="E821" s="103" t="s">
        <v>174</v>
      </c>
      <c r="F821" s="544" t="s">
        <v>201</v>
      </c>
      <c r="G821" s="513" t="s">
        <v>202</v>
      </c>
      <c r="H821" s="87" t="s">
        <v>289</v>
      </c>
      <c r="I821" s="109" t="s">
        <v>1343</v>
      </c>
      <c r="J821" s="106"/>
      <c r="K821" s="567"/>
      <c r="L821" s="568"/>
      <c r="M821" s="567"/>
      <c r="N821" s="567"/>
      <c r="O821" s="557"/>
      <c r="P821" s="567"/>
      <c r="Q821" s="567"/>
      <c r="R821" s="547" t="s">
        <v>184</v>
      </c>
      <c r="S821" s="596">
        <v>1</v>
      </c>
      <c r="T821" s="597">
        <v>0.1</v>
      </c>
      <c r="U821" s="549">
        <v>2.286</v>
      </c>
      <c r="V821" s="554">
        <f t="shared" si="73"/>
        <v>2.7432000000000003</v>
      </c>
      <c r="W821" s="597"/>
      <c r="X821" s="549">
        <v>112.5</v>
      </c>
      <c r="Y821" s="550">
        <f t="shared" si="74"/>
        <v>135</v>
      </c>
      <c r="Z821" s="677" t="s">
        <v>212</v>
      </c>
      <c r="AA821" s="678"/>
      <c r="AB821" s="567"/>
      <c r="AD821" s="87" t="s">
        <v>184</v>
      </c>
      <c r="AE821" s="567">
        <v>1</v>
      </c>
      <c r="AF821" s="567">
        <v>0.1</v>
      </c>
      <c r="AG821" s="708"/>
      <c r="AH821" s="104"/>
      <c r="AI821" s="87" t="s">
        <v>184</v>
      </c>
      <c r="AJ821" s="87">
        <v>1</v>
      </c>
      <c r="AK821" s="87">
        <v>0.1</v>
      </c>
      <c r="AL821" s="708"/>
      <c r="AM821" s="104"/>
      <c r="AN821" s="87" t="s">
        <v>184</v>
      </c>
      <c r="AO821" s="87">
        <v>1</v>
      </c>
      <c r="AP821" s="87">
        <v>0.1</v>
      </c>
      <c r="AQ821" s="708"/>
      <c r="AR821" s="104"/>
      <c r="AS821" s="87" t="s">
        <v>184</v>
      </c>
      <c r="AT821" s="87">
        <v>1</v>
      </c>
      <c r="AU821" s="87">
        <v>0.1</v>
      </c>
      <c r="AV821" s="708"/>
      <c r="AW821" s="104"/>
    </row>
    <row r="822" spans="1:49" hidden="1">
      <c r="A822" s="522">
        <v>818</v>
      </c>
      <c r="B822" s="531" t="s">
        <v>1058</v>
      </c>
      <c r="C822" s="103" t="s">
        <v>84</v>
      </c>
      <c r="D822" s="513" t="s">
        <v>2640</v>
      </c>
      <c r="E822" s="103" t="s">
        <v>174</v>
      </c>
      <c r="F822" s="103" t="s">
        <v>225</v>
      </c>
      <c r="G822" s="513" t="s">
        <v>226</v>
      </c>
      <c r="H822" s="87" t="s">
        <v>227</v>
      </c>
      <c r="I822" s="109" t="s">
        <v>1344</v>
      </c>
      <c r="J822" s="106"/>
      <c r="K822" s="567"/>
      <c r="L822" s="568"/>
      <c r="M822" s="567"/>
      <c r="N822" s="567"/>
      <c r="O822" s="557"/>
      <c r="P822" s="567"/>
      <c r="Q822" s="567"/>
      <c r="R822" s="547" t="s">
        <v>1345</v>
      </c>
      <c r="S822" s="596">
        <v>0</v>
      </c>
      <c r="T822" s="596">
        <v>0</v>
      </c>
      <c r="U822" s="596">
        <v>10</v>
      </c>
      <c r="V822" s="554">
        <f t="shared" si="73"/>
        <v>0</v>
      </c>
      <c r="W822" s="761"/>
      <c r="X822" s="549">
        <v>10</v>
      </c>
      <c r="Y822" s="550">
        <f t="shared" si="74"/>
        <v>0</v>
      </c>
      <c r="Z822" s="677"/>
      <c r="AA822" s="678"/>
      <c r="AB822" s="567"/>
      <c r="AD822" s="87" t="s">
        <v>1345</v>
      </c>
      <c r="AE822" s="567"/>
      <c r="AF822" s="567"/>
      <c r="AG822" s="708"/>
      <c r="AH822" s="104"/>
      <c r="AI822" s="87" t="s">
        <v>1345</v>
      </c>
      <c r="AJ822" s="87"/>
      <c r="AK822" s="87"/>
      <c r="AL822" s="708"/>
      <c r="AM822" s="104"/>
      <c r="AN822" s="87" t="s">
        <v>1345</v>
      </c>
      <c r="AO822" s="87"/>
      <c r="AP822" s="87"/>
      <c r="AQ822" s="708"/>
      <c r="AR822" s="104"/>
      <c r="AS822" s="87" t="s">
        <v>1345</v>
      </c>
      <c r="AT822" s="87"/>
      <c r="AU822" s="87"/>
      <c r="AV822" s="708"/>
      <c r="AW822" s="104"/>
    </row>
    <row r="823" spans="1:49" ht="57.5" hidden="1">
      <c r="A823" s="522">
        <v>819</v>
      </c>
      <c r="B823" s="531" t="s">
        <v>1058</v>
      </c>
      <c r="C823" s="103" t="s">
        <v>84</v>
      </c>
      <c r="D823" s="513" t="s">
        <v>2640</v>
      </c>
      <c r="E823" s="103" t="s">
        <v>174</v>
      </c>
      <c r="F823" s="563" t="s">
        <v>229</v>
      </c>
      <c r="G823" s="679" t="s">
        <v>230</v>
      </c>
      <c r="H823" s="547" t="s">
        <v>177</v>
      </c>
      <c r="I823" s="109" t="s">
        <v>1346</v>
      </c>
      <c r="J823" s="106" t="s">
        <v>232</v>
      </c>
      <c r="K823" s="567"/>
      <c r="L823" s="568"/>
      <c r="M823" s="567"/>
      <c r="N823" s="567"/>
      <c r="O823" s="557"/>
      <c r="P823" s="567"/>
      <c r="Q823" s="567"/>
      <c r="R823" s="547" t="s">
        <v>184</v>
      </c>
      <c r="S823" s="596">
        <v>1</v>
      </c>
      <c r="T823" s="597">
        <v>0.3</v>
      </c>
      <c r="U823" s="549">
        <v>30.86</v>
      </c>
      <c r="V823" s="554">
        <f t="shared" si="73"/>
        <v>111.09599999999999</v>
      </c>
      <c r="W823" s="761"/>
      <c r="X823" s="549">
        <v>150</v>
      </c>
      <c r="Y823" s="550">
        <f t="shared" si="74"/>
        <v>540</v>
      </c>
      <c r="Z823" s="677" t="s">
        <v>212</v>
      </c>
      <c r="AA823" s="678"/>
      <c r="AB823" s="567"/>
      <c r="AD823" s="87" t="s">
        <v>184</v>
      </c>
      <c r="AE823" s="567">
        <v>1</v>
      </c>
      <c r="AF823" s="567">
        <v>0.3</v>
      </c>
      <c r="AG823" s="708"/>
      <c r="AH823" s="104"/>
      <c r="AI823" s="87" t="s">
        <v>184</v>
      </c>
      <c r="AJ823" s="87">
        <v>1</v>
      </c>
      <c r="AK823" s="87">
        <v>0.3</v>
      </c>
      <c r="AL823" s="708"/>
      <c r="AM823" s="104"/>
      <c r="AN823" s="87" t="s">
        <v>184</v>
      </c>
      <c r="AO823" s="87">
        <v>1</v>
      </c>
      <c r="AP823" s="87">
        <v>0.3</v>
      </c>
      <c r="AQ823" s="708"/>
      <c r="AR823" s="104"/>
      <c r="AS823" s="87" t="s">
        <v>184</v>
      </c>
      <c r="AT823" s="87">
        <v>1</v>
      </c>
      <c r="AU823" s="87">
        <v>0.3</v>
      </c>
      <c r="AV823" s="708"/>
      <c r="AW823" s="104"/>
    </row>
    <row r="824" spans="1:49" hidden="1">
      <c r="A824" s="522">
        <v>820</v>
      </c>
      <c r="B824" s="531" t="s">
        <v>1058</v>
      </c>
      <c r="C824" s="103" t="s">
        <v>84</v>
      </c>
      <c r="D824" s="513" t="s">
        <v>2640</v>
      </c>
      <c r="E824" s="103" t="s">
        <v>174</v>
      </c>
      <c r="F824" s="563" t="s">
        <v>229</v>
      </c>
      <c r="G824" s="679" t="s">
        <v>230</v>
      </c>
      <c r="H824" s="547" t="s">
        <v>236</v>
      </c>
      <c r="I824" s="109" t="s">
        <v>1347</v>
      </c>
      <c r="J824" s="106" t="s">
        <v>237</v>
      </c>
      <c r="K824" s="567"/>
      <c r="L824" s="568"/>
      <c r="M824" s="567"/>
      <c r="N824" s="567"/>
      <c r="O824" s="557"/>
      <c r="P824" s="567"/>
      <c r="Q824" s="567"/>
      <c r="R824" s="547" t="s">
        <v>184</v>
      </c>
      <c r="S824" s="601">
        <v>0</v>
      </c>
      <c r="T824" s="597">
        <v>1</v>
      </c>
      <c r="U824" s="549">
        <v>30.86</v>
      </c>
      <c r="V824" s="554">
        <f t="shared" si="73"/>
        <v>0</v>
      </c>
      <c r="W824" s="597"/>
      <c r="X824" s="549">
        <v>150</v>
      </c>
      <c r="Y824" s="550">
        <f t="shared" si="74"/>
        <v>0</v>
      </c>
      <c r="Z824" s="677" t="s">
        <v>212</v>
      </c>
      <c r="AA824" s="678"/>
      <c r="AB824" s="605" t="s">
        <v>1348</v>
      </c>
      <c r="AD824" s="87" t="s">
        <v>184</v>
      </c>
      <c r="AE824" s="567">
        <v>0</v>
      </c>
      <c r="AF824" s="567">
        <v>1</v>
      </c>
      <c r="AG824" s="708"/>
      <c r="AH824" s="104"/>
      <c r="AI824" s="87" t="s">
        <v>184</v>
      </c>
      <c r="AJ824" s="87">
        <v>0</v>
      </c>
      <c r="AK824" s="87">
        <v>1</v>
      </c>
      <c r="AL824" s="708"/>
      <c r="AM824" s="104"/>
      <c r="AN824" s="87" t="s">
        <v>184</v>
      </c>
      <c r="AO824" s="87">
        <v>0</v>
      </c>
      <c r="AP824" s="87">
        <v>1</v>
      </c>
      <c r="AQ824" s="708"/>
      <c r="AR824" s="104"/>
      <c r="AS824" s="87" t="s">
        <v>184</v>
      </c>
      <c r="AT824" s="87">
        <v>0</v>
      </c>
      <c r="AU824" s="87">
        <v>1</v>
      </c>
      <c r="AV824" s="708"/>
      <c r="AW824" s="104"/>
    </row>
    <row r="825" spans="1:49" ht="23" hidden="1">
      <c r="A825" s="522">
        <v>821</v>
      </c>
      <c r="B825" s="531" t="s">
        <v>1058</v>
      </c>
      <c r="C825" s="103" t="s">
        <v>84</v>
      </c>
      <c r="D825" s="513" t="s">
        <v>2640</v>
      </c>
      <c r="E825" s="103" t="s">
        <v>174</v>
      </c>
      <c r="F825" s="563" t="s">
        <v>229</v>
      </c>
      <c r="G825" s="679" t="s">
        <v>230</v>
      </c>
      <c r="H825" s="547" t="s">
        <v>238</v>
      </c>
      <c r="I825" s="109" t="s">
        <v>1349</v>
      </c>
      <c r="J825" s="106"/>
      <c r="K825" s="567"/>
      <c r="L825" s="568"/>
      <c r="M825" s="567"/>
      <c r="N825" s="567" t="s">
        <v>487</v>
      </c>
      <c r="O825" s="572" t="s">
        <v>2542</v>
      </c>
      <c r="P825" s="567"/>
      <c r="Q825" s="567"/>
      <c r="R825" s="547" t="s">
        <v>184</v>
      </c>
      <c r="S825" s="596">
        <v>1</v>
      </c>
      <c r="T825" s="597">
        <v>0.2</v>
      </c>
      <c r="U825" s="549">
        <v>30.86</v>
      </c>
      <c r="V825" s="554">
        <f t="shared" si="73"/>
        <v>74.064000000000007</v>
      </c>
      <c r="W825" s="597"/>
      <c r="X825" s="549">
        <v>150</v>
      </c>
      <c r="Y825" s="550">
        <f t="shared" si="74"/>
        <v>360</v>
      </c>
      <c r="Z825" s="677" t="s">
        <v>212</v>
      </c>
      <c r="AA825" s="678"/>
      <c r="AB825" s="680" t="s">
        <v>2543</v>
      </c>
      <c r="AD825" s="87" t="s">
        <v>184</v>
      </c>
      <c r="AE825" s="567">
        <v>1</v>
      </c>
      <c r="AF825" s="567">
        <v>0.2</v>
      </c>
      <c r="AG825" s="708"/>
      <c r="AH825" s="104"/>
      <c r="AI825" s="87" t="s">
        <v>184</v>
      </c>
      <c r="AJ825" s="87">
        <v>1</v>
      </c>
      <c r="AK825" s="87">
        <v>0.2</v>
      </c>
      <c r="AL825" s="708"/>
      <c r="AM825" s="104"/>
      <c r="AN825" s="87" t="s">
        <v>184</v>
      </c>
      <c r="AO825" s="87">
        <v>1</v>
      </c>
      <c r="AP825" s="87">
        <v>0.2</v>
      </c>
      <c r="AQ825" s="708"/>
      <c r="AR825" s="104"/>
      <c r="AS825" s="87" t="s">
        <v>184</v>
      </c>
      <c r="AT825" s="87">
        <v>1</v>
      </c>
      <c r="AU825" s="87">
        <v>0.2</v>
      </c>
      <c r="AV825" s="708"/>
      <c r="AW825" s="104"/>
    </row>
    <row r="826" spans="1:49" hidden="1">
      <c r="A826" s="522">
        <v>822</v>
      </c>
      <c r="B826" s="531" t="s">
        <v>1058</v>
      </c>
      <c r="C826" s="103" t="s">
        <v>84</v>
      </c>
      <c r="D826" s="513" t="s">
        <v>2640</v>
      </c>
      <c r="E826" s="103" t="s">
        <v>174</v>
      </c>
      <c r="F826" s="563" t="s">
        <v>229</v>
      </c>
      <c r="G826" s="679" t="s">
        <v>230</v>
      </c>
      <c r="H826" s="87" t="s">
        <v>289</v>
      </c>
      <c r="I826" s="109" t="s">
        <v>241</v>
      </c>
      <c r="J826" s="106"/>
      <c r="K826" s="567"/>
      <c r="L826" s="568"/>
      <c r="M826" s="567"/>
      <c r="N826" s="567"/>
      <c r="O826" s="557"/>
      <c r="P826" s="567"/>
      <c r="Q826" s="567"/>
      <c r="R826" s="547" t="s">
        <v>184</v>
      </c>
      <c r="S826" s="596">
        <v>1</v>
      </c>
      <c r="T826" s="597">
        <v>0.05</v>
      </c>
      <c r="U826" s="549">
        <v>30.86</v>
      </c>
      <c r="V826" s="554">
        <f t="shared" si="73"/>
        <v>18.516000000000002</v>
      </c>
      <c r="W826" s="597"/>
      <c r="X826" s="549">
        <v>150</v>
      </c>
      <c r="Y826" s="550">
        <f t="shared" si="74"/>
        <v>90</v>
      </c>
      <c r="Z826" s="677" t="s">
        <v>212</v>
      </c>
      <c r="AA826" s="678"/>
      <c r="AB826" s="567"/>
      <c r="AD826" s="87" t="s">
        <v>184</v>
      </c>
      <c r="AE826" s="567">
        <v>1</v>
      </c>
      <c r="AF826" s="567">
        <v>0.05</v>
      </c>
      <c r="AG826" s="708"/>
      <c r="AH826" s="104"/>
      <c r="AI826" s="87" t="s">
        <v>184</v>
      </c>
      <c r="AJ826" s="87">
        <v>1</v>
      </c>
      <c r="AK826" s="87">
        <v>0.05</v>
      </c>
      <c r="AL826" s="708"/>
      <c r="AM826" s="104"/>
      <c r="AN826" s="87" t="s">
        <v>184</v>
      </c>
      <c r="AO826" s="87">
        <v>1</v>
      </c>
      <c r="AP826" s="87">
        <v>0.05</v>
      </c>
      <c r="AQ826" s="708"/>
      <c r="AR826" s="104"/>
      <c r="AS826" s="87" t="s">
        <v>184</v>
      </c>
      <c r="AT826" s="87">
        <v>1</v>
      </c>
      <c r="AU826" s="87">
        <v>0.05</v>
      </c>
      <c r="AV826" s="708"/>
      <c r="AW826" s="104"/>
    </row>
    <row r="827" spans="1:49" hidden="1">
      <c r="A827" s="522">
        <v>823</v>
      </c>
      <c r="B827" s="531" t="s">
        <v>1058</v>
      </c>
      <c r="C827" s="103" t="s">
        <v>84</v>
      </c>
      <c r="D827" s="513" t="s">
        <v>2640</v>
      </c>
      <c r="E827" s="103" t="s">
        <v>174</v>
      </c>
      <c r="F827" s="563" t="s">
        <v>229</v>
      </c>
      <c r="G827" s="679" t="s">
        <v>230</v>
      </c>
      <c r="H827" s="547" t="s">
        <v>242</v>
      </c>
      <c r="I827" s="109" t="s">
        <v>243</v>
      </c>
      <c r="J827" s="106"/>
      <c r="K827" s="567"/>
      <c r="L827" s="568"/>
      <c r="M827" s="567"/>
      <c r="N827" s="567" t="s">
        <v>490</v>
      </c>
      <c r="O827" s="557" t="s">
        <v>491</v>
      </c>
      <c r="P827" s="567"/>
      <c r="Q827" s="567"/>
      <c r="R827" s="547" t="s">
        <v>184</v>
      </c>
      <c r="S827" s="596">
        <v>1</v>
      </c>
      <c r="T827" s="597">
        <v>0.05</v>
      </c>
      <c r="U827" s="549">
        <v>30.86</v>
      </c>
      <c r="V827" s="554">
        <f t="shared" si="73"/>
        <v>18.516000000000002</v>
      </c>
      <c r="W827" s="597"/>
      <c r="X827" s="549">
        <v>150</v>
      </c>
      <c r="Y827" s="550">
        <f t="shared" si="74"/>
        <v>90</v>
      </c>
      <c r="Z827" s="677" t="s">
        <v>212</v>
      </c>
      <c r="AA827" s="678"/>
      <c r="AB827" s="567"/>
      <c r="AD827" s="87" t="s">
        <v>184</v>
      </c>
      <c r="AE827" s="567">
        <v>1</v>
      </c>
      <c r="AF827" s="567">
        <v>0.05</v>
      </c>
      <c r="AG827" s="708"/>
      <c r="AH827" s="104"/>
      <c r="AI827" s="87" t="s">
        <v>184</v>
      </c>
      <c r="AJ827" s="87">
        <v>1</v>
      </c>
      <c r="AK827" s="87">
        <v>0.05</v>
      </c>
      <c r="AL827" s="708"/>
      <c r="AM827" s="104"/>
      <c r="AN827" s="87" t="s">
        <v>184</v>
      </c>
      <c r="AO827" s="87">
        <v>1</v>
      </c>
      <c r="AP827" s="87">
        <v>0.05</v>
      </c>
      <c r="AQ827" s="708"/>
      <c r="AR827" s="104"/>
      <c r="AS827" s="87" t="s">
        <v>184</v>
      </c>
      <c r="AT827" s="87">
        <v>1</v>
      </c>
      <c r="AU827" s="87">
        <v>0.05</v>
      </c>
      <c r="AV827" s="708"/>
      <c r="AW827" s="104"/>
    </row>
    <row r="828" spans="1:49" hidden="1">
      <c r="A828" s="522">
        <v>824</v>
      </c>
      <c r="B828" s="531" t="s">
        <v>1058</v>
      </c>
      <c r="C828" s="103" t="s">
        <v>84</v>
      </c>
      <c r="D828" s="513" t="s">
        <v>2640</v>
      </c>
      <c r="E828" s="103" t="s">
        <v>174</v>
      </c>
      <c r="F828" s="562" t="s">
        <v>244</v>
      </c>
      <c r="G828" s="513" t="s">
        <v>245</v>
      </c>
      <c r="H828" s="87" t="s">
        <v>177</v>
      </c>
      <c r="I828" s="109" t="s">
        <v>246</v>
      </c>
      <c r="J828" s="106" t="s">
        <v>1350</v>
      </c>
      <c r="K828" s="567"/>
      <c r="L828" s="568"/>
      <c r="M828" s="567"/>
      <c r="N828" s="567"/>
      <c r="O828" s="557"/>
      <c r="P828" s="567"/>
      <c r="Q828" s="567"/>
      <c r="R828" s="547" t="s">
        <v>184</v>
      </c>
      <c r="S828" s="596">
        <v>1</v>
      </c>
      <c r="T828" s="597">
        <v>0.05</v>
      </c>
      <c r="U828" s="549">
        <v>16</v>
      </c>
      <c r="V828" s="554">
        <f t="shared" si="73"/>
        <v>9.6000000000000014</v>
      </c>
      <c r="W828" s="597"/>
      <c r="X828" s="549">
        <v>112.5</v>
      </c>
      <c r="Y828" s="550">
        <f t="shared" si="74"/>
        <v>67.5</v>
      </c>
      <c r="Z828" s="677" t="s">
        <v>212</v>
      </c>
      <c r="AA828" s="678"/>
      <c r="AB828" s="567"/>
      <c r="AD828" s="87" t="s">
        <v>184</v>
      </c>
      <c r="AE828" s="567">
        <v>1</v>
      </c>
      <c r="AF828" s="567">
        <v>0.05</v>
      </c>
      <c r="AG828" s="708"/>
      <c r="AH828" s="104"/>
      <c r="AI828" s="87" t="s">
        <v>184</v>
      </c>
      <c r="AJ828" s="87">
        <v>1</v>
      </c>
      <c r="AK828" s="87">
        <v>0.05</v>
      </c>
      <c r="AL828" s="708"/>
      <c r="AM828" s="104"/>
      <c r="AN828" s="87" t="s">
        <v>184</v>
      </c>
      <c r="AO828" s="87">
        <v>1</v>
      </c>
      <c r="AP828" s="87">
        <v>0.05</v>
      </c>
      <c r="AQ828" s="708"/>
      <c r="AR828" s="104"/>
      <c r="AS828" s="87" t="s">
        <v>184</v>
      </c>
      <c r="AT828" s="87">
        <v>1</v>
      </c>
      <c r="AU828" s="87">
        <v>0.05</v>
      </c>
      <c r="AV828" s="708"/>
      <c r="AW828" s="104"/>
    </row>
    <row r="829" spans="1:49" hidden="1">
      <c r="A829" s="522">
        <v>825</v>
      </c>
      <c r="B829" s="531" t="s">
        <v>1058</v>
      </c>
      <c r="C829" s="103" t="s">
        <v>84</v>
      </c>
      <c r="D829" s="513" t="s">
        <v>2640</v>
      </c>
      <c r="E829" s="103" t="s">
        <v>174</v>
      </c>
      <c r="F829" s="562" t="s">
        <v>244</v>
      </c>
      <c r="G829" s="513" t="s">
        <v>245</v>
      </c>
      <c r="H829" s="87" t="s">
        <v>249</v>
      </c>
      <c r="I829" s="109" t="s">
        <v>250</v>
      </c>
      <c r="J829" s="106"/>
      <c r="K829" s="567"/>
      <c r="L829" s="568"/>
      <c r="M829" s="567"/>
      <c r="N829" s="567"/>
      <c r="O829" s="557"/>
      <c r="P829" s="567"/>
      <c r="Q829" s="567"/>
      <c r="R829" s="547" t="s">
        <v>184</v>
      </c>
      <c r="S829" s="596">
        <v>1</v>
      </c>
      <c r="T829" s="597">
        <v>0.15</v>
      </c>
      <c r="U829" s="549">
        <v>16</v>
      </c>
      <c r="V829" s="554">
        <f t="shared" si="73"/>
        <v>28.799999999999997</v>
      </c>
      <c r="W829" s="597"/>
      <c r="X829" s="549">
        <v>112.5</v>
      </c>
      <c r="Y829" s="550">
        <f t="shared" si="74"/>
        <v>202.5</v>
      </c>
      <c r="Z829" s="677" t="s">
        <v>212</v>
      </c>
      <c r="AA829" s="678"/>
      <c r="AB829" s="567"/>
      <c r="AD829" s="87" t="s">
        <v>184</v>
      </c>
      <c r="AE829" s="567">
        <v>1</v>
      </c>
      <c r="AF829" s="567">
        <v>0.15</v>
      </c>
      <c r="AG829" s="708"/>
      <c r="AH829" s="104"/>
      <c r="AI829" s="87" t="s">
        <v>184</v>
      </c>
      <c r="AJ829" s="87">
        <v>1</v>
      </c>
      <c r="AK829" s="87">
        <v>0.15</v>
      </c>
      <c r="AL829" s="708"/>
      <c r="AM829" s="104"/>
      <c r="AN829" s="87" t="s">
        <v>184</v>
      </c>
      <c r="AO829" s="87">
        <v>1</v>
      </c>
      <c r="AP829" s="87">
        <v>0.15</v>
      </c>
      <c r="AQ829" s="708"/>
      <c r="AR829" s="104"/>
      <c r="AS829" s="87" t="s">
        <v>184</v>
      </c>
      <c r="AT829" s="87">
        <v>1</v>
      </c>
      <c r="AU829" s="87">
        <v>0.15</v>
      </c>
      <c r="AV829" s="708"/>
      <c r="AW829" s="104"/>
    </row>
    <row r="830" spans="1:49" ht="23" hidden="1">
      <c r="A830" s="522">
        <v>826</v>
      </c>
      <c r="B830" s="531" t="s">
        <v>1058</v>
      </c>
      <c r="C830" s="103" t="s">
        <v>84</v>
      </c>
      <c r="D830" s="513" t="s">
        <v>2640</v>
      </c>
      <c r="E830" s="103" t="s">
        <v>174</v>
      </c>
      <c r="F830" s="562" t="s">
        <v>244</v>
      </c>
      <c r="G830" s="513" t="s">
        <v>245</v>
      </c>
      <c r="H830" s="87" t="s">
        <v>251</v>
      </c>
      <c r="I830" s="109" t="s">
        <v>252</v>
      </c>
      <c r="J830" s="106" t="s">
        <v>253</v>
      </c>
      <c r="K830" s="567"/>
      <c r="L830" s="568"/>
      <c r="M830" s="567"/>
      <c r="N830" s="567"/>
      <c r="O830" s="557" t="s">
        <v>2544</v>
      </c>
      <c r="P830" s="567"/>
      <c r="Q830" s="567"/>
      <c r="R830" s="547" t="s">
        <v>184</v>
      </c>
      <c r="S830" s="596">
        <v>1</v>
      </c>
      <c r="T830" s="597">
        <v>0.5</v>
      </c>
      <c r="U830" s="549">
        <v>16</v>
      </c>
      <c r="V830" s="554">
        <f t="shared" si="73"/>
        <v>96</v>
      </c>
      <c r="W830" s="597"/>
      <c r="X830" s="549">
        <v>112.5</v>
      </c>
      <c r="Y830" s="550">
        <f t="shared" si="74"/>
        <v>675</v>
      </c>
      <c r="Z830" s="677" t="s">
        <v>212</v>
      </c>
      <c r="AA830" s="678"/>
      <c r="AB830" s="573" t="s">
        <v>2545</v>
      </c>
      <c r="AD830" s="87" t="s">
        <v>184</v>
      </c>
      <c r="AE830" s="567">
        <v>1</v>
      </c>
      <c r="AF830" s="567">
        <v>0.5</v>
      </c>
      <c r="AG830" s="708"/>
      <c r="AH830" s="104"/>
      <c r="AI830" s="87" t="s">
        <v>184</v>
      </c>
      <c r="AJ830" s="87">
        <v>1</v>
      </c>
      <c r="AK830" s="87">
        <v>0.5</v>
      </c>
      <c r="AL830" s="708"/>
      <c r="AM830" s="104"/>
      <c r="AN830" s="87" t="s">
        <v>184</v>
      </c>
      <c r="AO830" s="87">
        <v>1</v>
      </c>
      <c r="AP830" s="87">
        <v>0.5</v>
      </c>
      <c r="AQ830" s="708"/>
      <c r="AR830" s="104"/>
      <c r="AS830" s="87" t="s">
        <v>184</v>
      </c>
      <c r="AT830" s="87">
        <v>1</v>
      </c>
      <c r="AU830" s="87">
        <v>0.5</v>
      </c>
      <c r="AV830" s="708"/>
      <c r="AW830" s="104"/>
    </row>
    <row r="831" spans="1:49" hidden="1">
      <c r="A831" s="522">
        <v>827</v>
      </c>
      <c r="B831" s="531" t="s">
        <v>1058</v>
      </c>
      <c r="C831" s="103" t="s">
        <v>84</v>
      </c>
      <c r="D831" s="513" t="s">
        <v>2640</v>
      </c>
      <c r="E831" s="103" t="s">
        <v>174</v>
      </c>
      <c r="F831" s="562" t="s">
        <v>244</v>
      </c>
      <c r="G831" s="513" t="s">
        <v>245</v>
      </c>
      <c r="H831" s="87" t="s">
        <v>254</v>
      </c>
      <c r="I831" s="109" t="s">
        <v>255</v>
      </c>
      <c r="J831" s="106" t="s">
        <v>253</v>
      </c>
      <c r="K831" s="567"/>
      <c r="L831" s="568"/>
      <c r="M831" s="567"/>
      <c r="N831" s="567"/>
      <c r="O831" s="557" t="s">
        <v>2524</v>
      </c>
      <c r="P831" s="567"/>
      <c r="Q831" s="567"/>
      <c r="R831" s="547" t="s">
        <v>184</v>
      </c>
      <c r="S831" s="596">
        <v>1</v>
      </c>
      <c r="T831" s="597">
        <v>0.3</v>
      </c>
      <c r="U831" s="549">
        <v>6.8570000000000002</v>
      </c>
      <c r="V831" s="554">
        <f t="shared" si="73"/>
        <v>24.685200000000002</v>
      </c>
      <c r="W831" s="597"/>
      <c r="X831" s="549">
        <v>112.5</v>
      </c>
      <c r="Y831" s="550">
        <f t="shared" si="74"/>
        <v>405</v>
      </c>
      <c r="Z831" s="677" t="s">
        <v>212</v>
      </c>
      <c r="AA831" s="678"/>
      <c r="AB831" s="567"/>
      <c r="AD831" s="87" t="s">
        <v>184</v>
      </c>
      <c r="AE831" s="567">
        <v>1</v>
      </c>
      <c r="AF831" s="567">
        <v>0.3</v>
      </c>
      <c r="AG831" s="708"/>
      <c r="AH831" s="104"/>
      <c r="AI831" s="87" t="s">
        <v>184</v>
      </c>
      <c r="AJ831" s="87">
        <v>1</v>
      </c>
      <c r="AK831" s="87">
        <v>0.3</v>
      </c>
      <c r="AL831" s="708"/>
      <c r="AM831" s="104"/>
      <c r="AN831" s="87" t="s">
        <v>184</v>
      </c>
      <c r="AO831" s="87">
        <v>1</v>
      </c>
      <c r="AP831" s="87">
        <v>0.3</v>
      </c>
      <c r="AQ831" s="708"/>
      <c r="AR831" s="104"/>
      <c r="AS831" s="87" t="s">
        <v>184</v>
      </c>
      <c r="AT831" s="87">
        <v>1</v>
      </c>
      <c r="AU831" s="87">
        <v>0.3</v>
      </c>
      <c r="AV831" s="708"/>
      <c r="AW831" s="104"/>
    </row>
    <row r="832" spans="1:49" hidden="1">
      <c r="A832" s="522">
        <v>828</v>
      </c>
      <c r="B832" s="531" t="s">
        <v>1058</v>
      </c>
      <c r="C832" s="103" t="s">
        <v>84</v>
      </c>
      <c r="D832" s="513" t="s">
        <v>2640</v>
      </c>
      <c r="E832" s="103" t="s">
        <v>174</v>
      </c>
      <c r="F832" s="562" t="s">
        <v>244</v>
      </c>
      <c r="G832" s="513" t="s">
        <v>245</v>
      </c>
      <c r="H832" s="87" t="s">
        <v>258</v>
      </c>
      <c r="I832" s="109" t="s">
        <v>259</v>
      </c>
      <c r="J832" s="106"/>
      <c r="K832" s="567"/>
      <c r="L832" s="568"/>
      <c r="M832" s="567"/>
      <c r="N832" s="567"/>
      <c r="O832" s="557"/>
      <c r="P832" s="567"/>
      <c r="Q832" s="567"/>
      <c r="R832" s="547" t="s">
        <v>184</v>
      </c>
      <c r="S832" s="596">
        <v>1</v>
      </c>
      <c r="T832" s="597">
        <v>0.05</v>
      </c>
      <c r="U832" s="549">
        <v>16</v>
      </c>
      <c r="V832" s="554">
        <f t="shared" si="73"/>
        <v>9.6000000000000014</v>
      </c>
      <c r="W832" s="597"/>
      <c r="X832" s="549">
        <v>112.5</v>
      </c>
      <c r="Y832" s="550">
        <f t="shared" si="74"/>
        <v>67.5</v>
      </c>
      <c r="Z832" s="677" t="s">
        <v>212</v>
      </c>
      <c r="AA832" s="678"/>
      <c r="AB832" s="567"/>
      <c r="AD832" s="87" t="s">
        <v>184</v>
      </c>
      <c r="AE832" s="567">
        <v>1</v>
      </c>
      <c r="AF832" s="567">
        <v>0.05</v>
      </c>
      <c r="AG832" s="708"/>
      <c r="AH832" s="104"/>
      <c r="AI832" s="87" t="s">
        <v>184</v>
      </c>
      <c r="AJ832" s="87">
        <v>1</v>
      </c>
      <c r="AK832" s="87">
        <v>0.05</v>
      </c>
      <c r="AL832" s="708"/>
      <c r="AM832" s="104"/>
      <c r="AN832" s="87" t="s">
        <v>184</v>
      </c>
      <c r="AO832" s="87">
        <v>1</v>
      </c>
      <c r="AP832" s="87">
        <v>0.05</v>
      </c>
      <c r="AQ832" s="708"/>
      <c r="AR832" s="104"/>
      <c r="AS832" s="87" t="s">
        <v>184</v>
      </c>
      <c r="AT832" s="87">
        <v>1</v>
      </c>
      <c r="AU832" s="87">
        <v>0.05</v>
      </c>
      <c r="AV832" s="708"/>
      <c r="AW832" s="104"/>
    </row>
    <row r="833" spans="1:49" hidden="1">
      <c r="A833" s="522">
        <v>829</v>
      </c>
      <c r="B833" s="531" t="s">
        <v>1058</v>
      </c>
      <c r="C833" s="103" t="s">
        <v>84</v>
      </c>
      <c r="D833" s="513" t="s">
        <v>2640</v>
      </c>
      <c r="E833" s="103" t="s">
        <v>174</v>
      </c>
      <c r="F833" s="562" t="s">
        <v>244</v>
      </c>
      <c r="G833" s="513" t="s">
        <v>245</v>
      </c>
      <c r="H833" s="87" t="s">
        <v>260</v>
      </c>
      <c r="I833" s="109" t="s">
        <v>261</v>
      </c>
      <c r="J833" s="106"/>
      <c r="K833" s="567"/>
      <c r="L833" s="568"/>
      <c r="M833" s="567"/>
      <c r="N833" s="567"/>
      <c r="O833" s="557"/>
      <c r="P833" s="567"/>
      <c r="Q833" s="567"/>
      <c r="R833" s="547" t="s">
        <v>184</v>
      </c>
      <c r="S833" s="596">
        <v>1</v>
      </c>
      <c r="T833" s="597">
        <v>0.05</v>
      </c>
      <c r="U833" s="549">
        <v>16</v>
      </c>
      <c r="V833" s="554">
        <f t="shared" si="73"/>
        <v>9.6000000000000014</v>
      </c>
      <c r="W833" s="597"/>
      <c r="X833" s="549">
        <v>112.5</v>
      </c>
      <c r="Y833" s="550">
        <f t="shared" si="74"/>
        <v>67.5</v>
      </c>
      <c r="Z833" s="677" t="s">
        <v>212</v>
      </c>
      <c r="AA833" s="678"/>
      <c r="AB833" s="567"/>
      <c r="AD833" s="87" t="s">
        <v>184</v>
      </c>
      <c r="AE833" s="567">
        <v>1</v>
      </c>
      <c r="AF833" s="567">
        <v>0.05</v>
      </c>
      <c r="AG833" s="708"/>
      <c r="AH833" s="104"/>
      <c r="AI833" s="87" t="s">
        <v>184</v>
      </c>
      <c r="AJ833" s="87">
        <v>1</v>
      </c>
      <c r="AK833" s="87">
        <v>0.05</v>
      </c>
      <c r="AL833" s="708"/>
      <c r="AM833" s="104"/>
      <c r="AN833" s="87" t="s">
        <v>184</v>
      </c>
      <c r="AO833" s="87">
        <v>1</v>
      </c>
      <c r="AP833" s="87">
        <v>0.05</v>
      </c>
      <c r="AQ833" s="708"/>
      <c r="AR833" s="104"/>
      <c r="AS833" s="87" t="s">
        <v>184</v>
      </c>
      <c r="AT833" s="87">
        <v>1</v>
      </c>
      <c r="AU833" s="87">
        <v>0.05</v>
      </c>
      <c r="AV833" s="708"/>
      <c r="AW833" s="104"/>
    </row>
    <row r="834" spans="1:49" hidden="1">
      <c r="A834" s="522">
        <v>830</v>
      </c>
      <c r="B834" s="531" t="s">
        <v>1058</v>
      </c>
      <c r="C834" s="103" t="s">
        <v>84</v>
      </c>
      <c r="D834" s="513" t="s">
        <v>2640</v>
      </c>
      <c r="E834" s="103" t="s">
        <v>174</v>
      </c>
      <c r="F834" s="562" t="s">
        <v>244</v>
      </c>
      <c r="G834" s="513" t="s">
        <v>245</v>
      </c>
      <c r="H834" s="87" t="s">
        <v>262</v>
      </c>
      <c r="I834" s="109" t="s">
        <v>263</v>
      </c>
      <c r="J834" s="106"/>
      <c r="K834" s="567"/>
      <c r="L834" s="568"/>
      <c r="M834" s="567"/>
      <c r="N834" s="567"/>
      <c r="O834" s="557"/>
      <c r="P834" s="567"/>
      <c r="Q834" s="567"/>
      <c r="R834" s="547" t="s">
        <v>184</v>
      </c>
      <c r="S834" s="596">
        <v>1</v>
      </c>
      <c r="T834" s="597">
        <v>0.01</v>
      </c>
      <c r="U834" s="549">
        <v>16</v>
      </c>
      <c r="V834" s="554">
        <f t="shared" si="73"/>
        <v>1.92</v>
      </c>
      <c r="W834" s="597"/>
      <c r="X834" s="549">
        <v>112.5</v>
      </c>
      <c r="Y834" s="550">
        <f t="shared" si="74"/>
        <v>13.5</v>
      </c>
      <c r="Z834" s="677" t="s">
        <v>212</v>
      </c>
      <c r="AA834" s="678"/>
      <c r="AB834" s="567"/>
      <c r="AD834" s="87" t="s">
        <v>184</v>
      </c>
      <c r="AE834" s="567">
        <v>1</v>
      </c>
      <c r="AF834" s="567">
        <v>0.01</v>
      </c>
      <c r="AG834" s="708"/>
      <c r="AH834" s="104"/>
      <c r="AI834" s="87" t="s">
        <v>184</v>
      </c>
      <c r="AJ834" s="87">
        <v>1</v>
      </c>
      <c r="AK834" s="87">
        <v>0.01</v>
      </c>
      <c r="AL834" s="708"/>
      <c r="AM834" s="104"/>
      <c r="AN834" s="87" t="s">
        <v>184</v>
      </c>
      <c r="AO834" s="87">
        <v>1</v>
      </c>
      <c r="AP834" s="87">
        <v>0.01</v>
      </c>
      <c r="AQ834" s="708"/>
      <c r="AR834" s="104"/>
      <c r="AS834" s="87" t="s">
        <v>184</v>
      </c>
      <c r="AT834" s="87">
        <v>1</v>
      </c>
      <c r="AU834" s="87">
        <v>0.01</v>
      </c>
      <c r="AV834" s="708"/>
      <c r="AW834" s="104"/>
    </row>
    <row r="835" spans="1:49" ht="23" hidden="1">
      <c r="A835" s="522">
        <v>831</v>
      </c>
      <c r="B835" s="531" t="s">
        <v>1058</v>
      </c>
      <c r="C835" s="103" t="s">
        <v>84</v>
      </c>
      <c r="D835" s="513" t="s">
        <v>2640</v>
      </c>
      <c r="E835" s="103" t="s">
        <v>174</v>
      </c>
      <c r="F835" s="103" t="s">
        <v>1351</v>
      </c>
      <c r="G835" s="513" t="s">
        <v>1352</v>
      </c>
      <c r="H835" s="87" t="s">
        <v>227</v>
      </c>
      <c r="I835" s="87" t="s">
        <v>1353</v>
      </c>
      <c r="J835" s="606"/>
      <c r="K835" s="567"/>
      <c r="L835" s="568"/>
      <c r="M835" s="567"/>
      <c r="N835" s="567"/>
      <c r="O835" s="557"/>
      <c r="P835" s="567"/>
      <c r="Q835" s="567"/>
      <c r="R835" s="547" t="s">
        <v>1345</v>
      </c>
      <c r="S835" s="596">
        <v>0</v>
      </c>
      <c r="T835" s="596">
        <v>0</v>
      </c>
      <c r="U835" s="596">
        <v>3</v>
      </c>
      <c r="V835" s="554">
        <f t="shared" si="73"/>
        <v>0</v>
      </c>
      <c r="W835" s="761"/>
      <c r="X835" s="596">
        <v>5</v>
      </c>
      <c r="Y835" s="550">
        <f t="shared" si="74"/>
        <v>0</v>
      </c>
      <c r="Z835" s="677" t="s">
        <v>1332</v>
      </c>
      <c r="AA835" s="678"/>
      <c r="AB835" s="567" t="s">
        <v>1354</v>
      </c>
      <c r="AD835" s="87" t="s">
        <v>1345</v>
      </c>
      <c r="AE835" s="567"/>
      <c r="AF835" s="567"/>
      <c r="AG835" s="708"/>
      <c r="AH835" s="104"/>
      <c r="AI835" s="87" t="s">
        <v>1345</v>
      </c>
      <c r="AJ835" s="87"/>
      <c r="AK835" s="87"/>
      <c r="AL835" s="708"/>
      <c r="AM835" s="104"/>
      <c r="AN835" s="87" t="s">
        <v>1345</v>
      </c>
      <c r="AO835" s="87"/>
      <c r="AP835" s="87"/>
      <c r="AQ835" s="708"/>
      <c r="AR835" s="104"/>
      <c r="AS835" s="87" t="s">
        <v>1345</v>
      </c>
      <c r="AT835" s="87"/>
      <c r="AU835" s="87"/>
      <c r="AV835" s="708"/>
      <c r="AW835" s="104"/>
    </row>
    <row r="836" spans="1:49" ht="34.5" hidden="1">
      <c r="A836" s="522">
        <v>832</v>
      </c>
      <c r="B836" s="531" t="s">
        <v>1058</v>
      </c>
      <c r="C836" s="103" t="s">
        <v>84</v>
      </c>
      <c r="D836" s="513" t="s">
        <v>2640</v>
      </c>
      <c r="E836" s="103" t="s">
        <v>174</v>
      </c>
      <c r="F836" s="610" t="s">
        <v>881</v>
      </c>
      <c r="G836" s="513" t="s">
        <v>1355</v>
      </c>
      <c r="H836" s="87" t="s">
        <v>177</v>
      </c>
      <c r="I836" s="109" t="s">
        <v>1356</v>
      </c>
      <c r="J836" s="106" t="s">
        <v>1357</v>
      </c>
      <c r="K836" s="567"/>
      <c r="L836" s="568"/>
      <c r="M836" s="567"/>
      <c r="N836" s="567"/>
      <c r="O836" s="546"/>
      <c r="P836" s="547"/>
      <c r="Q836" s="547"/>
      <c r="R836" s="547" t="s">
        <v>184</v>
      </c>
      <c r="S836" s="596">
        <v>1</v>
      </c>
      <c r="T836" s="597">
        <v>0.05</v>
      </c>
      <c r="U836" s="549">
        <v>3.4289999999999998</v>
      </c>
      <c r="V836" s="554">
        <f t="shared" si="73"/>
        <v>2.0573999999999999</v>
      </c>
      <c r="W836" s="761"/>
      <c r="X836" s="549">
        <v>112.5</v>
      </c>
      <c r="Y836" s="550">
        <f t="shared" si="74"/>
        <v>67.5</v>
      </c>
      <c r="Z836" s="677" t="s">
        <v>212</v>
      </c>
      <c r="AA836" s="678"/>
      <c r="AB836" s="547" t="s">
        <v>1358</v>
      </c>
      <c r="AD836" s="87" t="s">
        <v>184</v>
      </c>
      <c r="AE836" s="567">
        <v>1</v>
      </c>
      <c r="AF836" s="567">
        <v>0.05</v>
      </c>
      <c r="AG836" s="708"/>
      <c r="AH836" s="104"/>
      <c r="AI836" s="87" t="s">
        <v>184</v>
      </c>
      <c r="AJ836" s="87">
        <v>1</v>
      </c>
      <c r="AK836" s="87">
        <v>0.05</v>
      </c>
      <c r="AL836" s="708"/>
      <c r="AM836" s="104"/>
      <c r="AN836" s="87" t="s">
        <v>184</v>
      </c>
      <c r="AO836" s="87">
        <v>1</v>
      </c>
      <c r="AP836" s="87">
        <v>0.05</v>
      </c>
      <c r="AQ836" s="708"/>
      <c r="AR836" s="104"/>
      <c r="AS836" s="87" t="s">
        <v>184</v>
      </c>
      <c r="AT836" s="87">
        <v>1</v>
      </c>
      <c r="AU836" s="87">
        <v>0.05</v>
      </c>
      <c r="AV836" s="708"/>
      <c r="AW836" s="104"/>
    </row>
    <row r="837" spans="1:49" hidden="1">
      <c r="A837" s="522">
        <v>833</v>
      </c>
      <c r="B837" s="531" t="s">
        <v>1058</v>
      </c>
      <c r="C837" s="103" t="s">
        <v>84</v>
      </c>
      <c r="D837" s="513" t="s">
        <v>2640</v>
      </c>
      <c r="E837" s="103" t="s">
        <v>174</v>
      </c>
      <c r="F837" s="610" t="s">
        <v>881</v>
      </c>
      <c r="G837" s="513" t="s">
        <v>1355</v>
      </c>
      <c r="H837" s="87" t="s">
        <v>1359</v>
      </c>
      <c r="I837" s="109" t="s">
        <v>1360</v>
      </c>
      <c r="J837" s="106"/>
      <c r="K837" s="567"/>
      <c r="L837" s="568"/>
      <c r="M837" s="567"/>
      <c r="N837" s="567"/>
      <c r="O837" s="546"/>
      <c r="P837" s="547"/>
      <c r="Q837" s="547"/>
      <c r="R837" s="547" t="s">
        <v>184</v>
      </c>
      <c r="S837" s="596">
        <v>1</v>
      </c>
      <c r="T837" s="597">
        <v>0.01</v>
      </c>
      <c r="U837" s="549">
        <v>3.4289999999999998</v>
      </c>
      <c r="V837" s="554">
        <f t="shared" si="73"/>
        <v>0.41148000000000001</v>
      </c>
      <c r="W837" s="761"/>
      <c r="X837" s="549">
        <v>112.5</v>
      </c>
      <c r="Y837" s="550">
        <f t="shared" si="74"/>
        <v>13.5</v>
      </c>
      <c r="Z837" s="677" t="s">
        <v>212</v>
      </c>
      <c r="AA837" s="678"/>
      <c r="AB837" s="547"/>
      <c r="AD837" s="87" t="s">
        <v>184</v>
      </c>
      <c r="AE837" s="567">
        <v>1</v>
      </c>
      <c r="AF837" s="567">
        <v>0.01</v>
      </c>
      <c r="AG837" s="708"/>
      <c r="AH837" s="104"/>
      <c r="AI837" s="87" t="s">
        <v>184</v>
      </c>
      <c r="AJ837" s="87">
        <v>1</v>
      </c>
      <c r="AK837" s="87">
        <v>0.01</v>
      </c>
      <c r="AL837" s="708"/>
      <c r="AM837" s="104"/>
      <c r="AN837" s="87" t="s">
        <v>184</v>
      </c>
      <c r="AO837" s="87">
        <v>1</v>
      </c>
      <c r="AP837" s="87">
        <v>0.01</v>
      </c>
      <c r="AQ837" s="708"/>
      <c r="AR837" s="104"/>
      <c r="AS837" s="87" t="s">
        <v>184</v>
      </c>
      <c r="AT837" s="87">
        <v>1</v>
      </c>
      <c r="AU837" s="87">
        <v>0.01</v>
      </c>
      <c r="AV837" s="708"/>
      <c r="AW837" s="104"/>
    </row>
    <row r="838" spans="1:49" hidden="1">
      <c r="A838" s="522">
        <v>834</v>
      </c>
      <c r="B838" s="531" t="s">
        <v>1058</v>
      </c>
      <c r="C838" s="103" t="s">
        <v>84</v>
      </c>
      <c r="D838" s="513" t="s">
        <v>2640</v>
      </c>
      <c r="E838" s="103" t="s">
        <v>174</v>
      </c>
      <c r="F838" s="610" t="s">
        <v>881</v>
      </c>
      <c r="G838" s="513" t="s">
        <v>1355</v>
      </c>
      <c r="H838" s="87" t="s">
        <v>1361</v>
      </c>
      <c r="I838" s="109" t="s">
        <v>1362</v>
      </c>
      <c r="J838" s="106"/>
      <c r="K838" s="567"/>
      <c r="L838" s="568"/>
      <c r="M838" s="567"/>
      <c r="N838" s="567"/>
      <c r="O838" s="546" t="s">
        <v>2546</v>
      </c>
      <c r="P838" s="547"/>
      <c r="Q838" s="547"/>
      <c r="R838" s="547" t="s">
        <v>184</v>
      </c>
      <c r="S838" s="596">
        <v>1</v>
      </c>
      <c r="T838" s="597">
        <v>0.15</v>
      </c>
      <c r="U838" s="549">
        <v>3.4289999999999998</v>
      </c>
      <c r="V838" s="554">
        <f t="shared" si="73"/>
        <v>6.1722000000000001</v>
      </c>
      <c r="W838" s="761"/>
      <c r="X838" s="549">
        <v>112.5</v>
      </c>
      <c r="Y838" s="550">
        <f t="shared" si="74"/>
        <v>202.5</v>
      </c>
      <c r="Z838" s="677" t="s">
        <v>212</v>
      </c>
      <c r="AA838" s="678"/>
      <c r="AB838" s="547"/>
      <c r="AD838" s="87" t="s">
        <v>184</v>
      </c>
      <c r="AE838" s="567">
        <v>1</v>
      </c>
      <c r="AF838" s="567">
        <v>0.15</v>
      </c>
      <c r="AG838" s="708"/>
      <c r="AH838" s="104"/>
      <c r="AI838" s="87" t="s">
        <v>184</v>
      </c>
      <c r="AJ838" s="87">
        <v>1</v>
      </c>
      <c r="AK838" s="87">
        <v>0.15</v>
      </c>
      <c r="AL838" s="708"/>
      <c r="AM838" s="104"/>
      <c r="AN838" s="87" t="s">
        <v>184</v>
      </c>
      <c r="AO838" s="87">
        <v>1</v>
      </c>
      <c r="AP838" s="87">
        <v>0.15</v>
      </c>
      <c r="AQ838" s="708"/>
      <c r="AR838" s="104"/>
      <c r="AS838" s="87" t="s">
        <v>184</v>
      </c>
      <c r="AT838" s="87">
        <v>1</v>
      </c>
      <c r="AU838" s="87">
        <v>0.15</v>
      </c>
      <c r="AV838" s="708"/>
      <c r="AW838" s="104"/>
    </row>
    <row r="839" spans="1:49" ht="23" hidden="1">
      <c r="A839" s="522">
        <v>835</v>
      </c>
      <c r="B839" s="531" t="s">
        <v>1058</v>
      </c>
      <c r="C839" s="103" t="s">
        <v>84</v>
      </c>
      <c r="D839" s="513" t="s">
        <v>2640</v>
      </c>
      <c r="E839" s="103" t="s">
        <v>174</v>
      </c>
      <c r="F839" s="610" t="s">
        <v>881</v>
      </c>
      <c r="G839" s="513" t="s">
        <v>1355</v>
      </c>
      <c r="H839" s="87" t="s">
        <v>1363</v>
      </c>
      <c r="I839" s="109" t="s">
        <v>891</v>
      </c>
      <c r="J839" s="106"/>
      <c r="K839" s="567"/>
      <c r="L839" s="568"/>
      <c r="M839" s="567"/>
      <c r="N839" s="567"/>
      <c r="O839" s="546"/>
      <c r="P839" s="547"/>
      <c r="Q839" s="547"/>
      <c r="R839" s="547" t="s">
        <v>184</v>
      </c>
      <c r="S839" s="596">
        <v>1</v>
      </c>
      <c r="T839" s="597">
        <v>0.3</v>
      </c>
      <c r="U839" s="549">
        <v>3.4289999999999998</v>
      </c>
      <c r="V839" s="554">
        <f t="shared" si="73"/>
        <v>12.3444</v>
      </c>
      <c r="W839" s="761"/>
      <c r="X839" s="549">
        <v>112.5</v>
      </c>
      <c r="Y839" s="550">
        <f t="shared" si="74"/>
        <v>405</v>
      </c>
      <c r="Z839" s="677" t="s">
        <v>212</v>
      </c>
      <c r="AA839" s="678"/>
      <c r="AB839" s="547" t="s">
        <v>1364</v>
      </c>
      <c r="AD839" s="87" t="s">
        <v>184</v>
      </c>
      <c r="AE839" s="567">
        <v>1</v>
      </c>
      <c r="AF839" s="567">
        <v>0.3</v>
      </c>
      <c r="AG839" s="708"/>
      <c r="AH839" s="104"/>
      <c r="AI839" s="87" t="s">
        <v>184</v>
      </c>
      <c r="AJ839" s="87">
        <v>1</v>
      </c>
      <c r="AK839" s="87">
        <v>0.3</v>
      </c>
      <c r="AL839" s="708"/>
      <c r="AM839" s="104"/>
      <c r="AN839" s="87" t="s">
        <v>184</v>
      </c>
      <c r="AO839" s="87">
        <v>1</v>
      </c>
      <c r="AP839" s="87">
        <v>0.3</v>
      </c>
      <c r="AQ839" s="708"/>
      <c r="AR839" s="104"/>
      <c r="AS839" s="87" t="s">
        <v>184</v>
      </c>
      <c r="AT839" s="87">
        <v>1</v>
      </c>
      <c r="AU839" s="87">
        <v>0.3</v>
      </c>
      <c r="AV839" s="708"/>
      <c r="AW839" s="104"/>
    </row>
    <row r="840" spans="1:49" hidden="1">
      <c r="A840" s="522">
        <v>836</v>
      </c>
      <c r="B840" s="531" t="s">
        <v>1058</v>
      </c>
      <c r="C840" s="103" t="s">
        <v>84</v>
      </c>
      <c r="D840" s="513" t="s">
        <v>2640</v>
      </c>
      <c r="E840" s="103" t="s">
        <v>174</v>
      </c>
      <c r="F840" s="610" t="s">
        <v>881</v>
      </c>
      <c r="G840" s="513" t="s">
        <v>1355</v>
      </c>
      <c r="H840" s="87" t="s">
        <v>581</v>
      </c>
      <c r="I840" s="109" t="s">
        <v>893</v>
      </c>
      <c r="J840" s="106"/>
      <c r="K840" s="567"/>
      <c r="L840" s="568"/>
      <c r="M840" s="567"/>
      <c r="N840" s="567"/>
      <c r="O840" s="546"/>
      <c r="P840" s="547"/>
      <c r="Q840" s="547"/>
      <c r="R840" s="547" t="s">
        <v>184</v>
      </c>
      <c r="S840" s="596">
        <v>0</v>
      </c>
      <c r="T840" s="597">
        <v>0.25</v>
      </c>
      <c r="U840" s="549">
        <v>3.4289999999999998</v>
      </c>
      <c r="V840" s="554">
        <f t="shared" si="73"/>
        <v>0</v>
      </c>
      <c r="W840" s="761"/>
      <c r="X840" s="549">
        <v>112.5</v>
      </c>
      <c r="Y840" s="550">
        <f t="shared" si="74"/>
        <v>0</v>
      </c>
      <c r="Z840" s="677" t="s">
        <v>212</v>
      </c>
      <c r="AA840" s="678"/>
      <c r="AB840" s="547"/>
      <c r="AD840" s="87" t="s">
        <v>184</v>
      </c>
      <c r="AE840" s="567">
        <v>0</v>
      </c>
      <c r="AF840" s="567">
        <v>0.25</v>
      </c>
      <c r="AG840" s="708"/>
      <c r="AH840" s="104"/>
      <c r="AI840" s="87" t="s">
        <v>184</v>
      </c>
      <c r="AJ840" s="87">
        <v>0</v>
      </c>
      <c r="AK840" s="87">
        <v>0.25</v>
      </c>
      <c r="AL840" s="708"/>
      <c r="AM840" s="104"/>
      <c r="AN840" s="87" t="s">
        <v>184</v>
      </c>
      <c r="AO840" s="87">
        <v>0</v>
      </c>
      <c r="AP840" s="87">
        <v>0.25</v>
      </c>
      <c r="AQ840" s="708"/>
      <c r="AR840" s="104"/>
      <c r="AS840" s="87" t="s">
        <v>184</v>
      </c>
      <c r="AT840" s="87">
        <v>0</v>
      </c>
      <c r="AU840" s="87">
        <v>0.25</v>
      </c>
      <c r="AV840" s="708"/>
      <c r="AW840" s="104"/>
    </row>
    <row r="841" spans="1:49" ht="69" hidden="1">
      <c r="A841" s="522">
        <v>837</v>
      </c>
      <c r="B841" s="531" t="s">
        <v>1058</v>
      </c>
      <c r="C841" s="103" t="s">
        <v>84</v>
      </c>
      <c r="D841" s="513" t="s">
        <v>2640</v>
      </c>
      <c r="E841" s="103" t="s">
        <v>174</v>
      </c>
      <c r="F841" s="610" t="s">
        <v>881</v>
      </c>
      <c r="G841" s="513" t="s">
        <v>1355</v>
      </c>
      <c r="H841" s="87" t="s">
        <v>193</v>
      </c>
      <c r="I841" s="109" t="s">
        <v>1365</v>
      </c>
      <c r="J841" s="106" t="s">
        <v>1366</v>
      </c>
      <c r="K841" s="567"/>
      <c r="L841" s="568"/>
      <c r="M841" s="567"/>
      <c r="N841" s="567" t="s">
        <v>1367</v>
      </c>
      <c r="O841" s="546" t="s">
        <v>2547</v>
      </c>
      <c r="P841" s="547"/>
      <c r="Q841" s="547"/>
      <c r="R841" s="547" t="s">
        <v>184</v>
      </c>
      <c r="S841" s="596">
        <v>1</v>
      </c>
      <c r="T841" s="597">
        <v>0.01</v>
      </c>
      <c r="U841" s="549">
        <v>3.4289999999999998</v>
      </c>
      <c r="V841" s="554">
        <f t="shared" si="73"/>
        <v>0.41148000000000001</v>
      </c>
      <c r="W841" s="761"/>
      <c r="X841" s="549">
        <v>112.5</v>
      </c>
      <c r="Y841" s="550">
        <f t="shared" si="74"/>
        <v>13.5</v>
      </c>
      <c r="Z841" s="677" t="s">
        <v>212</v>
      </c>
      <c r="AA841" s="678"/>
      <c r="AB841" s="547" t="s">
        <v>2672</v>
      </c>
      <c r="AD841" s="87" t="s">
        <v>184</v>
      </c>
      <c r="AE841" s="567">
        <v>1</v>
      </c>
      <c r="AF841" s="567">
        <v>0.01</v>
      </c>
      <c r="AG841" s="708"/>
      <c r="AH841" s="104"/>
      <c r="AI841" s="87" t="s">
        <v>184</v>
      </c>
      <c r="AJ841" s="87">
        <v>1</v>
      </c>
      <c r="AK841" s="87">
        <v>0.01</v>
      </c>
      <c r="AL841" s="708"/>
      <c r="AM841" s="104"/>
      <c r="AN841" s="87" t="s">
        <v>184</v>
      </c>
      <c r="AO841" s="87">
        <v>1</v>
      </c>
      <c r="AP841" s="87">
        <v>0.01</v>
      </c>
      <c r="AQ841" s="708"/>
      <c r="AR841" s="104"/>
      <c r="AS841" s="87" t="s">
        <v>184</v>
      </c>
      <c r="AT841" s="87">
        <v>1</v>
      </c>
      <c r="AU841" s="87">
        <v>0.01</v>
      </c>
      <c r="AV841" s="708"/>
      <c r="AW841" s="104"/>
    </row>
    <row r="842" spans="1:49" ht="23" hidden="1">
      <c r="A842" s="522">
        <v>838</v>
      </c>
      <c r="B842" s="531" t="s">
        <v>1058</v>
      </c>
      <c r="C842" s="103" t="s">
        <v>84</v>
      </c>
      <c r="D842" s="513" t="s">
        <v>2640</v>
      </c>
      <c r="E842" s="103" t="s">
        <v>174</v>
      </c>
      <c r="F842" s="610" t="s">
        <v>881</v>
      </c>
      <c r="G842" s="513" t="s">
        <v>1355</v>
      </c>
      <c r="H842" s="87" t="s">
        <v>289</v>
      </c>
      <c r="I842" s="109" t="s">
        <v>1368</v>
      </c>
      <c r="J842" s="106" t="s">
        <v>1366</v>
      </c>
      <c r="K842" s="567"/>
      <c r="L842" s="568"/>
      <c r="M842" s="567"/>
      <c r="N842" s="567"/>
      <c r="O842" s="546"/>
      <c r="P842" s="547"/>
      <c r="Q842" s="547"/>
      <c r="R842" s="547" t="s">
        <v>184</v>
      </c>
      <c r="S842" s="596">
        <v>1</v>
      </c>
      <c r="T842" s="597">
        <v>0.05</v>
      </c>
      <c r="U842" s="549">
        <v>3.4289999999999998</v>
      </c>
      <c r="V842" s="554">
        <f t="shared" ref="V842:V905" si="75">S842*T842*U842*12</f>
        <v>2.0573999999999999</v>
      </c>
      <c r="W842" s="597"/>
      <c r="X842" s="549">
        <v>112.5</v>
      </c>
      <c r="Y842" s="550">
        <f t="shared" si="74"/>
        <v>67.5</v>
      </c>
      <c r="Z842" s="677" t="s">
        <v>212</v>
      </c>
      <c r="AA842" s="678"/>
      <c r="AB842" s="547" t="s">
        <v>1369</v>
      </c>
      <c r="AD842" s="87" t="s">
        <v>184</v>
      </c>
      <c r="AE842" s="567">
        <v>1</v>
      </c>
      <c r="AF842" s="567">
        <v>0.05</v>
      </c>
      <c r="AG842" s="708"/>
      <c r="AH842" s="104"/>
      <c r="AI842" s="87" t="s">
        <v>184</v>
      </c>
      <c r="AJ842" s="87">
        <v>1</v>
      </c>
      <c r="AK842" s="87">
        <v>0.05</v>
      </c>
      <c r="AL842" s="708"/>
      <c r="AM842" s="104"/>
      <c r="AN842" s="87" t="s">
        <v>184</v>
      </c>
      <c r="AO842" s="87">
        <v>1</v>
      </c>
      <c r="AP842" s="87">
        <v>0.05</v>
      </c>
      <c r="AQ842" s="708"/>
      <c r="AR842" s="104"/>
      <c r="AS842" s="87" t="s">
        <v>184</v>
      </c>
      <c r="AT842" s="87">
        <v>1</v>
      </c>
      <c r="AU842" s="87">
        <v>0.05</v>
      </c>
      <c r="AV842" s="708"/>
      <c r="AW842" s="104"/>
    </row>
    <row r="843" spans="1:49" ht="46" hidden="1">
      <c r="A843" s="522">
        <v>839</v>
      </c>
      <c r="B843" s="531" t="s">
        <v>1058</v>
      </c>
      <c r="C843" s="103" t="s">
        <v>84</v>
      </c>
      <c r="D843" s="513" t="s">
        <v>2640</v>
      </c>
      <c r="E843" s="103" t="s">
        <v>174</v>
      </c>
      <c r="F843" s="103" t="s">
        <v>1370</v>
      </c>
      <c r="G843" s="513" t="s">
        <v>1371</v>
      </c>
      <c r="H843" s="109" t="s">
        <v>1372</v>
      </c>
      <c r="I843" s="87" t="s">
        <v>1373</v>
      </c>
      <c r="J843" s="106"/>
      <c r="K843" s="567"/>
      <c r="L843" s="568"/>
      <c r="M843" s="567"/>
      <c r="N843" s="567"/>
      <c r="O843" s="557"/>
      <c r="P843" s="567"/>
      <c r="Q843" s="567"/>
      <c r="R843" s="547" t="s">
        <v>1345</v>
      </c>
      <c r="S843" s="596">
        <v>0</v>
      </c>
      <c r="T843" s="596">
        <v>0</v>
      </c>
      <c r="U843" s="596">
        <v>2</v>
      </c>
      <c r="V843" s="554">
        <f t="shared" si="75"/>
        <v>0</v>
      </c>
      <c r="W843" s="761"/>
      <c r="X843" s="596">
        <v>40</v>
      </c>
      <c r="Y843" s="550">
        <f t="shared" si="74"/>
        <v>0</v>
      </c>
      <c r="Z843" s="677" t="s">
        <v>1332</v>
      </c>
      <c r="AA843" s="678"/>
      <c r="AB843" s="547" t="s">
        <v>1374</v>
      </c>
      <c r="AD843" s="87" t="s">
        <v>1345</v>
      </c>
      <c r="AE843" s="567"/>
      <c r="AF843" s="567"/>
      <c r="AG843" s="708"/>
      <c r="AH843" s="104"/>
      <c r="AI843" s="87" t="s">
        <v>1345</v>
      </c>
      <c r="AJ843" s="87"/>
      <c r="AK843" s="87"/>
      <c r="AL843" s="708"/>
      <c r="AM843" s="104"/>
      <c r="AN843" s="87" t="s">
        <v>1345</v>
      </c>
      <c r="AO843" s="87"/>
      <c r="AP843" s="87"/>
      <c r="AQ843" s="708"/>
      <c r="AR843" s="104"/>
      <c r="AS843" s="87" t="s">
        <v>1345</v>
      </c>
      <c r="AT843" s="87"/>
      <c r="AU843" s="87"/>
      <c r="AV843" s="708"/>
      <c r="AW843" s="104"/>
    </row>
    <row r="844" spans="1:49" ht="23" hidden="1">
      <c r="A844" s="522">
        <v>840</v>
      </c>
      <c r="B844" s="531" t="s">
        <v>1058</v>
      </c>
      <c r="C844" s="103" t="s">
        <v>84</v>
      </c>
      <c r="D844" s="513" t="s">
        <v>2640</v>
      </c>
      <c r="E844" s="103" t="s">
        <v>174</v>
      </c>
      <c r="F844" s="563" t="s">
        <v>264</v>
      </c>
      <c r="G844" s="513" t="s">
        <v>264</v>
      </c>
      <c r="H844" s="87" t="s">
        <v>177</v>
      </c>
      <c r="I844" s="87" t="s">
        <v>1375</v>
      </c>
      <c r="J844" s="106" t="s">
        <v>1316</v>
      </c>
      <c r="K844" s="567"/>
      <c r="L844" s="568"/>
      <c r="M844" s="567"/>
      <c r="N844" s="567"/>
      <c r="O844" s="557"/>
      <c r="P844" s="567"/>
      <c r="Q844" s="567"/>
      <c r="R844" s="547" t="s">
        <v>184</v>
      </c>
      <c r="S844" s="596">
        <v>1</v>
      </c>
      <c r="T844" s="597">
        <v>0.3</v>
      </c>
      <c r="U844" s="549">
        <v>2.286</v>
      </c>
      <c r="V844" s="554">
        <f t="shared" si="75"/>
        <v>8.2295999999999996</v>
      </c>
      <c r="W844" s="761"/>
      <c r="X844" s="549">
        <v>112.5</v>
      </c>
      <c r="Y844" s="550">
        <f t="shared" si="74"/>
        <v>405</v>
      </c>
      <c r="Z844" s="677" t="s">
        <v>212</v>
      </c>
      <c r="AA844" s="678"/>
      <c r="AB844" s="547"/>
      <c r="AD844" s="87" t="s">
        <v>184</v>
      </c>
      <c r="AE844" s="567">
        <v>1</v>
      </c>
      <c r="AF844" s="567">
        <v>0.3</v>
      </c>
      <c r="AG844" s="708"/>
      <c r="AH844" s="104"/>
      <c r="AI844" s="87" t="s">
        <v>184</v>
      </c>
      <c r="AJ844" s="87">
        <v>1</v>
      </c>
      <c r="AK844" s="87">
        <v>0.3</v>
      </c>
      <c r="AL844" s="708"/>
      <c r="AM844" s="104"/>
      <c r="AN844" s="87" t="s">
        <v>184</v>
      </c>
      <c r="AO844" s="87">
        <v>1</v>
      </c>
      <c r="AP844" s="87">
        <v>0.3</v>
      </c>
      <c r="AQ844" s="708"/>
      <c r="AR844" s="104"/>
      <c r="AS844" s="87" t="s">
        <v>184</v>
      </c>
      <c r="AT844" s="87">
        <v>1</v>
      </c>
      <c r="AU844" s="87">
        <v>0.3</v>
      </c>
      <c r="AV844" s="708"/>
      <c r="AW844" s="104"/>
    </row>
    <row r="845" spans="1:49" hidden="1">
      <c r="A845" s="522">
        <v>841</v>
      </c>
      <c r="B845" s="531" t="s">
        <v>1058</v>
      </c>
      <c r="C845" s="103" t="s">
        <v>84</v>
      </c>
      <c r="D845" s="513" t="s">
        <v>2640</v>
      </c>
      <c r="E845" s="103" t="s">
        <v>174</v>
      </c>
      <c r="F845" s="563" t="s">
        <v>264</v>
      </c>
      <c r="G845" s="513" t="s">
        <v>264</v>
      </c>
      <c r="H845" s="87" t="s">
        <v>581</v>
      </c>
      <c r="I845" s="109" t="s">
        <v>264</v>
      </c>
      <c r="J845" s="106" t="s">
        <v>1376</v>
      </c>
      <c r="K845" s="567"/>
      <c r="L845" s="568"/>
      <c r="M845" s="567"/>
      <c r="N845" s="567" t="s">
        <v>1323</v>
      </c>
      <c r="O845" s="557" t="s">
        <v>1377</v>
      </c>
      <c r="P845" s="567"/>
      <c r="Q845" s="567"/>
      <c r="R845" s="547" t="s">
        <v>184</v>
      </c>
      <c r="S845" s="596">
        <v>0</v>
      </c>
      <c r="T845" s="597">
        <v>0.2</v>
      </c>
      <c r="U845" s="549">
        <v>2.286</v>
      </c>
      <c r="V845" s="554">
        <f t="shared" si="75"/>
        <v>0</v>
      </c>
      <c r="W845" s="761"/>
      <c r="X845" s="549">
        <v>112.5</v>
      </c>
      <c r="Y845" s="550">
        <f t="shared" si="74"/>
        <v>0</v>
      </c>
      <c r="Z845" s="677" t="s">
        <v>212</v>
      </c>
      <c r="AA845" s="678"/>
      <c r="AB845" s="547" t="s">
        <v>1378</v>
      </c>
      <c r="AD845" s="87" t="s">
        <v>184</v>
      </c>
      <c r="AE845" s="567">
        <v>0</v>
      </c>
      <c r="AF845" s="567">
        <v>0.2</v>
      </c>
      <c r="AG845" s="708"/>
      <c r="AH845" s="104"/>
      <c r="AI845" s="87" t="s">
        <v>184</v>
      </c>
      <c r="AJ845" s="87">
        <v>0</v>
      </c>
      <c r="AK845" s="87">
        <v>0.2</v>
      </c>
      <c r="AL845" s="708"/>
      <c r="AM845" s="104"/>
      <c r="AN845" s="87" t="s">
        <v>184</v>
      </c>
      <c r="AO845" s="87">
        <v>0</v>
      </c>
      <c r="AP845" s="87">
        <v>0.2</v>
      </c>
      <c r="AQ845" s="708"/>
      <c r="AR845" s="104"/>
      <c r="AS845" s="87" t="s">
        <v>184</v>
      </c>
      <c r="AT845" s="87">
        <v>0</v>
      </c>
      <c r="AU845" s="87">
        <v>0.2</v>
      </c>
      <c r="AV845" s="708"/>
      <c r="AW845" s="104"/>
    </row>
    <row r="846" spans="1:49" hidden="1">
      <c r="A846" s="522">
        <v>842</v>
      </c>
      <c r="B846" s="531" t="s">
        <v>1058</v>
      </c>
      <c r="C846" s="103" t="s">
        <v>84</v>
      </c>
      <c r="D846" s="513" t="s">
        <v>2640</v>
      </c>
      <c r="E846" s="103" t="s">
        <v>174</v>
      </c>
      <c r="F846" s="563" t="s">
        <v>264</v>
      </c>
      <c r="G846" s="513" t="s">
        <v>264</v>
      </c>
      <c r="H846" s="87" t="s">
        <v>193</v>
      </c>
      <c r="I846" s="109" t="s">
        <v>439</v>
      </c>
      <c r="J846" s="106"/>
      <c r="K846" s="567"/>
      <c r="L846" s="568"/>
      <c r="M846" s="567"/>
      <c r="N846" s="567"/>
      <c r="O846" s="557"/>
      <c r="P846" s="567"/>
      <c r="Q846" s="567"/>
      <c r="R846" s="547" t="s">
        <v>184</v>
      </c>
      <c r="S846" s="596">
        <v>1</v>
      </c>
      <c r="T846" s="597">
        <v>0.1</v>
      </c>
      <c r="U846" s="549">
        <v>2.286</v>
      </c>
      <c r="V846" s="554">
        <f t="shared" si="75"/>
        <v>2.7432000000000003</v>
      </c>
      <c r="W846" s="761"/>
      <c r="X846" s="549">
        <v>112.5</v>
      </c>
      <c r="Y846" s="550">
        <f t="shared" si="74"/>
        <v>135</v>
      </c>
      <c r="Z846" s="677" t="s">
        <v>212</v>
      </c>
      <c r="AA846" s="678"/>
      <c r="AB846" s="547"/>
      <c r="AD846" s="87" t="s">
        <v>184</v>
      </c>
      <c r="AE846" s="567">
        <v>1</v>
      </c>
      <c r="AF846" s="567">
        <v>0.1</v>
      </c>
      <c r="AG846" s="708"/>
      <c r="AH846" s="104"/>
      <c r="AI846" s="87" t="s">
        <v>184</v>
      </c>
      <c r="AJ846" s="87">
        <v>1</v>
      </c>
      <c r="AK846" s="87">
        <v>0.1</v>
      </c>
      <c r="AL846" s="708"/>
      <c r="AM846" s="104"/>
      <c r="AN846" s="87" t="s">
        <v>184</v>
      </c>
      <c r="AO846" s="87">
        <v>1</v>
      </c>
      <c r="AP846" s="87">
        <v>0.1</v>
      </c>
      <c r="AQ846" s="708"/>
      <c r="AR846" s="104"/>
      <c r="AS846" s="87" t="s">
        <v>184</v>
      </c>
      <c r="AT846" s="87">
        <v>1</v>
      </c>
      <c r="AU846" s="87">
        <v>0.1</v>
      </c>
      <c r="AV846" s="708"/>
      <c r="AW846" s="104"/>
    </row>
    <row r="847" spans="1:49" hidden="1">
      <c r="A847" s="522">
        <v>843</v>
      </c>
      <c r="B847" s="531" t="s">
        <v>1058</v>
      </c>
      <c r="C847" s="103" t="s">
        <v>84</v>
      </c>
      <c r="D847" s="513" t="s">
        <v>2640</v>
      </c>
      <c r="E847" s="103" t="s">
        <v>174</v>
      </c>
      <c r="F847" s="563" t="s">
        <v>264</v>
      </c>
      <c r="G847" s="513" t="s">
        <v>264</v>
      </c>
      <c r="H847" s="87" t="s">
        <v>289</v>
      </c>
      <c r="I847" s="109" t="s">
        <v>1379</v>
      </c>
      <c r="J847" s="106"/>
      <c r="K847" s="567"/>
      <c r="L847" s="568"/>
      <c r="M847" s="567"/>
      <c r="N847" s="567"/>
      <c r="O847" s="557"/>
      <c r="P847" s="567"/>
      <c r="Q847" s="567"/>
      <c r="R847" s="547" t="s">
        <v>184</v>
      </c>
      <c r="S847" s="596">
        <v>1</v>
      </c>
      <c r="T847" s="597">
        <v>0.1</v>
      </c>
      <c r="U847" s="549">
        <v>2.286</v>
      </c>
      <c r="V847" s="554">
        <f t="shared" si="75"/>
        <v>2.7432000000000003</v>
      </c>
      <c r="W847" s="761"/>
      <c r="X847" s="549">
        <v>112.5</v>
      </c>
      <c r="Y847" s="550">
        <f t="shared" si="74"/>
        <v>135</v>
      </c>
      <c r="Z847" s="677" t="s">
        <v>212</v>
      </c>
      <c r="AA847" s="678"/>
      <c r="AB847" s="547"/>
      <c r="AD847" s="87" t="s">
        <v>184</v>
      </c>
      <c r="AE847" s="567">
        <v>1</v>
      </c>
      <c r="AF847" s="567">
        <v>0.1</v>
      </c>
      <c r="AG847" s="708"/>
      <c r="AH847" s="104"/>
      <c r="AI847" s="87" t="s">
        <v>184</v>
      </c>
      <c r="AJ847" s="87">
        <v>1</v>
      </c>
      <c r="AK847" s="87">
        <v>0.1</v>
      </c>
      <c r="AL847" s="708"/>
      <c r="AM847" s="104"/>
      <c r="AN847" s="87" t="s">
        <v>184</v>
      </c>
      <c r="AO847" s="87">
        <v>1</v>
      </c>
      <c r="AP847" s="87">
        <v>0.1</v>
      </c>
      <c r="AQ847" s="708"/>
      <c r="AR847" s="104"/>
      <c r="AS847" s="87" t="s">
        <v>184</v>
      </c>
      <c r="AT847" s="87">
        <v>1</v>
      </c>
      <c r="AU847" s="87">
        <v>0.1</v>
      </c>
      <c r="AV847" s="708"/>
      <c r="AW847" s="104"/>
    </row>
    <row r="848" spans="1:49" ht="23" hidden="1">
      <c r="A848" s="522">
        <v>844</v>
      </c>
      <c r="B848" s="531" t="s">
        <v>1058</v>
      </c>
      <c r="C848" s="103" t="s">
        <v>84</v>
      </c>
      <c r="D848" s="513" t="s">
        <v>2641</v>
      </c>
      <c r="E848" s="562" t="s">
        <v>271</v>
      </c>
      <c r="F848" s="563" t="s">
        <v>2673</v>
      </c>
      <c r="G848" s="513" t="s">
        <v>1380</v>
      </c>
      <c r="H848" s="87" t="s">
        <v>1155</v>
      </c>
      <c r="I848" s="109" t="s">
        <v>1381</v>
      </c>
      <c r="J848" s="106" t="s">
        <v>1316</v>
      </c>
      <c r="K848" s="567"/>
      <c r="L848" s="568"/>
      <c r="M848" s="567"/>
      <c r="N848" s="567"/>
      <c r="O848" s="557"/>
      <c r="P848" s="567"/>
      <c r="Q848" s="567"/>
      <c r="R848" s="547" t="s">
        <v>184</v>
      </c>
      <c r="S848" s="596">
        <v>1</v>
      </c>
      <c r="T848" s="597">
        <v>0.15</v>
      </c>
      <c r="U848" s="549">
        <v>34.29</v>
      </c>
      <c r="V848" s="554">
        <f t="shared" si="75"/>
        <v>61.721999999999994</v>
      </c>
      <c r="W848" s="761"/>
      <c r="X848" s="549">
        <v>116.7</v>
      </c>
      <c r="Y848" s="550">
        <f t="shared" si="74"/>
        <v>210.06</v>
      </c>
      <c r="Z848" s="677" t="s">
        <v>212</v>
      </c>
      <c r="AA848" s="678"/>
      <c r="AB848" s="547"/>
      <c r="AD848" s="87" t="s">
        <v>184</v>
      </c>
      <c r="AE848" s="567">
        <v>1</v>
      </c>
      <c r="AF848" s="567">
        <v>0.15</v>
      </c>
      <c r="AG848" s="708"/>
      <c r="AH848" s="104"/>
      <c r="AI848" s="87" t="s">
        <v>184</v>
      </c>
      <c r="AJ848" s="87">
        <v>1</v>
      </c>
      <c r="AK848" s="87">
        <v>0.15</v>
      </c>
      <c r="AL848" s="708"/>
      <c r="AM848" s="104"/>
      <c r="AN848" s="87" t="s">
        <v>184</v>
      </c>
      <c r="AO848" s="87">
        <v>1</v>
      </c>
      <c r="AP848" s="87">
        <v>0.15</v>
      </c>
      <c r="AQ848" s="708"/>
      <c r="AR848" s="104"/>
      <c r="AS848" s="87" t="s">
        <v>184</v>
      </c>
      <c r="AT848" s="87">
        <v>1</v>
      </c>
      <c r="AU848" s="87">
        <v>0.15</v>
      </c>
      <c r="AV848" s="708"/>
      <c r="AW848" s="104"/>
    </row>
    <row r="849" spans="1:51" hidden="1">
      <c r="A849" s="522">
        <v>845</v>
      </c>
      <c r="B849" s="531" t="s">
        <v>1058</v>
      </c>
      <c r="C849" s="103" t="s">
        <v>84</v>
      </c>
      <c r="D849" s="513" t="s">
        <v>2641</v>
      </c>
      <c r="E849" s="562" t="s">
        <v>271</v>
      </c>
      <c r="F849" s="563" t="s">
        <v>2673</v>
      </c>
      <c r="G849" s="513" t="s">
        <v>1380</v>
      </c>
      <c r="H849" s="87" t="s">
        <v>1382</v>
      </c>
      <c r="I849" s="109" t="s">
        <v>1383</v>
      </c>
      <c r="J849" s="106" t="s">
        <v>1384</v>
      </c>
      <c r="K849" s="567"/>
      <c r="L849" s="568"/>
      <c r="M849" s="567"/>
      <c r="N849" s="567"/>
      <c r="O849" s="557"/>
      <c r="P849" s="567"/>
      <c r="Q849" s="567"/>
      <c r="R849" s="547" t="s">
        <v>184</v>
      </c>
      <c r="S849" s="596">
        <v>1</v>
      </c>
      <c r="T849" s="597">
        <v>0.3</v>
      </c>
      <c r="U849" s="549">
        <v>34.29</v>
      </c>
      <c r="V849" s="554">
        <f t="shared" si="75"/>
        <v>123.44399999999999</v>
      </c>
      <c r="W849" s="761"/>
      <c r="X849" s="549">
        <v>116.7</v>
      </c>
      <c r="Y849" s="550">
        <f t="shared" si="74"/>
        <v>420.12</v>
      </c>
      <c r="Z849" s="677" t="s">
        <v>212</v>
      </c>
      <c r="AA849" s="678"/>
      <c r="AB849" s="547"/>
      <c r="AD849" s="87" t="s">
        <v>184</v>
      </c>
      <c r="AE849" s="567">
        <v>1</v>
      </c>
      <c r="AF849" s="567">
        <v>0.3</v>
      </c>
      <c r="AG849" s="708"/>
      <c r="AH849" s="104"/>
      <c r="AI849" s="87" t="s">
        <v>184</v>
      </c>
      <c r="AJ849" s="87">
        <v>1</v>
      </c>
      <c r="AK849" s="87">
        <v>0.3</v>
      </c>
      <c r="AL849" s="708"/>
      <c r="AM849" s="104"/>
      <c r="AN849" s="87" t="s">
        <v>184</v>
      </c>
      <c r="AO849" s="87">
        <v>1</v>
      </c>
      <c r="AP849" s="87">
        <v>0.3</v>
      </c>
      <c r="AQ849" s="708"/>
      <c r="AR849" s="104"/>
      <c r="AS849" s="87" t="s">
        <v>184</v>
      </c>
      <c r="AT849" s="87">
        <v>1</v>
      </c>
      <c r="AU849" s="87">
        <v>0.3</v>
      </c>
      <c r="AV849" s="708"/>
      <c r="AW849" s="104"/>
    </row>
    <row r="850" spans="1:51" hidden="1">
      <c r="A850" s="522">
        <v>846</v>
      </c>
      <c r="B850" s="531" t="s">
        <v>1058</v>
      </c>
      <c r="C850" s="103" t="s">
        <v>84</v>
      </c>
      <c r="D850" s="513" t="s">
        <v>2641</v>
      </c>
      <c r="E850" s="562" t="s">
        <v>271</v>
      </c>
      <c r="F850" s="563" t="s">
        <v>2673</v>
      </c>
      <c r="G850" s="513" t="s">
        <v>1380</v>
      </c>
      <c r="H850" s="87" t="s">
        <v>289</v>
      </c>
      <c r="I850" s="109" t="s">
        <v>1385</v>
      </c>
      <c r="J850" s="106"/>
      <c r="K850" s="567"/>
      <c r="L850" s="568"/>
      <c r="M850" s="567"/>
      <c r="N850" s="567"/>
      <c r="O850" s="557"/>
      <c r="P850" s="567"/>
      <c r="Q850" s="567"/>
      <c r="R850" s="547" t="s">
        <v>184</v>
      </c>
      <c r="S850" s="596">
        <v>1</v>
      </c>
      <c r="T850" s="597">
        <v>0.01</v>
      </c>
      <c r="U850" s="549">
        <v>34.29</v>
      </c>
      <c r="V850" s="554">
        <f t="shared" si="75"/>
        <v>4.1147999999999998</v>
      </c>
      <c r="W850" s="597"/>
      <c r="X850" s="549">
        <v>116.7</v>
      </c>
      <c r="Y850" s="550">
        <f t="shared" si="74"/>
        <v>14.004000000000001</v>
      </c>
      <c r="Z850" s="677" t="s">
        <v>212</v>
      </c>
      <c r="AA850" s="678"/>
      <c r="AB850" s="547"/>
      <c r="AD850" s="87" t="s">
        <v>184</v>
      </c>
      <c r="AE850" s="567">
        <v>1</v>
      </c>
      <c r="AF850" s="567">
        <v>0.01</v>
      </c>
      <c r="AG850" s="708"/>
      <c r="AH850" s="104"/>
      <c r="AI850" s="87" t="s">
        <v>184</v>
      </c>
      <c r="AJ850" s="87">
        <v>1</v>
      </c>
      <c r="AK850" s="87">
        <v>0.01</v>
      </c>
      <c r="AL850" s="708"/>
      <c r="AM850" s="104"/>
      <c r="AN850" s="87" t="s">
        <v>184</v>
      </c>
      <c r="AO850" s="87">
        <v>1</v>
      </c>
      <c r="AP850" s="87">
        <v>0.01</v>
      </c>
      <c r="AQ850" s="708"/>
      <c r="AR850" s="104"/>
      <c r="AS850" s="87" t="s">
        <v>184</v>
      </c>
      <c r="AT850" s="87">
        <v>1</v>
      </c>
      <c r="AU850" s="87">
        <v>0.01</v>
      </c>
      <c r="AV850" s="708"/>
      <c r="AW850" s="104"/>
    </row>
    <row r="851" spans="1:51" ht="23" hidden="1">
      <c r="A851" s="522">
        <v>847</v>
      </c>
      <c r="B851" s="531" t="s">
        <v>1058</v>
      </c>
      <c r="C851" s="103" t="s">
        <v>84</v>
      </c>
      <c r="D851" s="513" t="s">
        <v>2641</v>
      </c>
      <c r="E851" s="562" t="s">
        <v>271</v>
      </c>
      <c r="F851" s="563" t="s">
        <v>2673</v>
      </c>
      <c r="G851" s="513" t="s">
        <v>1386</v>
      </c>
      <c r="H851" s="87" t="s">
        <v>1387</v>
      </c>
      <c r="I851" s="87" t="s">
        <v>1388</v>
      </c>
      <c r="J851" s="106" t="s">
        <v>1316</v>
      </c>
      <c r="K851" s="567"/>
      <c r="L851" s="568"/>
      <c r="M851" s="567"/>
      <c r="N851" s="567"/>
      <c r="O851" s="557"/>
      <c r="P851" s="567"/>
      <c r="Q851" s="567"/>
      <c r="R851" s="547" t="s">
        <v>184</v>
      </c>
      <c r="S851" s="596">
        <v>1</v>
      </c>
      <c r="T851" s="597">
        <v>0.5</v>
      </c>
      <c r="U851" s="549">
        <v>6.4</v>
      </c>
      <c r="V851" s="554">
        <f t="shared" si="75"/>
        <v>38.400000000000006</v>
      </c>
      <c r="W851" s="597"/>
      <c r="X851" s="549">
        <v>20</v>
      </c>
      <c r="Y851" s="550">
        <f t="shared" si="74"/>
        <v>120</v>
      </c>
      <c r="Z851" s="677" t="s">
        <v>212</v>
      </c>
      <c r="AA851" s="678"/>
      <c r="AB851" s="106"/>
      <c r="AD851" s="87" t="s">
        <v>184</v>
      </c>
      <c r="AE851" s="106">
        <v>1</v>
      </c>
      <c r="AF851" s="106">
        <v>0.5</v>
      </c>
      <c r="AG851" s="708"/>
      <c r="AH851" s="104"/>
      <c r="AI851" s="87" t="s">
        <v>184</v>
      </c>
      <c r="AJ851" s="87">
        <v>1</v>
      </c>
      <c r="AK851" s="87">
        <v>0.5</v>
      </c>
      <c r="AL851" s="708"/>
      <c r="AM851" s="104"/>
      <c r="AN851" s="87" t="s">
        <v>184</v>
      </c>
      <c r="AO851" s="87">
        <v>1</v>
      </c>
      <c r="AP851" s="87">
        <v>0.5</v>
      </c>
      <c r="AQ851" s="708"/>
      <c r="AR851" s="104"/>
      <c r="AS851" s="87" t="s">
        <v>184</v>
      </c>
      <c r="AT851" s="87">
        <v>1</v>
      </c>
      <c r="AU851" s="87">
        <v>0.5</v>
      </c>
      <c r="AV851" s="708"/>
      <c r="AW851" s="104"/>
    </row>
    <row r="852" spans="1:51" ht="46" hidden="1">
      <c r="A852" s="522">
        <v>848</v>
      </c>
      <c r="B852" s="531" t="s">
        <v>1058</v>
      </c>
      <c r="C852" s="103" t="s">
        <v>84</v>
      </c>
      <c r="D852" s="513" t="s">
        <v>2641</v>
      </c>
      <c r="E852" s="562" t="s">
        <v>271</v>
      </c>
      <c r="F852" s="563" t="s">
        <v>2673</v>
      </c>
      <c r="G852" s="513" t="s">
        <v>1386</v>
      </c>
      <c r="H852" s="87" t="s">
        <v>1389</v>
      </c>
      <c r="I852" s="87" t="s">
        <v>1390</v>
      </c>
      <c r="J852" s="87" t="s">
        <v>1391</v>
      </c>
      <c r="K852" s="547"/>
      <c r="L852" s="576"/>
      <c r="M852" s="547"/>
      <c r="N852" s="547"/>
      <c r="O852" s="546"/>
      <c r="P852" s="547"/>
      <c r="Q852" s="547"/>
      <c r="R852" s="547" t="s">
        <v>184</v>
      </c>
      <c r="S852" s="681">
        <v>1</v>
      </c>
      <c r="T852" s="612">
        <v>0.25</v>
      </c>
      <c r="U852" s="549">
        <v>68.569999999999993</v>
      </c>
      <c r="V852" s="554">
        <f t="shared" si="75"/>
        <v>205.70999999999998</v>
      </c>
      <c r="W852" s="612"/>
      <c r="X852" s="549">
        <v>133.30000000000001</v>
      </c>
      <c r="Y852" s="550">
        <f t="shared" si="74"/>
        <v>399.90000000000003</v>
      </c>
      <c r="Z852" s="677" t="s">
        <v>212</v>
      </c>
      <c r="AA852" s="678"/>
      <c r="AB852" s="87" t="s">
        <v>1392</v>
      </c>
      <c r="AD852" s="87" t="s">
        <v>184</v>
      </c>
      <c r="AE852" s="87">
        <v>1</v>
      </c>
      <c r="AF852" s="87">
        <v>0.25</v>
      </c>
      <c r="AG852" s="708"/>
      <c r="AH852" s="104"/>
      <c r="AI852" s="87" t="s">
        <v>184</v>
      </c>
      <c r="AJ852" s="87">
        <v>1</v>
      </c>
      <c r="AK852" s="87">
        <v>0.25</v>
      </c>
      <c r="AL852" s="708"/>
      <c r="AM852" s="104"/>
      <c r="AN852" s="87" t="s">
        <v>184</v>
      </c>
      <c r="AO852" s="87">
        <v>1</v>
      </c>
      <c r="AP852" s="87">
        <v>0.25</v>
      </c>
      <c r="AQ852" s="708"/>
      <c r="AR852" s="104"/>
      <c r="AS852" s="87" t="s">
        <v>184</v>
      </c>
      <c r="AT852" s="87">
        <v>1</v>
      </c>
      <c r="AU852" s="87">
        <v>0.25</v>
      </c>
      <c r="AV852" s="708"/>
      <c r="AW852" s="104"/>
    </row>
    <row r="853" spans="1:51" ht="23" hidden="1">
      <c r="A853" s="522">
        <v>849</v>
      </c>
      <c r="B853" s="531" t="s">
        <v>1058</v>
      </c>
      <c r="C853" s="103" t="s">
        <v>84</v>
      </c>
      <c r="D853" s="513" t="s">
        <v>2641</v>
      </c>
      <c r="E853" s="562" t="s">
        <v>271</v>
      </c>
      <c r="F853" s="563" t="s">
        <v>2673</v>
      </c>
      <c r="G853" s="513" t="s">
        <v>1386</v>
      </c>
      <c r="H853" s="87" t="s">
        <v>1393</v>
      </c>
      <c r="I853" s="87" t="s">
        <v>1394</v>
      </c>
      <c r="J853" s="87" t="s">
        <v>1395</v>
      </c>
      <c r="K853" s="547"/>
      <c r="L853" s="576"/>
      <c r="M853" s="547"/>
      <c r="N853" s="547"/>
      <c r="O853" s="546"/>
      <c r="P853" s="547"/>
      <c r="Q853" s="547"/>
      <c r="R853" s="547" t="s">
        <v>184</v>
      </c>
      <c r="S853" s="681">
        <v>1</v>
      </c>
      <c r="T853" s="612">
        <v>0.65</v>
      </c>
      <c r="U853" s="549">
        <v>68.569999999999993</v>
      </c>
      <c r="V853" s="554">
        <f t="shared" si="75"/>
        <v>534.846</v>
      </c>
      <c r="W853" s="755"/>
      <c r="X853" s="549">
        <v>133.30000000000001</v>
      </c>
      <c r="Y853" s="550">
        <f t="shared" si="74"/>
        <v>1039.7400000000002</v>
      </c>
      <c r="Z853" s="677" t="s">
        <v>212</v>
      </c>
      <c r="AA853" s="678"/>
      <c r="AB853" s="106" t="s">
        <v>1396</v>
      </c>
      <c r="AD853" s="87" t="s">
        <v>184</v>
      </c>
      <c r="AE853" s="87">
        <v>1</v>
      </c>
      <c r="AF853" s="87">
        <v>0.65</v>
      </c>
      <c r="AG853" s="708"/>
      <c r="AH853" s="104"/>
      <c r="AI853" s="87" t="s">
        <v>184</v>
      </c>
      <c r="AJ853" s="87">
        <v>1</v>
      </c>
      <c r="AK853" s="87">
        <v>0.65</v>
      </c>
      <c r="AL853" s="708"/>
      <c r="AM853" s="104"/>
      <c r="AN853" s="87" t="s">
        <v>184</v>
      </c>
      <c r="AO853" s="87">
        <v>1</v>
      </c>
      <c r="AP853" s="87">
        <v>0.65</v>
      </c>
      <c r="AQ853" s="708"/>
      <c r="AR853" s="104"/>
      <c r="AS853" s="87" t="s">
        <v>184</v>
      </c>
      <c r="AT853" s="87">
        <v>1</v>
      </c>
      <c r="AU853" s="87">
        <v>0.65</v>
      </c>
      <c r="AV853" s="708"/>
      <c r="AW853" s="104"/>
    </row>
    <row r="854" spans="1:51" ht="23" hidden="1">
      <c r="A854" s="522">
        <v>850</v>
      </c>
      <c r="B854" s="531" t="s">
        <v>1058</v>
      </c>
      <c r="C854" s="103" t="s">
        <v>84</v>
      </c>
      <c r="D854" s="513" t="s">
        <v>2641</v>
      </c>
      <c r="E854" s="562" t="s">
        <v>271</v>
      </c>
      <c r="F854" s="563" t="s">
        <v>2673</v>
      </c>
      <c r="G854" s="513" t="s">
        <v>1386</v>
      </c>
      <c r="H854" s="87" t="s">
        <v>1397</v>
      </c>
      <c r="I854" s="87" t="s">
        <v>1398</v>
      </c>
      <c r="J854" s="87" t="s">
        <v>1399</v>
      </c>
      <c r="K854" s="547"/>
      <c r="L854" s="576"/>
      <c r="M854" s="547"/>
      <c r="N854" s="547"/>
      <c r="O854" s="546"/>
      <c r="P854" s="547"/>
      <c r="Q854" s="547"/>
      <c r="R854" s="547" t="s">
        <v>184</v>
      </c>
      <c r="S854" s="681">
        <v>1</v>
      </c>
      <c r="T854" s="612">
        <v>1</v>
      </c>
      <c r="U854" s="549">
        <v>68.569999999999993</v>
      </c>
      <c r="V854" s="554">
        <f t="shared" si="75"/>
        <v>822.83999999999992</v>
      </c>
      <c r="W854" s="755"/>
      <c r="X854" s="549">
        <v>133.30000000000001</v>
      </c>
      <c r="Y854" s="550">
        <f t="shared" si="74"/>
        <v>1599.6000000000001</v>
      </c>
      <c r="Z854" s="677" t="s">
        <v>212</v>
      </c>
      <c r="AA854" s="678"/>
      <c r="AB854" s="106"/>
      <c r="AD854" s="87" t="s">
        <v>184</v>
      </c>
      <c r="AE854" s="87">
        <v>1</v>
      </c>
      <c r="AF854" s="87">
        <v>1</v>
      </c>
      <c r="AG854" s="708"/>
      <c r="AH854" s="104"/>
      <c r="AI854" s="87" t="s">
        <v>184</v>
      </c>
      <c r="AJ854" s="87">
        <v>1</v>
      </c>
      <c r="AK854" s="87">
        <v>1</v>
      </c>
      <c r="AL854" s="708"/>
      <c r="AM854" s="104"/>
      <c r="AN854" s="87" t="s">
        <v>184</v>
      </c>
      <c r="AO854" s="87">
        <v>1</v>
      </c>
      <c r="AP854" s="87">
        <v>1</v>
      </c>
      <c r="AQ854" s="708"/>
      <c r="AR854" s="104"/>
      <c r="AS854" s="87" t="s">
        <v>184</v>
      </c>
      <c r="AT854" s="87">
        <v>1</v>
      </c>
      <c r="AU854" s="87">
        <v>1</v>
      </c>
      <c r="AV854" s="708"/>
      <c r="AW854" s="104"/>
    </row>
    <row r="855" spans="1:51" ht="23" hidden="1">
      <c r="A855" s="522">
        <v>851</v>
      </c>
      <c r="B855" s="531" t="s">
        <v>1058</v>
      </c>
      <c r="C855" s="103" t="s">
        <v>84</v>
      </c>
      <c r="D855" s="513" t="s">
        <v>2641</v>
      </c>
      <c r="E855" s="562" t="s">
        <v>271</v>
      </c>
      <c r="F855" s="563" t="s">
        <v>2673</v>
      </c>
      <c r="G855" s="513" t="s">
        <v>1386</v>
      </c>
      <c r="H855" s="87" t="s">
        <v>1400</v>
      </c>
      <c r="I855" s="87" t="s">
        <v>1401</v>
      </c>
      <c r="J855" s="87" t="s">
        <v>1402</v>
      </c>
      <c r="K855" s="547"/>
      <c r="L855" s="576"/>
      <c r="M855" s="547"/>
      <c r="N855" s="547"/>
      <c r="O855" s="546"/>
      <c r="P855" s="547"/>
      <c r="Q855" s="547"/>
      <c r="R855" s="547" t="s">
        <v>184</v>
      </c>
      <c r="S855" s="681">
        <v>1</v>
      </c>
      <c r="T855" s="612">
        <v>0.25</v>
      </c>
      <c r="U855" s="549">
        <v>68.569999999999993</v>
      </c>
      <c r="V855" s="554">
        <f t="shared" si="75"/>
        <v>205.70999999999998</v>
      </c>
      <c r="W855" s="612"/>
      <c r="X855" s="549">
        <v>133.30000000000001</v>
      </c>
      <c r="Y855" s="550">
        <f t="shared" si="74"/>
        <v>399.90000000000003</v>
      </c>
      <c r="Z855" s="677" t="s">
        <v>212</v>
      </c>
      <c r="AA855" s="678"/>
      <c r="AB855" s="106"/>
      <c r="AD855" s="87" t="s">
        <v>184</v>
      </c>
      <c r="AE855" s="87">
        <v>1</v>
      </c>
      <c r="AF855" s="87">
        <v>0.25</v>
      </c>
      <c r="AG855" s="708"/>
      <c r="AH855" s="104"/>
      <c r="AI855" s="87" t="s">
        <v>184</v>
      </c>
      <c r="AJ855" s="87">
        <v>1</v>
      </c>
      <c r="AK855" s="87">
        <v>0.25</v>
      </c>
      <c r="AL855" s="708"/>
      <c r="AM855" s="104"/>
      <c r="AN855" s="87" t="s">
        <v>184</v>
      </c>
      <c r="AO855" s="87">
        <v>1</v>
      </c>
      <c r="AP855" s="87">
        <v>0.25</v>
      </c>
      <c r="AQ855" s="708"/>
      <c r="AR855" s="104"/>
      <c r="AS855" s="87" t="s">
        <v>184</v>
      </c>
      <c r="AT855" s="87">
        <v>1</v>
      </c>
      <c r="AU855" s="87">
        <v>0.25</v>
      </c>
      <c r="AV855" s="708"/>
      <c r="AW855" s="104"/>
    </row>
    <row r="856" spans="1:51" ht="23" hidden="1">
      <c r="A856" s="522">
        <v>852</v>
      </c>
      <c r="B856" s="531" t="s">
        <v>1058</v>
      </c>
      <c r="C856" s="103" t="s">
        <v>84</v>
      </c>
      <c r="D856" s="513" t="s">
        <v>2641</v>
      </c>
      <c r="E856" s="562" t="s">
        <v>271</v>
      </c>
      <c r="F856" s="563" t="s">
        <v>2673</v>
      </c>
      <c r="G856" s="513" t="s">
        <v>1386</v>
      </c>
      <c r="H856" s="87" t="s">
        <v>1403</v>
      </c>
      <c r="I856" s="87" t="s">
        <v>1404</v>
      </c>
      <c r="J856" s="87" t="s">
        <v>1405</v>
      </c>
      <c r="K856" s="547"/>
      <c r="L856" s="576"/>
      <c r="M856" s="547"/>
      <c r="N856" s="547"/>
      <c r="O856" s="546"/>
      <c r="P856" s="547"/>
      <c r="Q856" s="547"/>
      <c r="R856" s="547" t="s">
        <v>184</v>
      </c>
      <c r="S856" s="681">
        <v>1</v>
      </c>
      <c r="T856" s="612">
        <v>0.1</v>
      </c>
      <c r="U856" s="549">
        <v>68.569999999999993</v>
      </c>
      <c r="V856" s="554">
        <f t="shared" si="75"/>
        <v>82.283999999999992</v>
      </c>
      <c r="W856" s="575"/>
      <c r="X856" s="549">
        <v>133.30000000000001</v>
      </c>
      <c r="Y856" s="550">
        <f t="shared" si="74"/>
        <v>159.96000000000004</v>
      </c>
      <c r="Z856" s="677" t="s">
        <v>212</v>
      </c>
      <c r="AA856" s="678"/>
      <c r="AB856" s="106"/>
      <c r="AD856" s="87" t="s">
        <v>184</v>
      </c>
      <c r="AE856" s="87">
        <v>1</v>
      </c>
      <c r="AF856" s="87">
        <v>0.1</v>
      </c>
      <c r="AG856" s="708"/>
      <c r="AH856" s="104"/>
      <c r="AI856" s="87" t="s">
        <v>184</v>
      </c>
      <c r="AJ856" s="87">
        <v>1</v>
      </c>
      <c r="AK856" s="87">
        <v>0.1</v>
      </c>
      <c r="AL856" s="708"/>
      <c r="AM856" s="104"/>
      <c r="AN856" s="87" t="s">
        <v>184</v>
      </c>
      <c r="AO856" s="87">
        <v>1</v>
      </c>
      <c r="AP856" s="87">
        <v>0.1</v>
      </c>
      <c r="AQ856" s="708"/>
      <c r="AR856" s="104"/>
      <c r="AS856" s="87" t="s">
        <v>184</v>
      </c>
      <c r="AT856" s="87">
        <v>1</v>
      </c>
      <c r="AU856" s="87">
        <v>0.1</v>
      </c>
      <c r="AV856" s="708"/>
      <c r="AW856" s="104"/>
    </row>
    <row r="857" spans="1:51" ht="23" hidden="1">
      <c r="A857" s="522">
        <v>853</v>
      </c>
      <c r="B857" s="531" t="s">
        <v>1058</v>
      </c>
      <c r="C857" s="103" t="s">
        <v>84</v>
      </c>
      <c r="D857" s="513" t="s">
        <v>2641</v>
      </c>
      <c r="E857" s="562" t="s">
        <v>271</v>
      </c>
      <c r="F857" s="563" t="s">
        <v>2673</v>
      </c>
      <c r="G857" s="513" t="s">
        <v>1386</v>
      </c>
      <c r="H857" s="87" t="s">
        <v>289</v>
      </c>
      <c r="I857" s="87" t="s">
        <v>1406</v>
      </c>
      <c r="J857" s="87"/>
      <c r="K857" s="547"/>
      <c r="L857" s="576"/>
      <c r="M857" s="547"/>
      <c r="N857" s="547"/>
      <c r="O857" s="546"/>
      <c r="P857" s="547"/>
      <c r="Q857" s="547"/>
      <c r="R857" s="547" t="s">
        <v>184</v>
      </c>
      <c r="S857" s="681">
        <v>1</v>
      </c>
      <c r="T857" s="612">
        <v>0.25</v>
      </c>
      <c r="U857" s="549">
        <v>68.569999999999993</v>
      </c>
      <c r="V857" s="554">
        <f t="shared" si="75"/>
        <v>205.70999999999998</v>
      </c>
      <c r="W857" s="735"/>
      <c r="X857" s="549">
        <v>133.30000000000001</v>
      </c>
      <c r="Y857" s="550">
        <f t="shared" si="74"/>
        <v>399.90000000000003</v>
      </c>
      <c r="Z857" s="677" t="s">
        <v>212</v>
      </c>
      <c r="AA857" s="678"/>
      <c r="AB857" s="106"/>
      <c r="AD857" s="87" t="s">
        <v>184</v>
      </c>
      <c r="AE857" s="87">
        <v>1</v>
      </c>
      <c r="AF857" s="87">
        <v>0.25</v>
      </c>
      <c r="AG857" s="708"/>
      <c r="AH857" s="104"/>
      <c r="AI857" s="87" t="s">
        <v>184</v>
      </c>
      <c r="AJ857" s="87">
        <v>1</v>
      </c>
      <c r="AK857" s="87">
        <v>0.25</v>
      </c>
      <c r="AL857" s="708"/>
      <c r="AM857" s="104"/>
      <c r="AN857" s="87" t="s">
        <v>184</v>
      </c>
      <c r="AO857" s="87">
        <v>1</v>
      </c>
      <c r="AP857" s="87">
        <v>0.25</v>
      </c>
      <c r="AQ857" s="708"/>
      <c r="AR857" s="104"/>
      <c r="AS857" s="87" t="s">
        <v>184</v>
      </c>
      <c r="AT857" s="87">
        <v>1</v>
      </c>
      <c r="AU857" s="87">
        <v>0.25</v>
      </c>
      <c r="AV857" s="708"/>
      <c r="AW857" s="104"/>
    </row>
    <row r="858" spans="1:51" hidden="1">
      <c r="A858" s="522">
        <v>854</v>
      </c>
      <c r="B858" s="531" t="s">
        <v>1058</v>
      </c>
      <c r="C858" s="103" t="s">
        <v>84</v>
      </c>
      <c r="D858" s="513" t="s">
        <v>2640</v>
      </c>
      <c r="E858" s="637" t="s">
        <v>2941</v>
      </c>
      <c r="F858" s="103" t="s">
        <v>1407</v>
      </c>
      <c r="G858" s="513" t="s">
        <v>1408</v>
      </c>
      <c r="H858" s="87" t="s">
        <v>177</v>
      </c>
      <c r="I858" s="109" t="s">
        <v>1409</v>
      </c>
      <c r="J858" s="106" t="s">
        <v>1410</v>
      </c>
      <c r="K858" s="567"/>
      <c r="L858" s="568"/>
      <c r="M858" s="567"/>
      <c r="N858" s="567"/>
      <c r="O858" s="557"/>
      <c r="P858" s="567"/>
      <c r="Q858" s="567"/>
      <c r="R858" s="547" t="s">
        <v>184</v>
      </c>
      <c r="S858" s="596">
        <v>1</v>
      </c>
      <c r="T858" s="597">
        <v>0.05</v>
      </c>
      <c r="U858" s="549">
        <v>18.29</v>
      </c>
      <c r="V858" s="554">
        <f t="shared" si="75"/>
        <v>10.974</v>
      </c>
      <c r="W858" s="737"/>
      <c r="X858" s="549">
        <v>112.5</v>
      </c>
      <c r="Y858" s="550">
        <f t="shared" si="74"/>
        <v>67.5</v>
      </c>
      <c r="Z858" s="677" t="s">
        <v>1411</v>
      </c>
      <c r="AA858" s="678"/>
      <c r="AB858" s="106"/>
      <c r="AD858" s="87" t="s">
        <v>184</v>
      </c>
      <c r="AE858" s="106">
        <v>1</v>
      </c>
      <c r="AF858" s="106">
        <v>0.05</v>
      </c>
      <c r="AG858" s="708"/>
      <c r="AH858" s="104"/>
      <c r="AI858" s="87" t="s">
        <v>184</v>
      </c>
      <c r="AJ858" s="87">
        <v>1</v>
      </c>
      <c r="AK858" s="87">
        <v>0.05</v>
      </c>
      <c r="AL858" s="708"/>
      <c r="AM858" s="104"/>
      <c r="AN858" s="87" t="s">
        <v>184</v>
      </c>
      <c r="AO858" s="87">
        <v>1</v>
      </c>
      <c r="AP858" s="87">
        <v>0.05</v>
      </c>
      <c r="AQ858" s="708"/>
      <c r="AR858" s="104"/>
      <c r="AS858" s="87" t="s">
        <v>184</v>
      </c>
      <c r="AT858" s="87">
        <v>1</v>
      </c>
      <c r="AU858" s="87">
        <v>0.05</v>
      </c>
      <c r="AV858" s="708"/>
      <c r="AW858" s="104"/>
    </row>
    <row r="859" spans="1:51" ht="23" hidden="1">
      <c r="A859" s="522">
        <v>855</v>
      </c>
      <c r="B859" s="531" t="s">
        <v>1058</v>
      </c>
      <c r="C859" s="103" t="s">
        <v>84</v>
      </c>
      <c r="D859" s="513" t="s">
        <v>2640</v>
      </c>
      <c r="E859" s="637" t="s">
        <v>2941</v>
      </c>
      <c r="F859" s="103" t="s">
        <v>1407</v>
      </c>
      <c r="G859" s="513" t="s">
        <v>1408</v>
      </c>
      <c r="H859" s="87" t="s">
        <v>1412</v>
      </c>
      <c r="I859" s="109" t="s">
        <v>1413</v>
      </c>
      <c r="J859" s="106" t="s">
        <v>1316</v>
      </c>
      <c r="K859" s="567"/>
      <c r="L859" s="568"/>
      <c r="M859" s="567"/>
      <c r="N859" s="567"/>
      <c r="O859" s="557" t="s">
        <v>2548</v>
      </c>
      <c r="P859" s="567"/>
      <c r="Q859" s="567"/>
      <c r="R859" s="547" t="s">
        <v>184</v>
      </c>
      <c r="S859" s="596">
        <v>1</v>
      </c>
      <c r="T859" s="597">
        <v>0.1</v>
      </c>
      <c r="U859" s="549">
        <v>18.29</v>
      </c>
      <c r="V859" s="554">
        <f t="shared" si="75"/>
        <v>21.948</v>
      </c>
      <c r="W859" s="737"/>
      <c r="X859" s="549">
        <v>112.5</v>
      </c>
      <c r="Y859" s="550">
        <f t="shared" si="74"/>
        <v>135</v>
      </c>
      <c r="Z859" s="677" t="s">
        <v>1411</v>
      </c>
      <c r="AA859" s="678"/>
      <c r="AB859" s="106"/>
      <c r="AD859" s="87" t="s">
        <v>184</v>
      </c>
      <c r="AE859" s="106">
        <v>1</v>
      </c>
      <c r="AF859" s="106">
        <v>0.1</v>
      </c>
      <c r="AG859" s="708"/>
      <c r="AH859" s="104"/>
      <c r="AI859" s="87" t="s">
        <v>184</v>
      </c>
      <c r="AJ859" s="87">
        <v>1</v>
      </c>
      <c r="AK859" s="87">
        <v>0.1</v>
      </c>
      <c r="AL859" s="708"/>
      <c r="AM859" s="104"/>
      <c r="AN859" s="87" t="s">
        <v>184</v>
      </c>
      <c r="AO859" s="87">
        <v>1</v>
      </c>
      <c r="AP859" s="87">
        <v>0.1</v>
      </c>
      <c r="AQ859" s="708"/>
      <c r="AR859" s="104"/>
      <c r="AS859" s="87" t="s">
        <v>184</v>
      </c>
      <c r="AT859" s="87">
        <v>1</v>
      </c>
      <c r="AU859" s="87">
        <v>0.1</v>
      </c>
      <c r="AV859" s="708"/>
      <c r="AW859" s="104"/>
    </row>
    <row r="860" spans="1:51" hidden="1">
      <c r="A860" s="522">
        <v>856</v>
      </c>
      <c r="B860" s="531" t="s">
        <v>1058</v>
      </c>
      <c r="C860" s="103" t="s">
        <v>84</v>
      </c>
      <c r="D860" s="513" t="s">
        <v>2640</v>
      </c>
      <c r="E860" s="637" t="s">
        <v>2941</v>
      </c>
      <c r="F860" s="103" t="s">
        <v>1407</v>
      </c>
      <c r="G860" s="513" t="s">
        <v>1408</v>
      </c>
      <c r="H860" s="87" t="s">
        <v>1414</v>
      </c>
      <c r="I860" s="109" t="s">
        <v>1415</v>
      </c>
      <c r="J860" s="106" t="s">
        <v>1416</v>
      </c>
      <c r="K860" s="567"/>
      <c r="L860" s="568"/>
      <c r="M860" s="567"/>
      <c r="N860" s="567"/>
      <c r="O860" s="557"/>
      <c r="P860" s="567"/>
      <c r="Q860" s="567"/>
      <c r="R860" s="547" t="s">
        <v>184</v>
      </c>
      <c r="S860" s="596">
        <v>1</v>
      </c>
      <c r="T860" s="597">
        <v>0.1</v>
      </c>
      <c r="U860" s="549">
        <v>18.29</v>
      </c>
      <c r="V860" s="554">
        <f t="shared" si="75"/>
        <v>21.948</v>
      </c>
      <c r="W860" s="737"/>
      <c r="X860" s="549">
        <v>112.5</v>
      </c>
      <c r="Y860" s="550">
        <f t="shared" si="74"/>
        <v>135</v>
      </c>
      <c r="Z860" s="677" t="s">
        <v>1411</v>
      </c>
      <c r="AA860" s="678"/>
      <c r="AB860" s="106"/>
      <c r="AD860" s="87" t="s">
        <v>184</v>
      </c>
      <c r="AE860" s="106">
        <v>1</v>
      </c>
      <c r="AF860" s="106">
        <v>0.1</v>
      </c>
      <c r="AG860" s="708"/>
      <c r="AH860" s="104"/>
      <c r="AI860" s="87" t="s">
        <v>184</v>
      </c>
      <c r="AJ860" s="87">
        <v>1</v>
      </c>
      <c r="AK860" s="87">
        <v>0.1</v>
      </c>
      <c r="AL860" s="708"/>
      <c r="AM860" s="104"/>
      <c r="AN860" s="87" t="s">
        <v>184</v>
      </c>
      <c r="AO860" s="87">
        <v>1</v>
      </c>
      <c r="AP860" s="87">
        <v>0.1</v>
      </c>
      <c r="AQ860" s="708"/>
      <c r="AR860" s="104"/>
      <c r="AS860" s="87" t="s">
        <v>184</v>
      </c>
      <c r="AT860" s="87">
        <v>1</v>
      </c>
      <c r="AU860" s="87">
        <v>0.1</v>
      </c>
      <c r="AV860" s="708"/>
      <c r="AW860" s="104"/>
    </row>
    <row r="861" spans="1:51" hidden="1">
      <c r="A861" s="522">
        <v>857</v>
      </c>
      <c r="B861" s="531" t="s">
        <v>1058</v>
      </c>
      <c r="C861" s="103" t="s">
        <v>84</v>
      </c>
      <c r="D861" s="513" t="s">
        <v>2640</v>
      </c>
      <c r="E861" s="637" t="s">
        <v>2941</v>
      </c>
      <c r="F861" s="103" t="s">
        <v>1407</v>
      </c>
      <c r="G861" s="513" t="s">
        <v>1408</v>
      </c>
      <c r="H861" s="87" t="s">
        <v>1417</v>
      </c>
      <c r="I861" s="109" t="s">
        <v>1418</v>
      </c>
      <c r="J861" s="106" t="s">
        <v>1419</v>
      </c>
      <c r="K861" s="106"/>
      <c r="L861" s="103"/>
      <c r="M861" s="106"/>
      <c r="N861" s="106"/>
      <c r="O861" s="557" t="s">
        <v>2549</v>
      </c>
      <c r="P861" s="106"/>
      <c r="Q861" s="106"/>
      <c r="R861" s="87" t="s">
        <v>184</v>
      </c>
      <c r="S861" s="548">
        <v>1</v>
      </c>
      <c r="T861" s="549">
        <v>0.1</v>
      </c>
      <c r="U861" s="549">
        <v>18.29</v>
      </c>
      <c r="V861" s="554">
        <f t="shared" si="75"/>
        <v>21.948</v>
      </c>
      <c r="W861" s="549"/>
      <c r="X861" s="549">
        <v>112.5</v>
      </c>
      <c r="Y861" s="550">
        <f t="shared" si="74"/>
        <v>135</v>
      </c>
      <c r="Z861" s="677" t="s">
        <v>1411</v>
      </c>
      <c r="AA861" s="678"/>
      <c r="AB861" s="106"/>
      <c r="AD861" s="87" t="s">
        <v>184</v>
      </c>
      <c r="AE861" s="106">
        <v>1</v>
      </c>
      <c r="AF861" s="106">
        <v>0.1</v>
      </c>
      <c r="AG861" s="708"/>
      <c r="AH861" s="104"/>
      <c r="AI861" s="87" t="s">
        <v>184</v>
      </c>
      <c r="AJ861" s="87">
        <v>1</v>
      </c>
      <c r="AK861" s="87">
        <v>0.1</v>
      </c>
      <c r="AL861" s="708"/>
      <c r="AM861" s="104"/>
      <c r="AN861" s="87" t="s">
        <v>184</v>
      </c>
      <c r="AO861" s="87">
        <v>1</v>
      </c>
      <c r="AP861" s="87">
        <v>0.1</v>
      </c>
      <c r="AQ861" s="708"/>
      <c r="AR861" s="104"/>
      <c r="AS861" s="87" t="s">
        <v>184</v>
      </c>
      <c r="AT861" s="87">
        <v>1</v>
      </c>
      <c r="AU861" s="87">
        <v>0.1</v>
      </c>
      <c r="AV861" s="708"/>
      <c r="AW861" s="104"/>
    </row>
    <row r="862" spans="1:51" ht="23" hidden="1">
      <c r="A862" s="522">
        <v>858</v>
      </c>
      <c r="B862" s="531" t="s">
        <v>1058</v>
      </c>
      <c r="C862" s="103" t="s">
        <v>84</v>
      </c>
      <c r="D862" s="513" t="s">
        <v>2640</v>
      </c>
      <c r="E862" s="637" t="s">
        <v>2941</v>
      </c>
      <c r="F862" s="103" t="s">
        <v>1407</v>
      </c>
      <c r="G862" s="513" t="s">
        <v>1408</v>
      </c>
      <c r="H862" s="87" t="s">
        <v>1420</v>
      </c>
      <c r="I862" s="109" t="s">
        <v>1421</v>
      </c>
      <c r="J862" s="106" t="s">
        <v>1422</v>
      </c>
      <c r="K862" s="106"/>
      <c r="L862" s="103"/>
      <c r="M862" s="106"/>
      <c r="N862" s="106"/>
      <c r="O862" s="557"/>
      <c r="P862" s="106"/>
      <c r="Q862" s="106"/>
      <c r="R862" s="87" t="s">
        <v>184</v>
      </c>
      <c r="S862" s="548">
        <v>1</v>
      </c>
      <c r="T862" s="549">
        <v>0.1</v>
      </c>
      <c r="U862" s="549">
        <v>18.29</v>
      </c>
      <c r="V862" s="554">
        <f t="shared" si="75"/>
        <v>21.948</v>
      </c>
      <c r="W862" s="549"/>
      <c r="X862" s="549">
        <v>112.5</v>
      </c>
      <c r="Y862" s="550">
        <f t="shared" si="74"/>
        <v>135</v>
      </c>
      <c r="Z862" s="677" t="s">
        <v>1411</v>
      </c>
      <c r="AA862" s="678"/>
      <c r="AB862" s="106"/>
      <c r="AD862" s="87" t="s">
        <v>184</v>
      </c>
      <c r="AE862" s="106">
        <v>1</v>
      </c>
      <c r="AF862" s="106">
        <v>0.1</v>
      </c>
      <c r="AG862" s="708"/>
      <c r="AH862" s="104"/>
      <c r="AI862" s="87" t="s">
        <v>184</v>
      </c>
      <c r="AJ862" s="87">
        <v>1</v>
      </c>
      <c r="AK862" s="87">
        <v>0.1</v>
      </c>
      <c r="AL862" s="708"/>
      <c r="AM862" s="104"/>
      <c r="AN862" s="87" t="s">
        <v>184</v>
      </c>
      <c r="AO862" s="87">
        <v>1</v>
      </c>
      <c r="AP862" s="87">
        <v>0.1</v>
      </c>
      <c r="AQ862" s="708"/>
      <c r="AR862" s="104"/>
      <c r="AS862" s="87" t="s">
        <v>184</v>
      </c>
      <c r="AT862" s="87">
        <v>1</v>
      </c>
      <c r="AU862" s="87">
        <v>0.1</v>
      </c>
      <c r="AV862" s="708"/>
      <c r="AW862" s="104"/>
    </row>
    <row r="863" spans="1:51" ht="57.5" hidden="1">
      <c r="A863" s="522">
        <v>859</v>
      </c>
      <c r="B863" s="531" t="s">
        <v>1058</v>
      </c>
      <c r="C863" s="103" t="s">
        <v>84</v>
      </c>
      <c r="D863" s="513" t="s">
        <v>2640</v>
      </c>
      <c r="E863" s="637" t="s">
        <v>2941</v>
      </c>
      <c r="F863" s="103" t="s">
        <v>1407</v>
      </c>
      <c r="G863" s="513" t="s">
        <v>1408</v>
      </c>
      <c r="H863" s="87" t="s">
        <v>1423</v>
      </c>
      <c r="I863" s="109" t="s">
        <v>1424</v>
      </c>
      <c r="J863" s="106"/>
      <c r="K863" s="106"/>
      <c r="L863" s="103"/>
      <c r="M863" s="106"/>
      <c r="N863" s="106"/>
      <c r="O863" s="557" t="s">
        <v>2550</v>
      </c>
      <c r="P863" s="87"/>
      <c r="Q863" s="87"/>
      <c r="R863" s="87" t="s">
        <v>184</v>
      </c>
      <c r="S863" s="548">
        <v>1</v>
      </c>
      <c r="T863" s="549">
        <v>0.2</v>
      </c>
      <c r="U863" s="549">
        <v>54.87</v>
      </c>
      <c r="V863" s="554">
        <f t="shared" si="75"/>
        <v>131.68799999999999</v>
      </c>
      <c r="W863" s="549"/>
      <c r="X863" s="549">
        <v>337.5</v>
      </c>
      <c r="Y863" s="550">
        <f t="shared" si="74"/>
        <v>810</v>
      </c>
      <c r="Z863" s="677" t="s">
        <v>1411</v>
      </c>
      <c r="AA863" s="678"/>
      <c r="AB863" s="682" t="s">
        <v>2551</v>
      </c>
      <c r="AD863" s="87" t="s">
        <v>184</v>
      </c>
      <c r="AE863" s="106">
        <v>1</v>
      </c>
      <c r="AF863" s="106">
        <v>0.2</v>
      </c>
      <c r="AG863" s="708"/>
      <c r="AH863" s="104"/>
      <c r="AI863" s="87" t="s">
        <v>184</v>
      </c>
      <c r="AJ863" s="87">
        <v>1</v>
      </c>
      <c r="AK863" s="87">
        <v>0.2</v>
      </c>
      <c r="AL863" s="708"/>
      <c r="AM863" s="104"/>
      <c r="AN863" s="87" t="s">
        <v>184</v>
      </c>
      <c r="AO863" s="87">
        <v>1</v>
      </c>
      <c r="AP863" s="87">
        <v>0.2</v>
      </c>
      <c r="AQ863" s="708"/>
      <c r="AR863" s="104"/>
      <c r="AS863" s="87" t="s">
        <v>184</v>
      </c>
      <c r="AT863" s="87">
        <v>1</v>
      </c>
      <c r="AU863" s="87">
        <v>0.2</v>
      </c>
      <c r="AV863" s="708"/>
      <c r="AW863" s="104"/>
    </row>
    <row r="864" spans="1:51" ht="34.5" hidden="1">
      <c r="A864" s="522">
        <v>860</v>
      </c>
      <c r="B864" s="531" t="s">
        <v>1058</v>
      </c>
      <c r="C864" s="103" t="s">
        <v>84</v>
      </c>
      <c r="D864" s="513" t="s">
        <v>2640</v>
      </c>
      <c r="E864" s="637" t="s">
        <v>2941</v>
      </c>
      <c r="F864" s="103" t="s">
        <v>1407</v>
      </c>
      <c r="G864" s="513" t="s">
        <v>1408</v>
      </c>
      <c r="H864" s="87" t="s">
        <v>193</v>
      </c>
      <c r="I864" s="109" t="s">
        <v>1425</v>
      </c>
      <c r="J864" s="106"/>
      <c r="K864" s="106"/>
      <c r="L864" s="103"/>
      <c r="M864" s="106"/>
      <c r="N864" s="87" t="s">
        <v>1426</v>
      </c>
      <c r="O864" s="546" t="s">
        <v>1427</v>
      </c>
      <c r="P864" s="87"/>
      <c r="Q864" s="87"/>
      <c r="R864" s="87" t="s">
        <v>184</v>
      </c>
      <c r="S864" s="574">
        <v>1</v>
      </c>
      <c r="T864" s="575">
        <v>0.2</v>
      </c>
      <c r="U864" s="549">
        <v>18.29</v>
      </c>
      <c r="V864" s="554">
        <f t="shared" si="75"/>
        <v>43.896000000000001</v>
      </c>
      <c r="W864" s="575"/>
      <c r="X864" s="549">
        <v>112.5</v>
      </c>
      <c r="Y864" s="550">
        <f t="shared" si="74"/>
        <v>270</v>
      </c>
      <c r="Z864" s="677" t="s">
        <v>1411</v>
      </c>
      <c r="AA864" s="678"/>
      <c r="AB864" s="106"/>
      <c r="AD864" s="87" t="s">
        <v>184</v>
      </c>
      <c r="AE864" s="87">
        <v>1</v>
      </c>
      <c r="AF864" s="87">
        <v>0.2</v>
      </c>
      <c r="AG864" s="708"/>
      <c r="AH864" s="104"/>
      <c r="AI864" s="87" t="s">
        <v>184</v>
      </c>
      <c r="AJ864" s="87">
        <v>1</v>
      </c>
      <c r="AK864" s="87">
        <v>0.2</v>
      </c>
      <c r="AL864" s="708"/>
      <c r="AM864" s="104"/>
      <c r="AN864" s="87" t="s">
        <v>184</v>
      </c>
      <c r="AO864" s="87">
        <v>1</v>
      </c>
      <c r="AP864" s="87">
        <v>0.2</v>
      </c>
      <c r="AQ864" s="708"/>
      <c r="AR864" s="104"/>
      <c r="AS864" s="87" t="s">
        <v>184</v>
      </c>
      <c r="AT864" s="87">
        <v>1</v>
      </c>
      <c r="AU864" s="87">
        <v>0.2</v>
      </c>
      <c r="AV864" s="708"/>
      <c r="AW864" s="104"/>
      <c r="AY864" s="91"/>
    </row>
    <row r="865" spans="1:51" ht="23" hidden="1">
      <c r="A865" s="522">
        <v>861</v>
      </c>
      <c r="B865" s="531" t="s">
        <v>1058</v>
      </c>
      <c r="C865" s="103" t="s">
        <v>84</v>
      </c>
      <c r="D865" s="513" t="s">
        <v>2640</v>
      </c>
      <c r="E865" s="637" t="s">
        <v>2941</v>
      </c>
      <c r="F865" s="103" t="s">
        <v>1407</v>
      </c>
      <c r="G865" s="513" t="s">
        <v>1408</v>
      </c>
      <c r="H865" s="87" t="s">
        <v>289</v>
      </c>
      <c r="I865" s="87" t="s">
        <v>1428</v>
      </c>
      <c r="J865" s="106"/>
      <c r="K865" s="106"/>
      <c r="L865" s="103"/>
      <c r="M865" s="106"/>
      <c r="N865" s="106"/>
      <c r="O865" s="557"/>
      <c r="P865" s="106"/>
      <c r="Q865" s="106"/>
      <c r="R865" s="87" t="s">
        <v>184</v>
      </c>
      <c r="S865" s="548">
        <v>1</v>
      </c>
      <c r="T865" s="549">
        <v>0.1</v>
      </c>
      <c r="U865" s="549">
        <v>18.29</v>
      </c>
      <c r="V865" s="554">
        <f t="shared" si="75"/>
        <v>21.948</v>
      </c>
      <c r="W865" s="737"/>
      <c r="X865" s="549">
        <v>112.5</v>
      </c>
      <c r="Y865" s="550">
        <f t="shared" si="74"/>
        <v>135</v>
      </c>
      <c r="Z865" s="677" t="s">
        <v>1411</v>
      </c>
      <c r="AA865" s="678"/>
      <c r="AB865" s="106"/>
      <c r="AD865" s="87" t="s">
        <v>184</v>
      </c>
      <c r="AE865" s="106">
        <v>1</v>
      </c>
      <c r="AF865" s="106">
        <v>0.1</v>
      </c>
      <c r="AG865" s="708"/>
      <c r="AH865" s="104"/>
      <c r="AI865" s="87" t="s">
        <v>184</v>
      </c>
      <c r="AJ865" s="87">
        <v>1</v>
      </c>
      <c r="AK865" s="87">
        <v>0.1</v>
      </c>
      <c r="AL865" s="708"/>
      <c r="AM865" s="104"/>
      <c r="AN865" s="87" t="s">
        <v>184</v>
      </c>
      <c r="AO865" s="87">
        <v>1</v>
      </c>
      <c r="AP865" s="87">
        <v>0.1</v>
      </c>
      <c r="AQ865" s="708"/>
      <c r="AR865" s="104"/>
      <c r="AS865" s="87" t="s">
        <v>184</v>
      </c>
      <c r="AT865" s="87">
        <v>1</v>
      </c>
      <c r="AU865" s="87">
        <v>0.1</v>
      </c>
      <c r="AV865" s="708"/>
      <c r="AW865" s="104"/>
      <c r="AY865" s="754"/>
    </row>
    <row r="866" spans="1:51" ht="23" hidden="1">
      <c r="A866" s="522">
        <v>862</v>
      </c>
      <c r="B866" s="531" t="s">
        <v>1058</v>
      </c>
      <c r="C866" s="103" t="s">
        <v>84</v>
      </c>
      <c r="D866" s="513" t="s">
        <v>2640</v>
      </c>
      <c r="E866" s="637" t="s">
        <v>2941</v>
      </c>
      <c r="F866" s="637" t="s">
        <v>2929</v>
      </c>
      <c r="G866" s="513" t="s">
        <v>1429</v>
      </c>
      <c r="H866" s="87" t="s">
        <v>177</v>
      </c>
      <c r="I866" s="87" t="s">
        <v>1430</v>
      </c>
      <c r="J866" s="106"/>
      <c r="K866" s="106"/>
      <c r="L866" s="103"/>
      <c r="M866" s="106"/>
      <c r="N866" s="106"/>
      <c r="O866" s="557"/>
      <c r="P866" s="106"/>
      <c r="Q866" s="106"/>
      <c r="R866" s="87" t="s">
        <v>184</v>
      </c>
      <c r="S866" s="548">
        <v>1</v>
      </c>
      <c r="T866" s="549">
        <v>0.2</v>
      </c>
      <c r="U866" s="549">
        <v>6.8570000000000002</v>
      </c>
      <c r="V866" s="554">
        <f t="shared" si="75"/>
        <v>16.456800000000001</v>
      </c>
      <c r="W866" s="737"/>
      <c r="X866" s="549">
        <v>112.5</v>
      </c>
      <c r="Y866" s="550">
        <f t="shared" si="74"/>
        <v>270</v>
      </c>
      <c r="Z866" s="677" t="s">
        <v>212</v>
      </c>
      <c r="AA866" s="678"/>
      <c r="AB866" s="106"/>
      <c r="AD866" s="87" t="s">
        <v>184</v>
      </c>
      <c r="AE866" s="106">
        <v>1</v>
      </c>
      <c r="AF866" s="106">
        <v>0.2</v>
      </c>
      <c r="AG866" s="708"/>
      <c r="AH866" s="104"/>
      <c r="AI866" s="87" t="s">
        <v>184</v>
      </c>
      <c r="AJ866" s="87">
        <v>1</v>
      </c>
      <c r="AK866" s="87">
        <v>0.2</v>
      </c>
      <c r="AL866" s="708"/>
      <c r="AM866" s="104"/>
      <c r="AN866" s="87" t="s">
        <v>184</v>
      </c>
      <c r="AO866" s="87">
        <v>1</v>
      </c>
      <c r="AP866" s="87">
        <v>0.2</v>
      </c>
      <c r="AQ866" s="708"/>
      <c r="AR866" s="104"/>
      <c r="AS866" s="87" t="s">
        <v>184</v>
      </c>
      <c r="AT866" s="87">
        <v>1</v>
      </c>
      <c r="AU866" s="87">
        <v>0.2</v>
      </c>
      <c r="AV866" s="708"/>
      <c r="AW866" s="104"/>
      <c r="AY866" s="754"/>
    </row>
    <row r="867" spans="1:51" ht="34.5" hidden="1">
      <c r="A867" s="522">
        <v>863</v>
      </c>
      <c r="B867" s="531" t="s">
        <v>1058</v>
      </c>
      <c r="C867" s="103" t="s">
        <v>84</v>
      </c>
      <c r="D867" s="513" t="s">
        <v>2640</v>
      </c>
      <c r="E867" s="637" t="s">
        <v>2941</v>
      </c>
      <c r="F867" s="637" t="s">
        <v>2929</v>
      </c>
      <c r="G867" s="513" t="s">
        <v>1429</v>
      </c>
      <c r="H867" s="87" t="s">
        <v>1431</v>
      </c>
      <c r="I867" s="109" t="s">
        <v>1432</v>
      </c>
      <c r="J867" s="106" t="s">
        <v>1433</v>
      </c>
      <c r="K867" s="106"/>
      <c r="L867" s="103"/>
      <c r="M867" s="106"/>
      <c r="N867" s="106"/>
      <c r="O867" s="557"/>
      <c r="P867" s="106"/>
      <c r="Q867" s="106"/>
      <c r="R867" s="87" t="s">
        <v>184</v>
      </c>
      <c r="S867" s="548">
        <v>1</v>
      </c>
      <c r="T867" s="549">
        <v>0.2</v>
      </c>
      <c r="U867" s="549">
        <v>27.43</v>
      </c>
      <c r="V867" s="554">
        <f t="shared" si="75"/>
        <v>65.832000000000008</v>
      </c>
      <c r="W867" s="737"/>
      <c r="X867" s="549">
        <v>450</v>
      </c>
      <c r="Y867" s="550">
        <f t="shared" si="74"/>
        <v>1080</v>
      </c>
      <c r="Z867" s="677" t="s">
        <v>212</v>
      </c>
      <c r="AA867" s="678"/>
      <c r="AB867" s="106"/>
      <c r="AD867" s="87" t="s">
        <v>184</v>
      </c>
      <c r="AE867" s="106">
        <v>1</v>
      </c>
      <c r="AF867" s="106">
        <v>0.2</v>
      </c>
      <c r="AG867" s="708"/>
      <c r="AH867" s="104"/>
      <c r="AI867" s="87" t="s">
        <v>184</v>
      </c>
      <c r="AJ867" s="87">
        <v>1</v>
      </c>
      <c r="AK867" s="87">
        <v>0.2</v>
      </c>
      <c r="AL867" s="708"/>
      <c r="AM867" s="104"/>
      <c r="AN867" s="87" t="s">
        <v>184</v>
      </c>
      <c r="AO867" s="87">
        <v>1</v>
      </c>
      <c r="AP867" s="87">
        <v>0.2</v>
      </c>
      <c r="AQ867" s="708"/>
      <c r="AR867" s="104"/>
      <c r="AS867" s="87" t="s">
        <v>184</v>
      </c>
      <c r="AT867" s="87">
        <v>1</v>
      </c>
      <c r="AU867" s="87">
        <v>0.2</v>
      </c>
      <c r="AV867" s="708"/>
      <c r="AW867" s="104"/>
    </row>
    <row r="868" spans="1:51" hidden="1">
      <c r="A868" s="522">
        <v>864</v>
      </c>
      <c r="B868" s="531" t="s">
        <v>1058</v>
      </c>
      <c r="C868" s="103" t="s">
        <v>84</v>
      </c>
      <c r="D868" s="513" t="s">
        <v>2640</v>
      </c>
      <c r="E868" s="637" t="s">
        <v>2941</v>
      </c>
      <c r="F868" s="637" t="s">
        <v>2929</v>
      </c>
      <c r="G868" s="513" t="s">
        <v>1429</v>
      </c>
      <c r="H868" s="87" t="s">
        <v>1412</v>
      </c>
      <c r="I868" s="109" t="s">
        <v>1434</v>
      </c>
      <c r="J868" s="106" t="s">
        <v>1435</v>
      </c>
      <c r="K868" s="106"/>
      <c r="L868" s="103"/>
      <c r="M868" s="106"/>
      <c r="N868" s="106"/>
      <c r="O868" s="557"/>
      <c r="P868" s="106"/>
      <c r="Q868" s="106"/>
      <c r="R868" s="87" t="s">
        <v>184</v>
      </c>
      <c r="S868" s="548">
        <v>1</v>
      </c>
      <c r="T868" s="549">
        <v>0.1</v>
      </c>
      <c r="U868" s="549">
        <v>27.43</v>
      </c>
      <c r="V868" s="554">
        <f t="shared" si="75"/>
        <v>32.916000000000004</v>
      </c>
      <c r="W868" s="737"/>
      <c r="X868" s="549">
        <v>450</v>
      </c>
      <c r="Y868" s="550">
        <f t="shared" si="74"/>
        <v>540</v>
      </c>
      <c r="Z868" s="677" t="s">
        <v>212</v>
      </c>
      <c r="AA868" s="678"/>
      <c r="AB868" s="573" t="s">
        <v>2552</v>
      </c>
      <c r="AD868" s="87" t="s">
        <v>184</v>
      </c>
      <c r="AE868" s="106">
        <v>1</v>
      </c>
      <c r="AF868" s="106">
        <v>0.1</v>
      </c>
      <c r="AG868" s="708"/>
      <c r="AH868" s="104"/>
      <c r="AI868" s="87" t="s">
        <v>184</v>
      </c>
      <c r="AJ868" s="87">
        <v>1</v>
      </c>
      <c r="AK868" s="87">
        <v>0.1</v>
      </c>
      <c r="AL868" s="708"/>
      <c r="AM868" s="104"/>
      <c r="AN868" s="87" t="s">
        <v>184</v>
      </c>
      <c r="AO868" s="87">
        <v>1</v>
      </c>
      <c r="AP868" s="87">
        <v>0.1</v>
      </c>
      <c r="AQ868" s="708"/>
      <c r="AR868" s="104"/>
      <c r="AS868" s="87" t="s">
        <v>184</v>
      </c>
      <c r="AT868" s="87">
        <v>1</v>
      </c>
      <c r="AU868" s="87">
        <v>0.1</v>
      </c>
      <c r="AV868" s="708"/>
      <c r="AW868" s="104"/>
    </row>
    <row r="869" spans="1:51" hidden="1">
      <c r="A869" s="522">
        <v>865</v>
      </c>
      <c r="B869" s="531" t="s">
        <v>1058</v>
      </c>
      <c r="C869" s="103" t="s">
        <v>84</v>
      </c>
      <c r="D869" s="513" t="s">
        <v>2640</v>
      </c>
      <c r="E869" s="637" t="s">
        <v>2941</v>
      </c>
      <c r="F869" s="637" t="s">
        <v>2929</v>
      </c>
      <c r="G869" s="513" t="s">
        <v>1429</v>
      </c>
      <c r="H869" s="87" t="s">
        <v>1436</v>
      </c>
      <c r="I869" s="109" t="s">
        <v>1437</v>
      </c>
      <c r="J869" s="106" t="s">
        <v>1433</v>
      </c>
      <c r="K869" s="106"/>
      <c r="L869" s="103"/>
      <c r="M869" s="106"/>
      <c r="N869" s="106"/>
      <c r="O869" s="557" t="s">
        <v>2553</v>
      </c>
      <c r="P869" s="106"/>
      <c r="Q869" s="106"/>
      <c r="R869" s="87" t="s">
        <v>184</v>
      </c>
      <c r="S869" s="548">
        <v>0</v>
      </c>
      <c r="T869" s="549">
        <v>0.7</v>
      </c>
      <c r="U869" s="549">
        <v>27.43</v>
      </c>
      <c r="V869" s="554">
        <f t="shared" si="75"/>
        <v>0</v>
      </c>
      <c r="W869" s="549"/>
      <c r="X869" s="549">
        <v>450</v>
      </c>
      <c r="Y869" s="550">
        <f t="shared" si="74"/>
        <v>0</v>
      </c>
      <c r="Z869" s="677" t="s">
        <v>212</v>
      </c>
      <c r="AA869" s="678"/>
      <c r="AB869" s="573" t="s">
        <v>2554</v>
      </c>
      <c r="AD869" s="87" t="s">
        <v>184</v>
      </c>
      <c r="AE869" s="106">
        <v>0</v>
      </c>
      <c r="AF869" s="106">
        <v>0.7</v>
      </c>
      <c r="AG869" s="708"/>
      <c r="AH869" s="104"/>
      <c r="AI869" s="87" t="s">
        <v>184</v>
      </c>
      <c r="AJ869" s="87">
        <v>0</v>
      </c>
      <c r="AK869" s="87">
        <v>0.7</v>
      </c>
      <c r="AL869" s="708"/>
      <c r="AM869" s="104"/>
      <c r="AN869" s="87" t="s">
        <v>184</v>
      </c>
      <c r="AO869" s="87">
        <v>0</v>
      </c>
      <c r="AP869" s="87">
        <v>0.7</v>
      </c>
      <c r="AQ869" s="708"/>
      <c r="AR869" s="104"/>
      <c r="AS869" s="87" t="s">
        <v>184</v>
      </c>
      <c r="AT869" s="87">
        <v>0</v>
      </c>
      <c r="AU869" s="87">
        <v>0.7</v>
      </c>
      <c r="AV869" s="708"/>
      <c r="AW869" s="104"/>
    </row>
    <row r="870" spans="1:51" ht="23" hidden="1">
      <c r="A870" s="522">
        <v>866</v>
      </c>
      <c r="B870" s="531" t="s">
        <v>1058</v>
      </c>
      <c r="C870" s="103" t="s">
        <v>84</v>
      </c>
      <c r="D870" s="513" t="s">
        <v>2640</v>
      </c>
      <c r="E870" s="637" t="s">
        <v>2941</v>
      </c>
      <c r="F870" s="637" t="s">
        <v>2929</v>
      </c>
      <c r="G870" s="513" t="s">
        <v>1429</v>
      </c>
      <c r="H870" s="87" t="s">
        <v>193</v>
      </c>
      <c r="I870" s="109" t="s">
        <v>1438</v>
      </c>
      <c r="J870" s="106"/>
      <c r="K870" s="106"/>
      <c r="L870" s="103"/>
      <c r="M870" s="106"/>
      <c r="N870" s="87" t="s">
        <v>1439</v>
      </c>
      <c r="O870" s="557" t="s">
        <v>2555</v>
      </c>
      <c r="P870" s="106"/>
      <c r="Q870" s="106"/>
      <c r="R870" s="87" t="s">
        <v>184</v>
      </c>
      <c r="S870" s="548">
        <v>1</v>
      </c>
      <c r="T870" s="549">
        <v>0.1</v>
      </c>
      <c r="U870" s="549">
        <v>6.8570000000000002</v>
      </c>
      <c r="V870" s="554">
        <f t="shared" si="75"/>
        <v>8.2284000000000006</v>
      </c>
      <c r="W870" s="549"/>
      <c r="X870" s="549">
        <v>112.5</v>
      </c>
      <c r="Y870" s="550">
        <f t="shared" ref="Y870:Y933" si="76">S870*T870*X870*12</f>
        <v>135</v>
      </c>
      <c r="Z870" s="677" t="s">
        <v>212</v>
      </c>
      <c r="AA870" s="678"/>
      <c r="AB870" s="573" t="s">
        <v>2556</v>
      </c>
      <c r="AD870" s="87" t="s">
        <v>184</v>
      </c>
      <c r="AE870" s="106">
        <v>1</v>
      </c>
      <c r="AF870" s="106">
        <v>0.1</v>
      </c>
      <c r="AG870" s="708"/>
      <c r="AH870" s="104"/>
      <c r="AI870" s="87" t="s">
        <v>184</v>
      </c>
      <c r="AJ870" s="87">
        <v>1</v>
      </c>
      <c r="AK870" s="87">
        <v>0.1</v>
      </c>
      <c r="AL870" s="708"/>
      <c r="AM870" s="104"/>
      <c r="AN870" s="87" t="s">
        <v>184</v>
      </c>
      <c r="AO870" s="87">
        <v>1</v>
      </c>
      <c r="AP870" s="87">
        <v>0.1</v>
      </c>
      <c r="AQ870" s="708"/>
      <c r="AR870" s="104"/>
      <c r="AS870" s="87" t="s">
        <v>184</v>
      </c>
      <c r="AT870" s="87">
        <v>1</v>
      </c>
      <c r="AU870" s="87">
        <v>0.1</v>
      </c>
      <c r="AV870" s="708"/>
      <c r="AW870" s="104"/>
    </row>
    <row r="871" spans="1:51" hidden="1">
      <c r="A871" s="522">
        <v>867</v>
      </c>
      <c r="B871" s="531" t="s">
        <v>1058</v>
      </c>
      <c r="C871" s="103" t="s">
        <v>84</v>
      </c>
      <c r="D871" s="513" t="s">
        <v>2640</v>
      </c>
      <c r="E871" s="637" t="s">
        <v>2941</v>
      </c>
      <c r="F871" s="637" t="s">
        <v>2929</v>
      </c>
      <c r="G871" s="513" t="s">
        <v>1429</v>
      </c>
      <c r="H871" s="87" t="s">
        <v>289</v>
      </c>
      <c r="I871" s="109" t="s">
        <v>1440</v>
      </c>
      <c r="J871" s="106"/>
      <c r="K871" s="106"/>
      <c r="L871" s="103"/>
      <c r="M871" s="106"/>
      <c r="N871" s="106"/>
      <c r="O871" s="557"/>
      <c r="P871" s="106"/>
      <c r="Q871" s="106"/>
      <c r="R871" s="87" t="s">
        <v>184</v>
      </c>
      <c r="S871" s="548">
        <v>1</v>
      </c>
      <c r="T871" s="549">
        <v>0.1</v>
      </c>
      <c r="U871" s="549">
        <v>27.43</v>
      </c>
      <c r="V871" s="554">
        <f t="shared" si="75"/>
        <v>32.916000000000004</v>
      </c>
      <c r="W871" s="549"/>
      <c r="X871" s="549">
        <v>450</v>
      </c>
      <c r="Y871" s="550">
        <f t="shared" si="76"/>
        <v>540</v>
      </c>
      <c r="Z871" s="677" t="s">
        <v>212</v>
      </c>
      <c r="AA871" s="678"/>
      <c r="AB871" s="106"/>
      <c r="AD871" s="87" t="s">
        <v>184</v>
      </c>
      <c r="AE871" s="106">
        <v>1</v>
      </c>
      <c r="AF871" s="106">
        <v>0.1</v>
      </c>
      <c r="AG871" s="708"/>
      <c r="AH871" s="104"/>
      <c r="AI871" s="87" t="s">
        <v>184</v>
      </c>
      <c r="AJ871" s="87">
        <v>1</v>
      </c>
      <c r="AK871" s="87">
        <v>0.1</v>
      </c>
      <c r="AL871" s="708"/>
      <c r="AM871" s="104"/>
      <c r="AN871" s="87" t="s">
        <v>184</v>
      </c>
      <c r="AO871" s="87">
        <v>1</v>
      </c>
      <c r="AP871" s="87">
        <v>0.1</v>
      </c>
      <c r="AQ871" s="708"/>
      <c r="AR871" s="104"/>
      <c r="AS871" s="87" t="s">
        <v>184</v>
      </c>
      <c r="AT871" s="87">
        <v>1</v>
      </c>
      <c r="AU871" s="87">
        <v>0.1</v>
      </c>
      <c r="AV871" s="708"/>
      <c r="AW871" s="104"/>
    </row>
    <row r="872" spans="1:51" ht="23" hidden="1">
      <c r="A872" s="522">
        <v>868</v>
      </c>
      <c r="B872" s="531" t="s">
        <v>1058</v>
      </c>
      <c r="C872" s="103" t="s">
        <v>84</v>
      </c>
      <c r="D872" s="513" t="s">
        <v>2641</v>
      </c>
      <c r="E872" s="562" t="s">
        <v>2005</v>
      </c>
      <c r="F872" s="610" t="s">
        <v>2964</v>
      </c>
      <c r="G872" s="513" t="s">
        <v>1441</v>
      </c>
      <c r="H872" s="87" t="s">
        <v>1442</v>
      </c>
      <c r="I872" s="109" t="s">
        <v>1443</v>
      </c>
      <c r="J872" s="106" t="s">
        <v>1444</v>
      </c>
      <c r="K872" s="106"/>
      <c r="L872" s="103"/>
      <c r="M872" s="106"/>
      <c r="N872" s="106"/>
      <c r="O872" s="557"/>
      <c r="P872" s="106"/>
      <c r="Q872" s="106"/>
      <c r="R872" s="87" t="s">
        <v>184</v>
      </c>
      <c r="S872" s="548">
        <v>1</v>
      </c>
      <c r="T872" s="549">
        <v>0.1</v>
      </c>
      <c r="U872" s="549">
        <v>34.29</v>
      </c>
      <c r="V872" s="554">
        <f t="shared" si="75"/>
        <v>41.148000000000003</v>
      </c>
      <c r="W872" s="549"/>
      <c r="X872" s="549">
        <v>116.7</v>
      </c>
      <c r="Y872" s="550">
        <f t="shared" si="76"/>
        <v>140.04000000000002</v>
      </c>
      <c r="Z872" s="677" t="s">
        <v>212</v>
      </c>
      <c r="AA872" s="678"/>
      <c r="AB872" s="106"/>
      <c r="AD872" s="87" t="s">
        <v>184</v>
      </c>
      <c r="AE872" s="106">
        <v>1</v>
      </c>
      <c r="AF872" s="106">
        <v>0.1</v>
      </c>
      <c r="AG872" s="708"/>
      <c r="AH872" s="104"/>
      <c r="AI872" s="87" t="s">
        <v>184</v>
      </c>
      <c r="AJ872" s="87">
        <v>1</v>
      </c>
      <c r="AK872" s="87">
        <v>0.1</v>
      </c>
      <c r="AL872" s="708"/>
      <c r="AM872" s="104"/>
      <c r="AN872" s="87" t="s">
        <v>184</v>
      </c>
      <c r="AO872" s="87">
        <v>1</v>
      </c>
      <c r="AP872" s="87">
        <v>0.1</v>
      </c>
      <c r="AQ872" s="708"/>
      <c r="AR872" s="104"/>
      <c r="AS872" s="87" t="s">
        <v>184</v>
      </c>
      <c r="AT872" s="87">
        <v>1</v>
      </c>
      <c r="AU872" s="87">
        <v>0.1</v>
      </c>
      <c r="AV872" s="708"/>
      <c r="AW872" s="104"/>
    </row>
    <row r="873" spans="1:51" hidden="1">
      <c r="A873" s="522">
        <v>869</v>
      </c>
      <c r="B873" s="531" t="s">
        <v>1058</v>
      </c>
      <c r="C873" s="103" t="s">
        <v>84</v>
      </c>
      <c r="D873" s="513" t="s">
        <v>2641</v>
      </c>
      <c r="E873" s="562" t="s">
        <v>2005</v>
      </c>
      <c r="F873" s="610" t="s">
        <v>2964</v>
      </c>
      <c r="G873" s="513" t="s">
        <v>1441</v>
      </c>
      <c r="H873" s="87" t="s">
        <v>1445</v>
      </c>
      <c r="I873" s="109" t="s">
        <v>1446</v>
      </c>
      <c r="J873" s="106" t="s">
        <v>1447</v>
      </c>
      <c r="K873" s="106"/>
      <c r="L873" s="103"/>
      <c r="M873" s="106"/>
      <c r="N873" s="106"/>
      <c r="O873" s="557" t="s">
        <v>2557</v>
      </c>
      <c r="P873" s="106"/>
      <c r="Q873" s="106"/>
      <c r="R873" s="87" t="s">
        <v>184</v>
      </c>
      <c r="S873" s="548">
        <v>1</v>
      </c>
      <c r="T873" s="549">
        <v>0.05</v>
      </c>
      <c r="U873" s="549">
        <v>34.29</v>
      </c>
      <c r="V873" s="554">
        <f t="shared" si="75"/>
        <v>20.574000000000002</v>
      </c>
      <c r="W873" s="549"/>
      <c r="X873" s="549">
        <v>116.7</v>
      </c>
      <c r="Y873" s="550">
        <f t="shared" si="76"/>
        <v>70.02000000000001</v>
      </c>
      <c r="Z873" s="677" t="s">
        <v>212</v>
      </c>
      <c r="AA873" s="678"/>
      <c r="AB873" s="106"/>
      <c r="AD873" s="87" t="s">
        <v>184</v>
      </c>
      <c r="AE873" s="106">
        <v>1</v>
      </c>
      <c r="AF873" s="106">
        <v>0.05</v>
      </c>
      <c r="AG873" s="708"/>
      <c r="AH873" s="104"/>
      <c r="AI873" s="87" t="s">
        <v>184</v>
      </c>
      <c r="AJ873" s="87">
        <v>1</v>
      </c>
      <c r="AK873" s="87">
        <v>0.05</v>
      </c>
      <c r="AL873" s="708"/>
      <c r="AM873" s="104"/>
      <c r="AN873" s="87" t="s">
        <v>184</v>
      </c>
      <c r="AO873" s="87">
        <v>1</v>
      </c>
      <c r="AP873" s="87">
        <v>0.05</v>
      </c>
      <c r="AQ873" s="708"/>
      <c r="AR873" s="104"/>
      <c r="AS873" s="87" t="s">
        <v>184</v>
      </c>
      <c r="AT873" s="87">
        <v>1</v>
      </c>
      <c r="AU873" s="87">
        <v>0.05</v>
      </c>
      <c r="AV873" s="708"/>
      <c r="AW873" s="104"/>
    </row>
    <row r="874" spans="1:51" hidden="1">
      <c r="A874" s="522">
        <v>870</v>
      </c>
      <c r="B874" s="531" t="s">
        <v>1058</v>
      </c>
      <c r="C874" s="103" t="s">
        <v>84</v>
      </c>
      <c r="D874" s="513" t="s">
        <v>2641</v>
      </c>
      <c r="E874" s="562" t="s">
        <v>2005</v>
      </c>
      <c r="F874" s="610" t="s">
        <v>2964</v>
      </c>
      <c r="G874" s="513" t="s">
        <v>1441</v>
      </c>
      <c r="H874" s="87" t="s">
        <v>1448</v>
      </c>
      <c r="I874" s="109" t="s">
        <v>1449</v>
      </c>
      <c r="J874" s="106" t="s">
        <v>1450</v>
      </c>
      <c r="K874" s="106"/>
      <c r="L874" s="103"/>
      <c r="M874" s="106"/>
      <c r="N874" s="106"/>
      <c r="O874" s="557"/>
      <c r="P874" s="106"/>
      <c r="Q874" s="106"/>
      <c r="R874" s="87" t="s">
        <v>184</v>
      </c>
      <c r="S874" s="548">
        <v>1</v>
      </c>
      <c r="T874" s="549">
        <v>0.05</v>
      </c>
      <c r="U874" s="549">
        <v>34.29</v>
      </c>
      <c r="V874" s="554">
        <f t="shared" si="75"/>
        <v>20.574000000000002</v>
      </c>
      <c r="W874" s="549"/>
      <c r="X874" s="549">
        <v>116.7</v>
      </c>
      <c r="Y874" s="550">
        <f t="shared" si="76"/>
        <v>70.02000000000001</v>
      </c>
      <c r="Z874" s="677" t="s">
        <v>212</v>
      </c>
      <c r="AA874" s="678"/>
      <c r="AB874" s="106"/>
      <c r="AD874" s="87" t="s">
        <v>184</v>
      </c>
      <c r="AE874" s="106">
        <v>1</v>
      </c>
      <c r="AF874" s="106">
        <v>0.05</v>
      </c>
      <c r="AG874" s="708"/>
      <c r="AH874" s="104"/>
      <c r="AI874" s="87" t="s">
        <v>184</v>
      </c>
      <c r="AJ874" s="87">
        <v>1</v>
      </c>
      <c r="AK874" s="87">
        <v>0.05</v>
      </c>
      <c r="AL874" s="708"/>
      <c r="AM874" s="104"/>
      <c r="AN874" s="87" t="s">
        <v>184</v>
      </c>
      <c r="AO874" s="87">
        <v>1</v>
      </c>
      <c r="AP874" s="87">
        <v>0.05</v>
      </c>
      <c r="AQ874" s="708"/>
      <c r="AR874" s="104"/>
      <c r="AS874" s="87" t="s">
        <v>184</v>
      </c>
      <c r="AT874" s="87">
        <v>1</v>
      </c>
      <c r="AU874" s="87">
        <v>0.05</v>
      </c>
      <c r="AV874" s="708"/>
      <c r="AW874" s="104"/>
    </row>
    <row r="875" spans="1:51" hidden="1">
      <c r="A875" s="522">
        <v>871</v>
      </c>
      <c r="B875" s="531" t="s">
        <v>1058</v>
      </c>
      <c r="C875" s="103" t="s">
        <v>84</v>
      </c>
      <c r="D875" s="513" t="s">
        <v>2641</v>
      </c>
      <c r="E875" s="562" t="s">
        <v>2005</v>
      </c>
      <c r="F875" s="610" t="s">
        <v>2964</v>
      </c>
      <c r="G875" s="513" t="s">
        <v>1441</v>
      </c>
      <c r="H875" s="87" t="s">
        <v>1451</v>
      </c>
      <c r="I875" s="109" t="s">
        <v>1452</v>
      </c>
      <c r="J875" s="106"/>
      <c r="K875" s="106"/>
      <c r="L875" s="103"/>
      <c r="M875" s="106"/>
      <c r="N875" s="106"/>
      <c r="O875" s="557"/>
      <c r="P875" s="106"/>
      <c r="Q875" s="106"/>
      <c r="R875" s="87" t="s">
        <v>184</v>
      </c>
      <c r="S875" s="548">
        <v>0</v>
      </c>
      <c r="T875" s="549">
        <v>0.5</v>
      </c>
      <c r="U875" s="549">
        <v>34.29</v>
      </c>
      <c r="V875" s="554">
        <f t="shared" si="75"/>
        <v>0</v>
      </c>
      <c r="W875" s="549"/>
      <c r="X875" s="549">
        <v>116.7</v>
      </c>
      <c r="Y875" s="550">
        <f t="shared" si="76"/>
        <v>0</v>
      </c>
      <c r="Z875" s="677" t="s">
        <v>212</v>
      </c>
      <c r="AA875" s="678"/>
      <c r="AB875" s="106"/>
      <c r="AD875" s="87" t="s">
        <v>184</v>
      </c>
      <c r="AE875" s="106">
        <v>0</v>
      </c>
      <c r="AF875" s="106">
        <v>0.5</v>
      </c>
      <c r="AG875" s="708"/>
      <c r="AH875" s="104"/>
      <c r="AI875" s="87" t="s">
        <v>184</v>
      </c>
      <c r="AJ875" s="87">
        <v>0</v>
      </c>
      <c r="AK875" s="87">
        <v>0.5</v>
      </c>
      <c r="AL875" s="708"/>
      <c r="AM875" s="104"/>
      <c r="AN875" s="87" t="s">
        <v>184</v>
      </c>
      <c r="AO875" s="87">
        <v>0</v>
      </c>
      <c r="AP875" s="87">
        <v>0.5</v>
      </c>
      <c r="AQ875" s="708"/>
      <c r="AR875" s="104"/>
      <c r="AS875" s="87" t="s">
        <v>184</v>
      </c>
      <c r="AT875" s="87">
        <v>0</v>
      </c>
      <c r="AU875" s="87">
        <v>0.5</v>
      </c>
      <c r="AV875" s="708"/>
      <c r="AW875" s="104"/>
    </row>
    <row r="876" spans="1:51" hidden="1">
      <c r="A876" s="522">
        <v>872</v>
      </c>
      <c r="B876" s="531" t="s">
        <v>1058</v>
      </c>
      <c r="C876" s="103" t="s">
        <v>84</v>
      </c>
      <c r="D876" s="513" t="s">
        <v>2641</v>
      </c>
      <c r="E876" s="562" t="s">
        <v>2005</v>
      </c>
      <c r="F876" s="610" t="s">
        <v>2964</v>
      </c>
      <c r="G876" s="513" t="s">
        <v>1441</v>
      </c>
      <c r="H876" s="87" t="s">
        <v>289</v>
      </c>
      <c r="I876" s="109" t="s">
        <v>1453</v>
      </c>
      <c r="J876" s="106"/>
      <c r="K876" s="106"/>
      <c r="L876" s="103"/>
      <c r="M876" s="106"/>
      <c r="N876" s="106"/>
      <c r="O876" s="557"/>
      <c r="P876" s="106"/>
      <c r="Q876" s="106"/>
      <c r="R876" s="87" t="s">
        <v>184</v>
      </c>
      <c r="S876" s="548">
        <v>1</v>
      </c>
      <c r="T876" s="549">
        <v>0.05</v>
      </c>
      <c r="U876" s="549">
        <v>34.29</v>
      </c>
      <c r="V876" s="554">
        <f t="shared" si="75"/>
        <v>20.574000000000002</v>
      </c>
      <c r="W876" s="549"/>
      <c r="X876" s="549">
        <v>116.7</v>
      </c>
      <c r="Y876" s="550">
        <f t="shared" si="76"/>
        <v>70.02000000000001</v>
      </c>
      <c r="Z876" s="677" t="s">
        <v>212</v>
      </c>
      <c r="AA876" s="678"/>
      <c r="AB876" s="106"/>
      <c r="AD876" s="87" t="s">
        <v>184</v>
      </c>
      <c r="AE876" s="106">
        <v>1</v>
      </c>
      <c r="AF876" s="106">
        <v>0.05</v>
      </c>
      <c r="AG876" s="708"/>
      <c r="AH876" s="104"/>
      <c r="AI876" s="87" t="s">
        <v>184</v>
      </c>
      <c r="AJ876" s="87">
        <v>1</v>
      </c>
      <c r="AK876" s="87">
        <v>0.05</v>
      </c>
      <c r="AL876" s="708"/>
      <c r="AM876" s="104"/>
      <c r="AN876" s="87" t="s">
        <v>184</v>
      </c>
      <c r="AO876" s="87">
        <v>1</v>
      </c>
      <c r="AP876" s="87">
        <v>0.05</v>
      </c>
      <c r="AQ876" s="708"/>
      <c r="AR876" s="104"/>
      <c r="AS876" s="87" t="s">
        <v>184</v>
      </c>
      <c r="AT876" s="87">
        <v>1</v>
      </c>
      <c r="AU876" s="87">
        <v>0.05</v>
      </c>
      <c r="AV876" s="708"/>
      <c r="AW876" s="104"/>
    </row>
    <row r="877" spans="1:51" ht="34.5" hidden="1">
      <c r="A877" s="522">
        <v>873</v>
      </c>
      <c r="B877" s="531" t="s">
        <v>1058</v>
      </c>
      <c r="C877" s="103" t="s">
        <v>84</v>
      </c>
      <c r="D877" s="513" t="s">
        <v>2641</v>
      </c>
      <c r="E877" s="562" t="s">
        <v>2005</v>
      </c>
      <c r="F877" s="513" t="s">
        <v>2939</v>
      </c>
      <c r="G877" s="513" t="s">
        <v>1454</v>
      </c>
      <c r="H877" s="87" t="s">
        <v>1455</v>
      </c>
      <c r="I877" s="109" t="s">
        <v>1456</v>
      </c>
      <c r="J877" s="106" t="s">
        <v>1457</v>
      </c>
      <c r="K877" s="106"/>
      <c r="L877" s="103"/>
      <c r="M877" s="106"/>
      <c r="N877" s="106"/>
      <c r="O877" s="557"/>
      <c r="P877" s="106"/>
      <c r="Q877" s="106"/>
      <c r="R877" s="87" t="s">
        <v>184</v>
      </c>
      <c r="S877" s="548">
        <v>1</v>
      </c>
      <c r="T877" s="549">
        <v>0.2</v>
      </c>
      <c r="U877" s="549">
        <v>50.29</v>
      </c>
      <c r="V877" s="554">
        <f t="shared" si="75"/>
        <v>120.696</v>
      </c>
      <c r="W877" s="549"/>
      <c r="X877" s="549">
        <v>133.30000000000001</v>
      </c>
      <c r="Y877" s="550">
        <f t="shared" si="76"/>
        <v>319.92000000000007</v>
      </c>
      <c r="Z877" s="677" t="s">
        <v>212</v>
      </c>
      <c r="AA877" s="678"/>
      <c r="AB877" s="106"/>
      <c r="AD877" s="87" t="s">
        <v>184</v>
      </c>
      <c r="AE877" s="106">
        <v>1</v>
      </c>
      <c r="AF877" s="106">
        <v>0.2</v>
      </c>
      <c r="AG877" s="708"/>
      <c r="AH877" s="104"/>
      <c r="AI877" s="87" t="s">
        <v>184</v>
      </c>
      <c r="AJ877" s="87">
        <v>1</v>
      </c>
      <c r="AK877" s="87">
        <v>0.2</v>
      </c>
      <c r="AL877" s="708"/>
      <c r="AM877" s="104"/>
      <c r="AN877" s="87" t="s">
        <v>184</v>
      </c>
      <c r="AO877" s="87">
        <v>1</v>
      </c>
      <c r="AP877" s="87">
        <v>0.2</v>
      </c>
      <c r="AQ877" s="708"/>
      <c r="AR877" s="104"/>
      <c r="AS877" s="87" t="s">
        <v>184</v>
      </c>
      <c r="AT877" s="87">
        <v>1</v>
      </c>
      <c r="AU877" s="87">
        <v>0.2</v>
      </c>
      <c r="AV877" s="708"/>
      <c r="AW877" s="104"/>
    </row>
    <row r="878" spans="1:51" ht="34.5" hidden="1">
      <c r="A878" s="522">
        <v>874</v>
      </c>
      <c r="B878" s="531" t="s">
        <v>1058</v>
      </c>
      <c r="C878" s="103" t="s">
        <v>84</v>
      </c>
      <c r="D878" s="513" t="s">
        <v>2641</v>
      </c>
      <c r="E878" s="562" t="s">
        <v>2005</v>
      </c>
      <c r="F878" s="513" t="s">
        <v>2939</v>
      </c>
      <c r="G878" s="513" t="s">
        <v>1454</v>
      </c>
      <c r="H878" s="87" t="s">
        <v>1458</v>
      </c>
      <c r="I878" s="109" t="s">
        <v>1459</v>
      </c>
      <c r="J878" s="106" t="s">
        <v>1460</v>
      </c>
      <c r="K878" s="106"/>
      <c r="L878" s="103"/>
      <c r="M878" s="106"/>
      <c r="N878" s="106"/>
      <c r="O878" s="557" t="s">
        <v>2557</v>
      </c>
      <c r="P878" s="106"/>
      <c r="Q878" s="106"/>
      <c r="R878" s="87" t="s">
        <v>184</v>
      </c>
      <c r="S878" s="548">
        <v>1</v>
      </c>
      <c r="T878" s="549">
        <v>1.3</v>
      </c>
      <c r="U878" s="549">
        <v>50.29</v>
      </c>
      <c r="V878" s="554">
        <f t="shared" si="75"/>
        <v>784.52399999999989</v>
      </c>
      <c r="W878" s="549"/>
      <c r="X878" s="549">
        <v>133.30000000000001</v>
      </c>
      <c r="Y878" s="550">
        <f t="shared" si="76"/>
        <v>2079.4800000000005</v>
      </c>
      <c r="Z878" s="677" t="s">
        <v>212</v>
      </c>
      <c r="AA878" s="678"/>
      <c r="AB878" s="106"/>
      <c r="AD878" s="87" t="s">
        <v>184</v>
      </c>
      <c r="AE878" s="106">
        <v>1</v>
      </c>
      <c r="AF878" s="106">
        <v>1.3</v>
      </c>
      <c r="AG878" s="708"/>
      <c r="AH878" s="104"/>
      <c r="AI878" s="87" t="s">
        <v>184</v>
      </c>
      <c r="AJ878" s="87">
        <v>1</v>
      </c>
      <c r="AK878" s="87">
        <v>1.3</v>
      </c>
      <c r="AL878" s="708"/>
      <c r="AM878" s="104"/>
      <c r="AN878" s="87" t="s">
        <v>184</v>
      </c>
      <c r="AO878" s="87">
        <v>1</v>
      </c>
      <c r="AP878" s="87">
        <v>1.3</v>
      </c>
      <c r="AQ878" s="708"/>
      <c r="AR878" s="104"/>
      <c r="AS878" s="87" t="s">
        <v>184</v>
      </c>
      <c r="AT878" s="87">
        <v>1</v>
      </c>
      <c r="AU878" s="87">
        <v>1.3</v>
      </c>
      <c r="AV878" s="708"/>
      <c r="AW878" s="104"/>
    </row>
    <row r="879" spans="1:51" ht="23" hidden="1">
      <c r="A879" s="522">
        <v>875</v>
      </c>
      <c r="B879" s="531" t="s">
        <v>1058</v>
      </c>
      <c r="C879" s="103" t="s">
        <v>84</v>
      </c>
      <c r="D879" s="513" t="s">
        <v>2641</v>
      </c>
      <c r="E879" s="562" t="s">
        <v>2005</v>
      </c>
      <c r="F879" s="513" t="s">
        <v>2939</v>
      </c>
      <c r="G879" s="513" t="s">
        <v>1454</v>
      </c>
      <c r="H879" s="87" t="s">
        <v>289</v>
      </c>
      <c r="I879" s="109" t="s">
        <v>289</v>
      </c>
      <c r="J879" s="106"/>
      <c r="K879" s="106"/>
      <c r="L879" s="103"/>
      <c r="M879" s="106"/>
      <c r="N879" s="106"/>
      <c r="O879" s="557"/>
      <c r="P879" s="106"/>
      <c r="Q879" s="106"/>
      <c r="R879" s="87" t="s">
        <v>184</v>
      </c>
      <c r="S879" s="548">
        <v>1</v>
      </c>
      <c r="T879" s="549">
        <v>0.15</v>
      </c>
      <c r="U879" s="549">
        <v>50.29</v>
      </c>
      <c r="V879" s="554">
        <f t="shared" si="75"/>
        <v>90.521999999999991</v>
      </c>
      <c r="W879" s="737"/>
      <c r="X879" s="549">
        <v>133.30000000000001</v>
      </c>
      <c r="Y879" s="550">
        <f t="shared" si="76"/>
        <v>239.94</v>
      </c>
      <c r="Z879" s="677" t="s">
        <v>212</v>
      </c>
      <c r="AA879" s="678"/>
      <c r="AB879" s="106"/>
      <c r="AD879" s="87" t="s">
        <v>184</v>
      </c>
      <c r="AE879" s="106">
        <v>1</v>
      </c>
      <c r="AF879" s="106">
        <v>0.15</v>
      </c>
      <c r="AG879" s="708"/>
      <c r="AH879" s="104"/>
      <c r="AI879" s="87" t="s">
        <v>184</v>
      </c>
      <c r="AJ879" s="87">
        <v>1</v>
      </c>
      <c r="AK879" s="87">
        <v>0.15</v>
      </c>
      <c r="AL879" s="708"/>
      <c r="AM879" s="104"/>
      <c r="AN879" s="87" t="s">
        <v>184</v>
      </c>
      <c r="AO879" s="87">
        <v>1</v>
      </c>
      <c r="AP879" s="87">
        <v>0.15</v>
      </c>
      <c r="AQ879" s="708"/>
      <c r="AR879" s="104"/>
      <c r="AS879" s="87" t="s">
        <v>184</v>
      </c>
      <c r="AT879" s="87">
        <v>1</v>
      </c>
      <c r="AU879" s="87">
        <v>0.15</v>
      </c>
      <c r="AV879" s="708"/>
      <c r="AW879" s="104"/>
    </row>
    <row r="880" spans="1:51" hidden="1">
      <c r="A880" s="522">
        <v>876</v>
      </c>
      <c r="B880" s="531" t="s">
        <v>1058</v>
      </c>
      <c r="C880" s="103" t="s">
        <v>84</v>
      </c>
      <c r="D880" s="513" t="s">
        <v>2641</v>
      </c>
      <c r="E880" s="562" t="s">
        <v>2005</v>
      </c>
      <c r="F880" s="103" t="s">
        <v>2949</v>
      </c>
      <c r="G880" s="513" t="s">
        <v>1461</v>
      </c>
      <c r="H880" s="87" t="s">
        <v>1462</v>
      </c>
      <c r="I880" s="87" t="s">
        <v>1463</v>
      </c>
      <c r="J880" s="106" t="s">
        <v>1464</v>
      </c>
      <c r="K880" s="106"/>
      <c r="L880" s="103"/>
      <c r="M880" s="106"/>
      <c r="N880" s="106"/>
      <c r="O880" s="557" t="s">
        <v>2558</v>
      </c>
      <c r="P880" s="106"/>
      <c r="Q880" s="106"/>
      <c r="R880" s="87" t="s">
        <v>184</v>
      </c>
      <c r="S880" s="548">
        <v>1</v>
      </c>
      <c r="T880" s="549">
        <v>0.05</v>
      </c>
      <c r="U880" s="549">
        <v>34.29</v>
      </c>
      <c r="V880" s="554">
        <f t="shared" si="75"/>
        <v>20.574000000000002</v>
      </c>
      <c r="W880" s="737"/>
      <c r="X880" s="549">
        <v>116.7</v>
      </c>
      <c r="Y880" s="550">
        <f t="shared" si="76"/>
        <v>70.02000000000001</v>
      </c>
      <c r="Z880" s="677" t="s">
        <v>672</v>
      </c>
      <c r="AA880" s="678"/>
      <c r="AB880" s="106" t="s">
        <v>1465</v>
      </c>
      <c r="AD880" s="87" t="s">
        <v>184</v>
      </c>
      <c r="AE880" s="106">
        <v>1</v>
      </c>
      <c r="AF880" s="106">
        <v>0.05</v>
      </c>
      <c r="AG880" s="708"/>
      <c r="AH880" s="104"/>
      <c r="AI880" s="87" t="s">
        <v>184</v>
      </c>
      <c r="AJ880" s="87">
        <v>1</v>
      </c>
      <c r="AK880" s="87">
        <v>0.05</v>
      </c>
      <c r="AL880" s="708"/>
      <c r="AM880" s="104"/>
      <c r="AN880" s="87" t="s">
        <v>184</v>
      </c>
      <c r="AO880" s="87">
        <v>1</v>
      </c>
      <c r="AP880" s="87">
        <v>0.05</v>
      </c>
      <c r="AQ880" s="708"/>
      <c r="AR880" s="104"/>
      <c r="AS880" s="87" t="s">
        <v>184</v>
      </c>
      <c r="AT880" s="87">
        <v>1</v>
      </c>
      <c r="AU880" s="87">
        <v>0.05</v>
      </c>
      <c r="AV880" s="708"/>
      <c r="AW880" s="104"/>
    </row>
    <row r="881" spans="1:49" hidden="1">
      <c r="A881" s="522">
        <v>877</v>
      </c>
      <c r="B881" s="531" t="s">
        <v>1058</v>
      </c>
      <c r="C881" s="103" t="s">
        <v>84</v>
      </c>
      <c r="D881" s="513" t="s">
        <v>2641</v>
      </c>
      <c r="E881" s="562" t="s">
        <v>2005</v>
      </c>
      <c r="F881" s="103" t="s">
        <v>2949</v>
      </c>
      <c r="G881" s="513" t="s">
        <v>1461</v>
      </c>
      <c r="H881" s="87" t="s">
        <v>1466</v>
      </c>
      <c r="I881" s="87" t="s">
        <v>1466</v>
      </c>
      <c r="J881" s="106" t="s">
        <v>423</v>
      </c>
      <c r="K881" s="106"/>
      <c r="L881" s="103"/>
      <c r="M881" s="106"/>
      <c r="N881" s="106"/>
      <c r="O881" s="557"/>
      <c r="P881" s="106"/>
      <c r="Q881" s="106"/>
      <c r="R881" s="87" t="s">
        <v>184</v>
      </c>
      <c r="S881" s="548">
        <v>1</v>
      </c>
      <c r="T881" s="549">
        <v>0.05</v>
      </c>
      <c r="U881" s="549">
        <v>34.29</v>
      </c>
      <c r="V881" s="554">
        <f t="shared" si="75"/>
        <v>20.574000000000002</v>
      </c>
      <c r="W881" s="737"/>
      <c r="X881" s="549">
        <v>116.7</v>
      </c>
      <c r="Y881" s="550">
        <f t="shared" si="76"/>
        <v>70.02000000000001</v>
      </c>
      <c r="Z881" s="677" t="s">
        <v>672</v>
      </c>
      <c r="AA881" s="678"/>
      <c r="AB881" s="106"/>
      <c r="AD881" s="87" t="s">
        <v>184</v>
      </c>
      <c r="AE881" s="106">
        <v>1</v>
      </c>
      <c r="AF881" s="106">
        <v>0.05</v>
      </c>
      <c r="AG881" s="708"/>
      <c r="AH881" s="104"/>
      <c r="AI881" s="87" t="s">
        <v>184</v>
      </c>
      <c r="AJ881" s="87">
        <v>1</v>
      </c>
      <c r="AK881" s="87">
        <v>0.05</v>
      </c>
      <c r="AL881" s="708"/>
      <c r="AM881" s="104"/>
      <c r="AN881" s="87" t="s">
        <v>184</v>
      </c>
      <c r="AO881" s="87">
        <v>1</v>
      </c>
      <c r="AP881" s="87">
        <v>0.05</v>
      </c>
      <c r="AQ881" s="708"/>
      <c r="AR881" s="104"/>
      <c r="AS881" s="87" t="s">
        <v>184</v>
      </c>
      <c r="AT881" s="87">
        <v>1</v>
      </c>
      <c r="AU881" s="87">
        <v>0.05</v>
      </c>
      <c r="AV881" s="708"/>
      <c r="AW881" s="104"/>
    </row>
    <row r="882" spans="1:49" ht="23" hidden="1">
      <c r="A882" s="522">
        <v>878</v>
      </c>
      <c r="B882" s="531" t="s">
        <v>1058</v>
      </c>
      <c r="C882" s="103" t="s">
        <v>84</v>
      </c>
      <c r="D882" s="513" t="s">
        <v>2641</v>
      </c>
      <c r="E882" s="562" t="s">
        <v>2005</v>
      </c>
      <c r="F882" s="103" t="s">
        <v>2949</v>
      </c>
      <c r="G882" s="513" t="s">
        <v>1461</v>
      </c>
      <c r="H882" s="87" t="s">
        <v>1467</v>
      </c>
      <c r="I882" s="87" t="s">
        <v>1468</v>
      </c>
      <c r="J882" s="106" t="s">
        <v>1469</v>
      </c>
      <c r="K882" s="106"/>
      <c r="L882" s="103"/>
      <c r="M882" s="106"/>
      <c r="N882" s="106"/>
      <c r="O882" s="546" t="s">
        <v>2559</v>
      </c>
      <c r="P882" s="106"/>
      <c r="Q882" s="106"/>
      <c r="R882" s="87" t="s">
        <v>184</v>
      </c>
      <c r="S882" s="548">
        <v>1</v>
      </c>
      <c r="T882" s="549">
        <v>0.15</v>
      </c>
      <c r="U882" s="549">
        <v>34.29</v>
      </c>
      <c r="V882" s="554">
        <f t="shared" si="75"/>
        <v>61.721999999999994</v>
      </c>
      <c r="W882" s="737"/>
      <c r="X882" s="549">
        <v>116.7</v>
      </c>
      <c r="Y882" s="550">
        <f t="shared" si="76"/>
        <v>210.06</v>
      </c>
      <c r="Z882" s="677" t="s">
        <v>672</v>
      </c>
      <c r="AA882" s="678"/>
      <c r="AB882" s="106" t="s">
        <v>1470</v>
      </c>
      <c r="AD882" s="87" t="s">
        <v>184</v>
      </c>
      <c r="AE882" s="87">
        <v>1</v>
      </c>
      <c r="AF882" s="87">
        <v>0.15</v>
      </c>
      <c r="AG882" s="708"/>
      <c r="AH882" s="104"/>
      <c r="AI882" s="87" t="s">
        <v>184</v>
      </c>
      <c r="AJ882" s="87">
        <v>1</v>
      </c>
      <c r="AK882" s="87">
        <v>0.15</v>
      </c>
      <c r="AL882" s="708"/>
      <c r="AM882" s="104"/>
      <c r="AN882" s="87" t="s">
        <v>184</v>
      </c>
      <c r="AO882" s="87">
        <v>1</v>
      </c>
      <c r="AP882" s="87">
        <v>0.15</v>
      </c>
      <c r="AQ882" s="708"/>
      <c r="AR882" s="104"/>
      <c r="AS882" s="87" t="s">
        <v>184</v>
      </c>
      <c r="AT882" s="87">
        <v>1</v>
      </c>
      <c r="AU882" s="87">
        <v>0.15</v>
      </c>
      <c r="AV882" s="708"/>
      <c r="AW882" s="104"/>
    </row>
    <row r="883" spans="1:49" hidden="1">
      <c r="A883" s="522">
        <v>879</v>
      </c>
      <c r="B883" s="531" t="s">
        <v>1058</v>
      </c>
      <c r="C883" s="103" t="s">
        <v>84</v>
      </c>
      <c r="D883" s="513" t="s">
        <v>2641</v>
      </c>
      <c r="E883" s="562" t="s">
        <v>2005</v>
      </c>
      <c r="F883" s="103" t="s">
        <v>2949</v>
      </c>
      <c r="G883" s="513" t="s">
        <v>1461</v>
      </c>
      <c r="H883" s="87" t="s">
        <v>289</v>
      </c>
      <c r="I883" s="87" t="s">
        <v>1471</v>
      </c>
      <c r="J883" s="106"/>
      <c r="K883" s="106"/>
      <c r="L883" s="103"/>
      <c r="M883" s="106"/>
      <c r="N883" s="106"/>
      <c r="O883" s="557"/>
      <c r="P883" s="106"/>
      <c r="Q883" s="106"/>
      <c r="R883" s="87" t="s">
        <v>184</v>
      </c>
      <c r="S883" s="548">
        <v>1</v>
      </c>
      <c r="T883" s="549">
        <v>0.2</v>
      </c>
      <c r="U883" s="549">
        <v>34.29</v>
      </c>
      <c r="V883" s="554">
        <f t="shared" si="75"/>
        <v>82.296000000000006</v>
      </c>
      <c r="W883" s="549"/>
      <c r="X883" s="549">
        <v>116.7</v>
      </c>
      <c r="Y883" s="550">
        <f t="shared" si="76"/>
        <v>280.08000000000004</v>
      </c>
      <c r="Z883" s="677" t="s">
        <v>672</v>
      </c>
      <c r="AA883" s="678"/>
      <c r="AB883" s="106"/>
      <c r="AD883" s="87" t="s">
        <v>184</v>
      </c>
      <c r="AE883" s="87">
        <v>1</v>
      </c>
      <c r="AF883" s="87">
        <v>0.2</v>
      </c>
      <c r="AG883" s="708"/>
      <c r="AH883" s="104"/>
      <c r="AI883" s="87" t="s">
        <v>184</v>
      </c>
      <c r="AJ883" s="87">
        <v>1</v>
      </c>
      <c r="AK883" s="87">
        <v>0.2</v>
      </c>
      <c r="AL883" s="708"/>
      <c r="AM883" s="104"/>
      <c r="AN883" s="87" t="s">
        <v>184</v>
      </c>
      <c r="AO883" s="87">
        <v>1</v>
      </c>
      <c r="AP883" s="87">
        <v>0.2</v>
      </c>
      <c r="AQ883" s="708"/>
      <c r="AR883" s="104"/>
      <c r="AS883" s="87" t="s">
        <v>184</v>
      </c>
      <c r="AT883" s="87">
        <v>1</v>
      </c>
      <c r="AU883" s="87">
        <v>0.2</v>
      </c>
      <c r="AV883" s="708"/>
      <c r="AW883" s="104"/>
    </row>
    <row r="884" spans="1:49" hidden="1">
      <c r="A884" s="522">
        <v>880</v>
      </c>
      <c r="B884" s="531" t="s">
        <v>1058</v>
      </c>
      <c r="C884" s="103" t="s">
        <v>84</v>
      </c>
      <c r="D884" s="513" t="s">
        <v>2641</v>
      </c>
      <c r="E884" s="562" t="s">
        <v>2005</v>
      </c>
      <c r="F884" s="103" t="s">
        <v>2949</v>
      </c>
      <c r="G884" s="513" t="s">
        <v>1461</v>
      </c>
      <c r="H884" s="87" t="s">
        <v>1472</v>
      </c>
      <c r="I884" s="109" t="s">
        <v>1473</v>
      </c>
      <c r="J884" s="106" t="s">
        <v>1474</v>
      </c>
      <c r="K884" s="106"/>
      <c r="L884" s="103"/>
      <c r="M884" s="106"/>
      <c r="N884" s="106"/>
      <c r="O884" s="557"/>
      <c r="P884" s="106"/>
      <c r="Q884" s="106"/>
      <c r="R884" s="87" t="s">
        <v>184</v>
      </c>
      <c r="S884" s="548">
        <v>1</v>
      </c>
      <c r="T884" s="549">
        <v>0.01</v>
      </c>
      <c r="U884" s="549">
        <v>34.29</v>
      </c>
      <c r="V884" s="554">
        <f t="shared" si="75"/>
        <v>4.1147999999999998</v>
      </c>
      <c r="W884" s="737"/>
      <c r="X884" s="549">
        <v>116.7</v>
      </c>
      <c r="Y884" s="550">
        <f t="shared" si="76"/>
        <v>14.004000000000001</v>
      </c>
      <c r="Z884" s="677" t="s">
        <v>672</v>
      </c>
      <c r="AA884" s="678"/>
      <c r="AB884" s="106"/>
      <c r="AD884" s="87" t="s">
        <v>184</v>
      </c>
      <c r="AE884" s="87">
        <v>1</v>
      </c>
      <c r="AF884" s="87">
        <v>0.01</v>
      </c>
      <c r="AG884" s="708"/>
      <c r="AH884" s="104"/>
      <c r="AI884" s="87" t="s">
        <v>184</v>
      </c>
      <c r="AJ884" s="87">
        <v>1</v>
      </c>
      <c r="AK884" s="87">
        <v>0.01</v>
      </c>
      <c r="AL884" s="708"/>
      <c r="AM884" s="104"/>
      <c r="AN884" s="87" t="s">
        <v>184</v>
      </c>
      <c r="AO884" s="87">
        <v>1</v>
      </c>
      <c r="AP884" s="87">
        <v>0.01</v>
      </c>
      <c r="AQ884" s="708"/>
      <c r="AR884" s="104"/>
      <c r="AS884" s="87" t="s">
        <v>184</v>
      </c>
      <c r="AT884" s="87">
        <v>1</v>
      </c>
      <c r="AU884" s="87">
        <v>0.01</v>
      </c>
      <c r="AV884" s="708"/>
      <c r="AW884" s="104"/>
    </row>
    <row r="885" spans="1:49" hidden="1">
      <c r="A885" s="522">
        <v>881</v>
      </c>
      <c r="B885" s="531" t="s">
        <v>1058</v>
      </c>
      <c r="C885" s="103" t="s">
        <v>84</v>
      </c>
      <c r="D885" s="513" t="s">
        <v>2641</v>
      </c>
      <c r="E885" s="562" t="s">
        <v>2005</v>
      </c>
      <c r="F885" s="103" t="s">
        <v>2949</v>
      </c>
      <c r="G885" s="513" t="s">
        <v>1461</v>
      </c>
      <c r="H885" s="87" t="s">
        <v>298</v>
      </c>
      <c r="I885" s="109" t="s">
        <v>1475</v>
      </c>
      <c r="J885" s="106" t="s">
        <v>1476</v>
      </c>
      <c r="K885" s="106"/>
      <c r="L885" s="103"/>
      <c r="M885" s="106"/>
      <c r="N885" s="106"/>
      <c r="O885" s="557"/>
      <c r="P885" s="106"/>
      <c r="Q885" s="106"/>
      <c r="R885" s="87" t="s">
        <v>184</v>
      </c>
      <c r="S885" s="548">
        <v>0</v>
      </c>
      <c r="T885" s="597">
        <v>12</v>
      </c>
      <c r="U885" s="549">
        <v>34.29</v>
      </c>
      <c r="V885" s="554">
        <f t="shared" si="75"/>
        <v>0</v>
      </c>
      <c r="W885" s="737"/>
      <c r="X885" s="549">
        <v>116.7</v>
      </c>
      <c r="Y885" s="550">
        <f t="shared" si="76"/>
        <v>0</v>
      </c>
      <c r="Z885" s="677" t="s">
        <v>672</v>
      </c>
      <c r="AA885" s="678"/>
      <c r="AB885" s="683" t="s">
        <v>1477</v>
      </c>
      <c r="AD885" s="87" t="s">
        <v>184</v>
      </c>
      <c r="AE885" s="87">
        <v>0</v>
      </c>
      <c r="AF885" s="87">
        <v>12</v>
      </c>
      <c r="AG885" s="708"/>
      <c r="AH885" s="104"/>
      <c r="AI885" s="87" t="s">
        <v>184</v>
      </c>
      <c r="AJ885" s="87">
        <v>0</v>
      </c>
      <c r="AK885" s="87">
        <v>12</v>
      </c>
      <c r="AL885" s="708"/>
      <c r="AM885" s="104"/>
      <c r="AN885" s="87" t="s">
        <v>184</v>
      </c>
      <c r="AO885" s="87">
        <v>0</v>
      </c>
      <c r="AP885" s="87">
        <v>12</v>
      </c>
      <c r="AQ885" s="708"/>
      <c r="AR885" s="104"/>
      <c r="AS885" s="87" t="s">
        <v>184</v>
      </c>
      <c r="AT885" s="87">
        <v>0</v>
      </c>
      <c r="AU885" s="87">
        <v>12</v>
      </c>
      <c r="AV885" s="708"/>
      <c r="AW885" s="104"/>
    </row>
    <row r="886" spans="1:49" hidden="1">
      <c r="A886" s="522">
        <v>882</v>
      </c>
      <c r="B886" s="531" t="s">
        <v>1058</v>
      </c>
      <c r="C886" s="103" t="s">
        <v>84</v>
      </c>
      <c r="D886" s="513" t="s">
        <v>2641</v>
      </c>
      <c r="E886" s="576" t="s">
        <v>2938</v>
      </c>
      <c r="F886" s="562" t="s">
        <v>319</v>
      </c>
      <c r="G886" s="513" t="s">
        <v>2943</v>
      </c>
      <c r="H886" s="87" t="s">
        <v>1156</v>
      </c>
      <c r="I886" s="109" t="s">
        <v>1157</v>
      </c>
      <c r="J886" s="106" t="s">
        <v>423</v>
      </c>
      <c r="K886" s="106"/>
      <c r="L886" s="103"/>
      <c r="M886" s="106"/>
      <c r="N886" s="106"/>
      <c r="O886" s="557"/>
      <c r="P886" s="106"/>
      <c r="Q886" s="106"/>
      <c r="R886" s="87" t="s">
        <v>184</v>
      </c>
      <c r="S886" s="548">
        <v>1</v>
      </c>
      <c r="T886" s="549">
        <v>0.25</v>
      </c>
      <c r="U886" s="549">
        <v>1.5</v>
      </c>
      <c r="V886" s="554">
        <f t="shared" si="75"/>
        <v>4.5</v>
      </c>
      <c r="W886" s="737"/>
      <c r="X886" s="549">
        <v>4</v>
      </c>
      <c r="Y886" s="550">
        <f t="shared" si="76"/>
        <v>12</v>
      </c>
      <c r="Z886" s="677" t="s">
        <v>1478</v>
      </c>
      <c r="AA886" s="678"/>
      <c r="AB886" s="106" t="s">
        <v>1479</v>
      </c>
      <c r="AD886" s="87" t="s">
        <v>184</v>
      </c>
      <c r="AE886" s="87">
        <v>1</v>
      </c>
      <c r="AF886" s="87">
        <v>0.25</v>
      </c>
      <c r="AG886" s="708"/>
      <c r="AH886" s="104"/>
      <c r="AI886" s="87" t="s">
        <v>184</v>
      </c>
      <c r="AJ886" s="87">
        <v>1</v>
      </c>
      <c r="AK886" s="87">
        <v>0.25</v>
      </c>
      <c r="AL886" s="708"/>
      <c r="AM886" s="104"/>
      <c r="AN886" s="87" t="s">
        <v>184</v>
      </c>
      <c r="AO886" s="87">
        <v>1</v>
      </c>
      <c r="AP886" s="87">
        <v>0.25</v>
      </c>
      <c r="AQ886" s="708"/>
      <c r="AR886" s="104"/>
      <c r="AS886" s="87" t="s">
        <v>184</v>
      </c>
      <c r="AT886" s="87">
        <v>1</v>
      </c>
      <c r="AU886" s="87">
        <v>0.25</v>
      </c>
      <c r="AV886" s="708"/>
      <c r="AW886" s="104"/>
    </row>
    <row r="887" spans="1:49" hidden="1">
      <c r="A887" s="522">
        <v>883</v>
      </c>
      <c r="B887" s="531" t="s">
        <v>1058</v>
      </c>
      <c r="C887" s="103" t="s">
        <v>84</v>
      </c>
      <c r="D887" s="513" t="s">
        <v>2641</v>
      </c>
      <c r="E887" s="576" t="s">
        <v>2938</v>
      </c>
      <c r="F887" s="562" t="s">
        <v>319</v>
      </c>
      <c r="G887" s="513" t="s">
        <v>2943</v>
      </c>
      <c r="H887" s="87" t="s">
        <v>1159</v>
      </c>
      <c r="I887" s="109" t="s">
        <v>1160</v>
      </c>
      <c r="J887" s="106" t="s">
        <v>1480</v>
      </c>
      <c r="K887" s="106"/>
      <c r="L887" s="103"/>
      <c r="M887" s="106"/>
      <c r="N887" s="106"/>
      <c r="O887" s="557"/>
      <c r="P887" s="106"/>
      <c r="Q887" s="106"/>
      <c r="R887" s="87" t="s">
        <v>184</v>
      </c>
      <c r="S887" s="548">
        <v>1</v>
      </c>
      <c r="T887" s="549">
        <v>0.3</v>
      </c>
      <c r="U887" s="549">
        <v>1.5</v>
      </c>
      <c r="V887" s="554">
        <f t="shared" si="75"/>
        <v>5.3999999999999995</v>
      </c>
      <c r="W887" s="737"/>
      <c r="X887" s="549">
        <v>4</v>
      </c>
      <c r="Y887" s="550">
        <f t="shared" si="76"/>
        <v>14.399999999999999</v>
      </c>
      <c r="Z887" s="677" t="s">
        <v>1478</v>
      </c>
      <c r="AA887" s="678"/>
      <c r="AB887" s="684" t="s">
        <v>2913</v>
      </c>
      <c r="AD887" s="87" t="s">
        <v>184</v>
      </c>
      <c r="AE887" s="87">
        <v>1</v>
      </c>
      <c r="AF887" s="87">
        <v>0.3</v>
      </c>
      <c r="AG887" s="708"/>
      <c r="AH887" s="104"/>
      <c r="AI887" s="87" t="s">
        <v>184</v>
      </c>
      <c r="AJ887" s="87">
        <v>1</v>
      </c>
      <c r="AK887" s="87">
        <v>0.3</v>
      </c>
      <c r="AL887" s="708"/>
      <c r="AM887" s="104"/>
      <c r="AN887" s="87" t="s">
        <v>184</v>
      </c>
      <c r="AO887" s="87">
        <v>1</v>
      </c>
      <c r="AP887" s="87">
        <v>0.3</v>
      </c>
      <c r="AQ887" s="708"/>
      <c r="AR887" s="104"/>
      <c r="AS887" s="87" t="s">
        <v>184</v>
      </c>
      <c r="AT887" s="87">
        <v>1</v>
      </c>
      <c r="AU887" s="87">
        <v>0.3</v>
      </c>
      <c r="AV887" s="708"/>
      <c r="AW887" s="104"/>
    </row>
    <row r="888" spans="1:49" hidden="1">
      <c r="A888" s="522">
        <v>884</v>
      </c>
      <c r="B888" s="531" t="s">
        <v>1058</v>
      </c>
      <c r="C888" s="103" t="s">
        <v>84</v>
      </c>
      <c r="D888" s="513" t="s">
        <v>2641</v>
      </c>
      <c r="E888" s="576" t="s">
        <v>2938</v>
      </c>
      <c r="F888" s="562" t="s">
        <v>319</v>
      </c>
      <c r="G888" s="513" t="s">
        <v>2943</v>
      </c>
      <c r="H888" s="87" t="s">
        <v>1161</v>
      </c>
      <c r="I888" s="87" t="s">
        <v>1161</v>
      </c>
      <c r="J888" s="106" t="s">
        <v>1481</v>
      </c>
      <c r="K888" s="106"/>
      <c r="L888" s="103"/>
      <c r="M888" s="106"/>
      <c r="N888" s="106"/>
      <c r="O888" s="557"/>
      <c r="P888" s="106"/>
      <c r="Q888" s="106"/>
      <c r="R888" s="87" t="s">
        <v>184</v>
      </c>
      <c r="S888" s="548">
        <v>1</v>
      </c>
      <c r="T888" s="549">
        <v>1.5</v>
      </c>
      <c r="U888" s="549">
        <v>1.5</v>
      </c>
      <c r="V888" s="554">
        <f t="shared" si="75"/>
        <v>27</v>
      </c>
      <c r="W888" s="737"/>
      <c r="X888" s="549">
        <v>4</v>
      </c>
      <c r="Y888" s="550">
        <f t="shared" si="76"/>
        <v>72</v>
      </c>
      <c r="Z888" s="677" t="s">
        <v>1478</v>
      </c>
      <c r="AA888" s="678"/>
      <c r="AB888" s="106"/>
      <c r="AD888" s="87" t="s">
        <v>184</v>
      </c>
      <c r="AE888" s="87">
        <v>1</v>
      </c>
      <c r="AF888" s="87">
        <v>1.5</v>
      </c>
      <c r="AG888" s="708"/>
      <c r="AH888" s="104"/>
      <c r="AI888" s="87" t="s">
        <v>184</v>
      </c>
      <c r="AJ888" s="87">
        <v>1</v>
      </c>
      <c r="AK888" s="87">
        <v>1.5</v>
      </c>
      <c r="AL888" s="708"/>
      <c r="AM888" s="104"/>
      <c r="AN888" s="87" t="s">
        <v>184</v>
      </c>
      <c r="AO888" s="87">
        <v>1</v>
      </c>
      <c r="AP888" s="87">
        <v>1.5</v>
      </c>
      <c r="AQ888" s="708"/>
      <c r="AR888" s="104"/>
      <c r="AS888" s="87" t="s">
        <v>184</v>
      </c>
      <c r="AT888" s="87">
        <v>1</v>
      </c>
      <c r="AU888" s="87">
        <v>1.5</v>
      </c>
      <c r="AV888" s="708"/>
      <c r="AW888" s="104"/>
    </row>
    <row r="889" spans="1:49" hidden="1">
      <c r="A889" s="522">
        <v>885</v>
      </c>
      <c r="B889" s="531" t="s">
        <v>1058</v>
      </c>
      <c r="C889" s="103" t="s">
        <v>84</v>
      </c>
      <c r="D889" s="513" t="s">
        <v>2641</v>
      </c>
      <c r="E889" s="576" t="s">
        <v>2938</v>
      </c>
      <c r="F889" s="562" t="s">
        <v>319</v>
      </c>
      <c r="G889" s="513" t="s">
        <v>2943</v>
      </c>
      <c r="H889" s="87" t="s">
        <v>1162</v>
      </c>
      <c r="I889" s="87" t="s">
        <v>1163</v>
      </c>
      <c r="J889" s="106" t="s">
        <v>1482</v>
      </c>
      <c r="K889" s="106"/>
      <c r="L889" s="103"/>
      <c r="M889" s="106"/>
      <c r="N889" s="106"/>
      <c r="O889" s="557"/>
      <c r="P889" s="106"/>
      <c r="Q889" s="106"/>
      <c r="R889" s="87" t="s">
        <v>184</v>
      </c>
      <c r="S889" s="548">
        <v>1</v>
      </c>
      <c r="T889" s="549">
        <v>0.3</v>
      </c>
      <c r="U889" s="549">
        <v>1.5</v>
      </c>
      <c r="V889" s="554">
        <f t="shared" si="75"/>
        <v>5.3999999999999995</v>
      </c>
      <c r="W889" s="737"/>
      <c r="X889" s="549">
        <v>4</v>
      </c>
      <c r="Y889" s="550">
        <f t="shared" si="76"/>
        <v>14.399999999999999</v>
      </c>
      <c r="Z889" s="677" t="s">
        <v>1478</v>
      </c>
      <c r="AA889" s="678"/>
      <c r="AB889" s="106"/>
      <c r="AD889" s="87" t="s">
        <v>184</v>
      </c>
      <c r="AE889" s="87">
        <v>1</v>
      </c>
      <c r="AF889" s="87">
        <v>0.3</v>
      </c>
      <c r="AG889" s="708"/>
      <c r="AH889" s="104"/>
      <c r="AI889" s="87" t="s">
        <v>184</v>
      </c>
      <c r="AJ889" s="87">
        <v>1</v>
      </c>
      <c r="AK889" s="87">
        <v>0.3</v>
      </c>
      <c r="AL889" s="708"/>
      <c r="AM889" s="104"/>
      <c r="AN889" s="87" t="s">
        <v>184</v>
      </c>
      <c r="AO889" s="87">
        <v>1</v>
      </c>
      <c r="AP889" s="87">
        <v>0.3</v>
      </c>
      <c r="AQ889" s="708"/>
      <c r="AR889" s="104"/>
      <c r="AS889" s="87" t="s">
        <v>184</v>
      </c>
      <c r="AT889" s="87">
        <v>1</v>
      </c>
      <c r="AU889" s="87">
        <v>0.3</v>
      </c>
      <c r="AV889" s="708"/>
      <c r="AW889" s="104"/>
    </row>
    <row r="890" spans="1:49" hidden="1">
      <c r="A890" s="522">
        <v>886</v>
      </c>
      <c r="B890" s="531" t="s">
        <v>1058</v>
      </c>
      <c r="C890" s="103" t="s">
        <v>84</v>
      </c>
      <c r="D890" s="513" t="s">
        <v>2641</v>
      </c>
      <c r="E890" s="576" t="s">
        <v>2938</v>
      </c>
      <c r="F890" s="562" t="s">
        <v>319</v>
      </c>
      <c r="G890" s="513" t="s">
        <v>320</v>
      </c>
      <c r="H890" s="87" t="s">
        <v>1164</v>
      </c>
      <c r="I890" s="109" t="s">
        <v>1165</v>
      </c>
      <c r="J890" s="106" t="s">
        <v>1483</v>
      </c>
      <c r="K890" s="106"/>
      <c r="L890" s="103"/>
      <c r="M890" s="106"/>
      <c r="N890" s="106"/>
      <c r="O890" s="557"/>
      <c r="P890" s="106"/>
      <c r="Q890" s="106"/>
      <c r="R890" s="87" t="s">
        <v>184</v>
      </c>
      <c r="S890" s="548">
        <v>1</v>
      </c>
      <c r="T890" s="549">
        <v>0.1</v>
      </c>
      <c r="U890" s="549">
        <v>35.200000000000003</v>
      </c>
      <c r="V890" s="554">
        <f t="shared" si="75"/>
        <v>42.240000000000009</v>
      </c>
      <c r="W890" s="737"/>
      <c r="X890" s="549">
        <v>116.7</v>
      </c>
      <c r="Y890" s="550">
        <f t="shared" si="76"/>
        <v>140.04000000000002</v>
      </c>
      <c r="Z890" s="677" t="s">
        <v>1484</v>
      </c>
      <c r="AA890" s="678"/>
      <c r="AB890" s="567" t="s">
        <v>1485</v>
      </c>
      <c r="AD890" s="87" t="s">
        <v>184</v>
      </c>
      <c r="AE890" s="87">
        <v>1</v>
      </c>
      <c r="AF890" s="87">
        <v>0.1</v>
      </c>
      <c r="AG890" s="708"/>
      <c r="AH890" s="104"/>
      <c r="AI890" s="87" t="s">
        <v>184</v>
      </c>
      <c r="AJ890" s="87">
        <v>1</v>
      </c>
      <c r="AK890" s="87">
        <v>0.1</v>
      </c>
      <c r="AL890" s="708"/>
      <c r="AM890" s="104"/>
      <c r="AN890" s="87" t="s">
        <v>184</v>
      </c>
      <c r="AO890" s="87">
        <v>1</v>
      </c>
      <c r="AP890" s="87">
        <v>0.1</v>
      </c>
      <c r="AQ890" s="708"/>
      <c r="AR890" s="104"/>
      <c r="AS890" s="87" t="s">
        <v>184</v>
      </c>
      <c r="AT890" s="87">
        <v>1</v>
      </c>
      <c r="AU890" s="87">
        <v>0.1</v>
      </c>
      <c r="AV890" s="708"/>
      <c r="AW890" s="104"/>
    </row>
    <row r="891" spans="1:49" ht="23" hidden="1">
      <c r="A891" s="522">
        <v>887</v>
      </c>
      <c r="B891" s="531" t="s">
        <v>1058</v>
      </c>
      <c r="C891" s="103" t="s">
        <v>84</v>
      </c>
      <c r="D891" s="513" t="s">
        <v>2641</v>
      </c>
      <c r="E891" s="576" t="s">
        <v>2938</v>
      </c>
      <c r="F891" s="562" t="s">
        <v>319</v>
      </c>
      <c r="G891" s="513" t="s">
        <v>320</v>
      </c>
      <c r="H891" s="87" t="s">
        <v>1166</v>
      </c>
      <c r="I891" s="109" t="s">
        <v>1167</v>
      </c>
      <c r="J891" s="106" t="s">
        <v>1486</v>
      </c>
      <c r="K891" s="106"/>
      <c r="L891" s="103"/>
      <c r="M891" s="106"/>
      <c r="N891" s="106"/>
      <c r="O891" s="557" t="s">
        <v>2560</v>
      </c>
      <c r="P891" s="106"/>
      <c r="Q891" s="106"/>
      <c r="R891" s="87" t="s">
        <v>184</v>
      </c>
      <c r="S891" s="548">
        <v>1</v>
      </c>
      <c r="T891" s="549">
        <v>0.2</v>
      </c>
      <c r="U891" s="549">
        <v>35.200000000000003</v>
      </c>
      <c r="V891" s="554">
        <f t="shared" si="75"/>
        <v>84.480000000000018</v>
      </c>
      <c r="W891" s="737"/>
      <c r="X891" s="549">
        <v>116.7</v>
      </c>
      <c r="Y891" s="550">
        <f t="shared" si="76"/>
        <v>280.08000000000004</v>
      </c>
      <c r="Z891" s="677" t="s">
        <v>1484</v>
      </c>
      <c r="AA891" s="678"/>
      <c r="AB891" s="567"/>
      <c r="AD891" s="87" t="s">
        <v>184</v>
      </c>
      <c r="AE891" s="87">
        <v>1</v>
      </c>
      <c r="AF891" s="87">
        <v>0.2</v>
      </c>
      <c r="AG891" s="708"/>
      <c r="AH891" s="104"/>
      <c r="AI891" s="87" t="s">
        <v>184</v>
      </c>
      <c r="AJ891" s="87">
        <v>1</v>
      </c>
      <c r="AK891" s="87">
        <v>0.2</v>
      </c>
      <c r="AL891" s="708"/>
      <c r="AM891" s="104"/>
      <c r="AN891" s="87" t="s">
        <v>184</v>
      </c>
      <c r="AO891" s="87">
        <v>1</v>
      </c>
      <c r="AP891" s="87">
        <v>0.2</v>
      </c>
      <c r="AQ891" s="708"/>
      <c r="AR891" s="104"/>
      <c r="AS891" s="87" t="s">
        <v>184</v>
      </c>
      <c r="AT891" s="87">
        <v>1</v>
      </c>
      <c r="AU891" s="87">
        <v>0.2</v>
      </c>
      <c r="AV891" s="708"/>
      <c r="AW891" s="104"/>
    </row>
    <row r="892" spans="1:49" ht="23" hidden="1">
      <c r="A892" s="522">
        <v>888</v>
      </c>
      <c r="B892" s="531" t="s">
        <v>1058</v>
      </c>
      <c r="C892" s="103" t="s">
        <v>84</v>
      </c>
      <c r="D892" s="513" t="s">
        <v>2641</v>
      </c>
      <c r="E892" s="576" t="s">
        <v>2938</v>
      </c>
      <c r="F892" s="562" t="s">
        <v>319</v>
      </c>
      <c r="G892" s="513" t="s">
        <v>320</v>
      </c>
      <c r="H892" s="87" t="s">
        <v>1168</v>
      </c>
      <c r="I892" s="109" t="s">
        <v>1169</v>
      </c>
      <c r="J892" s="106" t="s">
        <v>1487</v>
      </c>
      <c r="K892" s="106"/>
      <c r="L892" s="103"/>
      <c r="M892" s="106"/>
      <c r="N892" s="106"/>
      <c r="O892" s="557" t="s">
        <v>2561</v>
      </c>
      <c r="P892" s="106"/>
      <c r="Q892" s="106"/>
      <c r="R892" s="87" t="s">
        <v>184</v>
      </c>
      <c r="S892" s="548">
        <v>1</v>
      </c>
      <c r="T892" s="549">
        <v>0.3</v>
      </c>
      <c r="U892" s="549">
        <v>35.200000000000003</v>
      </c>
      <c r="V892" s="554">
        <f t="shared" si="75"/>
        <v>126.72</v>
      </c>
      <c r="W892" s="549"/>
      <c r="X892" s="549">
        <v>116.7</v>
      </c>
      <c r="Y892" s="550">
        <f t="shared" si="76"/>
        <v>420.12</v>
      </c>
      <c r="Z892" s="677" t="s">
        <v>1484</v>
      </c>
      <c r="AA892" s="678"/>
      <c r="AB892" s="567" t="s">
        <v>1488</v>
      </c>
      <c r="AD892" s="87" t="s">
        <v>184</v>
      </c>
      <c r="AE892" s="87">
        <v>1</v>
      </c>
      <c r="AF892" s="87">
        <v>0.3</v>
      </c>
      <c r="AG892" s="708"/>
      <c r="AH892" s="104"/>
      <c r="AI892" s="87" t="s">
        <v>184</v>
      </c>
      <c r="AJ892" s="87">
        <v>1</v>
      </c>
      <c r="AK892" s="87">
        <v>0.3</v>
      </c>
      <c r="AL892" s="708"/>
      <c r="AM892" s="104"/>
      <c r="AN892" s="87" t="s">
        <v>184</v>
      </c>
      <c r="AO892" s="87">
        <v>1</v>
      </c>
      <c r="AP892" s="87">
        <v>0.3</v>
      </c>
      <c r="AQ892" s="708"/>
      <c r="AR892" s="104"/>
      <c r="AS892" s="87" t="s">
        <v>184</v>
      </c>
      <c r="AT892" s="87">
        <v>1</v>
      </c>
      <c r="AU892" s="87">
        <v>0.3</v>
      </c>
      <c r="AV892" s="708"/>
      <c r="AW892" s="104"/>
    </row>
    <row r="893" spans="1:49" ht="23" hidden="1">
      <c r="A893" s="522">
        <v>889</v>
      </c>
      <c r="B893" s="531" t="s">
        <v>1058</v>
      </c>
      <c r="C893" s="103" t="s">
        <v>84</v>
      </c>
      <c r="D893" s="513" t="s">
        <v>2641</v>
      </c>
      <c r="E893" s="576" t="s">
        <v>2938</v>
      </c>
      <c r="F893" s="562" t="s">
        <v>319</v>
      </c>
      <c r="G893" s="513" t="s">
        <v>320</v>
      </c>
      <c r="H893" s="87" t="s">
        <v>326</v>
      </c>
      <c r="I893" s="109" t="s">
        <v>1170</v>
      </c>
      <c r="J893" s="106" t="s">
        <v>1489</v>
      </c>
      <c r="K893" s="106"/>
      <c r="L893" s="103"/>
      <c r="M893" s="106"/>
      <c r="N893" s="106"/>
      <c r="O893" s="557"/>
      <c r="P893" s="106"/>
      <c r="Q893" s="106"/>
      <c r="R893" s="87" t="s">
        <v>184</v>
      </c>
      <c r="S893" s="548">
        <v>1</v>
      </c>
      <c r="T893" s="549">
        <v>0.3</v>
      </c>
      <c r="U893" s="549">
        <v>35.200000000000003</v>
      </c>
      <c r="V893" s="554">
        <f t="shared" si="75"/>
        <v>126.72</v>
      </c>
      <c r="W893" s="549"/>
      <c r="X893" s="549">
        <v>116.7</v>
      </c>
      <c r="Y893" s="550">
        <f t="shared" si="76"/>
        <v>420.12</v>
      </c>
      <c r="Z893" s="677" t="s">
        <v>1484</v>
      </c>
      <c r="AA893" s="678"/>
      <c r="AB893" s="567"/>
      <c r="AD893" s="87" t="s">
        <v>184</v>
      </c>
      <c r="AE893" s="87">
        <v>1</v>
      </c>
      <c r="AF893" s="87">
        <v>0.3</v>
      </c>
      <c r="AG893" s="708"/>
      <c r="AH893" s="104"/>
      <c r="AI893" s="87" t="s">
        <v>184</v>
      </c>
      <c r="AJ893" s="87">
        <v>1</v>
      </c>
      <c r="AK893" s="87">
        <v>0.3</v>
      </c>
      <c r="AL893" s="708"/>
      <c r="AM893" s="104"/>
      <c r="AN893" s="87" t="s">
        <v>184</v>
      </c>
      <c r="AO893" s="87">
        <v>1</v>
      </c>
      <c r="AP893" s="87">
        <v>0.3</v>
      </c>
      <c r="AQ893" s="708"/>
      <c r="AR893" s="104"/>
      <c r="AS893" s="87" t="s">
        <v>184</v>
      </c>
      <c r="AT893" s="87">
        <v>1</v>
      </c>
      <c r="AU893" s="87">
        <v>0.3</v>
      </c>
      <c r="AV893" s="708"/>
      <c r="AW893" s="104"/>
    </row>
    <row r="894" spans="1:49" hidden="1">
      <c r="A894" s="522">
        <v>890</v>
      </c>
      <c r="B894" s="531" t="s">
        <v>1058</v>
      </c>
      <c r="C894" s="103" t="s">
        <v>84</v>
      </c>
      <c r="D894" s="513" t="s">
        <v>2641</v>
      </c>
      <c r="E894" s="576" t="s">
        <v>2938</v>
      </c>
      <c r="F894" s="562" t="s">
        <v>319</v>
      </c>
      <c r="G894" s="513" t="s">
        <v>320</v>
      </c>
      <c r="H894" s="87" t="s">
        <v>321</v>
      </c>
      <c r="I894" s="109" t="s">
        <v>1171</v>
      </c>
      <c r="J894" s="106" t="s">
        <v>323</v>
      </c>
      <c r="K894" s="106"/>
      <c r="L894" s="103"/>
      <c r="M894" s="106"/>
      <c r="N894" s="106"/>
      <c r="O894" s="557"/>
      <c r="P894" s="106"/>
      <c r="Q894" s="106"/>
      <c r="R894" s="87" t="s">
        <v>184</v>
      </c>
      <c r="S894" s="548">
        <v>1</v>
      </c>
      <c r="T894" s="549">
        <v>0.1</v>
      </c>
      <c r="U894" s="549">
        <v>35.200000000000003</v>
      </c>
      <c r="V894" s="554">
        <f t="shared" si="75"/>
        <v>42.240000000000009</v>
      </c>
      <c r="W894" s="737"/>
      <c r="X894" s="549">
        <v>116.7</v>
      </c>
      <c r="Y894" s="550">
        <f t="shared" si="76"/>
        <v>140.04000000000002</v>
      </c>
      <c r="Z894" s="677" t="s">
        <v>1484</v>
      </c>
      <c r="AA894" s="678"/>
      <c r="AB894" s="567"/>
      <c r="AD894" s="87" t="s">
        <v>184</v>
      </c>
      <c r="AE894" s="87">
        <v>1</v>
      </c>
      <c r="AF894" s="87">
        <v>0.1</v>
      </c>
      <c r="AG894" s="708"/>
      <c r="AH894" s="104"/>
      <c r="AI894" s="87" t="s">
        <v>184</v>
      </c>
      <c r="AJ894" s="87">
        <v>1</v>
      </c>
      <c r="AK894" s="87">
        <v>0.1</v>
      </c>
      <c r="AL894" s="708"/>
      <c r="AM894" s="104"/>
      <c r="AN894" s="87" t="s">
        <v>184</v>
      </c>
      <c r="AO894" s="87">
        <v>1</v>
      </c>
      <c r="AP894" s="87">
        <v>0.1</v>
      </c>
      <c r="AQ894" s="708"/>
      <c r="AR894" s="104"/>
      <c r="AS894" s="87" t="s">
        <v>184</v>
      </c>
      <c r="AT894" s="87">
        <v>1</v>
      </c>
      <c r="AU894" s="87">
        <v>0.1</v>
      </c>
      <c r="AV894" s="708"/>
      <c r="AW894" s="104"/>
    </row>
    <row r="895" spans="1:49" hidden="1">
      <c r="A895" s="522">
        <v>891</v>
      </c>
      <c r="B895" s="531" t="s">
        <v>1058</v>
      </c>
      <c r="C895" s="103" t="s">
        <v>84</v>
      </c>
      <c r="D895" s="513" t="s">
        <v>2641</v>
      </c>
      <c r="E895" s="576" t="s">
        <v>2938</v>
      </c>
      <c r="F895" s="562" t="s">
        <v>319</v>
      </c>
      <c r="G895" s="513" t="s">
        <v>320</v>
      </c>
      <c r="H895" s="87" t="s">
        <v>324</v>
      </c>
      <c r="I895" s="109" t="s">
        <v>325</v>
      </c>
      <c r="J895" s="106" t="s">
        <v>1490</v>
      </c>
      <c r="K895" s="106"/>
      <c r="L895" s="103"/>
      <c r="M895" s="106"/>
      <c r="N895" s="106"/>
      <c r="O895" s="557"/>
      <c r="P895" s="106"/>
      <c r="Q895" s="106"/>
      <c r="R895" s="87" t="s">
        <v>184</v>
      </c>
      <c r="S895" s="548">
        <v>1</v>
      </c>
      <c r="T895" s="549">
        <v>0.05</v>
      </c>
      <c r="U895" s="549">
        <v>35.200000000000003</v>
      </c>
      <c r="V895" s="554">
        <f t="shared" si="75"/>
        <v>21.120000000000005</v>
      </c>
      <c r="W895" s="737"/>
      <c r="X895" s="549">
        <v>116.7</v>
      </c>
      <c r="Y895" s="550">
        <f t="shared" si="76"/>
        <v>70.02000000000001</v>
      </c>
      <c r="Z895" s="677" t="s">
        <v>1484</v>
      </c>
      <c r="AA895" s="678"/>
      <c r="AB895" s="567"/>
      <c r="AD895" s="87" t="s">
        <v>184</v>
      </c>
      <c r="AE895" s="87">
        <v>1</v>
      </c>
      <c r="AF895" s="87">
        <v>0.05</v>
      </c>
      <c r="AG895" s="708"/>
      <c r="AH895" s="104"/>
      <c r="AI895" s="87" t="s">
        <v>184</v>
      </c>
      <c r="AJ895" s="87">
        <v>1</v>
      </c>
      <c r="AK895" s="87">
        <v>0.05</v>
      </c>
      <c r="AL895" s="708"/>
      <c r="AM895" s="104"/>
      <c r="AN895" s="87" t="s">
        <v>184</v>
      </c>
      <c r="AO895" s="87">
        <v>1</v>
      </c>
      <c r="AP895" s="87">
        <v>0.05</v>
      </c>
      <c r="AQ895" s="708"/>
      <c r="AR895" s="104"/>
      <c r="AS895" s="87" t="s">
        <v>184</v>
      </c>
      <c r="AT895" s="87">
        <v>1</v>
      </c>
      <c r="AU895" s="87">
        <v>0.05</v>
      </c>
      <c r="AV895" s="708"/>
      <c r="AW895" s="104"/>
    </row>
    <row r="896" spans="1:49" hidden="1">
      <c r="A896" s="522">
        <v>892</v>
      </c>
      <c r="B896" s="531" t="s">
        <v>1058</v>
      </c>
      <c r="C896" s="103" t="s">
        <v>84</v>
      </c>
      <c r="D896" s="513" t="s">
        <v>2641</v>
      </c>
      <c r="E896" s="576" t="s">
        <v>2938</v>
      </c>
      <c r="F896" s="562" t="s">
        <v>319</v>
      </c>
      <c r="G896" s="513" t="s">
        <v>320</v>
      </c>
      <c r="H896" s="87" t="s">
        <v>664</v>
      </c>
      <c r="I896" s="109" t="s">
        <v>1173</v>
      </c>
      <c r="J896" s="106" t="s">
        <v>1491</v>
      </c>
      <c r="K896" s="106"/>
      <c r="L896" s="103"/>
      <c r="M896" s="106"/>
      <c r="N896" s="106"/>
      <c r="O896" s="557"/>
      <c r="P896" s="106"/>
      <c r="Q896" s="106"/>
      <c r="R896" s="87" t="s">
        <v>184</v>
      </c>
      <c r="S896" s="548">
        <v>1</v>
      </c>
      <c r="T896" s="549">
        <v>0.2</v>
      </c>
      <c r="U896" s="549">
        <v>35.200000000000003</v>
      </c>
      <c r="V896" s="554">
        <f t="shared" si="75"/>
        <v>84.480000000000018</v>
      </c>
      <c r="W896" s="737"/>
      <c r="X896" s="549">
        <v>116.7</v>
      </c>
      <c r="Y896" s="550">
        <f t="shared" si="76"/>
        <v>280.08000000000004</v>
      </c>
      <c r="Z896" s="677" t="s">
        <v>1484</v>
      </c>
      <c r="AA896" s="678"/>
      <c r="AB896" s="567"/>
      <c r="AD896" s="87" t="s">
        <v>184</v>
      </c>
      <c r="AE896" s="87">
        <v>1</v>
      </c>
      <c r="AF896" s="87">
        <v>0.2</v>
      </c>
      <c r="AG896" s="708"/>
      <c r="AH896" s="104"/>
      <c r="AI896" s="87" t="s">
        <v>184</v>
      </c>
      <c r="AJ896" s="87">
        <v>1</v>
      </c>
      <c r="AK896" s="87">
        <v>0.2</v>
      </c>
      <c r="AL896" s="708"/>
      <c r="AM896" s="104"/>
      <c r="AN896" s="87" t="s">
        <v>184</v>
      </c>
      <c r="AO896" s="87">
        <v>1</v>
      </c>
      <c r="AP896" s="87">
        <v>0.2</v>
      </c>
      <c r="AQ896" s="708"/>
      <c r="AR896" s="104"/>
      <c r="AS896" s="87" t="s">
        <v>184</v>
      </c>
      <c r="AT896" s="87">
        <v>1</v>
      </c>
      <c r="AU896" s="87">
        <v>0.2</v>
      </c>
      <c r="AV896" s="708"/>
      <c r="AW896" s="104"/>
    </row>
    <row r="897" spans="1:49" hidden="1">
      <c r="A897" s="522">
        <v>893</v>
      </c>
      <c r="B897" s="531" t="s">
        <v>1058</v>
      </c>
      <c r="C897" s="103" t="s">
        <v>84</v>
      </c>
      <c r="D897" s="513" t="s">
        <v>2641</v>
      </c>
      <c r="E897" s="576" t="s">
        <v>2938</v>
      </c>
      <c r="F897" s="562" t="s">
        <v>319</v>
      </c>
      <c r="G897" s="513" t="s">
        <v>320</v>
      </c>
      <c r="H897" s="87" t="s">
        <v>667</v>
      </c>
      <c r="I897" s="109" t="s">
        <v>1174</v>
      </c>
      <c r="J897" s="106" t="s">
        <v>1492</v>
      </c>
      <c r="K897" s="106"/>
      <c r="L897" s="103"/>
      <c r="M897" s="106"/>
      <c r="N897" s="106"/>
      <c r="O897" s="557" t="s">
        <v>2562</v>
      </c>
      <c r="P897" s="106"/>
      <c r="Q897" s="106"/>
      <c r="R897" s="87" t="s">
        <v>184</v>
      </c>
      <c r="S897" s="548">
        <v>1</v>
      </c>
      <c r="T897" s="549">
        <v>0.05</v>
      </c>
      <c r="U897" s="549">
        <v>35.200000000000003</v>
      </c>
      <c r="V897" s="554">
        <f t="shared" si="75"/>
        <v>21.120000000000005</v>
      </c>
      <c r="W897" s="549"/>
      <c r="X897" s="549">
        <v>116.7</v>
      </c>
      <c r="Y897" s="550">
        <f t="shared" si="76"/>
        <v>70.02000000000001</v>
      </c>
      <c r="Z897" s="677" t="s">
        <v>1484</v>
      </c>
      <c r="AA897" s="678"/>
      <c r="AB897" s="567"/>
      <c r="AD897" s="87" t="s">
        <v>184</v>
      </c>
      <c r="AE897" s="87">
        <v>1</v>
      </c>
      <c r="AF897" s="87">
        <v>0.05</v>
      </c>
      <c r="AG897" s="708"/>
      <c r="AH897" s="104"/>
      <c r="AI897" s="87" t="s">
        <v>184</v>
      </c>
      <c r="AJ897" s="87">
        <v>1</v>
      </c>
      <c r="AK897" s="87">
        <v>0.05</v>
      </c>
      <c r="AL897" s="708"/>
      <c r="AM897" s="104"/>
      <c r="AN897" s="87" t="s">
        <v>184</v>
      </c>
      <c r="AO897" s="87">
        <v>1</v>
      </c>
      <c r="AP897" s="87">
        <v>0.05</v>
      </c>
      <c r="AQ897" s="708"/>
      <c r="AR897" s="104"/>
      <c r="AS897" s="87" t="s">
        <v>184</v>
      </c>
      <c r="AT897" s="87">
        <v>1</v>
      </c>
      <c r="AU897" s="87">
        <v>0.05</v>
      </c>
      <c r="AV897" s="708"/>
      <c r="AW897" s="104"/>
    </row>
    <row r="898" spans="1:49" customFormat="1" ht="23" hidden="1">
      <c r="A898" s="522">
        <v>894</v>
      </c>
      <c r="B898" s="531" t="s">
        <v>1058</v>
      </c>
      <c r="C898" s="568" t="s">
        <v>84</v>
      </c>
      <c r="D898" s="513" t="s">
        <v>2641</v>
      </c>
      <c r="E898" s="562" t="s">
        <v>2005</v>
      </c>
      <c r="F898" s="568" t="s">
        <v>2950</v>
      </c>
      <c r="G898" s="576" t="s">
        <v>1493</v>
      </c>
      <c r="H898" s="547" t="s">
        <v>1462</v>
      </c>
      <c r="I898" s="547" t="s">
        <v>1494</v>
      </c>
      <c r="J898" s="567" t="s">
        <v>1486</v>
      </c>
      <c r="K898" s="567"/>
      <c r="L898" s="568"/>
      <c r="M898" s="567"/>
      <c r="N898" s="567"/>
      <c r="O898" s="557" t="s">
        <v>2558</v>
      </c>
      <c r="P898" s="567"/>
      <c r="Q898" s="567"/>
      <c r="R898" s="547" t="s">
        <v>184</v>
      </c>
      <c r="S898" s="596">
        <v>1</v>
      </c>
      <c r="T898" s="597">
        <v>0.1</v>
      </c>
      <c r="U898" s="549">
        <v>52.57</v>
      </c>
      <c r="V898" s="554">
        <f t="shared" si="75"/>
        <v>63.084000000000003</v>
      </c>
      <c r="W898" s="761"/>
      <c r="X898" s="597">
        <v>133.30000000000001</v>
      </c>
      <c r="Y898" s="550">
        <f t="shared" si="76"/>
        <v>159.96000000000004</v>
      </c>
      <c r="Z898" s="677" t="s">
        <v>1495</v>
      </c>
      <c r="AA898" s="678"/>
      <c r="AB898" s="567" t="s">
        <v>1496</v>
      </c>
      <c r="AD898" s="547" t="s">
        <v>184</v>
      </c>
      <c r="AE898" s="547">
        <v>1</v>
      </c>
      <c r="AF898" s="547">
        <v>0.1</v>
      </c>
      <c r="AG898" s="567"/>
      <c r="AH898" s="567"/>
      <c r="AI898" s="547" t="s">
        <v>184</v>
      </c>
      <c r="AJ898" s="547">
        <v>1</v>
      </c>
      <c r="AK898" s="547">
        <v>0.1</v>
      </c>
      <c r="AL898" s="567"/>
      <c r="AM898" s="567"/>
      <c r="AN898" s="547" t="s">
        <v>184</v>
      </c>
      <c r="AO898" s="547">
        <v>1</v>
      </c>
      <c r="AP898" s="547">
        <v>0.1</v>
      </c>
      <c r="AQ898" s="567"/>
      <c r="AR898" s="567"/>
      <c r="AS898" s="547" t="s">
        <v>184</v>
      </c>
      <c r="AT898" s="547">
        <v>1</v>
      </c>
      <c r="AU898" s="547">
        <v>0.1</v>
      </c>
      <c r="AV898" s="567"/>
      <c r="AW898" s="567"/>
    </row>
    <row r="899" spans="1:49" ht="23" hidden="1">
      <c r="A899" s="522">
        <v>895</v>
      </c>
      <c r="B899" s="531" t="s">
        <v>1058</v>
      </c>
      <c r="C899" s="103" t="s">
        <v>84</v>
      </c>
      <c r="D899" s="513" t="s">
        <v>2641</v>
      </c>
      <c r="E899" s="562" t="s">
        <v>2005</v>
      </c>
      <c r="F899" s="568" t="s">
        <v>2950</v>
      </c>
      <c r="G899" s="576" t="s">
        <v>1493</v>
      </c>
      <c r="H899" s="87" t="s">
        <v>1497</v>
      </c>
      <c r="I899" s="87" t="s">
        <v>1497</v>
      </c>
      <c r="J899" s="106" t="s">
        <v>423</v>
      </c>
      <c r="K899" s="106"/>
      <c r="L899" s="103"/>
      <c r="M899" s="106"/>
      <c r="N899" s="106"/>
      <c r="O899" s="557"/>
      <c r="P899" s="106"/>
      <c r="Q899" s="106"/>
      <c r="R899" s="87" t="s">
        <v>184</v>
      </c>
      <c r="S899" s="548">
        <v>1</v>
      </c>
      <c r="T899" s="549">
        <v>0.1</v>
      </c>
      <c r="U899" s="549">
        <v>52.57</v>
      </c>
      <c r="V899" s="554">
        <f t="shared" si="75"/>
        <v>63.084000000000003</v>
      </c>
      <c r="W899" s="737"/>
      <c r="X899" s="549">
        <v>133.30000000000001</v>
      </c>
      <c r="Y899" s="550">
        <f t="shared" si="76"/>
        <v>159.96000000000004</v>
      </c>
      <c r="Z899" s="677" t="s">
        <v>1495</v>
      </c>
      <c r="AA899" s="678"/>
      <c r="AB899" s="567"/>
      <c r="AD899" s="87" t="s">
        <v>184</v>
      </c>
      <c r="AE899" s="87">
        <v>1</v>
      </c>
      <c r="AF899" s="87">
        <v>0.1</v>
      </c>
      <c r="AG899" s="708"/>
      <c r="AH899" s="104"/>
      <c r="AI899" s="87" t="s">
        <v>184</v>
      </c>
      <c r="AJ899" s="87">
        <v>1</v>
      </c>
      <c r="AK899" s="87">
        <v>0.1</v>
      </c>
      <c r="AL899" s="708"/>
      <c r="AM899" s="104"/>
      <c r="AN899" s="87" t="s">
        <v>184</v>
      </c>
      <c r="AO899" s="87">
        <v>1</v>
      </c>
      <c r="AP899" s="87">
        <v>0.1</v>
      </c>
      <c r="AQ899" s="708"/>
      <c r="AR899" s="104"/>
      <c r="AS899" s="87" t="s">
        <v>184</v>
      </c>
      <c r="AT899" s="87">
        <v>1</v>
      </c>
      <c r="AU899" s="87">
        <v>0.1</v>
      </c>
      <c r="AV899" s="708"/>
      <c r="AW899" s="104"/>
    </row>
    <row r="900" spans="1:49" ht="34.5" hidden="1">
      <c r="A900" s="522">
        <v>896</v>
      </c>
      <c r="B900" s="531" t="s">
        <v>1058</v>
      </c>
      <c r="C900" s="103" t="s">
        <v>84</v>
      </c>
      <c r="D900" s="513" t="s">
        <v>2641</v>
      </c>
      <c r="E900" s="562" t="s">
        <v>2005</v>
      </c>
      <c r="F900" s="568" t="s">
        <v>2950</v>
      </c>
      <c r="G900" s="576" t="s">
        <v>1493</v>
      </c>
      <c r="H900" s="87" t="s">
        <v>1467</v>
      </c>
      <c r="I900" s="87" t="s">
        <v>1498</v>
      </c>
      <c r="J900" s="106" t="s">
        <v>1499</v>
      </c>
      <c r="K900" s="106"/>
      <c r="L900" s="103"/>
      <c r="M900" s="106"/>
      <c r="N900" s="106"/>
      <c r="O900" s="546" t="s">
        <v>2559</v>
      </c>
      <c r="P900" s="106"/>
      <c r="Q900" s="106"/>
      <c r="R900" s="87" t="s">
        <v>184</v>
      </c>
      <c r="S900" s="548">
        <v>1</v>
      </c>
      <c r="T900" s="549">
        <v>0.5</v>
      </c>
      <c r="U900" s="549">
        <v>52.57</v>
      </c>
      <c r="V900" s="554">
        <f t="shared" si="75"/>
        <v>315.42</v>
      </c>
      <c r="W900" s="737"/>
      <c r="X900" s="549">
        <v>133.30000000000001</v>
      </c>
      <c r="Y900" s="550">
        <f t="shared" si="76"/>
        <v>799.80000000000007</v>
      </c>
      <c r="Z900" s="677" t="s">
        <v>1495</v>
      </c>
      <c r="AA900" s="678"/>
      <c r="AB900" s="546" t="s">
        <v>1500</v>
      </c>
      <c r="AD900" s="87" t="s">
        <v>184</v>
      </c>
      <c r="AE900" s="87">
        <v>1</v>
      </c>
      <c r="AF900" s="87">
        <v>0.5</v>
      </c>
      <c r="AG900" s="708"/>
      <c r="AH900" s="104"/>
      <c r="AI900" s="87" t="s">
        <v>184</v>
      </c>
      <c r="AJ900" s="87">
        <v>1</v>
      </c>
      <c r="AK900" s="87">
        <v>0.5</v>
      </c>
      <c r="AL900" s="708"/>
      <c r="AM900" s="104"/>
      <c r="AN900" s="87" t="s">
        <v>184</v>
      </c>
      <c r="AO900" s="87">
        <v>1</v>
      </c>
      <c r="AP900" s="87">
        <v>0.5</v>
      </c>
      <c r="AQ900" s="708"/>
      <c r="AR900" s="104"/>
      <c r="AS900" s="87" t="s">
        <v>184</v>
      </c>
      <c r="AT900" s="87">
        <v>1</v>
      </c>
      <c r="AU900" s="87">
        <v>0.5</v>
      </c>
      <c r="AV900" s="708"/>
      <c r="AW900" s="104"/>
    </row>
    <row r="901" spans="1:49" ht="23" hidden="1">
      <c r="A901" s="522">
        <v>897</v>
      </c>
      <c r="B901" s="531" t="s">
        <v>1058</v>
      </c>
      <c r="C901" s="103" t="s">
        <v>84</v>
      </c>
      <c r="D901" s="513" t="s">
        <v>2641</v>
      </c>
      <c r="E901" s="562" t="s">
        <v>2005</v>
      </c>
      <c r="F901" s="568" t="s">
        <v>2950</v>
      </c>
      <c r="G901" s="576" t="s">
        <v>1493</v>
      </c>
      <c r="H901" s="87" t="s">
        <v>289</v>
      </c>
      <c r="I901" s="87" t="s">
        <v>1471</v>
      </c>
      <c r="J901" s="106"/>
      <c r="K901" s="106"/>
      <c r="L901" s="103"/>
      <c r="M901" s="106"/>
      <c r="N901" s="106"/>
      <c r="O901" s="557"/>
      <c r="P901" s="106"/>
      <c r="Q901" s="106"/>
      <c r="R901" s="87" t="s">
        <v>184</v>
      </c>
      <c r="S901" s="548">
        <v>1</v>
      </c>
      <c r="T901" s="549">
        <v>0.2</v>
      </c>
      <c r="U901" s="549">
        <v>52.57</v>
      </c>
      <c r="V901" s="554">
        <f t="shared" si="75"/>
        <v>126.16800000000001</v>
      </c>
      <c r="W901" s="549"/>
      <c r="X901" s="549">
        <v>133.30000000000001</v>
      </c>
      <c r="Y901" s="550">
        <f t="shared" si="76"/>
        <v>319.92000000000007</v>
      </c>
      <c r="Z901" s="677" t="s">
        <v>1495</v>
      </c>
      <c r="AA901" s="678"/>
      <c r="AB901" s="567"/>
      <c r="AD901" s="87" t="s">
        <v>184</v>
      </c>
      <c r="AE901" s="87">
        <v>1</v>
      </c>
      <c r="AF901" s="87">
        <v>0.2</v>
      </c>
      <c r="AG901" s="708"/>
      <c r="AH901" s="104"/>
      <c r="AI901" s="87" t="s">
        <v>184</v>
      </c>
      <c r="AJ901" s="87">
        <v>1</v>
      </c>
      <c r="AK901" s="87">
        <v>0.2</v>
      </c>
      <c r="AL901" s="708"/>
      <c r="AM901" s="104"/>
      <c r="AN901" s="87" t="s">
        <v>184</v>
      </c>
      <c r="AO901" s="87">
        <v>1</v>
      </c>
      <c r="AP901" s="87">
        <v>0.2</v>
      </c>
      <c r="AQ901" s="708"/>
      <c r="AR901" s="104"/>
      <c r="AS901" s="87" t="s">
        <v>184</v>
      </c>
      <c r="AT901" s="87">
        <v>1</v>
      </c>
      <c r="AU901" s="87">
        <v>0.2</v>
      </c>
      <c r="AV901" s="708"/>
      <c r="AW901" s="104"/>
    </row>
    <row r="902" spans="1:49" ht="23" hidden="1">
      <c r="A902" s="522">
        <v>898</v>
      </c>
      <c r="B902" s="531" t="s">
        <v>1058</v>
      </c>
      <c r="C902" s="103" t="s">
        <v>84</v>
      </c>
      <c r="D902" s="513" t="s">
        <v>2641</v>
      </c>
      <c r="E902" s="562" t="s">
        <v>2005</v>
      </c>
      <c r="F902" s="568" t="s">
        <v>2950</v>
      </c>
      <c r="G902" s="576" t="s">
        <v>1493</v>
      </c>
      <c r="H902" s="87" t="s">
        <v>1501</v>
      </c>
      <c r="I902" s="109" t="s">
        <v>1473</v>
      </c>
      <c r="J902" s="106" t="s">
        <v>1502</v>
      </c>
      <c r="K902" s="106"/>
      <c r="L902" s="103"/>
      <c r="M902" s="106"/>
      <c r="N902" s="106"/>
      <c r="O902" s="557"/>
      <c r="P902" s="106"/>
      <c r="Q902" s="106"/>
      <c r="R902" s="87" t="s">
        <v>184</v>
      </c>
      <c r="S902" s="548">
        <v>1</v>
      </c>
      <c r="T902" s="549">
        <v>0.01</v>
      </c>
      <c r="U902" s="549">
        <v>2.286</v>
      </c>
      <c r="V902" s="554">
        <f t="shared" si="75"/>
        <v>0.27432000000000001</v>
      </c>
      <c r="W902" s="549"/>
      <c r="X902" s="549">
        <v>0</v>
      </c>
      <c r="Y902" s="550">
        <f t="shared" si="76"/>
        <v>0</v>
      </c>
      <c r="Z902" s="677" t="s">
        <v>1495</v>
      </c>
      <c r="AA902" s="678"/>
      <c r="AB902" s="567" t="s">
        <v>1503</v>
      </c>
      <c r="AD902" s="87" t="s">
        <v>184</v>
      </c>
      <c r="AE902" s="87">
        <v>1</v>
      </c>
      <c r="AF902" s="87">
        <v>0.01</v>
      </c>
      <c r="AG902" s="708"/>
      <c r="AH902" s="104"/>
      <c r="AI902" s="87" t="s">
        <v>184</v>
      </c>
      <c r="AJ902" s="87">
        <v>1</v>
      </c>
      <c r="AK902" s="87">
        <v>0.01</v>
      </c>
      <c r="AL902" s="708"/>
      <c r="AM902" s="104"/>
      <c r="AN902" s="87" t="s">
        <v>184</v>
      </c>
      <c r="AO902" s="87">
        <v>1</v>
      </c>
      <c r="AP902" s="87">
        <v>0.01</v>
      </c>
      <c r="AQ902" s="708"/>
      <c r="AR902" s="104"/>
      <c r="AS902" s="87" t="s">
        <v>184</v>
      </c>
      <c r="AT902" s="87">
        <v>1</v>
      </c>
      <c r="AU902" s="87">
        <v>0.01</v>
      </c>
      <c r="AV902" s="708"/>
      <c r="AW902" s="104"/>
    </row>
    <row r="903" spans="1:49" ht="23" hidden="1">
      <c r="A903" s="522">
        <v>899</v>
      </c>
      <c r="B903" s="531" t="s">
        <v>1058</v>
      </c>
      <c r="C903" s="103" t="s">
        <v>84</v>
      </c>
      <c r="D903" s="513" t="s">
        <v>2641</v>
      </c>
      <c r="E903" s="562" t="s">
        <v>2005</v>
      </c>
      <c r="F903" s="568" t="s">
        <v>2950</v>
      </c>
      <c r="G903" s="576" t="s">
        <v>1493</v>
      </c>
      <c r="H903" s="87" t="s">
        <v>1504</v>
      </c>
      <c r="I903" s="109" t="s">
        <v>1475</v>
      </c>
      <c r="J903" s="106" t="s">
        <v>1502</v>
      </c>
      <c r="K903" s="106"/>
      <c r="L903" s="103"/>
      <c r="M903" s="106"/>
      <c r="N903" s="106"/>
      <c r="O903" s="557"/>
      <c r="P903" s="106"/>
      <c r="Q903" s="106"/>
      <c r="R903" s="87" t="s">
        <v>184</v>
      </c>
      <c r="S903" s="548">
        <v>0</v>
      </c>
      <c r="T903" s="549">
        <v>12</v>
      </c>
      <c r="U903" s="549">
        <v>2.286</v>
      </c>
      <c r="V903" s="554">
        <f t="shared" si="75"/>
        <v>0</v>
      </c>
      <c r="W903" s="549"/>
      <c r="X903" s="549">
        <v>0</v>
      </c>
      <c r="Y903" s="550">
        <f t="shared" si="76"/>
        <v>0</v>
      </c>
      <c r="Z903" s="677" t="s">
        <v>1495</v>
      </c>
      <c r="AA903" s="678"/>
      <c r="AB903" s="567"/>
      <c r="AD903" s="87" t="s">
        <v>184</v>
      </c>
      <c r="AE903" s="87">
        <v>0</v>
      </c>
      <c r="AF903" s="87">
        <v>12</v>
      </c>
      <c r="AG903" s="708"/>
      <c r="AH903" s="104"/>
      <c r="AI903" s="87" t="s">
        <v>184</v>
      </c>
      <c r="AJ903" s="87">
        <v>0</v>
      </c>
      <c r="AK903" s="87">
        <v>12</v>
      </c>
      <c r="AL903" s="708"/>
      <c r="AM903" s="104"/>
      <c r="AN903" s="87" t="s">
        <v>184</v>
      </c>
      <c r="AO903" s="87">
        <v>0</v>
      </c>
      <c r="AP903" s="87">
        <v>12</v>
      </c>
      <c r="AQ903" s="708"/>
      <c r="AR903" s="104"/>
      <c r="AS903" s="87" t="s">
        <v>184</v>
      </c>
      <c r="AT903" s="87">
        <v>0</v>
      </c>
      <c r="AU903" s="87">
        <v>12</v>
      </c>
      <c r="AV903" s="708"/>
      <c r="AW903" s="104"/>
    </row>
    <row r="904" spans="1:49" ht="23" hidden="1">
      <c r="A904" s="522">
        <v>900</v>
      </c>
      <c r="B904" s="531" t="s">
        <v>1058</v>
      </c>
      <c r="C904" s="103" t="s">
        <v>84</v>
      </c>
      <c r="D904" s="513" t="s">
        <v>2641</v>
      </c>
      <c r="E904" s="576" t="s">
        <v>2938</v>
      </c>
      <c r="F904" s="562" t="s">
        <v>334</v>
      </c>
      <c r="G904" s="513" t="s">
        <v>334</v>
      </c>
      <c r="H904" s="87" t="s">
        <v>335</v>
      </c>
      <c r="I904" s="87" t="s">
        <v>1186</v>
      </c>
      <c r="J904" s="106" t="s">
        <v>1505</v>
      </c>
      <c r="K904" s="106"/>
      <c r="L904" s="103"/>
      <c r="M904" s="106"/>
      <c r="N904" s="106"/>
      <c r="O904" s="557"/>
      <c r="P904" s="106"/>
      <c r="Q904" s="106"/>
      <c r="R904" s="87" t="s">
        <v>1506</v>
      </c>
      <c r="S904" s="548">
        <v>1</v>
      </c>
      <c r="T904" s="549">
        <v>0.5</v>
      </c>
      <c r="U904" s="549">
        <v>50.29</v>
      </c>
      <c r="V904" s="554">
        <f t="shared" si="75"/>
        <v>301.74</v>
      </c>
      <c r="W904" s="549"/>
      <c r="X904" s="549">
        <v>133.30000000000001</v>
      </c>
      <c r="Y904" s="550">
        <f t="shared" si="76"/>
        <v>799.80000000000007</v>
      </c>
      <c r="Z904" s="677" t="s">
        <v>1507</v>
      </c>
      <c r="AA904" s="678"/>
      <c r="AB904" s="547" t="s">
        <v>1508</v>
      </c>
      <c r="AD904" s="87" t="s">
        <v>1506</v>
      </c>
      <c r="AE904" s="87">
        <v>1</v>
      </c>
      <c r="AF904" s="87">
        <v>0.5</v>
      </c>
      <c r="AG904" s="708"/>
      <c r="AH904" s="104"/>
      <c r="AI904" s="87" t="s">
        <v>1506</v>
      </c>
      <c r="AJ904" s="87">
        <v>1</v>
      </c>
      <c r="AK904" s="87">
        <v>0.5</v>
      </c>
      <c r="AL904" s="708"/>
      <c r="AM904" s="104"/>
      <c r="AN904" s="87" t="s">
        <v>1506</v>
      </c>
      <c r="AO904" s="87">
        <v>1</v>
      </c>
      <c r="AP904" s="87">
        <v>0.5</v>
      </c>
      <c r="AQ904" s="708"/>
      <c r="AR904" s="104"/>
      <c r="AS904" s="87" t="s">
        <v>1506</v>
      </c>
      <c r="AT904" s="87">
        <v>1</v>
      </c>
      <c r="AU904" s="87">
        <v>0.5</v>
      </c>
      <c r="AV904" s="708"/>
      <c r="AW904" s="104"/>
    </row>
    <row r="905" spans="1:49" ht="34.5" hidden="1">
      <c r="A905" s="522">
        <v>901</v>
      </c>
      <c r="B905" s="531" t="s">
        <v>1058</v>
      </c>
      <c r="C905" s="103" t="s">
        <v>84</v>
      </c>
      <c r="D905" s="513" t="s">
        <v>2641</v>
      </c>
      <c r="E905" s="576" t="s">
        <v>2938</v>
      </c>
      <c r="F905" s="562" t="s">
        <v>334</v>
      </c>
      <c r="G905" s="513" t="s">
        <v>334</v>
      </c>
      <c r="H905" s="87" t="s">
        <v>338</v>
      </c>
      <c r="I905" s="109" t="s">
        <v>1189</v>
      </c>
      <c r="J905" s="106"/>
      <c r="K905" s="567"/>
      <c r="L905" s="568"/>
      <c r="M905" s="567"/>
      <c r="N905" s="567"/>
      <c r="O905" s="557"/>
      <c r="P905" s="567"/>
      <c r="Q905" s="567"/>
      <c r="R905" s="547" t="s">
        <v>1509</v>
      </c>
      <c r="S905" s="596">
        <v>1</v>
      </c>
      <c r="T905" s="597">
        <v>0.5</v>
      </c>
      <c r="U905" s="549">
        <v>50.29</v>
      </c>
      <c r="V905" s="554">
        <f t="shared" si="75"/>
        <v>301.74</v>
      </c>
      <c r="W905" s="549"/>
      <c r="X905" s="549">
        <v>133.30000000000001</v>
      </c>
      <c r="Y905" s="550">
        <f t="shared" si="76"/>
        <v>799.80000000000007</v>
      </c>
      <c r="Z905" s="677" t="s">
        <v>1507</v>
      </c>
      <c r="AA905" s="678"/>
      <c r="AB905" s="547" t="s">
        <v>1510</v>
      </c>
      <c r="AD905" s="87" t="s">
        <v>1509</v>
      </c>
      <c r="AE905" s="87">
        <v>1</v>
      </c>
      <c r="AF905" s="87">
        <v>0.5</v>
      </c>
      <c r="AG905" s="708"/>
      <c r="AH905" s="104"/>
      <c r="AI905" s="87" t="s">
        <v>1509</v>
      </c>
      <c r="AJ905" s="87">
        <v>1</v>
      </c>
      <c r="AK905" s="87">
        <v>0.5</v>
      </c>
      <c r="AL905" s="708"/>
      <c r="AM905" s="104"/>
      <c r="AN905" s="87" t="s">
        <v>1509</v>
      </c>
      <c r="AO905" s="87">
        <v>1</v>
      </c>
      <c r="AP905" s="87">
        <v>0.5</v>
      </c>
      <c r="AQ905" s="708"/>
      <c r="AR905" s="104"/>
      <c r="AS905" s="87" t="s">
        <v>1509</v>
      </c>
      <c r="AT905" s="87">
        <v>1</v>
      </c>
      <c r="AU905" s="87">
        <v>0.5</v>
      </c>
      <c r="AV905" s="708"/>
      <c r="AW905" s="104"/>
    </row>
    <row r="906" spans="1:49" hidden="1">
      <c r="A906" s="522">
        <v>902</v>
      </c>
      <c r="B906" s="531" t="s">
        <v>1058</v>
      </c>
      <c r="C906" s="103" t="s">
        <v>84</v>
      </c>
      <c r="D906" s="513" t="s">
        <v>2641</v>
      </c>
      <c r="E906" s="576" t="s">
        <v>2938</v>
      </c>
      <c r="F906" s="562" t="s">
        <v>334</v>
      </c>
      <c r="G906" s="513" t="s">
        <v>334</v>
      </c>
      <c r="H906" s="87" t="s">
        <v>1472</v>
      </c>
      <c r="I906" s="109" t="s">
        <v>1190</v>
      </c>
      <c r="J906" s="106"/>
      <c r="K906" s="567"/>
      <c r="L906" s="568"/>
      <c r="M906" s="567"/>
      <c r="N906" s="567"/>
      <c r="O906" s="557"/>
      <c r="P906" s="567"/>
      <c r="Q906" s="567"/>
      <c r="R906" s="547" t="s">
        <v>184</v>
      </c>
      <c r="S906" s="596">
        <v>1</v>
      </c>
      <c r="T906" s="597">
        <v>0.01</v>
      </c>
      <c r="U906" s="549">
        <v>50.29</v>
      </c>
      <c r="V906" s="554">
        <f t="shared" ref="V906:V958" si="77">S906*T906*U906*12</f>
        <v>6.0348000000000006</v>
      </c>
      <c r="W906" s="737"/>
      <c r="X906" s="549">
        <v>133.30000000000001</v>
      </c>
      <c r="Y906" s="550">
        <f t="shared" si="76"/>
        <v>15.996000000000002</v>
      </c>
      <c r="Z906" s="677" t="s">
        <v>1507</v>
      </c>
      <c r="AA906" s="678"/>
      <c r="AB906" s="547"/>
      <c r="AD906" s="87" t="s">
        <v>184</v>
      </c>
      <c r="AE906" s="87">
        <v>1</v>
      </c>
      <c r="AF906" s="87">
        <v>0.01</v>
      </c>
      <c r="AG906" s="708"/>
      <c r="AH906" s="104"/>
      <c r="AI906" s="87" t="s">
        <v>184</v>
      </c>
      <c r="AJ906" s="87">
        <v>1</v>
      </c>
      <c r="AK906" s="87">
        <v>0.01</v>
      </c>
      <c r="AL906" s="708"/>
      <c r="AM906" s="104"/>
      <c r="AN906" s="87" t="s">
        <v>184</v>
      </c>
      <c r="AO906" s="87">
        <v>1</v>
      </c>
      <c r="AP906" s="87">
        <v>0.01</v>
      </c>
      <c r="AQ906" s="708"/>
      <c r="AR906" s="104"/>
      <c r="AS906" s="87" t="s">
        <v>184</v>
      </c>
      <c r="AT906" s="87">
        <v>1</v>
      </c>
      <c r="AU906" s="87">
        <v>0.01</v>
      </c>
      <c r="AV906" s="708"/>
      <c r="AW906" s="104"/>
    </row>
    <row r="907" spans="1:49" hidden="1">
      <c r="A907" s="522">
        <v>903</v>
      </c>
      <c r="B907" s="531" t="s">
        <v>1058</v>
      </c>
      <c r="C907" s="103" t="s">
        <v>84</v>
      </c>
      <c r="D907" s="513" t="s">
        <v>2641</v>
      </c>
      <c r="E907" s="576" t="s">
        <v>2938</v>
      </c>
      <c r="F907" s="562" t="s">
        <v>334</v>
      </c>
      <c r="G907" s="513" t="s">
        <v>334</v>
      </c>
      <c r="H907" s="87" t="s">
        <v>298</v>
      </c>
      <c r="I907" s="109" t="s">
        <v>1191</v>
      </c>
      <c r="J907" s="106" t="s">
        <v>1511</v>
      </c>
      <c r="K907" s="567"/>
      <c r="L907" s="568"/>
      <c r="M907" s="567"/>
      <c r="N907" s="567"/>
      <c r="O907" s="557"/>
      <c r="P907" s="567"/>
      <c r="Q907" s="567"/>
      <c r="R907" s="547" t="s">
        <v>184</v>
      </c>
      <c r="S907" s="596">
        <v>0</v>
      </c>
      <c r="T907" s="597">
        <v>12</v>
      </c>
      <c r="U907" s="549">
        <v>50.29</v>
      </c>
      <c r="V907" s="554">
        <f t="shared" si="77"/>
        <v>0</v>
      </c>
      <c r="W907" s="737"/>
      <c r="X907" s="549">
        <v>133.30000000000001</v>
      </c>
      <c r="Y907" s="550">
        <f t="shared" si="76"/>
        <v>0</v>
      </c>
      <c r="Z907" s="677" t="s">
        <v>1507</v>
      </c>
      <c r="AA907" s="678"/>
      <c r="AB907" s="567"/>
      <c r="AD907" s="87" t="s">
        <v>184</v>
      </c>
      <c r="AE907" s="87">
        <v>0</v>
      </c>
      <c r="AF907" s="87">
        <v>12</v>
      </c>
      <c r="AG907" s="708"/>
      <c r="AH907" s="104"/>
      <c r="AI907" s="87" t="s">
        <v>184</v>
      </c>
      <c r="AJ907" s="87">
        <v>0</v>
      </c>
      <c r="AK907" s="87">
        <v>12</v>
      </c>
      <c r="AL907" s="708"/>
      <c r="AM907" s="104"/>
      <c r="AN907" s="87" t="s">
        <v>184</v>
      </c>
      <c r="AO907" s="87">
        <v>0</v>
      </c>
      <c r="AP907" s="87">
        <v>12</v>
      </c>
      <c r="AQ907" s="708"/>
      <c r="AR907" s="104"/>
      <c r="AS907" s="87" t="s">
        <v>184</v>
      </c>
      <c r="AT907" s="87">
        <v>0</v>
      </c>
      <c r="AU907" s="87">
        <v>12</v>
      </c>
      <c r="AV907" s="708"/>
      <c r="AW907" s="104"/>
    </row>
    <row r="908" spans="1:49" hidden="1">
      <c r="A908" s="522">
        <v>904</v>
      </c>
      <c r="B908" s="531" t="s">
        <v>1058</v>
      </c>
      <c r="C908" s="103" t="s">
        <v>84</v>
      </c>
      <c r="D908" s="513" t="s">
        <v>2641</v>
      </c>
      <c r="E908" s="576" t="s">
        <v>2938</v>
      </c>
      <c r="F908" s="562" t="s">
        <v>334</v>
      </c>
      <c r="G908" s="513" t="s">
        <v>334</v>
      </c>
      <c r="H908" s="87" t="s">
        <v>349</v>
      </c>
      <c r="I908" s="109" t="s">
        <v>1193</v>
      </c>
      <c r="J908" s="106" t="s">
        <v>1416</v>
      </c>
      <c r="K908" s="567"/>
      <c r="L908" s="568"/>
      <c r="M908" s="567"/>
      <c r="N908" s="567"/>
      <c r="O908" s="557"/>
      <c r="P908" s="567"/>
      <c r="Q908" s="567"/>
      <c r="R908" s="547" t="s">
        <v>420</v>
      </c>
      <c r="S908" s="596">
        <v>1</v>
      </c>
      <c r="T908" s="597">
        <v>0.1</v>
      </c>
      <c r="U908" s="549">
        <v>50.29</v>
      </c>
      <c r="V908" s="554">
        <f t="shared" si="77"/>
        <v>60.347999999999999</v>
      </c>
      <c r="W908" s="737"/>
      <c r="X908" s="549">
        <v>133.30000000000001</v>
      </c>
      <c r="Y908" s="550">
        <f t="shared" si="76"/>
        <v>159.96000000000004</v>
      </c>
      <c r="Z908" s="677" t="s">
        <v>1507</v>
      </c>
      <c r="AA908" s="678"/>
      <c r="AB908" s="567" t="s">
        <v>2914</v>
      </c>
      <c r="AD908" s="87" t="s">
        <v>420</v>
      </c>
      <c r="AE908" s="87">
        <v>1</v>
      </c>
      <c r="AF908" s="87">
        <v>0.1</v>
      </c>
      <c r="AG908" s="708"/>
      <c r="AH908" s="104"/>
      <c r="AI908" s="87" t="s">
        <v>420</v>
      </c>
      <c r="AJ908" s="87">
        <v>1</v>
      </c>
      <c r="AK908" s="87">
        <v>0.1</v>
      </c>
      <c r="AL908" s="708"/>
      <c r="AM908" s="104"/>
      <c r="AN908" s="87" t="s">
        <v>420</v>
      </c>
      <c r="AO908" s="87">
        <v>1</v>
      </c>
      <c r="AP908" s="87">
        <v>0.1</v>
      </c>
      <c r="AQ908" s="708"/>
      <c r="AR908" s="104"/>
      <c r="AS908" s="87" t="s">
        <v>420</v>
      </c>
      <c r="AT908" s="87">
        <v>1</v>
      </c>
      <c r="AU908" s="87">
        <v>0.1</v>
      </c>
      <c r="AV908" s="708"/>
      <c r="AW908" s="104"/>
    </row>
    <row r="909" spans="1:49" hidden="1">
      <c r="A909" s="522">
        <v>905</v>
      </c>
      <c r="B909" s="531" t="s">
        <v>1058</v>
      </c>
      <c r="C909" s="103" t="s">
        <v>84</v>
      </c>
      <c r="D909" s="513" t="s">
        <v>2641</v>
      </c>
      <c r="E909" s="576" t="s">
        <v>2938</v>
      </c>
      <c r="F909" s="562" t="s">
        <v>334</v>
      </c>
      <c r="G909" s="513" t="s">
        <v>334</v>
      </c>
      <c r="H909" s="87" t="s">
        <v>1195</v>
      </c>
      <c r="I909" s="109" t="s">
        <v>1195</v>
      </c>
      <c r="J909" s="106"/>
      <c r="K909" s="567"/>
      <c r="L909" s="568"/>
      <c r="M909" s="567"/>
      <c r="N909" s="567"/>
      <c r="O909" s="557"/>
      <c r="P909" s="567"/>
      <c r="Q909" s="567"/>
      <c r="R909" s="547" t="s">
        <v>1512</v>
      </c>
      <c r="S909" s="596">
        <v>0</v>
      </c>
      <c r="T909" s="596">
        <v>0</v>
      </c>
      <c r="U909" s="549">
        <v>50.29</v>
      </c>
      <c r="V909" s="554">
        <f t="shared" si="77"/>
        <v>0</v>
      </c>
      <c r="W909" s="737"/>
      <c r="X909" s="549">
        <v>133.30000000000001</v>
      </c>
      <c r="Y909" s="550">
        <f t="shared" si="76"/>
        <v>0</v>
      </c>
      <c r="Z909" s="677" t="s">
        <v>1507</v>
      </c>
      <c r="AA909" s="678"/>
      <c r="AB909" s="567"/>
      <c r="AD909" s="87" t="s">
        <v>1512</v>
      </c>
      <c r="AE909" s="87"/>
      <c r="AF909" s="87"/>
      <c r="AG909" s="708"/>
      <c r="AH909" s="104"/>
      <c r="AI909" s="87" t="s">
        <v>1512</v>
      </c>
      <c r="AJ909" s="87"/>
      <c r="AK909" s="87"/>
      <c r="AL909" s="708"/>
      <c r="AM909" s="104"/>
      <c r="AN909" s="87" t="s">
        <v>1512</v>
      </c>
      <c r="AO909" s="87"/>
      <c r="AP909" s="87"/>
      <c r="AQ909" s="708"/>
      <c r="AR909" s="104"/>
      <c r="AS909" s="87" t="s">
        <v>1512</v>
      </c>
      <c r="AT909" s="87"/>
      <c r="AU909" s="87"/>
      <c r="AV909" s="708"/>
      <c r="AW909" s="104"/>
    </row>
    <row r="910" spans="1:49" hidden="1">
      <c r="A910" s="522">
        <v>906</v>
      </c>
      <c r="B910" s="531" t="s">
        <v>1058</v>
      </c>
      <c r="C910" s="103" t="s">
        <v>84</v>
      </c>
      <c r="D910" s="513" t="s">
        <v>2641</v>
      </c>
      <c r="E910" s="576" t="s">
        <v>2938</v>
      </c>
      <c r="F910" s="562" t="s">
        <v>334</v>
      </c>
      <c r="G910" s="513" t="s">
        <v>334</v>
      </c>
      <c r="H910" s="87" t="s">
        <v>1513</v>
      </c>
      <c r="I910" s="109" t="s">
        <v>1197</v>
      </c>
      <c r="J910" s="106"/>
      <c r="K910" s="567"/>
      <c r="L910" s="568"/>
      <c r="M910" s="567"/>
      <c r="N910" s="567"/>
      <c r="O910" s="557"/>
      <c r="P910" s="567"/>
      <c r="Q910" s="567"/>
      <c r="R910" s="547" t="s">
        <v>420</v>
      </c>
      <c r="S910" s="596">
        <v>1</v>
      </c>
      <c r="T910" s="597">
        <v>0.1</v>
      </c>
      <c r="U910" s="549">
        <v>50.29</v>
      </c>
      <c r="V910" s="554">
        <f t="shared" si="77"/>
        <v>60.347999999999999</v>
      </c>
      <c r="W910" s="549"/>
      <c r="X910" s="549">
        <v>133.30000000000001</v>
      </c>
      <c r="Y910" s="550">
        <f t="shared" si="76"/>
        <v>159.96000000000004</v>
      </c>
      <c r="Z910" s="677" t="s">
        <v>1507</v>
      </c>
      <c r="AA910" s="678"/>
      <c r="AB910" s="567" t="s">
        <v>1514</v>
      </c>
      <c r="AD910" s="87" t="s">
        <v>420</v>
      </c>
      <c r="AE910" s="87">
        <v>1</v>
      </c>
      <c r="AF910" s="87">
        <v>0.1</v>
      </c>
      <c r="AG910" s="708"/>
      <c r="AH910" s="104"/>
      <c r="AI910" s="87" t="s">
        <v>420</v>
      </c>
      <c r="AJ910" s="87">
        <v>1</v>
      </c>
      <c r="AK910" s="87">
        <v>0.1</v>
      </c>
      <c r="AL910" s="708"/>
      <c r="AM910" s="104"/>
      <c r="AN910" s="87" t="s">
        <v>420</v>
      </c>
      <c r="AO910" s="87">
        <v>1</v>
      </c>
      <c r="AP910" s="87">
        <v>0.1</v>
      </c>
      <c r="AQ910" s="708"/>
      <c r="AR910" s="104"/>
      <c r="AS910" s="87" t="s">
        <v>420</v>
      </c>
      <c r="AT910" s="87">
        <v>1</v>
      </c>
      <c r="AU910" s="87">
        <v>0.1</v>
      </c>
      <c r="AV910" s="708"/>
      <c r="AW910" s="104"/>
    </row>
    <row r="911" spans="1:49" hidden="1">
      <c r="A911" s="522">
        <v>907</v>
      </c>
      <c r="B911" s="531" t="s">
        <v>1058</v>
      </c>
      <c r="C911" s="103" t="s">
        <v>84</v>
      </c>
      <c r="D911" s="513" t="s">
        <v>2641</v>
      </c>
      <c r="E911" s="576" t="s">
        <v>2938</v>
      </c>
      <c r="F911" s="562" t="s">
        <v>334</v>
      </c>
      <c r="G911" s="513" t="s">
        <v>334</v>
      </c>
      <c r="H911" s="87" t="s">
        <v>355</v>
      </c>
      <c r="I911" s="109" t="s">
        <v>1198</v>
      </c>
      <c r="J911" s="106" t="s">
        <v>1511</v>
      </c>
      <c r="K911" s="567"/>
      <c r="L911" s="568"/>
      <c r="M911" s="567"/>
      <c r="N911" s="567"/>
      <c r="O911" s="557"/>
      <c r="P911" s="567"/>
      <c r="Q911" s="567"/>
      <c r="R911" s="547" t="s">
        <v>420</v>
      </c>
      <c r="S911" s="596">
        <v>0</v>
      </c>
      <c r="T911" s="597">
        <v>24</v>
      </c>
      <c r="U911" s="549">
        <v>50.29</v>
      </c>
      <c r="V911" s="554">
        <f t="shared" si="77"/>
        <v>0</v>
      </c>
      <c r="W911" s="549"/>
      <c r="X911" s="549">
        <v>133.30000000000001</v>
      </c>
      <c r="Y911" s="550">
        <f t="shared" si="76"/>
        <v>0</v>
      </c>
      <c r="Z911" s="677" t="s">
        <v>1507</v>
      </c>
      <c r="AA911" s="678"/>
      <c r="AB911" s="567"/>
      <c r="AD911" s="87" t="s">
        <v>420</v>
      </c>
      <c r="AE911" s="87">
        <v>0</v>
      </c>
      <c r="AF911" s="87">
        <v>24</v>
      </c>
      <c r="AG911" s="708"/>
      <c r="AH911" s="104"/>
      <c r="AI911" s="87" t="s">
        <v>420</v>
      </c>
      <c r="AJ911" s="87">
        <v>0</v>
      </c>
      <c r="AK911" s="87">
        <v>24</v>
      </c>
      <c r="AL911" s="708"/>
      <c r="AM911" s="104"/>
      <c r="AN911" s="87" t="s">
        <v>420</v>
      </c>
      <c r="AO911" s="87">
        <v>0</v>
      </c>
      <c r="AP911" s="87">
        <v>24</v>
      </c>
      <c r="AQ911" s="708"/>
      <c r="AR911" s="104"/>
      <c r="AS911" s="87" t="s">
        <v>420</v>
      </c>
      <c r="AT911" s="87">
        <v>0</v>
      </c>
      <c r="AU911" s="87">
        <v>24</v>
      </c>
      <c r="AV911" s="708"/>
      <c r="AW911" s="104"/>
    </row>
    <row r="912" spans="1:49" hidden="1">
      <c r="A912" s="522">
        <v>908</v>
      </c>
      <c r="B912" s="531" t="s">
        <v>1058</v>
      </c>
      <c r="C912" s="103" t="s">
        <v>84</v>
      </c>
      <c r="D912" s="513" t="s">
        <v>2640</v>
      </c>
      <c r="E912" s="563" t="s">
        <v>807</v>
      </c>
      <c r="F912" s="103" t="s">
        <v>1515</v>
      </c>
      <c r="G912" s="513" t="s">
        <v>1516</v>
      </c>
      <c r="H912" s="87" t="s">
        <v>177</v>
      </c>
      <c r="I912" s="109" t="s">
        <v>1517</v>
      </c>
      <c r="J912" s="106" t="s">
        <v>1518</v>
      </c>
      <c r="K912" s="567"/>
      <c r="L912" s="568"/>
      <c r="M912" s="567"/>
      <c r="N912" s="567"/>
      <c r="O912" s="557"/>
      <c r="P912" s="567"/>
      <c r="Q912" s="567"/>
      <c r="R912" s="547" t="s">
        <v>420</v>
      </c>
      <c r="S912" s="596">
        <v>1</v>
      </c>
      <c r="T912" s="597">
        <v>0.1</v>
      </c>
      <c r="U912" s="549">
        <v>2.286</v>
      </c>
      <c r="V912" s="554">
        <f t="shared" si="77"/>
        <v>2.7432000000000003</v>
      </c>
      <c r="W912" s="549"/>
      <c r="X912" s="549">
        <v>112.5</v>
      </c>
      <c r="Y912" s="550">
        <f t="shared" si="76"/>
        <v>135</v>
      </c>
      <c r="Z912" s="677" t="s">
        <v>1519</v>
      </c>
      <c r="AA912" s="678"/>
      <c r="AB912" s="567"/>
      <c r="AD912" s="87" t="s">
        <v>420</v>
      </c>
      <c r="AE912" s="87">
        <v>1</v>
      </c>
      <c r="AF912" s="87">
        <v>0.1</v>
      </c>
      <c r="AG912" s="708"/>
      <c r="AH912" s="104"/>
      <c r="AI912" s="87" t="s">
        <v>420</v>
      </c>
      <c r="AJ912" s="87">
        <v>1</v>
      </c>
      <c r="AK912" s="87">
        <v>0.1</v>
      </c>
      <c r="AL912" s="708"/>
      <c r="AM912" s="104"/>
      <c r="AN912" s="87" t="s">
        <v>420</v>
      </c>
      <c r="AO912" s="87">
        <v>1</v>
      </c>
      <c r="AP912" s="87">
        <v>0.1</v>
      </c>
      <c r="AQ912" s="708"/>
      <c r="AR912" s="104"/>
      <c r="AS912" s="87" t="s">
        <v>420</v>
      </c>
      <c r="AT912" s="87">
        <v>1</v>
      </c>
      <c r="AU912" s="87">
        <v>0.1</v>
      </c>
      <c r="AV912" s="708"/>
      <c r="AW912" s="104"/>
    </row>
    <row r="913" spans="1:49" hidden="1">
      <c r="A913" s="522">
        <v>909</v>
      </c>
      <c r="B913" s="531" t="s">
        <v>1058</v>
      </c>
      <c r="C913" s="103" t="s">
        <v>84</v>
      </c>
      <c r="D913" s="513" t="s">
        <v>2640</v>
      </c>
      <c r="E913" s="563" t="s">
        <v>807</v>
      </c>
      <c r="F913" s="103" t="s">
        <v>1515</v>
      </c>
      <c r="G913" s="513" t="s">
        <v>1516</v>
      </c>
      <c r="H913" s="87" t="s">
        <v>1520</v>
      </c>
      <c r="I913" s="109" t="s">
        <v>1520</v>
      </c>
      <c r="J913" s="106" t="s">
        <v>1521</v>
      </c>
      <c r="K913" s="567"/>
      <c r="L913" s="568"/>
      <c r="M913" s="567"/>
      <c r="N913" s="567"/>
      <c r="O913" s="557"/>
      <c r="P913" s="567"/>
      <c r="Q913" s="567"/>
      <c r="R913" s="547" t="s">
        <v>420</v>
      </c>
      <c r="S913" s="596">
        <v>1</v>
      </c>
      <c r="T913" s="597">
        <v>0.05</v>
      </c>
      <c r="U913" s="549">
        <v>2.286</v>
      </c>
      <c r="V913" s="554">
        <f t="shared" si="77"/>
        <v>1.3716000000000002</v>
      </c>
      <c r="W913" s="761"/>
      <c r="X913" s="549">
        <v>112.5</v>
      </c>
      <c r="Y913" s="550">
        <f t="shared" si="76"/>
        <v>67.5</v>
      </c>
      <c r="Z913" s="677" t="s">
        <v>1519</v>
      </c>
      <c r="AA913" s="678"/>
      <c r="AB913" s="567"/>
      <c r="AD913" s="87" t="s">
        <v>420</v>
      </c>
      <c r="AE913" s="87">
        <v>1</v>
      </c>
      <c r="AF913" s="87">
        <v>0.05</v>
      </c>
      <c r="AG913" s="708"/>
      <c r="AH913" s="104"/>
      <c r="AI913" s="87" t="s">
        <v>420</v>
      </c>
      <c r="AJ913" s="87">
        <v>1</v>
      </c>
      <c r="AK913" s="87">
        <v>0.05</v>
      </c>
      <c r="AL913" s="708"/>
      <c r="AM913" s="104"/>
      <c r="AN913" s="87" t="s">
        <v>420</v>
      </c>
      <c r="AO913" s="87">
        <v>1</v>
      </c>
      <c r="AP913" s="87">
        <v>0.05</v>
      </c>
      <c r="AQ913" s="708"/>
      <c r="AR913" s="104"/>
      <c r="AS913" s="87" t="s">
        <v>420</v>
      </c>
      <c r="AT913" s="87">
        <v>1</v>
      </c>
      <c r="AU913" s="87">
        <v>0.05</v>
      </c>
      <c r="AV913" s="708"/>
      <c r="AW913" s="104"/>
    </row>
    <row r="914" spans="1:49" hidden="1">
      <c r="A914" s="522">
        <v>910</v>
      </c>
      <c r="B914" s="531" t="s">
        <v>1058</v>
      </c>
      <c r="C914" s="103" t="s">
        <v>84</v>
      </c>
      <c r="D914" s="513" t="s">
        <v>2640</v>
      </c>
      <c r="E914" s="563" t="s">
        <v>807</v>
      </c>
      <c r="F914" s="103" t="s">
        <v>1515</v>
      </c>
      <c r="G914" s="513" t="s">
        <v>1516</v>
      </c>
      <c r="H914" s="87" t="s">
        <v>1522</v>
      </c>
      <c r="I914" s="109" t="s">
        <v>1523</v>
      </c>
      <c r="J914" s="106"/>
      <c r="K914" s="567"/>
      <c r="L914" s="568"/>
      <c r="M914" s="567"/>
      <c r="N914" s="567"/>
      <c r="O914" s="557"/>
      <c r="P914" s="567"/>
      <c r="Q914" s="567"/>
      <c r="R914" s="547" t="s">
        <v>420</v>
      </c>
      <c r="S914" s="596">
        <v>1</v>
      </c>
      <c r="T914" s="597">
        <v>0.1</v>
      </c>
      <c r="U914" s="549">
        <v>2.286</v>
      </c>
      <c r="V914" s="554">
        <f t="shared" si="77"/>
        <v>2.7432000000000003</v>
      </c>
      <c r="W914" s="761"/>
      <c r="X914" s="549">
        <v>112.5</v>
      </c>
      <c r="Y914" s="550">
        <f t="shared" si="76"/>
        <v>135</v>
      </c>
      <c r="Z914" s="677" t="s">
        <v>1519</v>
      </c>
      <c r="AA914" s="678"/>
      <c r="AB914" s="567"/>
      <c r="AD914" s="87" t="s">
        <v>420</v>
      </c>
      <c r="AE914" s="87">
        <v>1</v>
      </c>
      <c r="AF914" s="87">
        <v>0.1</v>
      </c>
      <c r="AG914" s="708"/>
      <c r="AH914" s="104"/>
      <c r="AI914" s="87" t="s">
        <v>420</v>
      </c>
      <c r="AJ914" s="87">
        <v>1</v>
      </c>
      <c r="AK914" s="87">
        <v>0.1</v>
      </c>
      <c r="AL914" s="708"/>
      <c r="AM914" s="104"/>
      <c r="AN914" s="87" t="s">
        <v>420</v>
      </c>
      <c r="AO914" s="87">
        <v>1</v>
      </c>
      <c r="AP914" s="87">
        <v>0.1</v>
      </c>
      <c r="AQ914" s="708"/>
      <c r="AR914" s="104"/>
      <c r="AS914" s="87" t="s">
        <v>420</v>
      </c>
      <c r="AT914" s="87">
        <v>1</v>
      </c>
      <c r="AU914" s="87">
        <v>0.1</v>
      </c>
      <c r="AV914" s="708"/>
      <c r="AW914" s="104"/>
    </row>
    <row r="915" spans="1:49" hidden="1">
      <c r="A915" s="522">
        <v>911</v>
      </c>
      <c r="B915" s="531" t="s">
        <v>1058</v>
      </c>
      <c r="C915" s="103" t="s">
        <v>84</v>
      </c>
      <c r="D915" s="513" t="s">
        <v>2640</v>
      </c>
      <c r="E915" s="563" t="s">
        <v>807</v>
      </c>
      <c r="F915" s="103" t="s">
        <v>1515</v>
      </c>
      <c r="G915" s="513" t="s">
        <v>1516</v>
      </c>
      <c r="H915" s="87" t="s">
        <v>1524</v>
      </c>
      <c r="I915" s="109" t="s">
        <v>1525</v>
      </c>
      <c r="J915" s="106" t="s">
        <v>1526</v>
      </c>
      <c r="K915" s="567"/>
      <c r="L915" s="568"/>
      <c r="M915" s="567"/>
      <c r="N915" s="567"/>
      <c r="O915" s="557" t="s">
        <v>2563</v>
      </c>
      <c r="P915" s="567"/>
      <c r="Q915" s="567"/>
      <c r="R915" s="547" t="s">
        <v>420</v>
      </c>
      <c r="S915" s="596">
        <v>1</v>
      </c>
      <c r="T915" s="597">
        <v>0.1</v>
      </c>
      <c r="U915" s="549">
        <v>2.286</v>
      </c>
      <c r="V915" s="554">
        <f t="shared" si="77"/>
        <v>2.7432000000000003</v>
      </c>
      <c r="W915" s="761"/>
      <c r="X915" s="549">
        <v>112.5</v>
      </c>
      <c r="Y915" s="550">
        <f t="shared" si="76"/>
        <v>135</v>
      </c>
      <c r="Z915" s="677" t="s">
        <v>1519</v>
      </c>
      <c r="AA915" s="678"/>
      <c r="AB915" s="567"/>
      <c r="AD915" s="87" t="s">
        <v>420</v>
      </c>
      <c r="AE915" s="87">
        <v>1</v>
      </c>
      <c r="AF915" s="87">
        <v>0.1</v>
      </c>
      <c r="AG915" s="708"/>
      <c r="AH915" s="104"/>
      <c r="AI915" s="87" t="s">
        <v>420</v>
      </c>
      <c r="AJ915" s="87">
        <v>1</v>
      </c>
      <c r="AK915" s="87">
        <v>0.1</v>
      </c>
      <c r="AL915" s="708"/>
      <c r="AM915" s="104"/>
      <c r="AN915" s="87" t="s">
        <v>420</v>
      </c>
      <c r="AO915" s="87">
        <v>1</v>
      </c>
      <c r="AP915" s="87">
        <v>0.1</v>
      </c>
      <c r="AQ915" s="708"/>
      <c r="AR915" s="104"/>
      <c r="AS915" s="87" t="s">
        <v>420</v>
      </c>
      <c r="AT915" s="87">
        <v>1</v>
      </c>
      <c r="AU915" s="87">
        <v>0.1</v>
      </c>
      <c r="AV915" s="708"/>
      <c r="AW915" s="104"/>
    </row>
    <row r="916" spans="1:49" ht="23" hidden="1">
      <c r="A916" s="522">
        <v>912</v>
      </c>
      <c r="B916" s="531" t="s">
        <v>1058</v>
      </c>
      <c r="C916" s="103" t="s">
        <v>84</v>
      </c>
      <c r="D916" s="513" t="s">
        <v>2640</v>
      </c>
      <c r="E916" s="563" t="s">
        <v>807</v>
      </c>
      <c r="F916" s="103" t="s">
        <v>1515</v>
      </c>
      <c r="G916" s="513" t="s">
        <v>1516</v>
      </c>
      <c r="H916" s="87" t="s">
        <v>1527</v>
      </c>
      <c r="I916" s="109" t="s">
        <v>1528</v>
      </c>
      <c r="J916" s="87" t="s">
        <v>1529</v>
      </c>
      <c r="K916" s="567"/>
      <c r="L916" s="568"/>
      <c r="M916" s="567"/>
      <c r="N916" s="567"/>
      <c r="O916" s="557"/>
      <c r="P916" s="567"/>
      <c r="Q916" s="567"/>
      <c r="R916" s="547" t="s">
        <v>420</v>
      </c>
      <c r="S916" s="596">
        <v>1</v>
      </c>
      <c r="T916" s="597">
        <v>0.1</v>
      </c>
      <c r="U916" s="549">
        <v>2.286</v>
      </c>
      <c r="V916" s="554">
        <f t="shared" si="77"/>
        <v>2.7432000000000003</v>
      </c>
      <c r="W916" s="761"/>
      <c r="X916" s="549">
        <v>112.5</v>
      </c>
      <c r="Y916" s="550">
        <f t="shared" si="76"/>
        <v>135</v>
      </c>
      <c r="Z916" s="677" t="s">
        <v>1519</v>
      </c>
      <c r="AA916" s="678"/>
      <c r="AB916" s="567"/>
      <c r="AD916" s="87" t="s">
        <v>420</v>
      </c>
      <c r="AE916" s="87">
        <v>1</v>
      </c>
      <c r="AF916" s="87">
        <v>0.1</v>
      </c>
      <c r="AG916" s="708"/>
      <c r="AH916" s="104"/>
      <c r="AI916" s="87" t="s">
        <v>420</v>
      </c>
      <c r="AJ916" s="87">
        <v>1</v>
      </c>
      <c r="AK916" s="87">
        <v>0.1</v>
      </c>
      <c r="AL916" s="708"/>
      <c r="AM916" s="104"/>
      <c r="AN916" s="87" t="s">
        <v>420</v>
      </c>
      <c r="AO916" s="87">
        <v>1</v>
      </c>
      <c r="AP916" s="87">
        <v>0.1</v>
      </c>
      <c r="AQ916" s="708"/>
      <c r="AR916" s="104"/>
      <c r="AS916" s="87" t="s">
        <v>420</v>
      </c>
      <c r="AT916" s="87">
        <v>1</v>
      </c>
      <c r="AU916" s="87">
        <v>0.1</v>
      </c>
      <c r="AV916" s="708"/>
      <c r="AW916" s="104"/>
    </row>
    <row r="917" spans="1:49" ht="23" hidden="1">
      <c r="A917" s="522">
        <v>913</v>
      </c>
      <c r="B917" s="531" t="s">
        <v>1058</v>
      </c>
      <c r="C917" s="103" t="s">
        <v>84</v>
      </c>
      <c r="D917" s="513" t="s">
        <v>2640</v>
      </c>
      <c r="E917" s="563" t="s">
        <v>807</v>
      </c>
      <c r="F917" s="103" t="s">
        <v>1515</v>
      </c>
      <c r="G917" s="513" t="s">
        <v>1516</v>
      </c>
      <c r="H917" s="87" t="s">
        <v>1530</v>
      </c>
      <c r="I917" s="109" t="s">
        <v>1531</v>
      </c>
      <c r="J917" s="87" t="s">
        <v>1532</v>
      </c>
      <c r="K917" s="567"/>
      <c r="L917" s="568"/>
      <c r="M917" s="567"/>
      <c r="N917" s="567"/>
      <c r="O917" s="557" t="s">
        <v>2564</v>
      </c>
      <c r="P917" s="567"/>
      <c r="Q917" s="567"/>
      <c r="R917" s="547" t="s">
        <v>420</v>
      </c>
      <c r="S917" s="596">
        <v>1</v>
      </c>
      <c r="T917" s="597">
        <v>0.1</v>
      </c>
      <c r="U917" s="549">
        <v>2.286</v>
      </c>
      <c r="V917" s="554">
        <f t="shared" si="77"/>
        <v>2.7432000000000003</v>
      </c>
      <c r="W917" s="761"/>
      <c r="X917" s="549">
        <v>112.5</v>
      </c>
      <c r="Y917" s="550">
        <f t="shared" si="76"/>
        <v>135</v>
      </c>
      <c r="Z917" s="677" t="s">
        <v>1519</v>
      </c>
      <c r="AA917" s="678"/>
      <c r="AB917" s="573" t="s">
        <v>2565</v>
      </c>
      <c r="AD917" s="87" t="s">
        <v>420</v>
      </c>
      <c r="AE917" s="87">
        <v>1</v>
      </c>
      <c r="AF917" s="87">
        <v>0.1</v>
      </c>
      <c r="AG917" s="708"/>
      <c r="AH917" s="104"/>
      <c r="AI917" s="87" t="s">
        <v>420</v>
      </c>
      <c r="AJ917" s="87">
        <v>1</v>
      </c>
      <c r="AK917" s="87">
        <v>0.1</v>
      </c>
      <c r="AL917" s="708"/>
      <c r="AM917" s="104"/>
      <c r="AN917" s="87" t="s">
        <v>420</v>
      </c>
      <c r="AO917" s="87">
        <v>1</v>
      </c>
      <c r="AP917" s="87">
        <v>0.1</v>
      </c>
      <c r="AQ917" s="708"/>
      <c r="AR917" s="104"/>
      <c r="AS917" s="87" t="s">
        <v>420</v>
      </c>
      <c r="AT917" s="87">
        <v>1</v>
      </c>
      <c r="AU917" s="87">
        <v>0.1</v>
      </c>
      <c r="AV917" s="708"/>
      <c r="AW917" s="104"/>
    </row>
    <row r="918" spans="1:49" hidden="1">
      <c r="A918" s="522">
        <v>914</v>
      </c>
      <c r="B918" s="531" t="s">
        <v>1058</v>
      </c>
      <c r="C918" s="103" t="s">
        <v>84</v>
      </c>
      <c r="D918" s="513" t="s">
        <v>2640</v>
      </c>
      <c r="E918" s="563" t="s">
        <v>807</v>
      </c>
      <c r="F918" s="103" t="s">
        <v>1515</v>
      </c>
      <c r="G918" s="513" t="s">
        <v>1516</v>
      </c>
      <c r="H918" s="87" t="s">
        <v>687</v>
      </c>
      <c r="I918" s="109" t="s">
        <v>439</v>
      </c>
      <c r="J918" s="106"/>
      <c r="K918" s="567"/>
      <c r="L918" s="568"/>
      <c r="M918" s="567"/>
      <c r="N918" s="567"/>
      <c r="O918" s="557"/>
      <c r="P918" s="567"/>
      <c r="Q918" s="567"/>
      <c r="R918" s="547" t="s">
        <v>420</v>
      </c>
      <c r="S918" s="596">
        <v>1</v>
      </c>
      <c r="T918" s="597">
        <v>0.05</v>
      </c>
      <c r="U918" s="549">
        <v>2.286</v>
      </c>
      <c r="V918" s="554">
        <f t="shared" si="77"/>
        <v>1.3716000000000002</v>
      </c>
      <c r="W918" s="761"/>
      <c r="X918" s="549">
        <v>112.5</v>
      </c>
      <c r="Y918" s="550">
        <f t="shared" si="76"/>
        <v>67.5</v>
      </c>
      <c r="Z918" s="677" t="s">
        <v>1519</v>
      </c>
      <c r="AA918" s="678"/>
      <c r="AB918" s="567"/>
      <c r="AD918" s="87" t="s">
        <v>420</v>
      </c>
      <c r="AE918" s="87">
        <v>1</v>
      </c>
      <c r="AF918" s="87">
        <v>0.05</v>
      </c>
      <c r="AG918" s="708"/>
      <c r="AH918" s="104"/>
      <c r="AI918" s="87" t="s">
        <v>420</v>
      </c>
      <c r="AJ918" s="87">
        <v>1</v>
      </c>
      <c r="AK918" s="87">
        <v>0.05</v>
      </c>
      <c r="AL918" s="708"/>
      <c r="AM918" s="104"/>
      <c r="AN918" s="87" t="s">
        <v>420</v>
      </c>
      <c r="AO918" s="87">
        <v>1</v>
      </c>
      <c r="AP918" s="87">
        <v>0.05</v>
      </c>
      <c r="AQ918" s="708"/>
      <c r="AR918" s="104"/>
      <c r="AS918" s="87" t="s">
        <v>420</v>
      </c>
      <c r="AT918" s="87">
        <v>1</v>
      </c>
      <c r="AU918" s="87">
        <v>0.05</v>
      </c>
      <c r="AV918" s="708"/>
      <c r="AW918" s="104"/>
    </row>
    <row r="919" spans="1:49" ht="23" hidden="1">
      <c r="A919" s="522">
        <v>915</v>
      </c>
      <c r="B919" s="531" t="s">
        <v>1058</v>
      </c>
      <c r="C919" s="103" t="s">
        <v>84</v>
      </c>
      <c r="D919" s="513" t="s">
        <v>2640</v>
      </c>
      <c r="E919" s="563" t="s">
        <v>807</v>
      </c>
      <c r="F919" s="513" t="s">
        <v>1533</v>
      </c>
      <c r="G919" s="513" t="s">
        <v>1534</v>
      </c>
      <c r="H919" s="87" t="s">
        <v>1535</v>
      </c>
      <c r="I919" s="87" t="s">
        <v>1536</v>
      </c>
      <c r="J919" s="106"/>
      <c r="K919" s="567"/>
      <c r="L919" s="568"/>
      <c r="M919" s="567"/>
      <c r="N919" s="567"/>
      <c r="O919" s="557"/>
      <c r="P919" s="567"/>
      <c r="Q919" s="567"/>
      <c r="R919" s="547" t="s">
        <v>1345</v>
      </c>
      <c r="S919" s="596">
        <v>0</v>
      </c>
      <c r="T919" s="596">
        <v>0</v>
      </c>
      <c r="U919" s="596">
        <v>2</v>
      </c>
      <c r="V919" s="554">
        <f t="shared" si="77"/>
        <v>0</v>
      </c>
      <c r="W919" s="761"/>
      <c r="X919" s="596">
        <v>2</v>
      </c>
      <c r="Y919" s="550">
        <f t="shared" si="76"/>
        <v>0</v>
      </c>
      <c r="Z919" s="677" t="s">
        <v>1332</v>
      </c>
      <c r="AA919" s="678"/>
      <c r="AB919" s="567"/>
      <c r="AD919" s="87" t="s">
        <v>1345</v>
      </c>
      <c r="AE919" s="87"/>
      <c r="AF919" s="87"/>
      <c r="AG919" s="708"/>
      <c r="AH919" s="104"/>
      <c r="AI919" s="87" t="s">
        <v>1345</v>
      </c>
      <c r="AJ919" s="87"/>
      <c r="AK919" s="87"/>
      <c r="AL919" s="708"/>
      <c r="AM919" s="104"/>
      <c r="AN919" s="87" t="s">
        <v>1345</v>
      </c>
      <c r="AO919" s="87"/>
      <c r="AP919" s="87"/>
      <c r="AQ919" s="708"/>
      <c r="AR919" s="104"/>
      <c r="AS919" s="87" t="s">
        <v>1345</v>
      </c>
      <c r="AT919" s="87"/>
      <c r="AU919" s="87"/>
      <c r="AV919" s="708"/>
      <c r="AW919" s="104"/>
    </row>
    <row r="920" spans="1:49" ht="23" hidden="1">
      <c r="A920" s="522">
        <v>916</v>
      </c>
      <c r="B920" s="531" t="s">
        <v>1058</v>
      </c>
      <c r="C920" s="103" t="s">
        <v>84</v>
      </c>
      <c r="D920" s="513" t="s">
        <v>2642</v>
      </c>
      <c r="E920" s="576" t="s">
        <v>2643</v>
      </c>
      <c r="F920" s="513" t="s">
        <v>2677</v>
      </c>
      <c r="G920" s="513" t="s">
        <v>369</v>
      </c>
      <c r="H920" s="87" t="s">
        <v>1177</v>
      </c>
      <c r="I920" s="109" t="s">
        <v>1178</v>
      </c>
      <c r="J920" s="106" t="s">
        <v>1537</v>
      </c>
      <c r="K920" s="567"/>
      <c r="L920" s="568"/>
      <c r="M920" s="567"/>
      <c r="N920" s="567"/>
      <c r="O920" s="557"/>
      <c r="P920" s="567"/>
      <c r="Q920" s="567"/>
      <c r="R920" s="547" t="s">
        <v>420</v>
      </c>
      <c r="S920" s="596">
        <v>1</v>
      </c>
      <c r="T920" s="597">
        <v>0.25</v>
      </c>
      <c r="U920" s="549">
        <v>34.29</v>
      </c>
      <c r="V920" s="554">
        <f t="shared" si="77"/>
        <v>102.87</v>
      </c>
      <c r="W920" s="761"/>
      <c r="X920" s="549">
        <v>116.7</v>
      </c>
      <c r="Y920" s="550">
        <f t="shared" si="76"/>
        <v>350.1</v>
      </c>
      <c r="Z920" s="677" t="s">
        <v>1484</v>
      </c>
      <c r="AA920" s="678"/>
      <c r="AB920" s="567"/>
      <c r="AD920" s="87" t="s">
        <v>420</v>
      </c>
      <c r="AE920" s="87">
        <v>1</v>
      </c>
      <c r="AF920" s="87">
        <v>0.25</v>
      </c>
      <c r="AG920" s="708"/>
      <c r="AH920" s="104"/>
      <c r="AI920" s="87" t="s">
        <v>420</v>
      </c>
      <c r="AJ920" s="87">
        <v>1</v>
      </c>
      <c r="AK920" s="87">
        <v>0.25</v>
      </c>
      <c r="AL920" s="708"/>
      <c r="AM920" s="104"/>
      <c r="AN920" s="87" t="s">
        <v>420</v>
      </c>
      <c r="AO920" s="87">
        <v>1</v>
      </c>
      <c r="AP920" s="87">
        <v>0.25</v>
      </c>
      <c r="AQ920" s="708"/>
      <c r="AR920" s="104"/>
      <c r="AS920" s="87" t="s">
        <v>420</v>
      </c>
      <c r="AT920" s="87">
        <v>1</v>
      </c>
      <c r="AU920" s="87">
        <v>0.25</v>
      </c>
      <c r="AV920" s="708"/>
      <c r="AW920" s="104"/>
    </row>
    <row r="921" spans="1:49" ht="34.5" hidden="1">
      <c r="A921" s="522">
        <v>917</v>
      </c>
      <c r="B921" s="531" t="s">
        <v>1058</v>
      </c>
      <c r="C921" s="103" t="s">
        <v>84</v>
      </c>
      <c r="D921" s="513" t="s">
        <v>2642</v>
      </c>
      <c r="E921" s="576" t="s">
        <v>2643</v>
      </c>
      <c r="F921" s="513" t="s">
        <v>2677</v>
      </c>
      <c r="G921" s="513" t="s">
        <v>369</v>
      </c>
      <c r="H921" s="87" t="s">
        <v>1538</v>
      </c>
      <c r="I921" s="109" t="s">
        <v>1180</v>
      </c>
      <c r="J921" s="106" t="s">
        <v>1539</v>
      </c>
      <c r="K921" s="567"/>
      <c r="L921" s="568"/>
      <c r="M921" s="567"/>
      <c r="N921" s="567"/>
      <c r="O921" s="557"/>
      <c r="P921" s="567"/>
      <c r="Q921" s="567"/>
      <c r="R921" s="547" t="s">
        <v>420</v>
      </c>
      <c r="S921" s="596">
        <v>0</v>
      </c>
      <c r="T921" s="597">
        <v>60</v>
      </c>
      <c r="U921" s="549">
        <v>34.29</v>
      </c>
      <c r="V921" s="554">
        <f t="shared" si="77"/>
        <v>0</v>
      </c>
      <c r="W921" s="597"/>
      <c r="X921" s="549">
        <v>116.7</v>
      </c>
      <c r="Y921" s="550">
        <f t="shared" si="76"/>
        <v>0</v>
      </c>
      <c r="Z921" s="677" t="s">
        <v>1484</v>
      </c>
      <c r="AA921" s="678"/>
      <c r="AB921" s="618" t="s">
        <v>1540</v>
      </c>
      <c r="AD921" s="87" t="s">
        <v>420</v>
      </c>
      <c r="AE921" s="87">
        <v>0</v>
      </c>
      <c r="AF921" s="87">
        <v>60</v>
      </c>
      <c r="AG921" s="708"/>
      <c r="AH921" s="104"/>
      <c r="AI921" s="87" t="s">
        <v>420</v>
      </c>
      <c r="AJ921" s="87">
        <v>0</v>
      </c>
      <c r="AK921" s="87">
        <v>60</v>
      </c>
      <c r="AL921" s="708"/>
      <c r="AM921" s="104"/>
      <c r="AN921" s="87" t="s">
        <v>420</v>
      </c>
      <c r="AO921" s="87">
        <v>0</v>
      </c>
      <c r="AP921" s="87">
        <v>60</v>
      </c>
      <c r="AQ921" s="708"/>
      <c r="AR921" s="104"/>
      <c r="AS921" s="87" t="s">
        <v>420</v>
      </c>
      <c r="AT921" s="87">
        <v>0</v>
      </c>
      <c r="AU921" s="87">
        <v>60</v>
      </c>
      <c r="AV921" s="708"/>
      <c r="AW921" s="104"/>
    </row>
    <row r="922" spans="1:49" ht="23" hidden="1">
      <c r="A922" s="522">
        <v>918</v>
      </c>
      <c r="B922" s="531" t="s">
        <v>1058</v>
      </c>
      <c r="C922" s="103" t="s">
        <v>84</v>
      </c>
      <c r="D922" s="513" t="s">
        <v>2642</v>
      </c>
      <c r="E922" s="576" t="s">
        <v>2643</v>
      </c>
      <c r="F922" s="513" t="s">
        <v>2677</v>
      </c>
      <c r="G922" s="513" t="s">
        <v>369</v>
      </c>
      <c r="H922" s="87" t="s">
        <v>193</v>
      </c>
      <c r="I922" s="109" t="s">
        <v>1541</v>
      </c>
      <c r="J922" s="106"/>
      <c r="K922" s="106"/>
      <c r="L922" s="103"/>
      <c r="M922" s="106"/>
      <c r="N922" s="106"/>
      <c r="O922" s="557" t="s">
        <v>2566</v>
      </c>
      <c r="P922" s="106"/>
      <c r="Q922" s="106"/>
      <c r="R922" s="87" t="s">
        <v>420</v>
      </c>
      <c r="S922" s="548">
        <v>1</v>
      </c>
      <c r="T922" s="549">
        <v>0.3</v>
      </c>
      <c r="U922" s="549">
        <v>34.29</v>
      </c>
      <c r="V922" s="554">
        <f t="shared" si="77"/>
        <v>123.44399999999999</v>
      </c>
      <c r="W922" s="737"/>
      <c r="X922" s="549">
        <v>116.7</v>
      </c>
      <c r="Y922" s="550">
        <f t="shared" si="76"/>
        <v>420.12</v>
      </c>
      <c r="Z922" s="677" t="s">
        <v>1484</v>
      </c>
      <c r="AA922" s="678"/>
      <c r="AB922" s="567"/>
      <c r="AD922" s="87" t="s">
        <v>420</v>
      </c>
      <c r="AE922" s="87">
        <v>1</v>
      </c>
      <c r="AF922" s="87">
        <v>0.3</v>
      </c>
      <c r="AG922" s="708"/>
      <c r="AH922" s="104"/>
      <c r="AI922" s="87" t="s">
        <v>420</v>
      </c>
      <c r="AJ922" s="87">
        <v>1</v>
      </c>
      <c r="AK922" s="87">
        <v>0.3</v>
      </c>
      <c r="AL922" s="708"/>
      <c r="AM922" s="104"/>
      <c r="AN922" s="87" t="s">
        <v>420</v>
      </c>
      <c r="AO922" s="87">
        <v>1</v>
      </c>
      <c r="AP922" s="87">
        <v>0.3</v>
      </c>
      <c r="AQ922" s="708"/>
      <c r="AR922" s="104"/>
      <c r="AS922" s="87" t="s">
        <v>420</v>
      </c>
      <c r="AT922" s="87">
        <v>1</v>
      </c>
      <c r="AU922" s="87">
        <v>0.3</v>
      </c>
      <c r="AV922" s="708"/>
      <c r="AW922" s="104"/>
    </row>
    <row r="923" spans="1:49" ht="23" hidden="1">
      <c r="A923" s="522">
        <v>919</v>
      </c>
      <c r="B923" s="531" t="s">
        <v>1058</v>
      </c>
      <c r="C923" s="103" t="s">
        <v>84</v>
      </c>
      <c r="D923" s="513" t="s">
        <v>2642</v>
      </c>
      <c r="E923" s="576" t="s">
        <v>2643</v>
      </c>
      <c r="F923" s="513" t="s">
        <v>2677</v>
      </c>
      <c r="G923" s="513" t="s">
        <v>369</v>
      </c>
      <c r="H923" s="87" t="s">
        <v>680</v>
      </c>
      <c r="I923" s="109" t="s">
        <v>1182</v>
      </c>
      <c r="J923" s="106"/>
      <c r="K923" s="106"/>
      <c r="L923" s="103"/>
      <c r="M923" s="106"/>
      <c r="N923" s="106"/>
      <c r="O923" s="557" t="s">
        <v>2567</v>
      </c>
      <c r="P923" s="106"/>
      <c r="Q923" s="106"/>
      <c r="R923" s="87" t="s">
        <v>420</v>
      </c>
      <c r="S923" s="548">
        <v>1</v>
      </c>
      <c r="T923" s="549">
        <v>0.2</v>
      </c>
      <c r="U923" s="549">
        <v>34.29</v>
      </c>
      <c r="V923" s="554">
        <f t="shared" si="77"/>
        <v>82.296000000000006</v>
      </c>
      <c r="W923" s="737"/>
      <c r="X923" s="549">
        <v>116.7</v>
      </c>
      <c r="Y923" s="550">
        <f t="shared" si="76"/>
        <v>280.08000000000004</v>
      </c>
      <c r="Z923" s="677" t="s">
        <v>1484</v>
      </c>
      <c r="AA923" s="678"/>
      <c r="AB923" s="567"/>
      <c r="AD923" s="87" t="s">
        <v>420</v>
      </c>
      <c r="AE923" s="87">
        <v>1</v>
      </c>
      <c r="AF923" s="87">
        <v>0.2</v>
      </c>
      <c r="AG923" s="708"/>
      <c r="AH923" s="104"/>
      <c r="AI923" s="87" t="s">
        <v>420</v>
      </c>
      <c r="AJ923" s="87">
        <v>1</v>
      </c>
      <c r="AK923" s="87">
        <v>0.2</v>
      </c>
      <c r="AL923" s="708"/>
      <c r="AM923" s="104"/>
      <c r="AN923" s="87" t="s">
        <v>420</v>
      </c>
      <c r="AO923" s="87">
        <v>1</v>
      </c>
      <c r="AP923" s="87">
        <v>0.2</v>
      </c>
      <c r="AQ923" s="708"/>
      <c r="AR923" s="104"/>
      <c r="AS923" s="87" t="s">
        <v>420</v>
      </c>
      <c r="AT923" s="87">
        <v>1</v>
      </c>
      <c r="AU923" s="87">
        <v>0.2</v>
      </c>
      <c r="AV923" s="708"/>
      <c r="AW923" s="104"/>
    </row>
    <row r="924" spans="1:49" ht="23" hidden="1">
      <c r="A924" s="522">
        <v>920</v>
      </c>
      <c r="B924" s="531" t="s">
        <v>1058</v>
      </c>
      <c r="C924" s="103" t="s">
        <v>84</v>
      </c>
      <c r="D924" s="513" t="s">
        <v>2642</v>
      </c>
      <c r="E924" s="576" t="s">
        <v>2643</v>
      </c>
      <c r="F924" s="513" t="s">
        <v>2678</v>
      </c>
      <c r="G924" s="513" t="s">
        <v>377</v>
      </c>
      <c r="H924" s="87" t="s">
        <v>683</v>
      </c>
      <c r="I924" s="109" t="s">
        <v>1183</v>
      </c>
      <c r="J924" s="106" t="s">
        <v>1542</v>
      </c>
      <c r="K924" s="106"/>
      <c r="L924" s="103"/>
      <c r="M924" s="106"/>
      <c r="N924" s="106"/>
      <c r="O924" s="557"/>
      <c r="P924" s="106"/>
      <c r="Q924" s="106"/>
      <c r="R924" s="87" t="s">
        <v>420</v>
      </c>
      <c r="S924" s="548">
        <v>1</v>
      </c>
      <c r="T924" s="549">
        <v>0.25</v>
      </c>
      <c r="U924" s="549">
        <v>0.91400000000000003</v>
      </c>
      <c r="V924" s="554">
        <f t="shared" si="77"/>
        <v>2.742</v>
      </c>
      <c r="W924" s="549"/>
      <c r="X924" s="549">
        <v>50</v>
      </c>
      <c r="Y924" s="550">
        <f t="shared" si="76"/>
        <v>150</v>
      </c>
      <c r="Z924" s="677" t="s">
        <v>1484</v>
      </c>
      <c r="AA924" s="678"/>
      <c r="AB924" s="567"/>
      <c r="AD924" s="87" t="s">
        <v>420</v>
      </c>
      <c r="AE924" s="87">
        <v>1</v>
      </c>
      <c r="AF924" s="87">
        <v>0.25</v>
      </c>
      <c r="AG924" s="708"/>
      <c r="AH924" s="104"/>
      <c r="AI924" s="87" t="s">
        <v>420</v>
      </c>
      <c r="AJ924" s="87">
        <v>1</v>
      </c>
      <c r="AK924" s="87">
        <v>0.25</v>
      </c>
      <c r="AL924" s="708"/>
      <c r="AM924" s="104"/>
      <c r="AN924" s="87" t="s">
        <v>420</v>
      </c>
      <c r="AO924" s="87">
        <v>1</v>
      </c>
      <c r="AP924" s="87">
        <v>0.25</v>
      </c>
      <c r="AQ924" s="708"/>
      <c r="AR924" s="104"/>
      <c r="AS924" s="87" t="s">
        <v>420</v>
      </c>
      <c r="AT924" s="87">
        <v>1</v>
      </c>
      <c r="AU924" s="87">
        <v>0.25</v>
      </c>
      <c r="AV924" s="708"/>
      <c r="AW924" s="104"/>
    </row>
    <row r="925" spans="1:49" ht="34.5" hidden="1">
      <c r="A925" s="522">
        <v>921</v>
      </c>
      <c r="B925" s="531" t="s">
        <v>1058</v>
      </c>
      <c r="C925" s="103" t="s">
        <v>84</v>
      </c>
      <c r="D925" s="513" t="s">
        <v>2642</v>
      </c>
      <c r="E925" s="576" t="s">
        <v>2643</v>
      </c>
      <c r="F925" s="513" t="s">
        <v>2678</v>
      </c>
      <c r="G925" s="103" t="s">
        <v>682</v>
      </c>
      <c r="H925" s="87" t="s">
        <v>1543</v>
      </c>
      <c r="I925" s="109" t="s">
        <v>1185</v>
      </c>
      <c r="J925" s="106" t="s">
        <v>1544</v>
      </c>
      <c r="K925" s="106"/>
      <c r="L925" s="103"/>
      <c r="M925" s="106"/>
      <c r="N925" s="106"/>
      <c r="O925" s="546" t="s">
        <v>2568</v>
      </c>
      <c r="P925" s="106"/>
      <c r="Q925" s="106"/>
      <c r="R925" s="87" t="s">
        <v>420</v>
      </c>
      <c r="S925" s="548">
        <v>0</v>
      </c>
      <c r="T925" s="549">
        <v>100</v>
      </c>
      <c r="U925" s="549">
        <v>0.91400000000000003</v>
      </c>
      <c r="V925" s="554">
        <f t="shared" si="77"/>
        <v>0</v>
      </c>
      <c r="W925" s="549"/>
      <c r="X925" s="549">
        <v>50</v>
      </c>
      <c r="Y925" s="550">
        <f t="shared" si="76"/>
        <v>0</v>
      </c>
      <c r="Z925" s="677" t="s">
        <v>1484</v>
      </c>
      <c r="AA925" s="678"/>
      <c r="AB925" s="567"/>
      <c r="AD925" s="87" t="s">
        <v>420</v>
      </c>
      <c r="AE925" s="87">
        <v>0</v>
      </c>
      <c r="AF925" s="87">
        <v>100</v>
      </c>
      <c r="AG925" s="708"/>
      <c r="AH925" s="104"/>
      <c r="AI925" s="87" t="s">
        <v>420</v>
      </c>
      <c r="AJ925" s="87">
        <v>0</v>
      </c>
      <c r="AK925" s="87">
        <v>100</v>
      </c>
      <c r="AL925" s="708"/>
      <c r="AM925" s="104"/>
      <c r="AN925" s="87" t="s">
        <v>420</v>
      </c>
      <c r="AO925" s="87">
        <v>0</v>
      </c>
      <c r="AP925" s="87">
        <v>100</v>
      </c>
      <c r="AQ925" s="708"/>
      <c r="AR925" s="104"/>
      <c r="AS925" s="87" t="s">
        <v>420</v>
      </c>
      <c r="AT925" s="87">
        <v>0</v>
      </c>
      <c r="AU925" s="87">
        <v>100</v>
      </c>
      <c r="AV925" s="708"/>
      <c r="AW925" s="104"/>
    </row>
    <row r="926" spans="1:49" hidden="1">
      <c r="A926" s="522">
        <v>922</v>
      </c>
      <c r="B926" s="531" t="s">
        <v>1058</v>
      </c>
      <c r="C926" s="103" t="s">
        <v>84</v>
      </c>
      <c r="D926" s="513" t="s">
        <v>2642</v>
      </c>
      <c r="E926" s="576" t="s">
        <v>2643</v>
      </c>
      <c r="F926" s="513" t="s">
        <v>2678</v>
      </c>
      <c r="G926" s="103" t="s">
        <v>682</v>
      </c>
      <c r="H926" s="87" t="s">
        <v>687</v>
      </c>
      <c r="I926" s="109" t="s">
        <v>1181</v>
      </c>
      <c r="J926" s="106"/>
      <c r="K926" s="106"/>
      <c r="L926" s="103"/>
      <c r="M926" s="106"/>
      <c r="N926" s="106"/>
      <c r="O926" s="557"/>
      <c r="P926" s="106"/>
      <c r="Q926" s="106"/>
      <c r="R926" s="87" t="s">
        <v>420</v>
      </c>
      <c r="S926" s="548">
        <v>1</v>
      </c>
      <c r="T926" s="549">
        <v>0.3</v>
      </c>
      <c r="U926" s="549">
        <v>0.91400000000000003</v>
      </c>
      <c r="V926" s="554">
        <f t="shared" si="77"/>
        <v>3.2904</v>
      </c>
      <c r="W926" s="549"/>
      <c r="X926" s="549">
        <v>50</v>
      </c>
      <c r="Y926" s="550">
        <f t="shared" si="76"/>
        <v>180</v>
      </c>
      <c r="Z926" s="677" t="s">
        <v>1484</v>
      </c>
      <c r="AA926" s="678"/>
      <c r="AB926" s="567"/>
      <c r="AD926" s="87" t="s">
        <v>420</v>
      </c>
      <c r="AE926" s="87">
        <v>1</v>
      </c>
      <c r="AF926" s="87">
        <v>0.3</v>
      </c>
      <c r="AG926" s="708"/>
      <c r="AH926" s="104"/>
      <c r="AI926" s="87" t="s">
        <v>420</v>
      </c>
      <c r="AJ926" s="87">
        <v>1</v>
      </c>
      <c r="AK926" s="87">
        <v>0.3</v>
      </c>
      <c r="AL926" s="708"/>
      <c r="AM926" s="104"/>
      <c r="AN926" s="87" t="s">
        <v>420</v>
      </c>
      <c r="AO926" s="87">
        <v>1</v>
      </c>
      <c r="AP926" s="87">
        <v>0.3</v>
      </c>
      <c r="AQ926" s="708"/>
      <c r="AR926" s="104"/>
      <c r="AS926" s="87" t="s">
        <v>420</v>
      </c>
      <c r="AT926" s="87">
        <v>1</v>
      </c>
      <c r="AU926" s="87">
        <v>0.3</v>
      </c>
      <c r="AV926" s="708"/>
      <c r="AW926" s="104"/>
    </row>
    <row r="927" spans="1:49" hidden="1">
      <c r="A927" s="522">
        <v>923</v>
      </c>
      <c r="B927" s="531" t="s">
        <v>1058</v>
      </c>
      <c r="C927" s="103" t="s">
        <v>84</v>
      </c>
      <c r="D927" s="513" t="s">
        <v>2642</v>
      </c>
      <c r="E927" s="576" t="s">
        <v>2643</v>
      </c>
      <c r="F927" s="513" t="s">
        <v>2678</v>
      </c>
      <c r="G927" s="103" t="s">
        <v>682</v>
      </c>
      <c r="H927" s="87" t="s">
        <v>688</v>
      </c>
      <c r="I927" s="109" t="s">
        <v>1182</v>
      </c>
      <c r="J927" s="106"/>
      <c r="K927" s="106"/>
      <c r="L927" s="103"/>
      <c r="M927" s="106"/>
      <c r="N927" s="106"/>
      <c r="O927" s="557"/>
      <c r="P927" s="106"/>
      <c r="Q927" s="106"/>
      <c r="R927" s="87" t="s">
        <v>420</v>
      </c>
      <c r="S927" s="548">
        <v>1</v>
      </c>
      <c r="T927" s="549">
        <v>0.3</v>
      </c>
      <c r="U927" s="549">
        <v>0.91400000000000003</v>
      </c>
      <c r="V927" s="554">
        <f t="shared" si="77"/>
        <v>3.2904</v>
      </c>
      <c r="W927" s="549"/>
      <c r="X927" s="549">
        <v>50</v>
      </c>
      <c r="Y927" s="550">
        <f t="shared" si="76"/>
        <v>180</v>
      </c>
      <c r="Z927" s="677" t="s">
        <v>1484</v>
      </c>
      <c r="AA927" s="678"/>
      <c r="AB927" s="567"/>
      <c r="AD927" s="87" t="s">
        <v>420</v>
      </c>
      <c r="AE927" s="87">
        <v>1</v>
      </c>
      <c r="AF927" s="87">
        <v>0.3</v>
      </c>
      <c r="AG927" s="708"/>
      <c r="AH927" s="104"/>
      <c r="AI927" s="87" t="s">
        <v>420</v>
      </c>
      <c r="AJ927" s="87">
        <v>1</v>
      </c>
      <c r="AK927" s="87">
        <v>0.3</v>
      </c>
      <c r="AL927" s="708"/>
      <c r="AM927" s="104"/>
      <c r="AN927" s="87" t="s">
        <v>420</v>
      </c>
      <c r="AO927" s="87">
        <v>1</v>
      </c>
      <c r="AP927" s="87">
        <v>0.3</v>
      </c>
      <c r="AQ927" s="708"/>
      <c r="AR927" s="104"/>
      <c r="AS927" s="87" t="s">
        <v>420</v>
      </c>
      <c r="AT927" s="87">
        <v>1</v>
      </c>
      <c r="AU927" s="87">
        <v>0.3</v>
      </c>
      <c r="AV927" s="708"/>
      <c r="AW927" s="104"/>
    </row>
    <row r="928" spans="1:49" ht="23" hidden="1">
      <c r="A928" s="522">
        <v>924</v>
      </c>
      <c r="B928" s="531" t="s">
        <v>1058</v>
      </c>
      <c r="C928" s="103" t="s">
        <v>84</v>
      </c>
      <c r="D928" s="513" t="s">
        <v>2641</v>
      </c>
      <c r="E928" s="576" t="s">
        <v>2938</v>
      </c>
      <c r="F928" s="562" t="s">
        <v>334</v>
      </c>
      <c r="G928" s="562" t="s">
        <v>400</v>
      </c>
      <c r="H928" s="87" t="s">
        <v>1545</v>
      </c>
      <c r="I928" s="87" t="s">
        <v>1200</v>
      </c>
      <c r="J928" s="106" t="s">
        <v>1416</v>
      </c>
      <c r="K928" s="106"/>
      <c r="L928" s="103"/>
      <c r="M928" s="106"/>
      <c r="N928" s="106"/>
      <c r="O928" s="557"/>
      <c r="P928" s="106"/>
      <c r="Q928" s="106"/>
      <c r="R928" s="87" t="s">
        <v>420</v>
      </c>
      <c r="S928" s="548">
        <v>1</v>
      </c>
      <c r="T928" s="549">
        <v>0.15</v>
      </c>
      <c r="U928" s="549">
        <v>50.29</v>
      </c>
      <c r="V928" s="554">
        <f t="shared" si="77"/>
        <v>90.521999999999991</v>
      </c>
      <c r="W928" s="549"/>
      <c r="X928" s="549">
        <v>133.30000000000001</v>
      </c>
      <c r="Y928" s="550">
        <f t="shared" si="76"/>
        <v>239.94</v>
      </c>
      <c r="Z928" s="677" t="s">
        <v>1507</v>
      </c>
      <c r="AA928" s="678"/>
      <c r="AB928" s="567"/>
      <c r="AD928" s="87" t="s">
        <v>420</v>
      </c>
      <c r="AE928" s="87">
        <v>1</v>
      </c>
      <c r="AF928" s="87">
        <v>0.15</v>
      </c>
      <c r="AG928" s="708"/>
      <c r="AH928" s="104"/>
      <c r="AI928" s="87" t="s">
        <v>420</v>
      </c>
      <c r="AJ928" s="87">
        <v>1</v>
      </c>
      <c r="AK928" s="87">
        <v>0.15</v>
      </c>
      <c r="AL928" s="708"/>
      <c r="AM928" s="104"/>
      <c r="AN928" s="87" t="s">
        <v>420</v>
      </c>
      <c r="AO928" s="87">
        <v>1</v>
      </c>
      <c r="AP928" s="87">
        <v>0.15</v>
      </c>
      <c r="AQ928" s="708"/>
      <c r="AR928" s="104"/>
      <c r="AS928" s="87" t="s">
        <v>420</v>
      </c>
      <c r="AT928" s="87">
        <v>1</v>
      </c>
      <c r="AU928" s="87">
        <v>0.15</v>
      </c>
      <c r="AV928" s="708"/>
      <c r="AW928" s="104"/>
    </row>
    <row r="929" spans="1:49" hidden="1">
      <c r="A929" s="522">
        <v>925</v>
      </c>
      <c r="B929" s="531" t="s">
        <v>1058</v>
      </c>
      <c r="C929" s="103" t="s">
        <v>84</v>
      </c>
      <c r="D929" s="513" t="s">
        <v>2641</v>
      </c>
      <c r="E929" s="576" t="s">
        <v>2938</v>
      </c>
      <c r="F929" s="562" t="s">
        <v>334</v>
      </c>
      <c r="G929" s="562" t="s">
        <v>400</v>
      </c>
      <c r="H929" s="87" t="s">
        <v>401</v>
      </c>
      <c r="I929" s="109" t="s">
        <v>402</v>
      </c>
      <c r="J929" s="106"/>
      <c r="K929" s="106"/>
      <c r="L929" s="103"/>
      <c r="M929" s="106"/>
      <c r="N929" s="106"/>
      <c r="O929" s="557"/>
      <c r="P929" s="106"/>
      <c r="Q929" s="106"/>
      <c r="R929" s="87" t="s">
        <v>420</v>
      </c>
      <c r="S929" s="548">
        <v>1</v>
      </c>
      <c r="T929" s="549">
        <v>0.15</v>
      </c>
      <c r="U929" s="549">
        <v>50.29</v>
      </c>
      <c r="V929" s="554">
        <f t="shared" si="77"/>
        <v>90.521999999999991</v>
      </c>
      <c r="W929" s="549"/>
      <c r="X929" s="549">
        <v>133.30000000000001</v>
      </c>
      <c r="Y929" s="550">
        <f t="shared" si="76"/>
        <v>239.94</v>
      </c>
      <c r="Z929" s="677" t="s">
        <v>1507</v>
      </c>
      <c r="AA929" s="678"/>
      <c r="AB929" s="567"/>
      <c r="AD929" s="87" t="s">
        <v>420</v>
      </c>
      <c r="AE929" s="87">
        <v>1</v>
      </c>
      <c r="AF929" s="87">
        <v>0.15</v>
      </c>
      <c r="AG929" s="708"/>
      <c r="AH929" s="104"/>
      <c r="AI929" s="87" t="s">
        <v>420</v>
      </c>
      <c r="AJ929" s="87">
        <v>1</v>
      </c>
      <c r="AK929" s="87">
        <v>0.15</v>
      </c>
      <c r="AL929" s="708"/>
      <c r="AM929" s="104"/>
      <c r="AN929" s="87" t="s">
        <v>420</v>
      </c>
      <c r="AO929" s="87">
        <v>1</v>
      </c>
      <c r="AP929" s="87">
        <v>0.15</v>
      </c>
      <c r="AQ929" s="708"/>
      <c r="AR929" s="104"/>
      <c r="AS929" s="87" t="s">
        <v>420</v>
      </c>
      <c r="AT929" s="87">
        <v>1</v>
      </c>
      <c r="AU929" s="87">
        <v>0.15</v>
      </c>
      <c r="AV929" s="708"/>
      <c r="AW929" s="104"/>
    </row>
    <row r="930" spans="1:49" hidden="1">
      <c r="A930" s="522">
        <v>926</v>
      </c>
      <c r="B930" s="531" t="s">
        <v>1058</v>
      </c>
      <c r="C930" s="103" t="s">
        <v>84</v>
      </c>
      <c r="D930" s="513" t="s">
        <v>2641</v>
      </c>
      <c r="E930" s="576" t="s">
        <v>2938</v>
      </c>
      <c r="F930" s="562" t="s">
        <v>334</v>
      </c>
      <c r="G930" s="562" t="s">
        <v>400</v>
      </c>
      <c r="H930" s="87" t="s">
        <v>404</v>
      </c>
      <c r="I930" s="109" t="s">
        <v>405</v>
      </c>
      <c r="J930" s="106" t="s">
        <v>1416</v>
      </c>
      <c r="K930" s="106"/>
      <c r="L930" s="103"/>
      <c r="M930" s="106"/>
      <c r="N930" s="106"/>
      <c r="O930" s="557"/>
      <c r="P930" s="106"/>
      <c r="Q930" s="106"/>
      <c r="R930" s="87" t="s">
        <v>420</v>
      </c>
      <c r="S930" s="548">
        <v>1</v>
      </c>
      <c r="T930" s="549">
        <v>0.05</v>
      </c>
      <c r="U930" s="549">
        <v>50.29</v>
      </c>
      <c r="V930" s="554">
        <f t="shared" si="77"/>
        <v>30.173999999999999</v>
      </c>
      <c r="W930" s="549"/>
      <c r="X930" s="549">
        <v>133.30000000000001</v>
      </c>
      <c r="Y930" s="550">
        <f t="shared" si="76"/>
        <v>79.980000000000018</v>
      </c>
      <c r="Z930" s="677" t="s">
        <v>1507</v>
      </c>
      <c r="AA930" s="678"/>
      <c r="AB930" s="106"/>
      <c r="AD930" s="87" t="s">
        <v>420</v>
      </c>
      <c r="AE930" s="87">
        <v>1</v>
      </c>
      <c r="AF930" s="87">
        <v>0.05</v>
      </c>
      <c r="AG930" s="708"/>
      <c r="AH930" s="104"/>
      <c r="AI930" s="87" t="s">
        <v>420</v>
      </c>
      <c r="AJ930" s="87">
        <v>1</v>
      </c>
      <c r="AK930" s="87">
        <v>0.05</v>
      </c>
      <c r="AL930" s="708"/>
      <c r="AM930" s="104"/>
      <c r="AN930" s="87" t="s">
        <v>420</v>
      </c>
      <c r="AO930" s="87">
        <v>1</v>
      </c>
      <c r="AP930" s="87">
        <v>0.05</v>
      </c>
      <c r="AQ930" s="708"/>
      <c r="AR930" s="104"/>
      <c r="AS930" s="87" t="s">
        <v>420</v>
      </c>
      <c r="AT930" s="87">
        <v>1</v>
      </c>
      <c r="AU930" s="87">
        <v>0.05</v>
      </c>
      <c r="AV930" s="708"/>
      <c r="AW930" s="104"/>
    </row>
    <row r="931" spans="1:49" hidden="1">
      <c r="A931" s="522">
        <v>927</v>
      </c>
      <c r="B931" s="531" t="s">
        <v>1058</v>
      </c>
      <c r="C931" s="103" t="s">
        <v>84</v>
      </c>
      <c r="D931" s="513" t="s">
        <v>2641</v>
      </c>
      <c r="E931" s="576" t="s">
        <v>2938</v>
      </c>
      <c r="F931" s="562" t="s">
        <v>334</v>
      </c>
      <c r="G931" s="562" t="s">
        <v>400</v>
      </c>
      <c r="H931" s="87" t="s">
        <v>406</v>
      </c>
      <c r="I931" s="109" t="s">
        <v>407</v>
      </c>
      <c r="J931" s="106" t="s">
        <v>426</v>
      </c>
      <c r="K931" s="106"/>
      <c r="L931" s="103"/>
      <c r="M931" s="106"/>
      <c r="N931" s="106"/>
      <c r="O931" s="557"/>
      <c r="P931" s="106"/>
      <c r="Q931" s="106"/>
      <c r="R931" s="87" t="s">
        <v>420</v>
      </c>
      <c r="S931" s="548">
        <v>1</v>
      </c>
      <c r="T931" s="549">
        <v>0.15</v>
      </c>
      <c r="U931" s="549">
        <v>50.29</v>
      </c>
      <c r="V931" s="554">
        <f t="shared" si="77"/>
        <v>90.521999999999991</v>
      </c>
      <c r="W931" s="549"/>
      <c r="X931" s="549">
        <v>133.30000000000001</v>
      </c>
      <c r="Y931" s="550">
        <f t="shared" si="76"/>
        <v>239.94</v>
      </c>
      <c r="Z931" s="677" t="s">
        <v>1507</v>
      </c>
      <c r="AA931" s="678"/>
      <c r="AB931" s="106"/>
      <c r="AD931" s="87" t="s">
        <v>420</v>
      </c>
      <c r="AE931" s="87">
        <v>1</v>
      </c>
      <c r="AF931" s="87">
        <v>0.15</v>
      </c>
      <c r="AG931" s="708"/>
      <c r="AH931" s="104"/>
      <c r="AI931" s="87" t="s">
        <v>420</v>
      </c>
      <c r="AJ931" s="87">
        <v>1</v>
      </c>
      <c r="AK931" s="87">
        <v>0.15</v>
      </c>
      <c r="AL931" s="708"/>
      <c r="AM931" s="104"/>
      <c r="AN931" s="87" t="s">
        <v>420</v>
      </c>
      <c r="AO931" s="87">
        <v>1</v>
      </c>
      <c r="AP931" s="87">
        <v>0.15</v>
      </c>
      <c r="AQ931" s="708"/>
      <c r="AR931" s="104"/>
      <c r="AS931" s="87" t="s">
        <v>420</v>
      </c>
      <c r="AT931" s="87">
        <v>1</v>
      </c>
      <c r="AU931" s="87">
        <v>0.15</v>
      </c>
      <c r="AV931" s="708"/>
      <c r="AW931" s="104"/>
    </row>
    <row r="932" spans="1:49" hidden="1">
      <c r="A932" s="522">
        <v>928</v>
      </c>
      <c r="B932" s="531" t="s">
        <v>1058</v>
      </c>
      <c r="C932" s="103" t="s">
        <v>84</v>
      </c>
      <c r="D932" s="513" t="s">
        <v>2641</v>
      </c>
      <c r="E932" s="576" t="s">
        <v>2938</v>
      </c>
      <c r="F932" s="562" t="s">
        <v>334</v>
      </c>
      <c r="G932" s="103" t="s">
        <v>412</v>
      </c>
      <c r="H932" s="87" t="s">
        <v>431</v>
      </c>
      <c r="I932" s="109" t="s">
        <v>1206</v>
      </c>
      <c r="J932" s="106" t="s">
        <v>1546</v>
      </c>
      <c r="K932" s="106"/>
      <c r="L932" s="103"/>
      <c r="M932" s="106"/>
      <c r="N932" s="106"/>
      <c r="O932" s="557"/>
      <c r="P932" s="106"/>
      <c r="Q932" s="106"/>
      <c r="R932" s="87" t="s">
        <v>420</v>
      </c>
      <c r="S932" s="548">
        <v>1</v>
      </c>
      <c r="T932" s="549">
        <v>0.1</v>
      </c>
      <c r="U932" s="549">
        <v>50.29</v>
      </c>
      <c r="V932" s="554">
        <f t="shared" si="77"/>
        <v>60.347999999999999</v>
      </c>
      <c r="W932" s="549"/>
      <c r="X932" s="549">
        <v>133.30000000000001</v>
      </c>
      <c r="Y932" s="550">
        <f t="shared" si="76"/>
        <v>159.96000000000004</v>
      </c>
      <c r="Z932" s="677" t="s">
        <v>1507</v>
      </c>
      <c r="AA932" s="678"/>
      <c r="AB932" s="106" t="s">
        <v>416</v>
      </c>
      <c r="AD932" s="87" t="s">
        <v>420</v>
      </c>
      <c r="AE932" s="87">
        <v>1</v>
      </c>
      <c r="AF932" s="87">
        <v>0.1</v>
      </c>
      <c r="AG932" s="708"/>
      <c r="AH932" s="104"/>
      <c r="AI932" s="87" t="s">
        <v>420</v>
      </c>
      <c r="AJ932" s="87">
        <v>1</v>
      </c>
      <c r="AK932" s="87">
        <v>0.1</v>
      </c>
      <c r="AL932" s="708"/>
      <c r="AM932" s="104"/>
      <c r="AN932" s="87" t="s">
        <v>420</v>
      </c>
      <c r="AO932" s="87">
        <v>1</v>
      </c>
      <c r="AP932" s="87">
        <v>0.1</v>
      </c>
      <c r="AQ932" s="708"/>
      <c r="AR932" s="104"/>
      <c r="AS932" s="87" t="s">
        <v>420</v>
      </c>
      <c r="AT932" s="87">
        <v>1</v>
      </c>
      <c r="AU932" s="87">
        <v>0.1</v>
      </c>
      <c r="AV932" s="708"/>
      <c r="AW932" s="104"/>
    </row>
    <row r="933" spans="1:49" hidden="1">
      <c r="A933" s="522">
        <v>929</v>
      </c>
      <c r="B933" s="531" t="s">
        <v>1058</v>
      </c>
      <c r="C933" s="103" t="s">
        <v>84</v>
      </c>
      <c r="D933" s="513" t="s">
        <v>2641</v>
      </c>
      <c r="E933" s="576" t="s">
        <v>2938</v>
      </c>
      <c r="F933" s="562" t="s">
        <v>334</v>
      </c>
      <c r="G933" s="103" t="s">
        <v>412</v>
      </c>
      <c r="H933" s="87" t="s">
        <v>413</v>
      </c>
      <c r="I933" s="109" t="s">
        <v>414</v>
      </c>
      <c r="J933" s="106" t="s">
        <v>415</v>
      </c>
      <c r="K933" s="106"/>
      <c r="L933" s="103"/>
      <c r="M933" s="106"/>
      <c r="N933" s="106"/>
      <c r="O933" s="557"/>
      <c r="P933" s="106"/>
      <c r="Q933" s="106"/>
      <c r="R933" s="87" t="s">
        <v>420</v>
      </c>
      <c r="S933" s="548">
        <v>0</v>
      </c>
      <c r="T933" s="549">
        <v>39</v>
      </c>
      <c r="U933" s="549">
        <v>50.29</v>
      </c>
      <c r="V933" s="554">
        <f t="shared" si="77"/>
        <v>0</v>
      </c>
      <c r="W933" s="549"/>
      <c r="X933" s="549">
        <v>133.30000000000001</v>
      </c>
      <c r="Y933" s="550">
        <f t="shared" si="76"/>
        <v>0</v>
      </c>
      <c r="Z933" s="677" t="s">
        <v>1507</v>
      </c>
      <c r="AA933" s="678"/>
      <c r="AB933" s="106" t="s">
        <v>1547</v>
      </c>
      <c r="AD933" s="87" t="s">
        <v>420</v>
      </c>
      <c r="AE933" s="87">
        <v>0</v>
      </c>
      <c r="AF933" s="87">
        <v>39</v>
      </c>
      <c r="AG933" s="708"/>
      <c r="AH933" s="104"/>
      <c r="AI933" s="87" t="s">
        <v>420</v>
      </c>
      <c r="AJ933" s="87">
        <v>0</v>
      </c>
      <c r="AK933" s="87">
        <v>39</v>
      </c>
      <c r="AL933" s="708"/>
      <c r="AM933" s="104"/>
      <c r="AN933" s="87" t="s">
        <v>420</v>
      </c>
      <c r="AO933" s="87">
        <v>0</v>
      </c>
      <c r="AP933" s="87">
        <v>39</v>
      </c>
      <c r="AQ933" s="708"/>
      <c r="AR933" s="104"/>
      <c r="AS933" s="87" t="s">
        <v>420</v>
      </c>
      <c r="AT933" s="87">
        <v>0</v>
      </c>
      <c r="AU933" s="87">
        <v>39</v>
      </c>
      <c r="AV933" s="708"/>
      <c r="AW933" s="104"/>
    </row>
    <row r="934" spans="1:49" ht="34.5" hidden="1">
      <c r="A934" s="522">
        <v>930</v>
      </c>
      <c r="B934" s="531" t="s">
        <v>1058</v>
      </c>
      <c r="C934" s="103" t="s">
        <v>84</v>
      </c>
      <c r="D934" s="513" t="s">
        <v>2641</v>
      </c>
      <c r="E934" s="576" t="s">
        <v>2938</v>
      </c>
      <c r="F934" s="562" t="s">
        <v>334</v>
      </c>
      <c r="G934" s="103" t="s">
        <v>412</v>
      </c>
      <c r="H934" s="87" t="s">
        <v>1548</v>
      </c>
      <c r="I934" s="109" t="s">
        <v>1181</v>
      </c>
      <c r="J934" s="106"/>
      <c r="K934" s="106"/>
      <c r="L934" s="103"/>
      <c r="M934" s="106"/>
      <c r="N934" s="106"/>
      <c r="O934" s="557"/>
      <c r="P934" s="106"/>
      <c r="Q934" s="106"/>
      <c r="R934" s="87" t="s">
        <v>420</v>
      </c>
      <c r="S934" s="548">
        <v>1</v>
      </c>
      <c r="T934" s="549">
        <v>0.1</v>
      </c>
      <c r="U934" s="549">
        <v>50.29</v>
      </c>
      <c r="V934" s="554">
        <f t="shared" si="77"/>
        <v>60.347999999999999</v>
      </c>
      <c r="W934" s="737"/>
      <c r="X934" s="549">
        <v>133.30000000000001</v>
      </c>
      <c r="Y934" s="550">
        <f t="shared" ref="Y934:Y958" si="78">S934*T934*X934*12</f>
        <v>159.96000000000004</v>
      </c>
      <c r="Z934" s="677" t="s">
        <v>1507</v>
      </c>
      <c r="AA934" s="678"/>
      <c r="AB934" s="87" t="s">
        <v>2680</v>
      </c>
      <c r="AD934" s="87" t="s">
        <v>420</v>
      </c>
      <c r="AE934" s="87">
        <v>1</v>
      </c>
      <c r="AF934" s="87">
        <v>0.1</v>
      </c>
      <c r="AG934" s="708"/>
      <c r="AH934" s="104"/>
      <c r="AI934" s="87" t="s">
        <v>420</v>
      </c>
      <c r="AJ934" s="87">
        <v>1</v>
      </c>
      <c r="AK934" s="87">
        <v>0.1</v>
      </c>
      <c r="AL934" s="708"/>
      <c r="AM934" s="104"/>
      <c r="AN934" s="87" t="s">
        <v>420</v>
      </c>
      <c r="AO934" s="87">
        <v>1</v>
      </c>
      <c r="AP934" s="87">
        <v>0.1</v>
      </c>
      <c r="AQ934" s="708"/>
      <c r="AR934" s="104"/>
      <c r="AS934" s="87" t="s">
        <v>420</v>
      </c>
      <c r="AT934" s="87">
        <v>1</v>
      </c>
      <c r="AU934" s="87">
        <v>0.1</v>
      </c>
      <c r="AV934" s="708"/>
      <c r="AW934" s="104"/>
    </row>
    <row r="935" spans="1:49" hidden="1">
      <c r="A935" s="522">
        <v>931</v>
      </c>
      <c r="B935" s="531" t="s">
        <v>1058</v>
      </c>
      <c r="C935" s="103" t="s">
        <v>84</v>
      </c>
      <c r="D935" s="513" t="s">
        <v>2641</v>
      </c>
      <c r="E935" s="576" t="s">
        <v>2938</v>
      </c>
      <c r="F935" s="562" t="s">
        <v>334</v>
      </c>
      <c r="G935" s="513" t="s">
        <v>417</v>
      </c>
      <c r="H935" s="87" t="s">
        <v>418</v>
      </c>
      <c r="I935" s="109" t="s">
        <v>419</v>
      </c>
      <c r="J935" s="106"/>
      <c r="K935" s="106"/>
      <c r="L935" s="103"/>
      <c r="M935" s="106"/>
      <c r="N935" s="106"/>
      <c r="O935" s="557"/>
      <c r="P935" s="106"/>
      <c r="Q935" s="106"/>
      <c r="R935" s="87" t="s">
        <v>420</v>
      </c>
      <c r="S935" s="548">
        <v>1</v>
      </c>
      <c r="T935" s="549">
        <v>0.15</v>
      </c>
      <c r="U935" s="549">
        <v>50.29</v>
      </c>
      <c r="V935" s="554">
        <f t="shared" si="77"/>
        <v>90.521999999999991</v>
      </c>
      <c r="W935" s="737"/>
      <c r="X935" s="549">
        <v>133.30000000000001</v>
      </c>
      <c r="Y935" s="550">
        <f t="shared" si="78"/>
        <v>239.94</v>
      </c>
      <c r="Z935" s="677" t="s">
        <v>1507</v>
      </c>
      <c r="AA935" s="678"/>
      <c r="AB935" s="106"/>
      <c r="AD935" s="87" t="s">
        <v>420</v>
      </c>
      <c r="AE935" s="87">
        <v>1</v>
      </c>
      <c r="AF935" s="87">
        <v>0.15</v>
      </c>
      <c r="AG935" s="708"/>
      <c r="AH935" s="104"/>
      <c r="AI935" s="87" t="s">
        <v>420</v>
      </c>
      <c r="AJ935" s="87">
        <v>1</v>
      </c>
      <c r="AK935" s="87">
        <v>0.15</v>
      </c>
      <c r="AL935" s="708"/>
      <c r="AM935" s="104"/>
      <c r="AN935" s="87" t="s">
        <v>420</v>
      </c>
      <c r="AO935" s="87">
        <v>1</v>
      </c>
      <c r="AP935" s="87">
        <v>0.15</v>
      </c>
      <c r="AQ935" s="708"/>
      <c r="AR935" s="104"/>
      <c r="AS935" s="87" t="s">
        <v>420</v>
      </c>
      <c r="AT935" s="87">
        <v>1</v>
      </c>
      <c r="AU935" s="87">
        <v>0.15</v>
      </c>
      <c r="AV935" s="708"/>
      <c r="AW935" s="104"/>
    </row>
    <row r="936" spans="1:49" hidden="1">
      <c r="A936" s="522">
        <v>932</v>
      </c>
      <c r="B936" s="531" t="s">
        <v>1058</v>
      </c>
      <c r="C936" s="103" t="s">
        <v>84</v>
      </c>
      <c r="D936" s="513" t="s">
        <v>2641</v>
      </c>
      <c r="E936" s="576" t="s">
        <v>2938</v>
      </c>
      <c r="F936" s="562" t="s">
        <v>334</v>
      </c>
      <c r="G936" s="513" t="s">
        <v>417</v>
      </c>
      <c r="H936" s="87" t="s">
        <v>424</v>
      </c>
      <c r="I936" s="87" t="s">
        <v>422</v>
      </c>
      <c r="J936" s="106" t="s">
        <v>423</v>
      </c>
      <c r="K936" s="106"/>
      <c r="L936" s="103"/>
      <c r="M936" s="106"/>
      <c r="N936" s="106"/>
      <c r="O936" s="557"/>
      <c r="P936" s="106"/>
      <c r="Q936" s="106"/>
      <c r="R936" s="87" t="s">
        <v>420</v>
      </c>
      <c r="S936" s="548">
        <v>1</v>
      </c>
      <c r="T936" s="549">
        <v>0.05</v>
      </c>
      <c r="U936" s="549">
        <v>50.29</v>
      </c>
      <c r="V936" s="554">
        <f t="shared" si="77"/>
        <v>30.173999999999999</v>
      </c>
      <c r="W936" s="737"/>
      <c r="X936" s="549">
        <v>133.30000000000001</v>
      </c>
      <c r="Y936" s="550">
        <f t="shared" si="78"/>
        <v>79.980000000000018</v>
      </c>
      <c r="Z936" s="677" t="s">
        <v>1507</v>
      </c>
      <c r="AA936" s="678"/>
      <c r="AB936" s="106"/>
      <c r="AD936" s="87" t="s">
        <v>420</v>
      </c>
      <c r="AE936" s="87">
        <v>1</v>
      </c>
      <c r="AF936" s="87">
        <v>0.05</v>
      </c>
      <c r="AG936" s="708"/>
      <c r="AH936" s="104"/>
      <c r="AI936" s="87" t="s">
        <v>420</v>
      </c>
      <c r="AJ936" s="87">
        <v>1</v>
      </c>
      <c r="AK936" s="87">
        <v>0.05</v>
      </c>
      <c r="AL936" s="708"/>
      <c r="AM936" s="104"/>
      <c r="AN936" s="87" t="s">
        <v>420</v>
      </c>
      <c r="AO936" s="87">
        <v>1</v>
      </c>
      <c r="AP936" s="87">
        <v>0.05</v>
      </c>
      <c r="AQ936" s="708"/>
      <c r="AR936" s="104"/>
      <c r="AS936" s="87" t="s">
        <v>420</v>
      </c>
      <c r="AT936" s="87">
        <v>1</v>
      </c>
      <c r="AU936" s="87">
        <v>0.05</v>
      </c>
      <c r="AV936" s="708"/>
      <c r="AW936" s="104"/>
    </row>
    <row r="937" spans="1:49" hidden="1">
      <c r="A937" s="522">
        <v>933</v>
      </c>
      <c r="B937" s="531" t="s">
        <v>1058</v>
      </c>
      <c r="C937" s="103" t="s">
        <v>84</v>
      </c>
      <c r="D937" s="513" t="s">
        <v>2641</v>
      </c>
      <c r="E937" s="576" t="s">
        <v>2938</v>
      </c>
      <c r="F937" s="562" t="s">
        <v>334</v>
      </c>
      <c r="G937" s="513" t="s">
        <v>417</v>
      </c>
      <c r="H937" s="87" t="s">
        <v>421</v>
      </c>
      <c r="I937" s="109" t="s">
        <v>425</v>
      </c>
      <c r="J937" s="106" t="s">
        <v>426</v>
      </c>
      <c r="K937" s="106"/>
      <c r="L937" s="103"/>
      <c r="M937" s="106"/>
      <c r="N937" s="106"/>
      <c r="O937" s="557"/>
      <c r="P937" s="106"/>
      <c r="Q937" s="106"/>
      <c r="R937" s="87" t="s">
        <v>420</v>
      </c>
      <c r="S937" s="548">
        <v>1</v>
      </c>
      <c r="T937" s="549">
        <v>0.1</v>
      </c>
      <c r="U937" s="549">
        <v>50.29</v>
      </c>
      <c r="V937" s="554">
        <f t="shared" si="77"/>
        <v>60.347999999999999</v>
      </c>
      <c r="W937" s="737"/>
      <c r="X937" s="549">
        <v>133.30000000000001</v>
      </c>
      <c r="Y937" s="550">
        <f t="shared" si="78"/>
        <v>159.96000000000004</v>
      </c>
      <c r="Z937" s="677" t="s">
        <v>1507</v>
      </c>
      <c r="AA937" s="678"/>
      <c r="AB937" s="106"/>
      <c r="AD937" s="87" t="s">
        <v>420</v>
      </c>
      <c r="AE937" s="87">
        <v>1</v>
      </c>
      <c r="AF937" s="87">
        <v>0.1</v>
      </c>
      <c r="AG937" s="708"/>
      <c r="AH937" s="104"/>
      <c r="AI937" s="87" t="s">
        <v>420</v>
      </c>
      <c r="AJ937" s="87">
        <v>1</v>
      </c>
      <c r="AK937" s="87">
        <v>0.1</v>
      </c>
      <c r="AL937" s="708"/>
      <c r="AM937" s="104"/>
      <c r="AN937" s="87" t="s">
        <v>420</v>
      </c>
      <c r="AO937" s="87">
        <v>1</v>
      </c>
      <c r="AP937" s="87">
        <v>0.1</v>
      </c>
      <c r="AQ937" s="708"/>
      <c r="AR937" s="104"/>
      <c r="AS937" s="87" t="s">
        <v>420</v>
      </c>
      <c r="AT937" s="87">
        <v>1</v>
      </c>
      <c r="AU937" s="87">
        <v>0.1</v>
      </c>
      <c r="AV937" s="708"/>
      <c r="AW937" s="104"/>
    </row>
    <row r="938" spans="1:49" ht="49.5" hidden="1" customHeight="1">
      <c r="A938" s="522">
        <v>934</v>
      </c>
      <c r="B938" s="531" t="s">
        <v>1058</v>
      </c>
      <c r="C938" s="103" t="s">
        <v>84</v>
      </c>
      <c r="D938" s="513" t="s">
        <v>2642</v>
      </c>
      <c r="E938" s="562" t="s">
        <v>2644</v>
      </c>
      <c r="F938" s="563" t="s">
        <v>2957</v>
      </c>
      <c r="G938" s="513" t="s">
        <v>2681</v>
      </c>
      <c r="H938" s="87" t="s">
        <v>427</v>
      </c>
      <c r="I938" s="109" t="s">
        <v>428</v>
      </c>
      <c r="J938" s="106" t="s">
        <v>429</v>
      </c>
      <c r="K938" s="106"/>
      <c r="L938" s="103"/>
      <c r="M938" s="106"/>
      <c r="N938" s="106"/>
      <c r="O938" s="557"/>
      <c r="P938" s="106"/>
      <c r="Q938" s="106"/>
      <c r="R938" s="87" t="s">
        <v>420</v>
      </c>
      <c r="S938" s="548">
        <v>1</v>
      </c>
      <c r="T938" s="597">
        <v>0.25</v>
      </c>
      <c r="U938" s="549">
        <v>50.29</v>
      </c>
      <c r="V938" s="554">
        <f t="shared" si="77"/>
        <v>150.87</v>
      </c>
      <c r="W938" s="737"/>
      <c r="X938" s="549">
        <v>133.30000000000001</v>
      </c>
      <c r="Y938" s="550">
        <f t="shared" si="78"/>
        <v>399.90000000000003</v>
      </c>
      <c r="Z938" s="677" t="s">
        <v>1507</v>
      </c>
      <c r="AA938" s="678"/>
      <c r="AB938" s="618" t="s">
        <v>1549</v>
      </c>
      <c r="AD938" s="87" t="s">
        <v>420</v>
      </c>
      <c r="AE938" s="87">
        <v>1</v>
      </c>
      <c r="AF938" s="87">
        <v>0.25</v>
      </c>
      <c r="AG938" s="708"/>
      <c r="AH938" s="104"/>
      <c r="AI938" s="87" t="s">
        <v>420</v>
      </c>
      <c r="AJ938" s="87">
        <v>1</v>
      </c>
      <c r="AK938" s="87">
        <v>0.25</v>
      </c>
      <c r="AL938" s="708"/>
      <c r="AM938" s="104"/>
      <c r="AN938" s="87" t="s">
        <v>420</v>
      </c>
      <c r="AO938" s="87">
        <v>1</v>
      </c>
      <c r="AP938" s="87">
        <v>0.25</v>
      </c>
      <c r="AQ938" s="708"/>
      <c r="AR938" s="104"/>
      <c r="AS938" s="87" t="s">
        <v>420</v>
      </c>
      <c r="AT938" s="87">
        <v>1</v>
      </c>
      <c r="AU938" s="87">
        <v>0.25</v>
      </c>
      <c r="AV938" s="708"/>
      <c r="AW938" s="104"/>
    </row>
    <row r="939" spans="1:49" ht="23" hidden="1">
      <c r="A939" s="522">
        <v>935</v>
      </c>
      <c r="B939" s="531" t="s">
        <v>1058</v>
      </c>
      <c r="C939" s="103" t="s">
        <v>84</v>
      </c>
      <c r="D939" s="513" t="s">
        <v>2642</v>
      </c>
      <c r="E939" s="562" t="s">
        <v>2644</v>
      </c>
      <c r="F939" s="563" t="s">
        <v>2957</v>
      </c>
      <c r="G939" s="513" t="s">
        <v>2682</v>
      </c>
      <c r="H939" s="87" t="s">
        <v>431</v>
      </c>
      <c r="I939" s="109" t="s">
        <v>432</v>
      </c>
      <c r="J939" s="106" t="s">
        <v>433</v>
      </c>
      <c r="K939" s="106"/>
      <c r="L939" s="103"/>
      <c r="M939" s="106"/>
      <c r="N939" s="106"/>
      <c r="O939" s="557"/>
      <c r="P939" s="106"/>
      <c r="Q939" s="106"/>
      <c r="R939" s="87" t="s">
        <v>420</v>
      </c>
      <c r="S939" s="548">
        <v>1</v>
      </c>
      <c r="T939" s="549">
        <v>0.15</v>
      </c>
      <c r="U939" s="549">
        <v>50.29</v>
      </c>
      <c r="V939" s="554">
        <f t="shared" si="77"/>
        <v>90.521999999999991</v>
      </c>
      <c r="W939" s="737"/>
      <c r="X939" s="549">
        <v>133.30000000000001</v>
      </c>
      <c r="Y939" s="550">
        <f t="shared" si="78"/>
        <v>239.94</v>
      </c>
      <c r="Z939" s="677" t="s">
        <v>1507</v>
      </c>
      <c r="AA939" s="678"/>
      <c r="AB939" s="106"/>
      <c r="AD939" s="87" t="s">
        <v>420</v>
      </c>
      <c r="AE939" s="87">
        <v>1</v>
      </c>
      <c r="AF939" s="87">
        <v>0.15</v>
      </c>
      <c r="AG939" s="708"/>
      <c r="AH939" s="104"/>
      <c r="AI939" s="87" t="s">
        <v>420</v>
      </c>
      <c r="AJ939" s="87">
        <v>1</v>
      </c>
      <c r="AK939" s="87">
        <v>0.15</v>
      </c>
      <c r="AL939" s="708"/>
      <c r="AM939" s="104"/>
      <c r="AN939" s="87" t="s">
        <v>420</v>
      </c>
      <c r="AO939" s="87">
        <v>1</v>
      </c>
      <c r="AP939" s="87">
        <v>0.15</v>
      </c>
      <c r="AQ939" s="708"/>
      <c r="AR939" s="104"/>
      <c r="AS939" s="87" t="s">
        <v>420</v>
      </c>
      <c r="AT939" s="87">
        <v>1</v>
      </c>
      <c r="AU939" s="87">
        <v>0.15</v>
      </c>
      <c r="AV939" s="708"/>
      <c r="AW939" s="104"/>
    </row>
    <row r="940" spans="1:49" hidden="1">
      <c r="A940" s="522">
        <v>936</v>
      </c>
      <c r="B940" s="531" t="s">
        <v>1058</v>
      </c>
      <c r="C940" s="103" t="s">
        <v>84</v>
      </c>
      <c r="D940" s="513" t="s">
        <v>2642</v>
      </c>
      <c r="E940" s="562" t="s">
        <v>2644</v>
      </c>
      <c r="F940" s="513" t="s">
        <v>2683</v>
      </c>
      <c r="G940" s="513" t="s">
        <v>430</v>
      </c>
      <c r="H940" s="87" t="s">
        <v>435</v>
      </c>
      <c r="I940" s="109" t="s">
        <v>436</v>
      </c>
      <c r="J940" s="106" t="s">
        <v>415</v>
      </c>
      <c r="K940" s="106"/>
      <c r="L940" s="103"/>
      <c r="M940" s="106"/>
      <c r="N940" s="106"/>
      <c r="O940" s="557"/>
      <c r="P940" s="106"/>
      <c r="Q940" s="106"/>
      <c r="R940" s="87" t="s">
        <v>420</v>
      </c>
      <c r="S940" s="548">
        <v>0</v>
      </c>
      <c r="T940" s="549">
        <v>90</v>
      </c>
      <c r="U940" s="549">
        <v>50.29</v>
      </c>
      <c r="V940" s="554">
        <f t="shared" si="77"/>
        <v>0</v>
      </c>
      <c r="W940" s="737"/>
      <c r="X940" s="549">
        <v>133.30000000000001</v>
      </c>
      <c r="Y940" s="550">
        <f t="shared" si="78"/>
        <v>0</v>
      </c>
      <c r="Z940" s="677" t="s">
        <v>1507</v>
      </c>
      <c r="AA940" s="678"/>
      <c r="AB940" s="106"/>
      <c r="AD940" s="87" t="s">
        <v>420</v>
      </c>
      <c r="AE940" s="87">
        <v>0</v>
      </c>
      <c r="AF940" s="87">
        <v>90</v>
      </c>
      <c r="AG940" s="708"/>
      <c r="AH940" s="104"/>
      <c r="AI940" s="87" t="s">
        <v>420</v>
      </c>
      <c r="AJ940" s="87">
        <v>0</v>
      </c>
      <c r="AK940" s="87">
        <v>90</v>
      </c>
      <c r="AL940" s="708"/>
      <c r="AM940" s="104"/>
      <c r="AN940" s="87" t="s">
        <v>420</v>
      </c>
      <c r="AO940" s="87">
        <v>0</v>
      </c>
      <c r="AP940" s="87">
        <v>90</v>
      </c>
      <c r="AQ940" s="708"/>
      <c r="AR940" s="104"/>
      <c r="AS940" s="87" t="s">
        <v>420</v>
      </c>
      <c r="AT940" s="87">
        <v>0</v>
      </c>
      <c r="AU940" s="87">
        <v>90</v>
      </c>
      <c r="AV940" s="708"/>
      <c r="AW940" s="104"/>
    </row>
    <row r="941" spans="1:49" hidden="1">
      <c r="A941" s="522">
        <v>937</v>
      </c>
      <c r="B941" s="531" t="s">
        <v>1058</v>
      </c>
      <c r="C941" s="103" t="s">
        <v>84</v>
      </c>
      <c r="D941" s="513" t="s">
        <v>2642</v>
      </c>
      <c r="E941" s="562" t="s">
        <v>2644</v>
      </c>
      <c r="F941" s="513" t="s">
        <v>2683</v>
      </c>
      <c r="G941" s="513" t="s">
        <v>430</v>
      </c>
      <c r="H941" s="87" t="s">
        <v>193</v>
      </c>
      <c r="I941" s="109" t="s">
        <v>439</v>
      </c>
      <c r="J941" s="106"/>
      <c r="K941" s="106"/>
      <c r="L941" s="103"/>
      <c r="M941" s="106"/>
      <c r="N941" s="106" t="s">
        <v>440</v>
      </c>
      <c r="O941" s="557" t="s">
        <v>2570</v>
      </c>
      <c r="P941" s="106"/>
      <c r="Q941" s="106"/>
      <c r="R941" s="87" t="s">
        <v>420</v>
      </c>
      <c r="S941" s="548">
        <v>1</v>
      </c>
      <c r="T941" s="549">
        <v>0.25</v>
      </c>
      <c r="U941" s="549">
        <v>50.29</v>
      </c>
      <c r="V941" s="554">
        <f t="shared" si="77"/>
        <v>150.87</v>
      </c>
      <c r="W941" s="737"/>
      <c r="X941" s="549">
        <v>133.30000000000001</v>
      </c>
      <c r="Y941" s="550">
        <f t="shared" si="78"/>
        <v>399.90000000000003</v>
      </c>
      <c r="Z941" s="677" t="s">
        <v>1507</v>
      </c>
      <c r="AA941" s="678"/>
      <c r="AB941" s="106"/>
      <c r="AD941" s="87" t="s">
        <v>420</v>
      </c>
      <c r="AE941" s="87">
        <v>1</v>
      </c>
      <c r="AF941" s="87">
        <v>0.25</v>
      </c>
      <c r="AG941" s="708"/>
      <c r="AH941" s="104"/>
      <c r="AI941" s="87" t="s">
        <v>420</v>
      </c>
      <c r="AJ941" s="87">
        <v>1</v>
      </c>
      <c r="AK941" s="87">
        <v>0.25</v>
      </c>
      <c r="AL941" s="708"/>
      <c r="AM941" s="104"/>
      <c r="AN941" s="87" t="s">
        <v>420</v>
      </c>
      <c r="AO941" s="87">
        <v>1</v>
      </c>
      <c r="AP941" s="87">
        <v>0.25</v>
      </c>
      <c r="AQ941" s="708"/>
      <c r="AR941" s="104"/>
      <c r="AS941" s="87" t="s">
        <v>420</v>
      </c>
      <c r="AT941" s="87">
        <v>1</v>
      </c>
      <c r="AU941" s="87">
        <v>0.25</v>
      </c>
      <c r="AV941" s="708"/>
      <c r="AW941" s="104"/>
    </row>
    <row r="942" spans="1:49" hidden="1">
      <c r="A942" s="522">
        <v>938</v>
      </c>
      <c r="B942" s="531" t="s">
        <v>1058</v>
      </c>
      <c r="C942" s="103" t="s">
        <v>84</v>
      </c>
      <c r="D942" s="513" t="s">
        <v>2642</v>
      </c>
      <c r="E942" s="562" t="s">
        <v>2644</v>
      </c>
      <c r="F942" s="513" t="s">
        <v>2683</v>
      </c>
      <c r="G942" s="513" t="s">
        <v>430</v>
      </c>
      <c r="H942" s="87" t="s">
        <v>442</v>
      </c>
      <c r="I942" s="109" t="s">
        <v>443</v>
      </c>
      <c r="J942" s="106"/>
      <c r="K942" s="106"/>
      <c r="L942" s="103"/>
      <c r="M942" s="106"/>
      <c r="N942" s="106"/>
      <c r="O942" s="557"/>
      <c r="P942" s="106"/>
      <c r="Q942" s="106"/>
      <c r="R942" s="87" t="s">
        <v>420</v>
      </c>
      <c r="S942" s="548">
        <v>1</v>
      </c>
      <c r="T942" s="549">
        <v>0.05</v>
      </c>
      <c r="U942" s="549">
        <v>50.29</v>
      </c>
      <c r="V942" s="554">
        <f t="shared" si="77"/>
        <v>30.173999999999999</v>
      </c>
      <c r="W942" s="737"/>
      <c r="X942" s="549">
        <v>133.30000000000001</v>
      </c>
      <c r="Y942" s="550">
        <f t="shared" si="78"/>
        <v>79.980000000000018</v>
      </c>
      <c r="Z942" s="677" t="s">
        <v>1507</v>
      </c>
      <c r="AA942" s="678"/>
      <c r="AB942" s="106"/>
      <c r="AD942" s="87" t="s">
        <v>420</v>
      </c>
      <c r="AE942" s="87">
        <v>1</v>
      </c>
      <c r="AF942" s="87">
        <v>0.05</v>
      </c>
      <c r="AG942" s="708"/>
      <c r="AH942" s="104"/>
      <c r="AI942" s="87" t="s">
        <v>420</v>
      </c>
      <c r="AJ942" s="87">
        <v>1</v>
      </c>
      <c r="AK942" s="87">
        <v>0.05</v>
      </c>
      <c r="AL942" s="708"/>
      <c r="AM942" s="104"/>
      <c r="AN942" s="87" t="s">
        <v>420</v>
      </c>
      <c r="AO942" s="87">
        <v>1</v>
      </c>
      <c r="AP942" s="87">
        <v>0.05</v>
      </c>
      <c r="AQ942" s="708"/>
      <c r="AR942" s="104"/>
      <c r="AS942" s="87" t="s">
        <v>420</v>
      </c>
      <c r="AT942" s="87">
        <v>1</v>
      </c>
      <c r="AU942" s="87">
        <v>0.05</v>
      </c>
      <c r="AV942" s="708"/>
      <c r="AW942" s="104"/>
    </row>
    <row r="943" spans="1:49" ht="34.5" hidden="1">
      <c r="A943" s="522">
        <v>939</v>
      </c>
      <c r="B943" s="531" t="s">
        <v>1058</v>
      </c>
      <c r="C943" s="103" t="s">
        <v>84</v>
      </c>
      <c r="D943" s="513" t="s">
        <v>2642</v>
      </c>
      <c r="E943" s="562" t="s">
        <v>2644</v>
      </c>
      <c r="F943" s="563" t="s">
        <v>2957</v>
      </c>
      <c r="G943" s="513" t="s">
        <v>430</v>
      </c>
      <c r="H943" s="87" t="s">
        <v>444</v>
      </c>
      <c r="I943" s="109" t="s">
        <v>2915</v>
      </c>
      <c r="J943" s="106" t="s">
        <v>415</v>
      </c>
      <c r="K943" s="106"/>
      <c r="L943" s="103"/>
      <c r="M943" s="106"/>
      <c r="N943" s="106"/>
      <c r="O943" s="557"/>
      <c r="P943" s="106"/>
      <c r="Q943" s="106"/>
      <c r="R943" s="87" t="s">
        <v>420</v>
      </c>
      <c r="S943" s="548">
        <v>1</v>
      </c>
      <c r="T943" s="549">
        <v>0.15</v>
      </c>
      <c r="U943" s="549">
        <v>109.72</v>
      </c>
      <c r="V943" s="554">
        <f t="shared" si="77"/>
        <v>197.49599999999998</v>
      </c>
      <c r="W943" s="737"/>
      <c r="X943" s="549">
        <v>1066.5999999999999</v>
      </c>
      <c r="Y943" s="550">
        <f t="shared" si="78"/>
        <v>1919.8799999999997</v>
      </c>
      <c r="Z943" s="677" t="s">
        <v>1495</v>
      </c>
      <c r="AA943" s="678"/>
      <c r="AB943" s="685" t="s">
        <v>2916</v>
      </c>
      <c r="AD943" s="87" t="s">
        <v>420</v>
      </c>
      <c r="AE943" s="87">
        <v>1</v>
      </c>
      <c r="AF943" s="87">
        <v>0.15</v>
      </c>
      <c r="AG943" s="708"/>
      <c r="AH943" s="104"/>
      <c r="AI943" s="87" t="s">
        <v>420</v>
      </c>
      <c r="AJ943" s="87">
        <v>1</v>
      </c>
      <c r="AK943" s="87">
        <v>0.15</v>
      </c>
      <c r="AL943" s="708"/>
      <c r="AM943" s="104"/>
      <c r="AN943" s="87" t="s">
        <v>420</v>
      </c>
      <c r="AO943" s="87">
        <v>1</v>
      </c>
      <c r="AP943" s="87">
        <v>0.15</v>
      </c>
      <c r="AQ943" s="708"/>
      <c r="AR943" s="104"/>
      <c r="AS943" s="87" t="s">
        <v>420</v>
      </c>
      <c r="AT943" s="87">
        <v>1</v>
      </c>
      <c r="AU943" s="87">
        <v>0.15</v>
      </c>
      <c r="AV943" s="708"/>
      <c r="AW943" s="104"/>
    </row>
    <row r="944" spans="1:49" hidden="1">
      <c r="A944" s="522">
        <v>940</v>
      </c>
      <c r="B944" s="531" t="s">
        <v>1058</v>
      </c>
      <c r="C944" s="103" t="s">
        <v>84</v>
      </c>
      <c r="D944" s="513" t="s">
        <v>2642</v>
      </c>
      <c r="E944" s="562" t="s">
        <v>2644</v>
      </c>
      <c r="F944" s="513" t="s">
        <v>434</v>
      </c>
      <c r="G944" s="513" t="s">
        <v>461</v>
      </c>
      <c r="H944" s="87" t="s">
        <v>1225</v>
      </c>
      <c r="I944" s="109" t="s">
        <v>2917</v>
      </c>
      <c r="J944" s="106" t="s">
        <v>415</v>
      </c>
      <c r="K944" s="106"/>
      <c r="L944" s="103"/>
      <c r="M944" s="106"/>
      <c r="N944" s="106"/>
      <c r="O944" s="557" t="s">
        <v>2571</v>
      </c>
      <c r="P944" s="106"/>
      <c r="Q944" s="106"/>
      <c r="R944" s="87" t="s">
        <v>420</v>
      </c>
      <c r="S944" s="548">
        <v>0</v>
      </c>
      <c r="T944" s="686">
        <v>1800</v>
      </c>
      <c r="U944" s="549">
        <v>50.29</v>
      </c>
      <c r="V944" s="554">
        <f t="shared" si="77"/>
        <v>0</v>
      </c>
      <c r="W944" s="764"/>
      <c r="X944" s="549">
        <v>133.30000000000001</v>
      </c>
      <c r="Y944" s="550">
        <f t="shared" si="78"/>
        <v>0</v>
      </c>
      <c r="Z944" s="677" t="s">
        <v>1495</v>
      </c>
      <c r="AA944" s="678"/>
      <c r="AB944" s="573" t="s">
        <v>2918</v>
      </c>
      <c r="AD944" s="87" t="s">
        <v>420</v>
      </c>
      <c r="AE944" s="87">
        <v>0</v>
      </c>
      <c r="AF944" s="87">
        <v>1800</v>
      </c>
      <c r="AG944" s="708"/>
      <c r="AH944" s="104"/>
      <c r="AI944" s="87" t="s">
        <v>420</v>
      </c>
      <c r="AJ944" s="87">
        <v>0</v>
      </c>
      <c r="AK944" s="87">
        <v>1800</v>
      </c>
      <c r="AL944" s="708"/>
      <c r="AM944" s="104"/>
      <c r="AN944" s="87" t="s">
        <v>420</v>
      </c>
      <c r="AO944" s="87">
        <v>0</v>
      </c>
      <c r="AP944" s="87">
        <v>1800</v>
      </c>
      <c r="AQ944" s="708"/>
      <c r="AR944" s="104"/>
      <c r="AS944" s="87" t="s">
        <v>420</v>
      </c>
      <c r="AT944" s="87">
        <v>0</v>
      </c>
      <c r="AU944" s="87">
        <v>1800</v>
      </c>
      <c r="AV944" s="708"/>
      <c r="AW944" s="104"/>
    </row>
    <row r="945" spans="1:49" hidden="1">
      <c r="A945" s="522">
        <v>941</v>
      </c>
      <c r="B945" s="531" t="s">
        <v>1058</v>
      </c>
      <c r="C945" s="103" t="s">
        <v>84</v>
      </c>
      <c r="D945" s="513" t="s">
        <v>2642</v>
      </c>
      <c r="E945" s="562" t="s">
        <v>2644</v>
      </c>
      <c r="F945" s="513" t="s">
        <v>434</v>
      </c>
      <c r="G945" s="513" t="s">
        <v>461</v>
      </c>
      <c r="H945" s="87" t="s">
        <v>711</v>
      </c>
      <c r="I945" s="109" t="s">
        <v>2919</v>
      </c>
      <c r="J945" s="106" t="s">
        <v>415</v>
      </c>
      <c r="K945" s="106"/>
      <c r="L945" s="103"/>
      <c r="M945" s="106"/>
      <c r="N945" s="106"/>
      <c r="O945" s="557" t="s">
        <v>2573</v>
      </c>
      <c r="P945" s="106"/>
      <c r="Q945" s="106"/>
      <c r="R945" s="87" t="s">
        <v>420</v>
      </c>
      <c r="S945" s="548">
        <v>0</v>
      </c>
      <c r="T945" s="686">
        <v>1800</v>
      </c>
      <c r="U945" s="549">
        <v>50.29</v>
      </c>
      <c r="V945" s="554">
        <f t="shared" si="77"/>
        <v>0</v>
      </c>
      <c r="W945" s="764"/>
      <c r="X945" s="549">
        <v>133.30000000000001</v>
      </c>
      <c r="Y945" s="550">
        <f t="shared" si="78"/>
        <v>0</v>
      </c>
      <c r="Z945" s="677" t="s">
        <v>1495</v>
      </c>
      <c r="AA945" s="678"/>
      <c r="AB945" s="573" t="s">
        <v>2920</v>
      </c>
      <c r="AD945" s="87" t="s">
        <v>420</v>
      </c>
      <c r="AE945" s="87">
        <v>0</v>
      </c>
      <c r="AF945" s="87">
        <v>1800</v>
      </c>
      <c r="AG945" s="708"/>
      <c r="AH945" s="104"/>
      <c r="AI945" s="87" t="s">
        <v>420</v>
      </c>
      <c r="AJ945" s="87">
        <v>0</v>
      </c>
      <c r="AK945" s="87">
        <v>1800</v>
      </c>
      <c r="AL945" s="708"/>
      <c r="AM945" s="104"/>
      <c r="AN945" s="87" t="s">
        <v>420</v>
      </c>
      <c r="AO945" s="87">
        <v>0</v>
      </c>
      <c r="AP945" s="87">
        <v>1800</v>
      </c>
      <c r="AQ945" s="708"/>
      <c r="AR945" s="104"/>
      <c r="AS945" s="87" t="s">
        <v>420</v>
      </c>
      <c r="AT945" s="87">
        <v>0</v>
      </c>
      <c r="AU945" s="87">
        <v>1800</v>
      </c>
      <c r="AV945" s="708"/>
      <c r="AW945" s="104"/>
    </row>
    <row r="946" spans="1:49" ht="23" hidden="1">
      <c r="A946" s="522">
        <v>942</v>
      </c>
      <c r="B946" s="531" t="s">
        <v>1058</v>
      </c>
      <c r="C946" s="103" t="s">
        <v>84</v>
      </c>
      <c r="D946" s="513" t="s">
        <v>2642</v>
      </c>
      <c r="E946" s="562" t="s">
        <v>2644</v>
      </c>
      <c r="F946" s="513" t="s">
        <v>2968</v>
      </c>
      <c r="G946" s="513" t="s">
        <v>465</v>
      </c>
      <c r="H946" s="87" t="s">
        <v>716</v>
      </c>
      <c r="I946" s="109" t="s">
        <v>1551</v>
      </c>
      <c r="J946" s="106" t="s">
        <v>415</v>
      </c>
      <c r="K946" s="106"/>
      <c r="L946" s="103"/>
      <c r="M946" s="106"/>
      <c r="N946" s="106"/>
      <c r="O946" s="557" t="s">
        <v>2573</v>
      </c>
      <c r="P946" s="106"/>
      <c r="Q946" s="106"/>
      <c r="R946" s="87" t="s">
        <v>420</v>
      </c>
      <c r="S946" s="548">
        <v>0</v>
      </c>
      <c r="T946" s="686">
        <v>1800</v>
      </c>
      <c r="U946" s="549">
        <v>50.29</v>
      </c>
      <c r="V946" s="554">
        <f t="shared" si="77"/>
        <v>0</v>
      </c>
      <c r="W946" s="764"/>
      <c r="X946" s="549">
        <v>133.30000000000001</v>
      </c>
      <c r="Y946" s="550">
        <f t="shared" si="78"/>
        <v>0</v>
      </c>
      <c r="Z946" s="677" t="s">
        <v>1495</v>
      </c>
      <c r="AA946" s="678"/>
      <c r="AB946" s="573" t="s">
        <v>2575</v>
      </c>
      <c r="AD946" s="87" t="s">
        <v>420</v>
      </c>
      <c r="AE946" s="87">
        <v>0</v>
      </c>
      <c r="AF946" s="87">
        <v>1800</v>
      </c>
      <c r="AG946" s="708"/>
      <c r="AH946" s="104"/>
      <c r="AI946" s="87" t="s">
        <v>420</v>
      </c>
      <c r="AJ946" s="87">
        <v>0</v>
      </c>
      <c r="AK946" s="87">
        <v>1800</v>
      </c>
      <c r="AL946" s="708"/>
      <c r="AM946" s="104"/>
      <c r="AN946" s="87" t="s">
        <v>420</v>
      </c>
      <c r="AO946" s="87">
        <v>0</v>
      </c>
      <c r="AP946" s="87">
        <v>1800</v>
      </c>
      <c r="AQ946" s="708"/>
      <c r="AR946" s="104"/>
      <c r="AS946" s="87" t="s">
        <v>420</v>
      </c>
      <c r="AT946" s="87">
        <v>0</v>
      </c>
      <c r="AU946" s="87">
        <v>1800</v>
      </c>
      <c r="AV946" s="708"/>
      <c r="AW946" s="104"/>
    </row>
    <row r="947" spans="1:49" hidden="1">
      <c r="A947" s="522">
        <v>943</v>
      </c>
      <c r="B947" s="531" t="s">
        <v>1058</v>
      </c>
      <c r="C947" s="103" t="s">
        <v>84</v>
      </c>
      <c r="D947" s="513" t="s">
        <v>2642</v>
      </c>
      <c r="E947" s="562" t="s">
        <v>2644</v>
      </c>
      <c r="F947" s="513" t="s">
        <v>434</v>
      </c>
      <c r="G947" s="513" t="s">
        <v>434</v>
      </c>
      <c r="H947" s="87" t="s">
        <v>193</v>
      </c>
      <c r="I947" s="109" t="s">
        <v>1237</v>
      </c>
      <c r="J947" s="106"/>
      <c r="K947" s="106"/>
      <c r="L947" s="103"/>
      <c r="M947" s="106"/>
      <c r="N947" s="106" t="s">
        <v>1552</v>
      </c>
      <c r="O947" s="557"/>
      <c r="P947" s="106"/>
      <c r="Q947" s="106"/>
      <c r="R947" s="87" t="s">
        <v>420</v>
      </c>
      <c r="S947" s="548">
        <v>1</v>
      </c>
      <c r="T947" s="549">
        <v>0.25</v>
      </c>
      <c r="U947" s="549">
        <v>50.3</v>
      </c>
      <c r="V947" s="554">
        <f t="shared" si="77"/>
        <v>150.89999999999998</v>
      </c>
      <c r="W947" s="737"/>
      <c r="X947" s="549">
        <v>133.30000000000001</v>
      </c>
      <c r="Y947" s="550">
        <f t="shared" si="78"/>
        <v>399.90000000000003</v>
      </c>
      <c r="Z947" s="677" t="s">
        <v>1553</v>
      </c>
      <c r="AA947" s="678"/>
      <c r="AB947" s="573" t="s">
        <v>1057</v>
      </c>
      <c r="AD947" s="87" t="s">
        <v>420</v>
      </c>
      <c r="AE947" s="87">
        <v>1</v>
      </c>
      <c r="AF947" s="87">
        <v>0.25</v>
      </c>
      <c r="AG947" s="708"/>
      <c r="AH947" s="104"/>
      <c r="AI947" s="87" t="s">
        <v>420</v>
      </c>
      <c r="AJ947" s="87">
        <v>1</v>
      </c>
      <c r="AK947" s="87">
        <v>0.25</v>
      </c>
      <c r="AL947" s="708"/>
      <c r="AM947" s="104"/>
      <c r="AN947" s="87" t="s">
        <v>420</v>
      </c>
      <c r="AO947" s="87">
        <v>1</v>
      </c>
      <c r="AP947" s="87">
        <v>0.25</v>
      </c>
      <c r="AQ947" s="708"/>
      <c r="AR947" s="104"/>
      <c r="AS947" s="87" t="s">
        <v>420</v>
      </c>
      <c r="AT947" s="87">
        <v>1</v>
      </c>
      <c r="AU947" s="87">
        <v>0.25</v>
      </c>
      <c r="AV947" s="708"/>
      <c r="AW947" s="104"/>
    </row>
    <row r="948" spans="1:49" ht="23" hidden="1">
      <c r="A948" s="522">
        <v>944</v>
      </c>
      <c r="B948" s="531" t="s">
        <v>1058</v>
      </c>
      <c r="C948" s="103" t="s">
        <v>84</v>
      </c>
      <c r="D948" s="513" t="s">
        <v>2642</v>
      </c>
      <c r="E948" s="687" t="s">
        <v>2956</v>
      </c>
      <c r="F948" s="513" t="s">
        <v>2687</v>
      </c>
      <c r="G948" s="513" t="s">
        <v>2921</v>
      </c>
      <c r="H948" s="87" t="s">
        <v>1555</v>
      </c>
      <c r="I948" s="87" t="s">
        <v>1556</v>
      </c>
      <c r="J948" s="106" t="s">
        <v>1416</v>
      </c>
      <c r="K948" s="106"/>
      <c r="L948" s="103"/>
      <c r="M948" s="106"/>
      <c r="N948" s="106"/>
      <c r="O948" s="557"/>
      <c r="P948" s="106"/>
      <c r="Q948" s="106"/>
      <c r="R948" s="87" t="s">
        <v>420</v>
      </c>
      <c r="S948" s="548">
        <v>1</v>
      </c>
      <c r="T948" s="549">
        <v>0.15</v>
      </c>
      <c r="U948" s="549">
        <v>38.86</v>
      </c>
      <c r="V948" s="554">
        <f t="shared" si="77"/>
        <v>69.947999999999993</v>
      </c>
      <c r="W948" s="737"/>
      <c r="X948" s="549">
        <v>133.30000000000001</v>
      </c>
      <c r="Y948" s="550">
        <f t="shared" si="78"/>
        <v>239.94</v>
      </c>
      <c r="Z948" s="677" t="s">
        <v>1484</v>
      </c>
      <c r="AA948" s="678"/>
      <c r="AB948" s="106"/>
      <c r="AD948" s="87" t="s">
        <v>420</v>
      </c>
      <c r="AE948" s="87">
        <v>1</v>
      </c>
      <c r="AF948" s="87">
        <v>0.15</v>
      </c>
      <c r="AG948" s="708"/>
      <c r="AH948" s="104"/>
      <c r="AI948" s="87" t="s">
        <v>420</v>
      </c>
      <c r="AJ948" s="87">
        <v>1</v>
      </c>
      <c r="AK948" s="87">
        <v>0.15</v>
      </c>
      <c r="AL948" s="708"/>
      <c r="AM948" s="104"/>
      <c r="AN948" s="87" t="s">
        <v>420</v>
      </c>
      <c r="AO948" s="87">
        <v>1</v>
      </c>
      <c r="AP948" s="87">
        <v>0.15</v>
      </c>
      <c r="AQ948" s="708"/>
      <c r="AR948" s="104"/>
      <c r="AS948" s="87" t="s">
        <v>420</v>
      </c>
      <c r="AT948" s="87">
        <v>1</v>
      </c>
      <c r="AU948" s="87">
        <v>0.15</v>
      </c>
      <c r="AV948" s="708"/>
      <c r="AW948" s="104"/>
    </row>
    <row r="949" spans="1:49" hidden="1">
      <c r="A949" s="522">
        <v>945</v>
      </c>
      <c r="B949" s="531" t="s">
        <v>1058</v>
      </c>
      <c r="C949" s="103" t="s">
        <v>84</v>
      </c>
      <c r="D949" s="513" t="s">
        <v>2642</v>
      </c>
      <c r="E949" s="687" t="s">
        <v>2956</v>
      </c>
      <c r="F949" s="513" t="s">
        <v>2687</v>
      </c>
      <c r="G949" s="513" t="s">
        <v>2921</v>
      </c>
      <c r="H949" s="87" t="s">
        <v>401</v>
      </c>
      <c r="I949" s="109" t="s">
        <v>1557</v>
      </c>
      <c r="J949" s="106" t="s">
        <v>1558</v>
      </c>
      <c r="K949" s="106"/>
      <c r="L949" s="103"/>
      <c r="M949" s="106"/>
      <c r="N949" s="106"/>
      <c r="O949" s="557"/>
      <c r="P949" s="106"/>
      <c r="Q949" s="106"/>
      <c r="R949" s="87" t="s">
        <v>420</v>
      </c>
      <c r="S949" s="548">
        <v>1</v>
      </c>
      <c r="T949" s="549">
        <v>0.1</v>
      </c>
      <c r="U949" s="549">
        <v>38.86</v>
      </c>
      <c r="V949" s="554">
        <f t="shared" si="77"/>
        <v>46.632000000000005</v>
      </c>
      <c r="W949" s="549"/>
      <c r="X949" s="549">
        <v>133.30000000000001</v>
      </c>
      <c r="Y949" s="550">
        <f t="shared" si="78"/>
        <v>159.96000000000004</v>
      </c>
      <c r="Z949" s="677" t="s">
        <v>1484</v>
      </c>
      <c r="AA949" s="678"/>
      <c r="AB949" s="106"/>
      <c r="AD949" s="87" t="s">
        <v>420</v>
      </c>
      <c r="AE949" s="87">
        <v>1</v>
      </c>
      <c r="AF949" s="87">
        <v>0.1</v>
      </c>
      <c r="AG949" s="708"/>
      <c r="AH949" s="104"/>
      <c r="AI949" s="87" t="s">
        <v>420</v>
      </c>
      <c r="AJ949" s="87">
        <v>1</v>
      </c>
      <c r="AK949" s="87">
        <v>0.1</v>
      </c>
      <c r="AL949" s="708"/>
      <c r="AM949" s="104"/>
      <c r="AN949" s="87" t="s">
        <v>420</v>
      </c>
      <c r="AO949" s="87">
        <v>1</v>
      </c>
      <c r="AP949" s="87">
        <v>0.1</v>
      </c>
      <c r="AQ949" s="708"/>
      <c r="AR949" s="104"/>
      <c r="AS949" s="87" t="s">
        <v>420</v>
      </c>
      <c r="AT949" s="87">
        <v>1</v>
      </c>
      <c r="AU949" s="87">
        <v>0.1</v>
      </c>
      <c r="AV949" s="708"/>
      <c r="AW949" s="104"/>
    </row>
    <row r="950" spans="1:49" hidden="1">
      <c r="A950" s="522">
        <v>946</v>
      </c>
      <c r="B950" s="531" t="s">
        <v>1058</v>
      </c>
      <c r="C950" s="103" t="s">
        <v>84</v>
      </c>
      <c r="D950" s="513" t="s">
        <v>2642</v>
      </c>
      <c r="E950" s="687" t="s">
        <v>2956</v>
      </c>
      <c r="F950" s="513" t="s">
        <v>2687</v>
      </c>
      <c r="G950" s="513" t="s">
        <v>2921</v>
      </c>
      <c r="H950" s="87" t="s">
        <v>404</v>
      </c>
      <c r="I950" s="109" t="s">
        <v>1559</v>
      </c>
      <c r="J950" s="106" t="s">
        <v>1416</v>
      </c>
      <c r="K950" s="106"/>
      <c r="L950" s="103"/>
      <c r="M950" s="106"/>
      <c r="N950" s="106"/>
      <c r="O950" s="557"/>
      <c r="P950" s="106"/>
      <c r="Q950" s="106"/>
      <c r="R950" s="87" t="s">
        <v>420</v>
      </c>
      <c r="S950" s="548">
        <v>1</v>
      </c>
      <c r="T950" s="549">
        <v>0.05</v>
      </c>
      <c r="U950" s="549">
        <v>38.86</v>
      </c>
      <c r="V950" s="554">
        <f t="shared" si="77"/>
        <v>23.316000000000003</v>
      </c>
      <c r="W950" s="549"/>
      <c r="X950" s="549">
        <v>133.30000000000001</v>
      </c>
      <c r="Y950" s="550">
        <f t="shared" si="78"/>
        <v>79.980000000000018</v>
      </c>
      <c r="Z950" s="677" t="s">
        <v>1484</v>
      </c>
      <c r="AA950" s="678"/>
      <c r="AB950" s="106"/>
      <c r="AD950" s="87" t="s">
        <v>420</v>
      </c>
      <c r="AE950" s="87">
        <v>1</v>
      </c>
      <c r="AF950" s="87">
        <v>0.05</v>
      </c>
      <c r="AG950" s="708"/>
      <c r="AH950" s="104"/>
      <c r="AI950" s="87" t="s">
        <v>420</v>
      </c>
      <c r="AJ950" s="87">
        <v>1</v>
      </c>
      <c r="AK950" s="87">
        <v>0.05</v>
      </c>
      <c r="AL950" s="708"/>
      <c r="AM950" s="104"/>
      <c r="AN950" s="87" t="s">
        <v>420</v>
      </c>
      <c r="AO950" s="87">
        <v>1</v>
      </c>
      <c r="AP950" s="87">
        <v>0.05</v>
      </c>
      <c r="AQ950" s="708"/>
      <c r="AR950" s="104"/>
      <c r="AS950" s="87" t="s">
        <v>420</v>
      </c>
      <c r="AT950" s="87">
        <v>1</v>
      </c>
      <c r="AU950" s="87">
        <v>0.05</v>
      </c>
      <c r="AV950" s="708"/>
      <c r="AW950" s="104"/>
    </row>
    <row r="951" spans="1:49" hidden="1">
      <c r="A951" s="522">
        <v>947</v>
      </c>
      <c r="B951" s="531" t="s">
        <v>1058</v>
      </c>
      <c r="C951" s="103" t="s">
        <v>84</v>
      </c>
      <c r="D951" s="513" t="s">
        <v>2642</v>
      </c>
      <c r="E951" s="687" t="s">
        <v>2956</v>
      </c>
      <c r="F951" s="513" t="s">
        <v>2687</v>
      </c>
      <c r="G951" s="513" t="s">
        <v>2921</v>
      </c>
      <c r="H951" s="87" t="s">
        <v>406</v>
      </c>
      <c r="I951" s="109" t="s">
        <v>1560</v>
      </c>
      <c r="J951" s="106" t="s">
        <v>1561</v>
      </c>
      <c r="K951" s="106"/>
      <c r="L951" s="103"/>
      <c r="M951" s="106"/>
      <c r="N951" s="106"/>
      <c r="O951" s="557"/>
      <c r="P951" s="106"/>
      <c r="Q951" s="106"/>
      <c r="R951" s="87" t="s">
        <v>420</v>
      </c>
      <c r="S951" s="548">
        <v>1</v>
      </c>
      <c r="T951" s="549">
        <v>0.05</v>
      </c>
      <c r="U951" s="549">
        <v>38.86</v>
      </c>
      <c r="V951" s="554">
        <f t="shared" si="77"/>
        <v>23.316000000000003</v>
      </c>
      <c r="W951" s="549"/>
      <c r="X951" s="549">
        <v>133.30000000000001</v>
      </c>
      <c r="Y951" s="550">
        <f t="shared" si="78"/>
        <v>79.980000000000018</v>
      </c>
      <c r="Z951" s="677" t="s">
        <v>1484</v>
      </c>
      <c r="AA951" s="678"/>
      <c r="AB951" s="106"/>
      <c r="AD951" s="87" t="s">
        <v>420</v>
      </c>
      <c r="AE951" s="87">
        <v>1</v>
      </c>
      <c r="AF951" s="87">
        <v>0.05</v>
      </c>
      <c r="AG951" s="708"/>
      <c r="AH951" s="104"/>
      <c r="AI951" s="87" t="s">
        <v>420</v>
      </c>
      <c r="AJ951" s="87">
        <v>1</v>
      </c>
      <c r="AK951" s="87">
        <v>0.05</v>
      </c>
      <c r="AL951" s="708"/>
      <c r="AM951" s="104"/>
      <c r="AN951" s="87" t="s">
        <v>420</v>
      </c>
      <c r="AO951" s="87">
        <v>1</v>
      </c>
      <c r="AP951" s="87">
        <v>0.05</v>
      </c>
      <c r="AQ951" s="708"/>
      <c r="AR951" s="104"/>
      <c r="AS951" s="87" t="s">
        <v>420</v>
      </c>
      <c r="AT951" s="87">
        <v>1</v>
      </c>
      <c r="AU951" s="87">
        <v>0.05</v>
      </c>
      <c r="AV951" s="708"/>
      <c r="AW951" s="104"/>
    </row>
    <row r="952" spans="1:49" hidden="1">
      <c r="A952" s="522">
        <v>948</v>
      </c>
      <c r="B952" s="531" t="s">
        <v>1058</v>
      </c>
      <c r="C952" s="103" t="s">
        <v>84</v>
      </c>
      <c r="D952" s="513" t="s">
        <v>2642</v>
      </c>
      <c r="E952" s="687" t="s">
        <v>2956</v>
      </c>
      <c r="F952" s="513" t="s">
        <v>2687</v>
      </c>
      <c r="G952" s="513" t="s">
        <v>2921</v>
      </c>
      <c r="H952" s="87" t="s">
        <v>1562</v>
      </c>
      <c r="I952" s="109" t="s">
        <v>1563</v>
      </c>
      <c r="J952" s="106"/>
      <c r="K952" s="106"/>
      <c r="L952" s="103"/>
      <c r="M952" s="106"/>
      <c r="N952" s="106"/>
      <c r="O952" s="557"/>
      <c r="P952" s="106"/>
      <c r="Q952" s="106"/>
      <c r="R952" s="87" t="s">
        <v>420</v>
      </c>
      <c r="S952" s="548">
        <v>0</v>
      </c>
      <c r="T952" s="549">
        <v>24</v>
      </c>
      <c r="U952" s="549">
        <v>38.86</v>
      </c>
      <c r="V952" s="554">
        <f t="shared" si="77"/>
        <v>0</v>
      </c>
      <c r="W952" s="737"/>
      <c r="X952" s="549">
        <v>133.30000000000001</v>
      </c>
      <c r="Y952" s="550">
        <f t="shared" si="78"/>
        <v>0</v>
      </c>
      <c r="Z952" s="677" t="s">
        <v>1484</v>
      </c>
      <c r="AA952" s="678"/>
      <c r="AB952" s="106"/>
      <c r="AD952" s="87" t="s">
        <v>420</v>
      </c>
      <c r="AE952" s="87">
        <v>0</v>
      </c>
      <c r="AF952" s="87">
        <v>24</v>
      </c>
      <c r="AG952" s="708"/>
      <c r="AH952" s="104"/>
      <c r="AI952" s="87" t="s">
        <v>420</v>
      </c>
      <c r="AJ952" s="87">
        <v>0</v>
      </c>
      <c r="AK952" s="87">
        <v>24</v>
      </c>
      <c r="AL952" s="708"/>
      <c r="AM952" s="104"/>
      <c r="AN952" s="87" t="s">
        <v>420</v>
      </c>
      <c r="AO952" s="87">
        <v>0</v>
      </c>
      <c r="AP952" s="87">
        <v>24</v>
      </c>
      <c r="AQ952" s="708"/>
      <c r="AR952" s="104"/>
      <c r="AS952" s="87" t="s">
        <v>420</v>
      </c>
      <c r="AT952" s="87">
        <v>0</v>
      </c>
      <c r="AU952" s="87">
        <v>24</v>
      </c>
      <c r="AV952" s="708"/>
      <c r="AW952" s="104"/>
    </row>
    <row r="953" spans="1:49" hidden="1">
      <c r="A953" s="522">
        <v>949</v>
      </c>
      <c r="B953" s="531" t="s">
        <v>1058</v>
      </c>
      <c r="C953" s="103" t="s">
        <v>84</v>
      </c>
      <c r="D953" s="513" t="s">
        <v>2642</v>
      </c>
      <c r="E953" s="687" t="s">
        <v>2956</v>
      </c>
      <c r="F953" s="513" t="s">
        <v>2960</v>
      </c>
      <c r="G953" s="513" t="s">
        <v>2688</v>
      </c>
      <c r="H953" s="87" t="s">
        <v>1564</v>
      </c>
      <c r="I953" s="87" t="s">
        <v>1565</v>
      </c>
      <c r="J953" s="106" t="s">
        <v>1566</v>
      </c>
      <c r="K953" s="106"/>
      <c r="L953" s="103"/>
      <c r="M953" s="106"/>
      <c r="N953" s="106"/>
      <c r="O953" s="557"/>
      <c r="P953" s="106"/>
      <c r="Q953" s="106"/>
      <c r="R953" s="87" t="s">
        <v>420</v>
      </c>
      <c r="S953" s="548">
        <v>1</v>
      </c>
      <c r="T953" s="549">
        <v>0.1</v>
      </c>
      <c r="U953" s="549">
        <v>38.86</v>
      </c>
      <c r="V953" s="554">
        <f t="shared" si="77"/>
        <v>46.632000000000005</v>
      </c>
      <c r="W953" s="737"/>
      <c r="X953" s="549">
        <v>133.30000000000001</v>
      </c>
      <c r="Y953" s="550">
        <f t="shared" si="78"/>
        <v>159.96000000000004</v>
      </c>
      <c r="Z953" s="677" t="s">
        <v>1484</v>
      </c>
      <c r="AA953" s="678"/>
      <c r="AB953" s="106"/>
      <c r="AD953" s="87" t="s">
        <v>420</v>
      </c>
      <c r="AE953" s="87">
        <v>1</v>
      </c>
      <c r="AF953" s="87">
        <v>0.1</v>
      </c>
      <c r="AG953" s="708"/>
      <c r="AH953" s="104"/>
      <c r="AI953" s="87" t="s">
        <v>420</v>
      </c>
      <c r="AJ953" s="87">
        <v>1</v>
      </c>
      <c r="AK953" s="87">
        <v>0.1</v>
      </c>
      <c r="AL953" s="708"/>
      <c r="AM953" s="104"/>
      <c r="AN953" s="87" t="s">
        <v>420</v>
      </c>
      <c r="AO953" s="87">
        <v>1</v>
      </c>
      <c r="AP953" s="87">
        <v>0.1</v>
      </c>
      <c r="AQ953" s="708"/>
      <c r="AR953" s="104"/>
      <c r="AS953" s="87" t="s">
        <v>420</v>
      </c>
      <c r="AT953" s="87">
        <v>1</v>
      </c>
      <c r="AU953" s="87">
        <v>0.1</v>
      </c>
      <c r="AV953" s="708"/>
      <c r="AW953" s="104"/>
    </row>
    <row r="954" spans="1:49" hidden="1">
      <c r="A954" s="522">
        <v>950</v>
      </c>
      <c r="B954" s="531" t="s">
        <v>1058</v>
      </c>
      <c r="C954" s="103" t="s">
        <v>84</v>
      </c>
      <c r="D954" s="513" t="s">
        <v>2642</v>
      </c>
      <c r="E954" s="687" t="s">
        <v>2956</v>
      </c>
      <c r="F954" s="513" t="s">
        <v>2687</v>
      </c>
      <c r="G954" s="513" t="s">
        <v>2689</v>
      </c>
      <c r="H954" s="87" t="s">
        <v>1567</v>
      </c>
      <c r="I954" s="87" t="s">
        <v>1568</v>
      </c>
      <c r="J954" s="106" t="s">
        <v>1569</v>
      </c>
      <c r="K954" s="106"/>
      <c r="L954" s="103"/>
      <c r="M954" s="106"/>
      <c r="N954" s="106"/>
      <c r="O954" s="557" t="s">
        <v>1570</v>
      </c>
      <c r="P954" s="106"/>
      <c r="Q954" s="106"/>
      <c r="R954" s="87" t="s">
        <v>420</v>
      </c>
      <c r="S954" s="548">
        <v>1</v>
      </c>
      <c r="T954" s="549">
        <v>0.5</v>
      </c>
      <c r="U954" s="549">
        <v>38.86</v>
      </c>
      <c r="V954" s="554">
        <f t="shared" si="77"/>
        <v>233.16</v>
      </c>
      <c r="W954" s="549"/>
      <c r="X954" s="549">
        <v>133.30000000000001</v>
      </c>
      <c r="Y954" s="550">
        <f t="shared" si="78"/>
        <v>799.80000000000007</v>
      </c>
      <c r="Z954" s="677" t="s">
        <v>1484</v>
      </c>
      <c r="AA954" s="678"/>
      <c r="AB954" s="106"/>
      <c r="AD954" s="87" t="s">
        <v>420</v>
      </c>
      <c r="AE954" s="87">
        <v>1</v>
      </c>
      <c r="AF954" s="87">
        <v>0.5</v>
      </c>
      <c r="AG954" s="708"/>
      <c r="AH954" s="104"/>
      <c r="AI954" s="87" t="s">
        <v>420</v>
      </c>
      <c r="AJ954" s="87">
        <v>1</v>
      </c>
      <c r="AK954" s="87">
        <v>0.5</v>
      </c>
      <c r="AL954" s="708"/>
      <c r="AM954" s="104"/>
      <c r="AN954" s="87" t="s">
        <v>420</v>
      </c>
      <c r="AO954" s="87">
        <v>1</v>
      </c>
      <c r="AP954" s="87">
        <v>0.5</v>
      </c>
      <c r="AQ954" s="708"/>
      <c r="AR954" s="104"/>
      <c r="AS954" s="87" t="s">
        <v>420</v>
      </c>
      <c r="AT954" s="87">
        <v>1</v>
      </c>
      <c r="AU954" s="87">
        <v>0.5</v>
      </c>
      <c r="AV954" s="708"/>
      <c r="AW954" s="104"/>
    </row>
    <row r="955" spans="1:49" hidden="1">
      <c r="A955" s="522">
        <v>951</v>
      </c>
      <c r="B955" s="531" t="s">
        <v>1058</v>
      </c>
      <c r="C955" s="103" t="s">
        <v>84</v>
      </c>
      <c r="D955" s="513" t="s">
        <v>2642</v>
      </c>
      <c r="E955" s="687" t="s">
        <v>2956</v>
      </c>
      <c r="F955" s="513" t="s">
        <v>2960</v>
      </c>
      <c r="G955" s="513" t="s">
        <v>2688</v>
      </c>
      <c r="H955" s="87" t="s">
        <v>1571</v>
      </c>
      <c r="I955" s="87" t="s">
        <v>1571</v>
      </c>
      <c r="J955" s="106" t="s">
        <v>1572</v>
      </c>
      <c r="K955" s="106"/>
      <c r="L955" s="103"/>
      <c r="M955" s="106"/>
      <c r="N955" s="106"/>
      <c r="O955" s="557"/>
      <c r="P955" s="106"/>
      <c r="Q955" s="106"/>
      <c r="R955" s="87" t="s">
        <v>184</v>
      </c>
      <c r="S955" s="548">
        <v>1</v>
      </c>
      <c r="T955" s="549">
        <v>0.25</v>
      </c>
      <c r="U955" s="549">
        <v>38.86</v>
      </c>
      <c r="V955" s="554">
        <f t="shared" si="77"/>
        <v>116.58</v>
      </c>
      <c r="W955" s="549"/>
      <c r="X955" s="549">
        <v>133.30000000000001</v>
      </c>
      <c r="Y955" s="550">
        <f t="shared" si="78"/>
        <v>399.90000000000003</v>
      </c>
      <c r="Z955" s="677" t="s">
        <v>1484</v>
      </c>
      <c r="AA955" s="678"/>
      <c r="AB955" s="106"/>
      <c r="AD955" s="87" t="s">
        <v>184</v>
      </c>
      <c r="AE955" s="87">
        <v>1</v>
      </c>
      <c r="AF955" s="87">
        <v>0.25</v>
      </c>
      <c r="AG955" s="708"/>
      <c r="AH955" s="104"/>
      <c r="AI955" s="87" t="s">
        <v>184</v>
      </c>
      <c r="AJ955" s="87">
        <v>1</v>
      </c>
      <c r="AK955" s="87">
        <v>0.25</v>
      </c>
      <c r="AL955" s="708"/>
      <c r="AM955" s="104"/>
      <c r="AN955" s="87" t="s">
        <v>184</v>
      </c>
      <c r="AO955" s="87">
        <v>1</v>
      </c>
      <c r="AP955" s="87">
        <v>0.25</v>
      </c>
      <c r="AQ955" s="708"/>
      <c r="AR955" s="104"/>
      <c r="AS955" s="87" t="s">
        <v>184</v>
      </c>
      <c r="AT955" s="87">
        <v>1</v>
      </c>
      <c r="AU955" s="87">
        <v>0.25</v>
      </c>
      <c r="AV955" s="708"/>
      <c r="AW955" s="104"/>
    </row>
    <row r="956" spans="1:49" ht="23" hidden="1">
      <c r="A956" s="522">
        <v>952</v>
      </c>
      <c r="B956" s="531" t="s">
        <v>1058</v>
      </c>
      <c r="C956" s="103" t="s">
        <v>84</v>
      </c>
      <c r="D956" s="513" t="s">
        <v>2642</v>
      </c>
      <c r="E956" s="687" t="s">
        <v>2956</v>
      </c>
      <c r="F956" s="513" t="s">
        <v>2687</v>
      </c>
      <c r="G956" s="513" t="s">
        <v>1554</v>
      </c>
      <c r="H956" s="87" t="s">
        <v>1573</v>
      </c>
      <c r="I956" s="87" t="s">
        <v>1574</v>
      </c>
      <c r="J956" s="106" t="s">
        <v>1575</v>
      </c>
      <c r="K956" s="106"/>
      <c r="L956" s="103"/>
      <c r="M956" s="106"/>
      <c r="N956" s="106"/>
      <c r="O956" s="557"/>
      <c r="P956" s="106"/>
      <c r="Q956" s="106"/>
      <c r="R956" s="87" t="s">
        <v>184</v>
      </c>
      <c r="S956" s="548">
        <v>1</v>
      </c>
      <c r="T956" s="549">
        <v>0.15</v>
      </c>
      <c r="U956" s="549">
        <v>38.86</v>
      </c>
      <c r="V956" s="554">
        <f t="shared" si="77"/>
        <v>69.947999999999993</v>
      </c>
      <c r="W956" s="549"/>
      <c r="X956" s="549">
        <v>133.30000000000001</v>
      </c>
      <c r="Y956" s="550">
        <f t="shared" si="78"/>
        <v>239.94</v>
      </c>
      <c r="Z956" s="677" t="s">
        <v>1484</v>
      </c>
      <c r="AA956" s="678"/>
      <c r="AB956" s="106"/>
      <c r="AD956" s="87" t="s">
        <v>184</v>
      </c>
      <c r="AE956" s="87">
        <v>1</v>
      </c>
      <c r="AF956" s="87">
        <v>0.15</v>
      </c>
      <c r="AG956" s="708"/>
      <c r="AH956" s="104"/>
      <c r="AI956" s="87" t="s">
        <v>184</v>
      </c>
      <c r="AJ956" s="87">
        <v>1</v>
      </c>
      <c r="AK956" s="87">
        <v>0.15</v>
      </c>
      <c r="AL956" s="708"/>
      <c r="AM956" s="104"/>
      <c r="AN956" s="87" t="s">
        <v>184</v>
      </c>
      <c r="AO956" s="87">
        <v>1</v>
      </c>
      <c r="AP956" s="87">
        <v>0.15</v>
      </c>
      <c r="AQ956" s="708"/>
      <c r="AR956" s="104"/>
      <c r="AS956" s="87" t="s">
        <v>184</v>
      </c>
      <c r="AT956" s="87">
        <v>1</v>
      </c>
      <c r="AU956" s="87">
        <v>0.15</v>
      </c>
      <c r="AV956" s="708"/>
      <c r="AW956" s="104"/>
    </row>
    <row r="957" spans="1:49" hidden="1">
      <c r="A957" s="522">
        <v>953</v>
      </c>
      <c r="B957" s="531" t="s">
        <v>1058</v>
      </c>
      <c r="C957" s="103" t="s">
        <v>84</v>
      </c>
      <c r="D957" s="513" t="s">
        <v>2642</v>
      </c>
      <c r="E957" s="687" t="s">
        <v>2956</v>
      </c>
      <c r="F957" s="513" t="s">
        <v>2687</v>
      </c>
      <c r="G957" s="513" t="s">
        <v>1554</v>
      </c>
      <c r="H957" s="87" t="s">
        <v>1576</v>
      </c>
      <c r="I957" s="109" t="s">
        <v>1577</v>
      </c>
      <c r="J957" s="106" t="s">
        <v>1578</v>
      </c>
      <c r="K957" s="106"/>
      <c r="L957" s="103"/>
      <c r="M957" s="106"/>
      <c r="N957" s="106"/>
      <c r="O957" s="557"/>
      <c r="P957" s="106"/>
      <c r="Q957" s="106"/>
      <c r="R957" s="87" t="s">
        <v>420</v>
      </c>
      <c r="S957" s="548">
        <v>0</v>
      </c>
      <c r="T957" s="549">
        <v>800</v>
      </c>
      <c r="U957" s="549">
        <v>38.86</v>
      </c>
      <c r="V957" s="554">
        <f t="shared" si="77"/>
        <v>0</v>
      </c>
      <c r="W957" s="549"/>
      <c r="X957" s="549">
        <v>133.30000000000001</v>
      </c>
      <c r="Y957" s="550">
        <f t="shared" si="78"/>
        <v>0</v>
      </c>
      <c r="Z957" s="677" t="s">
        <v>1484</v>
      </c>
      <c r="AA957" s="678"/>
      <c r="AB957" s="106"/>
      <c r="AD957" s="87" t="s">
        <v>420</v>
      </c>
      <c r="AE957" s="87">
        <v>0</v>
      </c>
      <c r="AF957" s="87">
        <v>800</v>
      </c>
      <c r="AG957" s="708"/>
      <c r="AH957" s="104"/>
      <c r="AI957" s="87" t="s">
        <v>420</v>
      </c>
      <c r="AJ957" s="87">
        <v>0</v>
      </c>
      <c r="AK957" s="87">
        <v>800</v>
      </c>
      <c r="AL957" s="708"/>
      <c r="AM957" s="104"/>
      <c r="AN957" s="87" t="s">
        <v>420</v>
      </c>
      <c r="AO957" s="87">
        <v>0</v>
      </c>
      <c r="AP957" s="87">
        <v>800</v>
      </c>
      <c r="AQ957" s="708"/>
      <c r="AR957" s="104"/>
      <c r="AS957" s="87" t="s">
        <v>420</v>
      </c>
      <c r="AT957" s="87">
        <v>0</v>
      </c>
      <c r="AU957" s="87">
        <v>800</v>
      </c>
      <c r="AV957" s="708"/>
      <c r="AW957" s="104"/>
    </row>
    <row r="958" spans="1:49" hidden="1">
      <c r="A958" s="522">
        <v>954</v>
      </c>
      <c r="B958" s="531" t="s">
        <v>1058</v>
      </c>
      <c r="C958" s="103" t="s">
        <v>84</v>
      </c>
      <c r="D958" s="513" t="s">
        <v>2642</v>
      </c>
      <c r="E958" s="687" t="s">
        <v>2956</v>
      </c>
      <c r="F958" s="513" t="s">
        <v>2687</v>
      </c>
      <c r="G958" s="513" t="s">
        <v>1554</v>
      </c>
      <c r="H958" s="87" t="s">
        <v>193</v>
      </c>
      <c r="I958" s="109" t="s">
        <v>1579</v>
      </c>
      <c r="J958" s="106"/>
      <c r="K958" s="106"/>
      <c r="L958" s="103"/>
      <c r="M958" s="106"/>
      <c r="N958" s="106" t="s">
        <v>1580</v>
      </c>
      <c r="O958" s="557" t="s">
        <v>2576</v>
      </c>
      <c r="P958" s="106"/>
      <c r="Q958" s="106"/>
      <c r="R958" s="87" t="s">
        <v>420</v>
      </c>
      <c r="S958" s="548">
        <v>1</v>
      </c>
      <c r="T958" s="549">
        <v>0.5</v>
      </c>
      <c r="U958" s="549">
        <v>38.86</v>
      </c>
      <c r="V958" s="554">
        <f t="shared" si="77"/>
        <v>233.16</v>
      </c>
      <c r="W958" s="549"/>
      <c r="X958" s="549">
        <v>133.30000000000001</v>
      </c>
      <c r="Y958" s="550">
        <f t="shared" si="78"/>
        <v>799.80000000000007</v>
      </c>
      <c r="Z958" s="677" t="s">
        <v>1484</v>
      </c>
      <c r="AA958" s="678"/>
      <c r="AB958" s="573" t="s">
        <v>2577</v>
      </c>
      <c r="AD958" s="87" t="s">
        <v>420</v>
      </c>
      <c r="AE958" s="87">
        <v>1</v>
      </c>
      <c r="AF958" s="87">
        <v>0.5</v>
      </c>
      <c r="AG958" s="708"/>
      <c r="AH958" s="104"/>
      <c r="AI958" s="87" t="s">
        <v>420</v>
      </c>
      <c r="AJ958" s="87">
        <v>1</v>
      </c>
      <c r="AK958" s="87">
        <v>0.5</v>
      </c>
      <c r="AL958" s="708"/>
      <c r="AM958" s="104"/>
      <c r="AN958" s="87" t="s">
        <v>420</v>
      </c>
      <c r="AO958" s="87">
        <v>1</v>
      </c>
      <c r="AP958" s="87">
        <v>0.5</v>
      </c>
      <c r="AQ958" s="708"/>
      <c r="AR958" s="104"/>
      <c r="AS958" s="87" t="s">
        <v>420</v>
      </c>
      <c r="AT958" s="87">
        <v>1</v>
      </c>
      <c r="AU958" s="87">
        <v>0.5</v>
      </c>
      <c r="AV958" s="708"/>
      <c r="AW958" s="104"/>
    </row>
    <row r="959" spans="1:49" ht="34.5" hidden="1">
      <c r="A959" s="522">
        <v>955</v>
      </c>
      <c r="B959" s="531" t="s">
        <v>1058</v>
      </c>
      <c r="C959" s="103" t="s">
        <v>85</v>
      </c>
      <c r="D959" s="513" t="s">
        <v>2640</v>
      </c>
      <c r="E959" s="103" t="s">
        <v>174</v>
      </c>
      <c r="F959" s="513" t="s">
        <v>175</v>
      </c>
      <c r="G959" s="513" t="s">
        <v>176</v>
      </c>
      <c r="H959" s="87" t="s">
        <v>177</v>
      </c>
      <c r="I959" s="109" t="s">
        <v>1304</v>
      </c>
      <c r="J959" s="87" t="s">
        <v>1305</v>
      </c>
      <c r="K959" s="567"/>
      <c r="L959" s="568"/>
      <c r="M959" s="567"/>
      <c r="N959" s="567"/>
      <c r="O959" s="546"/>
      <c r="P959" s="547"/>
      <c r="Q959" s="547"/>
      <c r="R959" s="547" t="s">
        <v>184</v>
      </c>
      <c r="S959" s="596">
        <v>1</v>
      </c>
      <c r="T959" s="597">
        <v>0.15</v>
      </c>
      <c r="U959" s="549">
        <v>30</v>
      </c>
      <c r="V959" s="554">
        <f t="shared" ref="V959:V969" si="79">S959*T959*U959*12</f>
        <v>54</v>
      </c>
      <c r="W959" s="549">
        <f t="shared" ref="W959:W972" si="80">T959</f>
        <v>0.15</v>
      </c>
      <c r="X959" s="549">
        <v>39</v>
      </c>
      <c r="Y959" s="550">
        <f t="shared" ref="Y959:Y997" si="81">S959*T959*X959*12</f>
        <v>70.199999999999989</v>
      </c>
      <c r="Z959" s="677" t="s">
        <v>212</v>
      </c>
      <c r="AA959" s="678"/>
      <c r="AB959" s="106"/>
      <c r="AD959" s="87" t="s">
        <v>420</v>
      </c>
      <c r="AE959" s="87">
        <v>1</v>
      </c>
      <c r="AF959" s="87">
        <v>0.15</v>
      </c>
      <c r="AG959" s="708"/>
      <c r="AH959" s="104">
        <f t="shared" ref="AH959:AH1022" si="82">AE959*AF959*AG959*12</f>
        <v>0</v>
      </c>
      <c r="AI959" s="87" t="s">
        <v>420</v>
      </c>
      <c r="AJ959" s="87">
        <v>1</v>
      </c>
      <c r="AK959" s="87">
        <v>0.15</v>
      </c>
      <c r="AL959" s="708"/>
      <c r="AM959" s="104">
        <f t="shared" ref="AM959:AM1022" si="83">AJ959*AK959*AL959*12</f>
        <v>0</v>
      </c>
      <c r="AN959" s="87" t="s">
        <v>420</v>
      </c>
      <c r="AO959" s="87">
        <v>1</v>
      </c>
      <c r="AP959" s="87">
        <v>0.15</v>
      </c>
      <c r="AQ959" s="708"/>
      <c r="AR959" s="104">
        <f t="shared" ref="AR959:AR1022" si="84">AO959*AP959*AQ959*12</f>
        <v>0</v>
      </c>
      <c r="AS959" s="87" t="s">
        <v>420</v>
      </c>
      <c r="AT959" s="87">
        <v>1</v>
      </c>
      <c r="AU959" s="87">
        <v>0.15</v>
      </c>
      <c r="AV959" s="708"/>
      <c r="AW959" s="104">
        <f t="shared" ref="AW959:AW1022" si="85">AT959*AU959*AV959*12</f>
        <v>0</v>
      </c>
    </row>
    <row r="960" spans="1:49" hidden="1">
      <c r="A960" s="522">
        <v>956</v>
      </c>
      <c r="B960" s="531" t="s">
        <v>1058</v>
      </c>
      <c r="C960" s="103" t="s">
        <v>85</v>
      </c>
      <c r="D960" s="513" t="s">
        <v>2640</v>
      </c>
      <c r="E960" s="103" t="s">
        <v>174</v>
      </c>
      <c r="F960" s="513" t="s">
        <v>175</v>
      </c>
      <c r="G960" s="513" t="s">
        <v>176</v>
      </c>
      <c r="H960" s="87" t="s">
        <v>186</v>
      </c>
      <c r="I960" s="109" t="s">
        <v>1306</v>
      </c>
      <c r="J960" s="87" t="s">
        <v>1307</v>
      </c>
      <c r="K960" s="567"/>
      <c r="L960" s="568"/>
      <c r="M960" s="567"/>
      <c r="N960" s="567"/>
      <c r="O960" s="546"/>
      <c r="P960" s="547"/>
      <c r="Q960" s="547"/>
      <c r="R960" s="547" t="s">
        <v>184</v>
      </c>
      <c r="S960" s="596">
        <v>1</v>
      </c>
      <c r="T960" s="597">
        <v>0.05</v>
      </c>
      <c r="U960" s="549">
        <v>30</v>
      </c>
      <c r="V960" s="554">
        <f t="shared" si="79"/>
        <v>18</v>
      </c>
      <c r="W960" s="549">
        <f t="shared" si="80"/>
        <v>0.05</v>
      </c>
      <c r="X960" s="549">
        <v>39</v>
      </c>
      <c r="Y960" s="550">
        <f t="shared" si="81"/>
        <v>23.400000000000002</v>
      </c>
      <c r="Z960" s="677" t="s">
        <v>212</v>
      </c>
      <c r="AA960" s="678"/>
      <c r="AB960" s="106"/>
      <c r="AD960" s="87" t="s">
        <v>420</v>
      </c>
      <c r="AE960" s="87">
        <v>1</v>
      </c>
      <c r="AF960" s="87">
        <v>0.05</v>
      </c>
      <c r="AG960" s="708"/>
      <c r="AH960" s="104">
        <f t="shared" si="82"/>
        <v>0</v>
      </c>
      <c r="AI960" s="87" t="s">
        <v>420</v>
      </c>
      <c r="AJ960" s="87">
        <v>1</v>
      </c>
      <c r="AK960" s="87">
        <v>0.05</v>
      </c>
      <c r="AL960" s="708"/>
      <c r="AM960" s="104">
        <f t="shared" si="83"/>
        <v>0</v>
      </c>
      <c r="AN960" s="87" t="s">
        <v>420</v>
      </c>
      <c r="AO960" s="87">
        <v>1</v>
      </c>
      <c r="AP960" s="87">
        <v>0.05</v>
      </c>
      <c r="AQ960" s="708"/>
      <c r="AR960" s="104">
        <f t="shared" si="84"/>
        <v>0</v>
      </c>
      <c r="AS960" s="87" t="s">
        <v>420</v>
      </c>
      <c r="AT960" s="87">
        <v>1</v>
      </c>
      <c r="AU960" s="87">
        <v>0.05</v>
      </c>
      <c r="AV960" s="708"/>
      <c r="AW960" s="104">
        <f t="shared" si="85"/>
        <v>0</v>
      </c>
    </row>
    <row r="961" spans="1:49" ht="23" hidden="1">
      <c r="A961" s="522">
        <v>957</v>
      </c>
      <c r="B961" s="531" t="s">
        <v>1058</v>
      </c>
      <c r="C961" s="103" t="s">
        <v>85</v>
      </c>
      <c r="D961" s="513" t="s">
        <v>2640</v>
      </c>
      <c r="E961" s="103" t="s">
        <v>174</v>
      </c>
      <c r="F961" s="513" t="s">
        <v>175</v>
      </c>
      <c r="G961" s="513" t="s">
        <v>176</v>
      </c>
      <c r="H961" s="87" t="s">
        <v>189</v>
      </c>
      <c r="I961" s="109" t="s">
        <v>1308</v>
      </c>
      <c r="J961" s="87" t="s">
        <v>532</v>
      </c>
      <c r="K961" s="567"/>
      <c r="L961" s="568"/>
      <c r="M961" s="567"/>
      <c r="N961" s="567"/>
      <c r="O961" s="557"/>
      <c r="P961" s="567"/>
      <c r="Q961" s="567"/>
      <c r="R961" s="547" t="s">
        <v>184</v>
      </c>
      <c r="S961" s="596">
        <v>1</v>
      </c>
      <c r="T961" s="597">
        <v>0.15</v>
      </c>
      <c r="U961" s="549">
        <v>30</v>
      </c>
      <c r="V961" s="554">
        <f t="shared" si="79"/>
        <v>54</v>
      </c>
      <c r="W961" s="549">
        <f t="shared" si="80"/>
        <v>0.15</v>
      </c>
      <c r="X961" s="549">
        <v>39</v>
      </c>
      <c r="Y961" s="550">
        <f t="shared" si="81"/>
        <v>70.199999999999989</v>
      </c>
      <c r="Z961" s="677" t="s">
        <v>212</v>
      </c>
      <c r="AA961" s="678"/>
      <c r="AB961" s="106"/>
      <c r="AD961" s="87" t="s">
        <v>420</v>
      </c>
      <c r="AE961" s="87">
        <v>1</v>
      </c>
      <c r="AF961" s="87">
        <v>0.15</v>
      </c>
      <c r="AG961" s="708"/>
      <c r="AH961" s="104">
        <f t="shared" si="82"/>
        <v>0</v>
      </c>
      <c r="AI961" s="87" t="s">
        <v>420</v>
      </c>
      <c r="AJ961" s="87">
        <v>1</v>
      </c>
      <c r="AK961" s="87">
        <v>0.15</v>
      </c>
      <c r="AL961" s="708"/>
      <c r="AM961" s="104">
        <f t="shared" si="83"/>
        <v>0</v>
      </c>
      <c r="AN961" s="87" t="s">
        <v>420</v>
      </c>
      <c r="AO961" s="87">
        <v>1</v>
      </c>
      <c r="AP961" s="87">
        <v>0.15</v>
      </c>
      <c r="AQ961" s="708"/>
      <c r="AR961" s="104">
        <f t="shared" si="84"/>
        <v>0</v>
      </c>
      <c r="AS961" s="87" t="s">
        <v>420</v>
      </c>
      <c r="AT961" s="87">
        <v>1</v>
      </c>
      <c r="AU961" s="87">
        <v>0.15</v>
      </c>
      <c r="AV961" s="708"/>
      <c r="AW961" s="104">
        <f t="shared" si="85"/>
        <v>0</v>
      </c>
    </row>
    <row r="962" spans="1:49" ht="23" hidden="1">
      <c r="A962" s="522">
        <v>958</v>
      </c>
      <c r="B962" s="531" t="s">
        <v>1058</v>
      </c>
      <c r="C962" s="103" t="s">
        <v>85</v>
      </c>
      <c r="D962" s="513" t="s">
        <v>2640</v>
      </c>
      <c r="E962" s="103" t="s">
        <v>174</v>
      </c>
      <c r="F962" s="513" t="s">
        <v>175</v>
      </c>
      <c r="G962" s="513" t="s">
        <v>176</v>
      </c>
      <c r="H962" s="87" t="s">
        <v>193</v>
      </c>
      <c r="I962" s="109" t="s">
        <v>1309</v>
      </c>
      <c r="J962" s="106"/>
      <c r="K962" s="567"/>
      <c r="L962" s="568"/>
      <c r="M962" s="567"/>
      <c r="N962" s="567"/>
      <c r="O962" s="546" t="s">
        <v>2535</v>
      </c>
      <c r="P962" s="547"/>
      <c r="Q962" s="547"/>
      <c r="R962" s="547" t="s">
        <v>184</v>
      </c>
      <c r="S962" s="596">
        <v>1</v>
      </c>
      <c r="T962" s="597">
        <v>0.25</v>
      </c>
      <c r="U962" s="549">
        <v>30</v>
      </c>
      <c r="V962" s="554">
        <f t="shared" si="79"/>
        <v>90</v>
      </c>
      <c r="W962" s="549">
        <f t="shared" si="80"/>
        <v>0.25</v>
      </c>
      <c r="X962" s="549">
        <v>39</v>
      </c>
      <c r="Y962" s="550">
        <f t="shared" si="81"/>
        <v>117</v>
      </c>
      <c r="Z962" s="677" t="s">
        <v>212</v>
      </c>
      <c r="AA962" s="678"/>
      <c r="AB962" s="682" t="s">
        <v>2536</v>
      </c>
      <c r="AD962" s="87" t="s">
        <v>420</v>
      </c>
      <c r="AE962" s="87">
        <v>1</v>
      </c>
      <c r="AF962" s="87">
        <v>0.25</v>
      </c>
      <c r="AG962" s="708"/>
      <c r="AH962" s="104">
        <f t="shared" si="82"/>
        <v>0</v>
      </c>
      <c r="AI962" s="87" t="s">
        <v>420</v>
      </c>
      <c r="AJ962" s="87">
        <v>1</v>
      </c>
      <c r="AK962" s="87">
        <v>0.25</v>
      </c>
      <c r="AL962" s="708"/>
      <c r="AM962" s="104">
        <f t="shared" si="83"/>
        <v>0</v>
      </c>
      <c r="AN962" s="87" t="s">
        <v>420</v>
      </c>
      <c r="AO962" s="87">
        <v>1</v>
      </c>
      <c r="AP962" s="87">
        <v>0.25</v>
      </c>
      <c r="AQ962" s="708"/>
      <c r="AR962" s="104">
        <f t="shared" si="84"/>
        <v>0</v>
      </c>
      <c r="AS962" s="87" t="s">
        <v>420</v>
      </c>
      <c r="AT962" s="87">
        <v>1</v>
      </c>
      <c r="AU962" s="87">
        <v>0.25</v>
      </c>
      <c r="AV962" s="708"/>
      <c r="AW962" s="104">
        <f t="shared" si="85"/>
        <v>0</v>
      </c>
    </row>
    <row r="963" spans="1:49" ht="34.5" hidden="1">
      <c r="A963" s="522">
        <v>959</v>
      </c>
      <c r="B963" s="531" t="s">
        <v>1058</v>
      </c>
      <c r="C963" s="103" t="s">
        <v>85</v>
      </c>
      <c r="D963" s="513" t="s">
        <v>2640</v>
      </c>
      <c r="E963" s="103" t="s">
        <v>174</v>
      </c>
      <c r="F963" s="544" t="s">
        <v>197</v>
      </c>
      <c r="G963" s="103" t="s">
        <v>1310</v>
      </c>
      <c r="H963" s="87" t="s">
        <v>177</v>
      </c>
      <c r="I963" s="109" t="s">
        <v>1311</v>
      </c>
      <c r="J963" s="106" t="s">
        <v>1312</v>
      </c>
      <c r="K963" s="567"/>
      <c r="L963" s="568"/>
      <c r="M963" s="567"/>
      <c r="N963" s="567"/>
      <c r="O963" s="557" t="s">
        <v>2537</v>
      </c>
      <c r="P963" s="567"/>
      <c r="Q963" s="567"/>
      <c r="R963" s="547" t="s">
        <v>184</v>
      </c>
      <c r="S963" s="596">
        <v>1</v>
      </c>
      <c r="T963" s="597">
        <v>0.5</v>
      </c>
      <c r="U963" s="549">
        <v>15</v>
      </c>
      <c r="V963" s="554">
        <f t="shared" si="79"/>
        <v>90</v>
      </c>
      <c r="W963" s="549">
        <f t="shared" si="80"/>
        <v>0.5</v>
      </c>
      <c r="X963" s="549">
        <v>19.5</v>
      </c>
      <c r="Y963" s="550">
        <f t="shared" si="81"/>
        <v>117</v>
      </c>
      <c r="Z963" s="677" t="s">
        <v>212</v>
      </c>
      <c r="AA963" s="678"/>
      <c r="AB963" s="106"/>
      <c r="AD963" s="87" t="s">
        <v>420</v>
      </c>
      <c r="AE963" s="87">
        <v>1</v>
      </c>
      <c r="AF963" s="87">
        <v>0.5</v>
      </c>
      <c r="AG963" s="708"/>
      <c r="AH963" s="104">
        <f t="shared" si="82"/>
        <v>0</v>
      </c>
      <c r="AI963" s="87" t="s">
        <v>420</v>
      </c>
      <c r="AJ963" s="87">
        <v>1</v>
      </c>
      <c r="AK963" s="87">
        <v>0.5</v>
      </c>
      <c r="AL963" s="708"/>
      <c r="AM963" s="104">
        <f t="shared" si="83"/>
        <v>0</v>
      </c>
      <c r="AN963" s="87" t="s">
        <v>420</v>
      </c>
      <c r="AO963" s="87">
        <v>1</v>
      </c>
      <c r="AP963" s="87">
        <v>0.5</v>
      </c>
      <c r="AQ963" s="708"/>
      <c r="AR963" s="104">
        <f t="shared" si="84"/>
        <v>0</v>
      </c>
      <c r="AS963" s="87" t="s">
        <v>420</v>
      </c>
      <c r="AT963" s="87">
        <v>1</v>
      </c>
      <c r="AU963" s="87">
        <v>0.5</v>
      </c>
      <c r="AV963" s="708"/>
      <c r="AW963" s="104">
        <f t="shared" si="85"/>
        <v>0</v>
      </c>
    </row>
    <row r="964" spans="1:49" ht="23" hidden="1">
      <c r="A964" s="522">
        <v>960</v>
      </c>
      <c r="B964" s="531" t="s">
        <v>1058</v>
      </c>
      <c r="C964" s="103" t="s">
        <v>85</v>
      </c>
      <c r="D964" s="513" t="s">
        <v>2640</v>
      </c>
      <c r="E964" s="103" t="s">
        <v>174</v>
      </c>
      <c r="F964" s="544" t="s">
        <v>197</v>
      </c>
      <c r="G964" s="103" t="s">
        <v>1310</v>
      </c>
      <c r="H964" s="87" t="s">
        <v>540</v>
      </c>
      <c r="I964" s="109" t="s">
        <v>1313</v>
      </c>
      <c r="J964" s="106" t="s">
        <v>1314</v>
      </c>
      <c r="K964" s="567"/>
      <c r="L964" s="568"/>
      <c r="M964" s="567"/>
      <c r="N964" s="567"/>
      <c r="O964" s="557"/>
      <c r="P964" s="567"/>
      <c r="Q964" s="567"/>
      <c r="R964" s="547" t="s">
        <v>184</v>
      </c>
      <c r="S964" s="596">
        <v>0</v>
      </c>
      <c r="T964" s="597">
        <v>2.5</v>
      </c>
      <c r="U964" s="549">
        <v>15</v>
      </c>
      <c r="V964" s="554">
        <f t="shared" si="79"/>
        <v>0</v>
      </c>
      <c r="W964" s="549">
        <f t="shared" si="80"/>
        <v>2.5</v>
      </c>
      <c r="X964" s="549">
        <v>19.5</v>
      </c>
      <c r="Y964" s="550">
        <f t="shared" si="81"/>
        <v>0</v>
      </c>
      <c r="Z964" s="677" t="s">
        <v>212</v>
      </c>
      <c r="AA964" s="678"/>
      <c r="AB964" s="573" t="s">
        <v>2538</v>
      </c>
      <c r="AD964" s="87" t="s">
        <v>420</v>
      </c>
      <c r="AE964" s="87">
        <v>0</v>
      </c>
      <c r="AF964" s="87">
        <v>2.5</v>
      </c>
      <c r="AG964" s="708"/>
      <c r="AH964" s="104">
        <f t="shared" si="82"/>
        <v>0</v>
      </c>
      <c r="AI964" s="87" t="s">
        <v>420</v>
      </c>
      <c r="AJ964" s="87">
        <v>0</v>
      </c>
      <c r="AK964" s="87">
        <v>2.5</v>
      </c>
      <c r="AL964" s="708"/>
      <c r="AM964" s="104">
        <f t="shared" si="83"/>
        <v>0</v>
      </c>
      <c r="AN964" s="87" t="s">
        <v>420</v>
      </c>
      <c r="AO964" s="87">
        <v>0</v>
      </c>
      <c r="AP964" s="87">
        <v>2.5</v>
      </c>
      <c r="AQ964" s="708"/>
      <c r="AR964" s="104">
        <f t="shared" si="84"/>
        <v>0</v>
      </c>
      <c r="AS964" s="87" t="s">
        <v>420</v>
      </c>
      <c r="AT964" s="87">
        <v>0</v>
      </c>
      <c r="AU964" s="87">
        <v>2.5</v>
      </c>
      <c r="AV964" s="708"/>
      <c r="AW964" s="104">
        <f t="shared" si="85"/>
        <v>0</v>
      </c>
    </row>
    <row r="965" spans="1:49" hidden="1">
      <c r="A965" s="522">
        <v>961</v>
      </c>
      <c r="B965" s="531" t="s">
        <v>1058</v>
      </c>
      <c r="C965" s="103" t="s">
        <v>85</v>
      </c>
      <c r="D965" s="513" t="s">
        <v>2640</v>
      </c>
      <c r="E965" s="103" t="s">
        <v>174</v>
      </c>
      <c r="F965" s="544" t="s">
        <v>197</v>
      </c>
      <c r="G965" s="103" t="s">
        <v>1310</v>
      </c>
      <c r="H965" s="87" t="s">
        <v>542</v>
      </c>
      <c r="I965" s="109" t="s">
        <v>1315</v>
      </c>
      <c r="J965" s="87" t="s">
        <v>1316</v>
      </c>
      <c r="K965" s="567"/>
      <c r="L965" s="568"/>
      <c r="M965" s="567"/>
      <c r="N965" s="567" t="s">
        <v>1317</v>
      </c>
      <c r="O965" s="557" t="s">
        <v>2525</v>
      </c>
      <c r="P965" s="567"/>
      <c r="Q965" s="567"/>
      <c r="R965" s="547" t="s">
        <v>184</v>
      </c>
      <c r="S965" s="596">
        <v>1</v>
      </c>
      <c r="T965" s="597">
        <v>0.15</v>
      </c>
      <c r="U965" s="549">
        <v>15</v>
      </c>
      <c r="V965" s="554">
        <f t="shared" si="79"/>
        <v>27</v>
      </c>
      <c r="W965" s="549">
        <f t="shared" si="80"/>
        <v>0.15</v>
      </c>
      <c r="X965" s="549">
        <v>19.5</v>
      </c>
      <c r="Y965" s="550">
        <f t="shared" si="81"/>
        <v>35.099999999999994</v>
      </c>
      <c r="Z965" s="677" t="s">
        <v>212</v>
      </c>
      <c r="AA965" s="678"/>
      <c r="AB965" s="573" t="s">
        <v>2539</v>
      </c>
      <c r="AD965" s="87" t="s">
        <v>420</v>
      </c>
      <c r="AE965" s="87">
        <v>1</v>
      </c>
      <c r="AF965" s="87">
        <v>0.15</v>
      </c>
      <c r="AG965" s="708"/>
      <c r="AH965" s="104">
        <f t="shared" si="82"/>
        <v>0</v>
      </c>
      <c r="AI965" s="87" t="s">
        <v>420</v>
      </c>
      <c r="AJ965" s="87">
        <v>1</v>
      </c>
      <c r="AK965" s="87">
        <v>0.15</v>
      </c>
      <c r="AL965" s="708"/>
      <c r="AM965" s="104">
        <f t="shared" si="83"/>
        <v>0</v>
      </c>
      <c r="AN965" s="87" t="s">
        <v>420</v>
      </c>
      <c r="AO965" s="87">
        <v>1</v>
      </c>
      <c r="AP965" s="87">
        <v>0.15</v>
      </c>
      <c r="AQ965" s="708"/>
      <c r="AR965" s="104">
        <f t="shared" si="84"/>
        <v>0</v>
      </c>
      <c r="AS965" s="87" t="s">
        <v>420</v>
      </c>
      <c r="AT965" s="87">
        <v>1</v>
      </c>
      <c r="AU965" s="87">
        <v>0.15</v>
      </c>
      <c r="AV965" s="708"/>
      <c r="AW965" s="104">
        <f t="shared" si="85"/>
        <v>0</v>
      </c>
    </row>
    <row r="966" spans="1:49" ht="23" hidden="1">
      <c r="A966" s="522">
        <v>962</v>
      </c>
      <c r="B966" s="531" t="s">
        <v>1058</v>
      </c>
      <c r="C966" s="103" t="s">
        <v>85</v>
      </c>
      <c r="D966" s="513" t="s">
        <v>2640</v>
      </c>
      <c r="E966" s="103" t="s">
        <v>174</v>
      </c>
      <c r="F966" s="544" t="s">
        <v>197</v>
      </c>
      <c r="G966" s="103" t="s">
        <v>1310</v>
      </c>
      <c r="H966" s="87" t="s">
        <v>1318</v>
      </c>
      <c r="I966" s="109" t="s">
        <v>1319</v>
      </c>
      <c r="J966" s="106" t="s">
        <v>1320</v>
      </c>
      <c r="K966" s="567"/>
      <c r="L966" s="568"/>
      <c r="M966" s="567"/>
      <c r="N966" s="567"/>
      <c r="O966" s="557"/>
      <c r="P966" s="567"/>
      <c r="Q966" s="567"/>
      <c r="R966" s="547" t="s">
        <v>184</v>
      </c>
      <c r="S966" s="596">
        <v>1</v>
      </c>
      <c r="T966" s="597">
        <v>0.3</v>
      </c>
      <c r="U966" s="549">
        <v>15</v>
      </c>
      <c r="V966" s="554">
        <f t="shared" si="79"/>
        <v>54</v>
      </c>
      <c r="W966" s="549">
        <f t="shared" si="80"/>
        <v>0.3</v>
      </c>
      <c r="X966" s="549">
        <v>19.5</v>
      </c>
      <c r="Y966" s="550">
        <f t="shared" si="81"/>
        <v>70.199999999999989</v>
      </c>
      <c r="Z966" s="677" t="s">
        <v>212</v>
      </c>
      <c r="AA966" s="678"/>
      <c r="AB966" s="106"/>
      <c r="AD966" s="87" t="s">
        <v>420</v>
      </c>
      <c r="AE966" s="87">
        <v>1</v>
      </c>
      <c r="AF966" s="87">
        <v>0.3</v>
      </c>
      <c r="AG966" s="708"/>
      <c r="AH966" s="104">
        <f t="shared" si="82"/>
        <v>0</v>
      </c>
      <c r="AI966" s="87" t="s">
        <v>420</v>
      </c>
      <c r="AJ966" s="87">
        <v>1</v>
      </c>
      <c r="AK966" s="87">
        <v>0.3</v>
      </c>
      <c r="AL966" s="708"/>
      <c r="AM966" s="104">
        <f t="shared" si="83"/>
        <v>0</v>
      </c>
      <c r="AN966" s="87" t="s">
        <v>420</v>
      </c>
      <c r="AO966" s="87">
        <v>1</v>
      </c>
      <c r="AP966" s="87">
        <v>0.3</v>
      </c>
      <c r="AQ966" s="708"/>
      <c r="AR966" s="104">
        <f t="shared" si="84"/>
        <v>0</v>
      </c>
      <c r="AS966" s="87" t="s">
        <v>420</v>
      </c>
      <c r="AT966" s="87">
        <v>1</v>
      </c>
      <c r="AU966" s="87">
        <v>0.3</v>
      </c>
      <c r="AV966" s="708"/>
      <c r="AW966" s="104">
        <f t="shared" si="85"/>
        <v>0</v>
      </c>
    </row>
    <row r="967" spans="1:49" hidden="1">
      <c r="A967" s="522">
        <v>963</v>
      </c>
      <c r="B967" s="531" t="s">
        <v>1058</v>
      </c>
      <c r="C967" s="103" t="s">
        <v>85</v>
      </c>
      <c r="D967" s="513" t="s">
        <v>2640</v>
      </c>
      <c r="E967" s="103" t="s">
        <v>174</v>
      </c>
      <c r="F967" s="544" t="s">
        <v>197</v>
      </c>
      <c r="G967" s="103" t="s">
        <v>1310</v>
      </c>
      <c r="H967" s="87" t="s">
        <v>581</v>
      </c>
      <c r="I967" s="109" t="s">
        <v>1321</v>
      </c>
      <c r="J967" s="106" t="s">
        <v>1322</v>
      </c>
      <c r="K967" s="567"/>
      <c r="L967" s="568"/>
      <c r="M967" s="567"/>
      <c r="N967" s="567" t="s">
        <v>1323</v>
      </c>
      <c r="O967" s="557" t="s">
        <v>2526</v>
      </c>
      <c r="P967" s="567"/>
      <c r="Q967" s="567"/>
      <c r="R967" s="547" t="s">
        <v>184</v>
      </c>
      <c r="S967" s="596">
        <v>0</v>
      </c>
      <c r="T967" s="597">
        <v>12</v>
      </c>
      <c r="U967" s="549">
        <v>15</v>
      </c>
      <c r="V967" s="554">
        <f t="shared" si="79"/>
        <v>0</v>
      </c>
      <c r="W967" s="549">
        <f t="shared" si="80"/>
        <v>12</v>
      </c>
      <c r="X967" s="549">
        <v>19.5</v>
      </c>
      <c r="Y967" s="550">
        <f t="shared" si="81"/>
        <v>0</v>
      </c>
      <c r="Z967" s="677" t="s">
        <v>212</v>
      </c>
      <c r="AA967" s="678"/>
      <c r="AB967" s="567"/>
      <c r="AD967" s="87" t="s">
        <v>420</v>
      </c>
      <c r="AE967" s="87">
        <v>0</v>
      </c>
      <c r="AF967" s="87">
        <v>12</v>
      </c>
      <c r="AG967" s="708"/>
      <c r="AH967" s="104">
        <f t="shared" si="82"/>
        <v>0</v>
      </c>
      <c r="AI967" s="87" t="s">
        <v>420</v>
      </c>
      <c r="AJ967" s="87">
        <v>0</v>
      </c>
      <c r="AK967" s="87">
        <v>12</v>
      </c>
      <c r="AL967" s="708"/>
      <c r="AM967" s="104">
        <f t="shared" si="83"/>
        <v>0</v>
      </c>
      <c r="AN967" s="87" t="s">
        <v>420</v>
      </c>
      <c r="AO967" s="87">
        <v>0</v>
      </c>
      <c r="AP967" s="87">
        <v>12</v>
      </c>
      <c r="AQ967" s="708"/>
      <c r="AR967" s="104">
        <f t="shared" si="84"/>
        <v>0</v>
      </c>
      <c r="AS967" s="87" t="s">
        <v>420</v>
      </c>
      <c r="AT967" s="87">
        <v>0</v>
      </c>
      <c r="AU967" s="87">
        <v>12</v>
      </c>
      <c r="AV967" s="708"/>
      <c r="AW967" s="104">
        <f t="shared" si="85"/>
        <v>0</v>
      </c>
    </row>
    <row r="968" spans="1:49" hidden="1">
      <c r="A968" s="522">
        <v>964</v>
      </c>
      <c r="B968" s="531" t="s">
        <v>1058</v>
      </c>
      <c r="C968" s="103" t="s">
        <v>85</v>
      </c>
      <c r="D968" s="513" t="s">
        <v>2640</v>
      </c>
      <c r="E968" s="103" t="s">
        <v>174</v>
      </c>
      <c r="F968" s="544" t="s">
        <v>197</v>
      </c>
      <c r="G968" s="103" t="s">
        <v>1310</v>
      </c>
      <c r="H968" s="87" t="s">
        <v>193</v>
      </c>
      <c r="I968" s="109" t="s">
        <v>1325</v>
      </c>
      <c r="J968" s="106"/>
      <c r="K968" s="567"/>
      <c r="L968" s="568"/>
      <c r="M968" s="567"/>
      <c r="N968" s="567" t="s">
        <v>1326</v>
      </c>
      <c r="O968" s="557" t="s">
        <v>2526</v>
      </c>
      <c r="P968" s="567"/>
      <c r="Q968" s="567"/>
      <c r="R968" s="547" t="s">
        <v>184</v>
      </c>
      <c r="S968" s="596">
        <v>1</v>
      </c>
      <c r="T968" s="597">
        <v>0.25</v>
      </c>
      <c r="U968" s="549">
        <v>15</v>
      </c>
      <c r="V968" s="554">
        <f t="shared" si="79"/>
        <v>45</v>
      </c>
      <c r="W968" s="549">
        <f t="shared" si="80"/>
        <v>0.25</v>
      </c>
      <c r="X968" s="549">
        <v>19.5</v>
      </c>
      <c r="Y968" s="550">
        <f t="shared" si="81"/>
        <v>58.5</v>
      </c>
      <c r="Z968" s="677" t="s">
        <v>212</v>
      </c>
      <c r="AA968" s="678"/>
      <c r="AB968" s="567"/>
      <c r="AD968" s="87" t="s">
        <v>420</v>
      </c>
      <c r="AE968" s="87">
        <v>1</v>
      </c>
      <c r="AF968" s="87">
        <v>0.25</v>
      </c>
      <c r="AG968" s="708"/>
      <c r="AH968" s="104">
        <f t="shared" si="82"/>
        <v>0</v>
      </c>
      <c r="AI968" s="87" t="s">
        <v>420</v>
      </c>
      <c r="AJ968" s="87">
        <v>1</v>
      </c>
      <c r="AK968" s="87">
        <v>0.25</v>
      </c>
      <c r="AL968" s="708"/>
      <c r="AM968" s="104">
        <f t="shared" si="83"/>
        <v>0</v>
      </c>
      <c r="AN968" s="87" t="s">
        <v>420</v>
      </c>
      <c r="AO968" s="87">
        <v>1</v>
      </c>
      <c r="AP968" s="87">
        <v>0.25</v>
      </c>
      <c r="AQ968" s="708"/>
      <c r="AR968" s="104">
        <f t="shared" si="84"/>
        <v>0</v>
      </c>
      <c r="AS968" s="87" t="s">
        <v>420</v>
      </c>
      <c r="AT968" s="87">
        <v>1</v>
      </c>
      <c r="AU968" s="87">
        <v>0.25</v>
      </c>
      <c r="AV968" s="708"/>
      <c r="AW968" s="104">
        <f t="shared" si="85"/>
        <v>0</v>
      </c>
    </row>
    <row r="969" spans="1:49" hidden="1">
      <c r="A969" s="522">
        <v>965</v>
      </c>
      <c r="B969" s="531" t="s">
        <v>1058</v>
      </c>
      <c r="C969" s="103" t="s">
        <v>85</v>
      </c>
      <c r="D969" s="513" t="s">
        <v>2640</v>
      </c>
      <c r="E969" s="103" t="s">
        <v>174</v>
      </c>
      <c r="F969" s="544" t="s">
        <v>197</v>
      </c>
      <c r="G969" s="103" t="s">
        <v>1310</v>
      </c>
      <c r="H969" s="87" t="s">
        <v>289</v>
      </c>
      <c r="I969" s="109" t="s">
        <v>1327</v>
      </c>
      <c r="J969" s="106" t="s">
        <v>1328</v>
      </c>
      <c r="K969" s="567"/>
      <c r="L969" s="568"/>
      <c r="M969" s="567"/>
      <c r="N969" s="567"/>
      <c r="O969" s="557"/>
      <c r="P969" s="567"/>
      <c r="Q969" s="567"/>
      <c r="R969" s="547" t="s">
        <v>184</v>
      </c>
      <c r="S969" s="596">
        <v>1</v>
      </c>
      <c r="T969" s="597">
        <v>0.15</v>
      </c>
      <c r="U969" s="549">
        <v>15</v>
      </c>
      <c r="V969" s="554">
        <f t="shared" si="79"/>
        <v>27</v>
      </c>
      <c r="W969" s="549">
        <f t="shared" si="80"/>
        <v>0.15</v>
      </c>
      <c r="X969" s="549">
        <v>19.5</v>
      </c>
      <c r="Y969" s="550">
        <f t="shared" si="81"/>
        <v>35.099999999999994</v>
      </c>
      <c r="Z969" s="677" t="s">
        <v>212</v>
      </c>
      <c r="AA969" s="678"/>
      <c r="AB969" s="567"/>
      <c r="AD969" s="87" t="s">
        <v>420</v>
      </c>
      <c r="AE969" s="87">
        <v>1</v>
      </c>
      <c r="AF969" s="87">
        <v>0.15</v>
      </c>
      <c r="AG969" s="708"/>
      <c r="AH969" s="104">
        <f t="shared" si="82"/>
        <v>0</v>
      </c>
      <c r="AI969" s="87" t="s">
        <v>420</v>
      </c>
      <c r="AJ969" s="87">
        <v>1</v>
      </c>
      <c r="AK969" s="87">
        <v>0.15</v>
      </c>
      <c r="AL969" s="708"/>
      <c r="AM969" s="104">
        <f t="shared" si="83"/>
        <v>0</v>
      </c>
      <c r="AN969" s="87" t="s">
        <v>420</v>
      </c>
      <c r="AO969" s="87">
        <v>1</v>
      </c>
      <c r="AP969" s="87">
        <v>0.15</v>
      </c>
      <c r="AQ969" s="708"/>
      <c r="AR969" s="104">
        <f t="shared" si="84"/>
        <v>0</v>
      </c>
      <c r="AS969" s="87" t="s">
        <v>420</v>
      </c>
      <c r="AT969" s="87">
        <v>1</v>
      </c>
      <c r="AU969" s="87">
        <v>0.15</v>
      </c>
      <c r="AV969" s="708"/>
      <c r="AW969" s="104">
        <f t="shared" si="85"/>
        <v>0</v>
      </c>
    </row>
    <row r="970" spans="1:49" ht="34.5" hidden="1">
      <c r="A970" s="522">
        <v>966</v>
      </c>
      <c r="B970" s="531" t="s">
        <v>1058</v>
      </c>
      <c r="C970" s="103" t="s">
        <v>85</v>
      </c>
      <c r="D970" s="513" t="s">
        <v>2640</v>
      </c>
      <c r="E970" s="103" t="s">
        <v>174</v>
      </c>
      <c r="F970" s="544" t="s">
        <v>197</v>
      </c>
      <c r="G970" s="513" t="s">
        <v>1329</v>
      </c>
      <c r="H970" s="109" t="s">
        <v>1330</v>
      </c>
      <c r="I970" s="87" t="s">
        <v>1331</v>
      </c>
      <c r="J970" s="106"/>
      <c r="K970" s="567"/>
      <c r="L970" s="568"/>
      <c r="M970" s="567"/>
      <c r="N970" s="567"/>
      <c r="O970" s="557"/>
      <c r="P970" s="567"/>
      <c r="Q970" s="567"/>
      <c r="R970" s="547" t="s">
        <v>199</v>
      </c>
      <c r="S970" s="596">
        <v>0</v>
      </c>
      <c r="T970" s="597">
        <v>0</v>
      </c>
      <c r="U970" s="549">
        <v>0</v>
      </c>
      <c r="V970" s="554">
        <f t="shared" ref="V970:V1033" si="86">S970*T970*U970*12</f>
        <v>0</v>
      </c>
      <c r="W970" s="549">
        <f t="shared" si="80"/>
        <v>0</v>
      </c>
      <c r="X970" s="549">
        <v>0</v>
      </c>
      <c r="Y970" s="550">
        <f t="shared" si="81"/>
        <v>0</v>
      </c>
      <c r="Z970" s="677" t="s">
        <v>212</v>
      </c>
      <c r="AA970" s="678"/>
      <c r="AB970" s="567"/>
      <c r="AD970" s="87" t="s">
        <v>1581</v>
      </c>
      <c r="AE970" s="87"/>
      <c r="AF970" s="87"/>
      <c r="AG970" s="708"/>
      <c r="AH970" s="104">
        <f t="shared" si="82"/>
        <v>0</v>
      </c>
      <c r="AI970" s="87" t="s">
        <v>1581</v>
      </c>
      <c r="AJ970" s="87"/>
      <c r="AK970" s="87"/>
      <c r="AL970" s="708"/>
      <c r="AM970" s="104">
        <f t="shared" si="83"/>
        <v>0</v>
      </c>
      <c r="AN970" s="87" t="s">
        <v>1581</v>
      </c>
      <c r="AO970" s="87"/>
      <c r="AP970" s="87"/>
      <c r="AQ970" s="708"/>
      <c r="AR970" s="104">
        <f t="shared" si="84"/>
        <v>0</v>
      </c>
      <c r="AS970" s="87" t="s">
        <v>1581</v>
      </c>
      <c r="AT970" s="87"/>
      <c r="AU970" s="87"/>
      <c r="AV970" s="708"/>
      <c r="AW970" s="104">
        <f t="shared" si="85"/>
        <v>0</v>
      </c>
    </row>
    <row r="971" spans="1:49" hidden="1">
      <c r="A971" s="522">
        <v>967</v>
      </c>
      <c r="B971" s="531" t="s">
        <v>1058</v>
      </c>
      <c r="C971" s="103" t="s">
        <v>85</v>
      </c>
      <c r="D971" s="513" t="s">
        <v>2640</v>
      </c>
      <c r="E971" s="103" t="s">
        <v>174</v>
      </c>
      <c r="F971" s="544" t="s">
        <v>201</v>
      </c>
      <c r="G971" s="513" t="s">
        <v>202</v>
      </c>
      <c r="H971" s="87" t="s">
        <v>177</v>
      </c>
      <c r="I971" s="109" t="s">
        <v>1334</v>
      </c>
      <c r="J971" s="106" t="s">
        <v>1335</v>
      </c>
      <c r="K971" s="567"/>
      <c r="L971" s="568"/>
      <c r="M971" s="567"/>
      <c r="N971" s="567"/>
      <c r="O971" s="557" t="s">
        <v>2540</v>
      </c>
      <c r="P971" s="567"/>
      <c r="Q971" s="567"/>
      <c r="R971" s="547" t="s">
        <v>184</v>
      </c>
      <c r="S971" s="596">
        <v>1</v>
      </c>
      <c r="T971" s="597">
        <v>0.1</v>
      </c>
      <c r="U971" s="549">
        <v>15</v>
      </c>
      <c r="V971" s="554">
        <f t="shared" si="86"/>
        <v>18</v>
      </c>
      <c r="W971" s="549">
        <f t="shared" si="80"/>
        <v>0.1</v>
      </c>
      <c r="X971" s="549">
        <v>19.5</v>
      </c>
      <c r="Y971" s="550">
        <f t="shared" si="81"/>
        <v>23.400000000000002</v>
      </c>
      <c r="Z971" s="677" t="s">
        <v>212</v>
      </c>
      <c r="AA971" s="678"/>
      <c r="AB971" s="573" t="s">
        <v>2541</v>
      </c>
      <c r="AD971" s="87" t="s">
        <v>420</v>
      </c>
      <c r="AE971" s="87">
        <v>1</v>
      </c>
      <c r="AF971" s="87">
        <v>0.1</v>
      </c>
      <c r="AG971" s="708"/>
      <c r="AH971" s="104">
        <f t="shared" si="82"/>
        <v>0</v>
      </c>
      <c r="AI971" s="87" t="s">
        <v>420</v>
      </c>
      <c r="AJ971" s="87">
        <v>1</v>
      </c>
      <c r="AK971" s="87">
        <v>0.1</v>
      </c>
      <c r="AL971" s="708"/>
      <c r="AM971" s="104">
        <f t="shared" si="83"/>
        <v>0</v>
      </c>
      <c r="AN971" s="87" t="s">
        <v>420</v>
      </c>
      <c r="AO971" s="87">
        <v>1</v>
      </c>
      <c r="AP971" s="87">
        <v>0.1</v>
      </c>
      <c r="AQ971" s="708"/>
      <c r="AR971" s="104">
        <f t="shared" si="84"/>
        <v>0</v>
      </c>
      <c r="AS971" s="87" t="s">
        <v>420</v>
      </c>
      <c r="AT971" s="87">
        <v>1</v>
      </c>
      <c r="AU971" s="87">
        <v>0.1</v>
      </c>
      <c r="AV971" s="708"/>
      <c r="AW971" s="104">
        <f t="shared" si="85"/>
        <v>0</v>
      </c>
    </row>
    <row r="972" spans="1:49" hidden="1">
      <c r="A972" s="522">
        <v>968</v>
      </c>
      <c r="B972" s="531" t="s">
        <v>1058</v>
      </c>
      <c r="C972" s="103" t="s">
        <v>85</v>
      </c>
      <c r="D972" s="513" t="s">
        <v>2640</v>
      </c>
      <c r="E972" s="103" t="s">
        <v>174</v>
      </c>
      <c r="F972" s="544" t="s">
        <v>201</v>
      </c>
      <c r="G972" s="513" t="s">
        <v>202</v>
      </c>
      <c r="H972" s="87" t="s">
        <v>1336</v>
      </c>
      <c r="I972" s="109" t="s">
        <v>1337</v>
      </c>
      <c r="J972" s="106" t="s">
        <v>1338</v>
      </c>
      <c r="K972" s="567"/>
      <c r="L972" s="568"/>
      <c r="M972" s="567"/>
      <c r="N972" s="567" t="s">
        <v>1323</v>
      </c>
      <c r="O972" s="557" t="s">
        <v>1339</v>
      </c>
      <c r="P972" s="567"/>
      <c r="Q972" s="567"/>
      <c r="R972" s="547" t="s">
        <v>184</v>
      </c>
      <c r="S972" s="596">
        <v>1</v>
      </c>
      <c r="T972" s="597">
        <v>0.25</v>
      </c>
      <c r="U972" s="549">
        <v>15</v>
      </c>
      <c r="V972" s="554">
        <f t="shared" si="86"/>
        <v>45</v>
      </c>
      <c r="W972" s="549">
        <f t="shared" si="80"/>
        <v>0.25</v>
      </c>
      <c r="X972" s="549">
        <v>19.5</v>
      </c>
      <c r="Y972" s="550">
        <f t="shared" si="81"/>
        <v>58.5</v>
      </c>
      <c r="Z972" s="677" t="s">
        <v>212</v>
      </c>
      <c r="AA972" s="678"/>
      <c r="AB972" s="567"/>
      <c r="AD972" s="87" t="s">
        <v>420</v>
      </c>
      <c r="AE972" s="87">
        <v>1</v>
      </c>
      <c r="AF972" s="87">
        <v>0.25</v>
      </c>
      <c r="AG972" s="708"/>
      <c r="AH972" s="104">
        <f t="shared" si="82"/>
        <v>0</v>
      </c>
      <c r="AI972" s="87" t="s">
        <v>420</v>
      </c>
      <c r="AJ972" s="87">
        <v>1</v>
      </c>
      <c r="AK972" s="87">
        <v>0.25</v>
      </c>
      <c r="AL972" s="708"/>
      <c r="AM972" s="104">
        <f t="shared" si="83"/>
        <v>0</v>
      </c>
      <c r="AN972" s="87" t="s">
        <v>420</v>
      </c>
      <c r="AO972" s="87">
        <v>1</v>
      </c>
      <c r="AP972" s="87">
        <v>0.25</v>
      </c>
      <c r="AQ972" s="708"/>
      <c r="AR972" s="104">
        <f t="shared" si="84"/>
        <v>0</v>
      </c>
      <c r="AS972" s="87" t="s">
        <v>420</v>
      </c>
      <c r="AT972" s="87">
        <v>1</v>
      </c>
      <c r="AU972" s="87">
        <v>0.25</v>
      </c>
      <c r="AV972" s="708"/>
      <c r="AW972" s="104">
        <f t="shared" si="85"/>
        <v>0</v>
      </c>
    </row>
    <row r="973" spans="1:49" hidden="1">
      <c r="A973" s="522">
        <v>969</v>
      </c>
      <c r="B973" s="531" t="s">
        <v>1058</v>
      </c>
      <c r="C973" s="103" t="s">
        <v>85</v>
      </c>
      <c r="D973" s="513" t="s">
        <v>2640</v>
      </c>
      <c r="E973" s="103" t="s">
        <v>174</v>
      </c>
      <c r="F973" s="544" t="s">
        <v>201</v>
      </c>
      <c r="G973" s="513" t="s">
        <v>202</v>
      </c>
      <c r="H973" s="109" t="s">
        <v>1340</v>
      </c>
      <c r="I973" s="109" t="s">
        <v>1341</v>
      </c>
      <c r="J973" s="106"/>
      <c r="K973" s="567"/>
      <c r="L973" s="568"/>
      <c r="M973" s="567"/>
      <c r="N973" s="567" t="s">
        <v>1342</v>
      </c>
      <c r="O973" s="557" t="s">
        <v>2534</v>
      </c>
      <c r="P973" s="567"/>
      <c r="Q973" s="567"/>
      <c r="R973" s="547" t="s">
        <v>184</v>
      </c>
      <c r="S973" s="596">
        <v>1</v>
      </c>
      <c r="T973" s="597">
        <v>0.05</v>
      </c>
      <c r="U973" s="549"/>
      <c r="V973" s="554">
        <f t="shared" si="86"/>
        <v>0</v>
      </c>
      <c r="W973" s="549"/>
      <c r="X973" s="549">
        <v>0</v>
      </c>
      <c r="Y973" s="550">
        <f t="shared" si="81"/>
        <v>0</v>
      </c>
      <c r="Z973" s="677" t="s">
        <v>212</v>
      </c>
      <c r="AA973" s="678"/>
      <c r="AB973" s="567"/>
      <c r="AD973" s="87" t="s">
        <v>420</v>
      </c>
      <c r="AE973" s="87">
        <v>1</v>
      </c>
      <c r="AF973" s="87">
        <v>0.05</v>
      </c>
      <c r="AG973" s="708"/>
      <c r="AH973" s="104"/>
      <c r="AI973" s="87" t="s">
        <v>420</v>
      </c>
      <c r="AJ973" s="87">
        <v>1</v>
      </c>
      <c r="AK973" s="87">
        <v>0.05</v>
      </c>
      <c r="AL973" s="708"/>
      <c r="AM973" s="104"/>
      <c r="AN973" s="87" t="s">
        <v>420</v>
      </c>
      <c r="AO973" s="87">
        <v>1</v>
      </c>
      <c r="AP973" s="87">
        <v>0.05</v>
      </c>
      <c r="AQ973" s="708"/>
      <c r="AR973" s="104"/>
      <c r="AS973" s="87" t="s">
        <v>420</v>
      </c>
      <c r="AT973" s="87">
        <v>1</v>
      </c>
      <c r="AU973" s="87">
        <v>0.05</v>
      </c>
      <c r="AV973" s="708"/>
      <c r="AW973" s="104"/>
    </row>
    <row r="974" spans="1:49" hidden="1">
      <c r="A974" s="522">
        <v>970</v>
      </c>
      <c r="B974" s="531" t="s">
        <v>1058</v>
      </c>
      <c r="C974" s="103" t="s">
        <v>85</v>
      </c>
      <c r="D974" s="513" t="s">
        <v>2640</v>
      </c>
      <c r="E974" s="103" t="s">
        <v>174</v>
      </c>
      <c r="F974" s="544" t="s">
        <v>201</v>
      </c>
      <c r="G974" s="513" t="s">
        <v>202</v>
      </c>
      <c r="H974" s="87" t="s">
        <v>289</v>
      </c>
      <c r="I974" s="109" t="s">
        <v>1343</v>
      </c>
      <c r="J974" s="106"/>
      <c r="K974" s="567"/>
      <c r="L974" s="568"/>
      <c r="M974" s="567"/>
      <c r="N974" s="567"/>
      <c r="O974" s="557"/>
      <c r="P974" s="567"/>
      <c r="Q974" s="567"/>
      <c r="R974" s="547" t="s">
        <v>184</v>
      </c>
      <c r="S974" s="596">
        <v>1</v>
      </c>
      <c r="T974" s="597">
        <v>0.1</v>
      </c>
      <c r="U974" s="549">
        <v>15</v>
      </c>
      <c r="V974" s="554">
        <f t="shared" si="86"/>
        <v>18</v>
      </c>
      <c r="W974" s="549">
        <f t="shared" ref="W974:W1011" si="87">T974</f>
        <v>0.1</v>
      </c>
      <c r="X974" s="549">
        <v>19.5</v>
      </c>
      <c r="Y974" s="550">
        <f t="shared" si="81"/>
        <v>23.400000000000002</v>
      </c>
      <c r="Z974" s="677" t="s">
        <v>212</v>
      </c>
      <c r="AA974" s="678"/>
      <c r="AB974" s="567"/>
      <c r="AD974" s="87" t="s">
        <v>420</v>
      </c>
      <c r="AE974" s="87">
        <v>1</v>
      </c>
      <c r="AF974" s="87">
        <v>0.1</v>
      </c>
      <c r="AG974" s="708"/>
      <c r="AH974" s="104">
        <f t="shared" si="82"/>
        <v>0</v>
      </c>
      <c r="AI974" s="87" t="s">
        <v>420</v>
      </c>
      <c r="AJ974" s="87">
        <v>1</v>
      </c>
      <c r="AK974" s="87">
        <v>0.1</v>
      </c>
      <c r="AL974" s="708"/>
      <c r="AM974" s="104">
        <f t="shared" si="83"/>
        <v>0</v>
      </c>
      <c r="AN974" s="87" t="s">
        <v>420</v>
      </c>
      <c r="AO974" s="87">
        <v>1</v>
      </c>
      <c r="AP974" s="87">
        <v>0.1</v>
      </c>
      <c r="AQ974" s="708"/>
      <c r="AR974" s="104">
        <f t="shared" si="84"/>
        <v>0</v>
      </c>
      <c r="AS974" s="87" t="s">
        <v>420</v>
      </c>
      <c r="AT974" s="87">
        <v>1</v>
      </c>
      <c r="AU974" s="87">
        <v>0.1</v>
      </c>
      <c r="AV974" s="708"/>
      <c r="AW974" s="104">
        <f t="shared" si="85"/>
        <v>0</v>
      </c>
    </row>
    <row r="975" spans="1:49" hidden="1">
      <c r="A975" s="522">
        <v>971</v>
      </c>
      <c r="B975" s="531" t="s">
        <v>1058</v>
      </c>
      <c r="C975" s="103" t="s">
        <v>85</v>
      </c>
      <c r="D975" s="513" t="s">
        <v>2640</v>
      </c>
      <c r="E975" s="103" t="s">
        <v>174</v>
      </c>
      <c r="F975" s="514" t="s">
        <v>225</v>
      </c>
      <c r="G975" s="513" t="s">
        <v>226</v>
      </c>
      <c r="H975" s="87" t="s">
        <v>227</v>
      </c>
      <c r="I975" s="109" t="s">
        <v>1344</v>
      </c>
      <c r="J975" s="106"/>
      <c r="K975" s="567"/>
      <c r="L975" s="568"/>
      <c r="M975" s="567"/>
      <c r="N975" s="567"/>
      <c r="O975" s="557"/>
      <c r="P975" s="567"/>
      <c r="Q975" s="567"/>
      <c r="R975" s="547" t="s">
        <v>1345</v>
      </c>
      <c r="S975" s="596">
        <v>0</v>
      </c>
      <c r="T975" s="597">
        <v>0</v>
      </c>
      <c r="U975" s="549">
        <v>1</v>
      </c>
      <c r="V975" s="554">
        <f t="shared" si="86"/>
        <v>0</v>
      </c>
      <c r="W975" s="549">
        <f t="shared" si="87"/>
        <v>0</v>
      </c>
      <c r="X975" s="549">
        <v>0</v>
      </c>
      <c r="Y975" s="550">
        <f t="shared" si="81"/>
        <v>0</v>
      </c>
      <c r="Z975" s="677" t="s">
        <v>212</v>
      </c>
      <c r="AA975" s="678"/>
      <c r="AB975" s="567"/>
      <c r="AD975" s="87" t="s">
        <v>912</v>
      </c>
      <c r="AE975" s="87"/>
      <c r="AF975" s="87"/>
      <c r="AG975" s="708"/>
      <c r="AH975" s="104">
        <f t="shared" si="82"/>
        <v>0</v>
      </c>
      <c r="AI975" s="87" t="s">
        <v>912</v>
      </c>
      <c r="AJ975" s="87"/>
      <c r="AK975" s="87"/>
      <c r="AL975" s="708"/>
      <c r="AM975" s="104">
        <f t="shared" si="83"/>
        <v>0</v>
      </c>
      <c r="AN975" s="87" t="s">
        <v>912</v>
      </c>
      <c r="AO975" s="87"/>
      <c r="AP975" s="87"/>
      <c r="AQ975" s="708"/>
      <c r="AR975" s="104">
        <f t="shared" si="84"/>
        <v>0</v>
      </c>
      <c r="AS975" s="87" t="s">
        <v>912</v>
      </c>
      <c r="AT975" s="87"/>
      <c r="AU975" s="87"/>
      <c r="AV975" s="708"/>
      <c r="AW975" s="104">
        <f t="shared" si="85"/>
        <v>0</v>
      </c>
    </row>
    <row r="976" spans="1:49" ht="34.5" hidden="1">
      <c r="A976" s="522">
        <v>972</v>
      </c>
      <c r="B976" s="531" t="s">
        <v>1058</v>
      </c>
      <c r="C976" s="103" t="s">
        <v>85</v>
      </c>
      <c r="D976" s="513" t="s">
        <v>2640</v>
      </c>
      <c r="E976" s="103" t="s">
        <v>174</v>
      </c>
      <c r="F976" s="563" t="s">
        <v>229</v>
      </c>
      <c r="G976" s="679" t="s">
        <v>230</v>
      </c>
      <c r="H976" s="547" t="s">
        <v>177</v>
      </c>
      <c r="I976" s="109" t="s">
        <v>1582</v>
      </c>
      <c r="J976" s="106" t="s">
        <v>1583</v>
      </c>
      <c r="K976" s="567"/>
      <c r="L976" s="567"/>
      <c r="M976" s="567"/>
      <c r="N976" s="567"/>
      <c r="O976" s="557"/>
      <c r="P976" s="567"/>
      <c r="Q976" s="567"/>
      <c r="R976" s="547" t="s">
        <v>184</v>
      </c>
      <c r="S976" s="596">
        <v>1</v>
      </c>
      <c r="T976" s="597">
        <v>0.5</v>
      </c>
      <c r="U976" s="549">
        <v>30</v>
      </c>
      <c r="V976" s="554">
        <f t="shared" si="86"/>
        <v>180</v>
      </c>
      <c r="W976" s="549">
        <f t="shared" si="87"/>
        <v>0.5</v>
      </c>
      <c r="X976" s="549">
        <v>39</v>
      </c>
      <c r="Y976" s="550">
        <f t="shared" si="81"/>
        <v>234</v>
      </c>
      <c r="Z976" s="677" t="s">
        <v>185</v>
      </c>
      <c r="AA976" s="678"/>
      <c r="AB976" s="567"/>
      <c r="AD976" s="87" t="s">
        <v>420</v>
      </c>
      <c r="AE976" s="87">
        <v>1</v>
      </c>
      <c r="AF976" s="87">
        <v>0.5</v>
      </c>
      <c r="AG976" s="708"/>
      <c r="AH976" s="104">
        <f t="shared" si="82"/>
        <v>0</v>
      </c>
      <c r="AI976" s="87" t="s">
        <v>420</v>
      </c>
      <c r="AJ976" s="87">
        <v>1</v>
      </c>
      <c r="AK976" s="87">
        <v>0.5</v>
      </c>
      <c r="AL976" s="708"/>
      <c r="AM976" s="104">
        <f t="shared" si="83"/>
        <v>0</v>
      </c>
      <c r="AN976" s="87" t="s">
        <v>420</v>
      </c>
      <c r="AO976" s="87">
        <v>1</v>
      </c>
      <c r="AP976" s="87">
        <v>0.5</v>
      </c>
      <c r="AQ976" s="708"/>
      <c r="AR976" s="104">
        <f t="shared" si="84"/>
        <v>0</v>
      </c>
      <c r="AS976" s="87" t="s">
        <v>420</v>
      </c>
      <c r="AT976" s="87">
        <v>1</v>
      </c>
      <c r="AU976" s="87">
        <v>0.5</v>
      </c>
      <c r="AV976" s="708"/>
      <c r="AW976" s="104">
        <f t="shared" si="85"/>
        <v>0</v>
      </c>
    </row>
    <row r="977" spans="1:49" hidden="1">
      <c r="A977" s="522">
        <v>973</v>
      </c>
      <c r="B977" s="531" t="s">
        <v>1058</v>
      </c>
      <c r="C977" s="103" t="s">
        <v>85</v>
      </c>
      <c r="D977" s="513" t="s">
        <v>2640</v>
      </c>
      <c r="E977" s="103" t="s">
        <v>174</v>
      </c>
      <c r="F977" s="563" t="s">
        <v>229</v>
      </c>
      <c r="G977" s="679" t="s">
        <v>230</v>
      </c>
      <c r="H977" s="547" t="s">
        <v>236</v>
      </c>
      <c r="I977" s="109" t="s">
        <v>1347</v>
      </c>
      <c r="J977" s="106" t="s">
        <v>237</v>
      </c>
      <c r="K977" s="567"/>
      <c r="L977" s="567"/>
      <c r="M977" s="567"/>
      <c r="N977" s="567"/>
      <c r="O977" s="557"/>
      <c r="P977" s="567"/>
      <c r="Q977" s="567"/>
      <c r="R977" s="595" t="s">
        <v>184</v>
      </c>
      <c r="S977" s="567">
        <v>0</v>
      </c>
      <c r="T977" s="597">
        <v>1</v>
      </c>
      <c r="U977" s="549">
        <v>30</v>
      </c>
      <c r="V977" s="554">
        <f t="shared" si="86"/>
        <v>0</v>
      </c>
      <c r="W977" s="549">
        <f t="shared" si="87"/>
        <v>1</v>
      </c>
      <c r="X977" s="549">
        <v>39</v>
      </c>
      <c r="Y977" s="550">
        <f t="shared" si="81"/>
        <v>0</v>
      </c>
      <c r="Z977" s="677" t="s">
        <v>185</v>
      </c>
      <c r="AA977" s="678"/>
      <c r="AB977" s="688" t="s">
        <v>1584</v>
      </c>
      <c r="AD977" s="87" t="s">
        <v>420</v>
      </c>
      <c r="AE977" s="87">
        <v>0</v>
      </c>
      <c r="AF977" s="87">
        <v>1</v>
      </c>
      <c r="AG977" s="708"/>
      <c r="AH977" s="104">
        <f t="shared" si="82"/>
        <v>0</v>
      </c>
      <c r="AI977" s="87" t="s">
        <v>420</v>
      </c>
      <c r="AJ977" s="87">
        <v>0</v>
      </c>
      <c r="AK977" s="87">
        <v>1</v>
      </c>
      <c r="AL977" s="708"/>
      <c r="AM977" s="104">
        <f t="shared" si="83"/>
        <v>0</v>
      </c>
      <c r="AN977" s="87" t="s">
        <v>420</v>
      </c>
      <c r="AO977" s="87">
        <v>0</v>
      </c>
      <c r="AP977" s="87">
        <v>1</v>
      </c>
      <c r="AQ977" s="708"/>
      <c r="AR977" s="104">
        <f t="shared" si="84"/>
        <v>0</v>
      </c>
      <c r="AS977" s="87" t="s">
        <v>420</v>
      </c>
      <c r="AT977" s="87">
        <v>0</v>
      </c>
      <c r="AU977" s="87">
        <v>1</v>
      </c>
      <c r="AV977" s="708"/>
      <c r="AW977" s="104">
        <f t="shared" si="85"/>
        <v>0</v>
      </c>
    </row>
    <row r="978" spans="1:49" ht="23" hidden="1">
      <c r="A978" s="522">
        <v>974</v>
      </c>
      <c r="B978" s="531" t="s">
        <v>1058</v>
      </c>
      <c r="C978" s="103" t="s">
        <v>85</v>
      </c>
      <c r="D978" s="513" t="s">
        <v>2640</v>
      </c>
      <c r="E978" s="103" t="s">
        <v>174</v>
      </c>
      <c r="F978" s="563" t="s">
        <v>229</v>
      </c>
      <c r="G978" s="679" t="s">
        <v>230</v>
      </c>
      <c r="H978" s="547" t="s">
        <v>238</v>
      </c>
      <c r="I978" s="109" t="s">
        <v>1349</v>
      </c>
      <c r="J978" s="106"/>
      <c r="K978" s="567"/>
      <c r="L978" s="567"/>
      <c r="M978" s="567"/>
      <c r="N978" s="567" t="s">
        <v>487</v>
      </c>
      <c r="O978" s="572" t="s">
        <v>2578</v>
      </c>
      <c r="P978" s="567"/>
      <c r="Q978" s="567"/>
      <c r="R978" s="547" t="s">
        <v>184</v>
      </c>
      <c r="S978" s="596">
        <v>1</v>
      </c>
      <c r="T978" s="597">
        <v>0.5</v>
      </c>
      <c r="U978" s="549">
        <v>30</v>
      </c>
      <c r="V978" s="554">
        <f t="shared" si="86"/>
        <v>180</v>
      </c>
      <c r="W978" s="549">
        <f t="shared" si="87"/>
        <v>0.5</v>
      </c>
      <c r="X978" s="549">
        <v>39</v>
      </c>
      <c r="Y978" s="550">
        <f t="shared" si="81"/>
        <v>234</v>
      </c>
      <c r="Z978" s="677" t="s">
        <v>185</v>
      </c>
      <c r="AA978" s="678"/>
      <c r="AB978" s="680" t="s">
        <v>2579</v>
      </c>
      <c r="AD978" s="87" t="s">
        <v>420</v>
      </c>
      <c r="AE978" s="87">
        <v>1</v>
      </c>
      <c r="AF978" s="87">
        <v>0.5</v>
      </c>
      <c r="AG978" s="708"/>
      <c r="AH978" s="104">
        <f t="shared" si="82"/>
        <v>0</v>
      </c>
      <c r="AI978" s="87" t="s">
        <v>420</v>
      </c>
      <c r="AJ978" s="87">
        <v>1</v>
      </c>
      <c r="AK978" s="87">
        <v>0.5</v>
      </c>
      <c r="AL978" s="708"/>
      <c r="AM978" s="104">
        <f t="shared" si="83"/>
        <v>0</v>
      </c>
      <c r="AN978" s="87" t="s">
        <v>420</v>
      </c>
      <c r="AO978" s="87">
        <v>1</v>
      </c>
      <c r="AP978" s="87">
        <v>0.5</v>
      </c>
      <c r="AQ978" s="708"/>
      <c r="AR978" s="104">
        <f t="shared" si="84"/>
        <v>0</v>
      </c>
      <c r="AS978" s="87" t="s">
        <v>420</v>
      </c>
      <c r="AT978" s="87">
        <v>1</v>
      </c>
      <c r="AU978" s="87">
        <v>0.5</v>
      </c>
      <c r="AV978" s="708"/>
      <c r="AW978" s="104">
        <f t="shared" si="85"/>
        <v>0</v>
      </c>
    </row>
    <row r="979" spans="1:49" hidden="1">
      <c r="A979" s="522">
        <v>975</v>
      </c>
      <c r="B979" s="531" t="s">
        <v>1058</v>
      </c>
      <c r="C979" s="103" t="s">
        <v>85</v>
      </c>
      <c r="D979" s="513" t="s">
        <v>2640</v>
      </c>
      <c r="E979" s="103" t="s">
        <v>174</v>
      </c>
      <c r="F979" s="563" t="s">
        <v>229</v>
      </c>
      <c r="G979" s="679" t="s">
        <v>230</v>
      </c>
      <c r="H979" s="87" t="s">
        <v>289</v>
      </c>
      <c r="I979" s="109" t="s">
        <v>241</v>
      </c>
      <c r="J979" s="106"/>
      <c r="K979" s="567"/>
      <c r="L979" s="567"/>
      <c r="M979" s="567"/>
      <c r="N979" s="567"/>
      <c r="O979" s="557"/>
      <c r="P979" s="567"/>
      <c r="Q979" s="567"/>
      <c r="R979" s="547" t="s">
        <v>184</v>
      </c>
      <c r="S979" s="596">
        <v>1</v>
      </c>
      <c r="T979" s="597">
        <v>0.5</v>
      </c>
      <c r="U979" s="549">
        <v>30</v>
      </c>
      <c r="V979" s="554">
        <f t="shared" si="86"/>
        <v>180</v>
      </c>
      <c r="W979" s="549">
        <f t="shared" si="87"/>
        <v>0.5</v>
      </c>
      <c r="X979" s="549">
        <v>39</v>
      </c>
      <c r="Y979" s="550">
        <f t="shared" si="81"/>
        <v>234</v>
      </c>
      <c r="Z979" s="677" t="s">
        <v>185</v>
      </c>
      <c r="AA979" s="678"/>
      <c r="AB979" s="106"/>
      <c r="AD979" s="87" t="s">
        <v>420</v>
      </c>
      <c r="AE979" s="87">
        <v>1</v>
      </c>
      <c r="AF979" s="87">
        <v>0.5</v>
      </c>
      <c r="AG979" s="708"/>
      <c r="AH979" s="104">
        <f t="shared" si="82"/>
        <v>0</v>
      </c>
      <c r="AI979" s="87" t="s">
        <v>420</v>
      </c>
      <c r="AJ979" s="87">
        <v>1</v>
      </c>
      <c r="AK979" s="87">
        <v>0.5</v>
      </c>
      <c r="AL979" s="708"/>
      <c r="AM979" s="104">
        <f t="shared" si="83"/>
        <v>0</v>
      </c>
      <c r="AN979" s="87" t="s">
        <v>420</v>
      </c>
      <c r="AO979" s="87">
        <v>1</v>
      </c>
      <c r="AP979" s="87">
        <v>0.5</v>
      </c>
      <c r="AQ979" s="708"/>
      <c r="AR979" s="104">
        <f t="shared" si="84"/>
        <v>0</v>
      </c>
      <c r="AS979" s="87" t="s">
        <v>420</v>
      </c>
      <c r="AT979" s="87">
        <v>1</v>
      </c>
      <c r="AU979" s="87">
        <v>0.5</v>
      </c>
      <c r="AV979" s="708"/>
      <c r="AW979" s="104">
        <f t="shared" si="85"/>
        <v>0</v>
      </c>
    </row>
    <row r="980" spans="1:49" hidden="1">
      <c r="A980" s="522">
        <v>976</v>
      </c>
      <c r="B980" s="531" t="s">
        <v>1058</v>
      </c>
      <c r="C980" s="103" t="s">
        <v>85</v>
      </c>
      <c r="D980" s="513" t="s">
        <v>2640</v>
      </c>
      <c r="E980" s="103" t="s">
        <v>174</v>
      </c>
      <c r="F980" s="563" t="s">
        <v>229</v>
      </c>
      <c r="G980" s="679" t="s">
        <v>230</v>
      </c>
      <c r="H980" s="547" t="s">
        <v>242</v>
      </c>
      <c r="I980" s="109" t="s">
        <v>243</v>
      </c>
      <c r="J980" s="106"/>
      <c r="K980" s="567"/>
      <c r="L980" s="567"/>
      <c r="M980" s="567"/>
      <c r="N980" s="567" t="s">
        <v>490</v>
      </c>
      <c r="O980" s="557" t="s">
        <v>491</v>
      </c>
      <c r="P980" s="567"/>
      <c r="Q980" s="567"/>
      <c r="R980" s="547" t="s">
        <v>184</v>
      </c>
      <c r="S980" s="596">
        <v>1</v>
      </c>
      <c r="T980" s="597">
        <v>0.2</v>
      </c>
      <c r="U980" s="549">
        <v>30</v>
      </c>
      <c r="V980" s="554">
        <f t="shared" si="86"/>
        <v>72</v>
      </c>
      <c r="W980" s="549">
        <f t="shared" si="87"/>
        <v>0.2</v>
      </c>
      <c r="X980" s="549">
        <v>39</v>
      </c>
      <c r="Y980" s="550">
        <f t="shared" si="81"/>
        <v>93.600000000000009</v>
      </c>
      <c r="Z980" s="677" t="s">
        <v>185</v>
      </c>
      <c r="AA980" s="678"/>
      <c r="AB980" s="106"/>
      <c r="AD980" s="106" t="s">
        <v>420</v>
      </c>
      <c r="AE980" s="106">
        <v>1</v>
      </c>
      <c r="AF980" s="106">
        <v>0.2</v>
      </c>
      <c r="AG980" s="708"/>
      <c r="AH980" s="104">
        <f t="shared" si="82"/>
        <v>0</v>
      </c>
      <c r="AI980" s="106" t="s">
        <v>420</v>
      </c>
      <c r="AJ980" s="106">
        <v>1</v>
      </c>
      <c r="AK980" s="106">
        <v>0.2</v>
      </c>
      <c r="AL980" s="708"/>
      <c r="AM980" s="104">
        <f t="shared" si="83"/>
        <v>0</v>
      </c>
      <c r="AN980" s="106" t="s">
        <v>420</v>
      </c>
      <c r="AO980" s="106">
        <v>1</v>
      </c>
      <c r="AP980" s="106">
        <v>0.2</v>
      </c>
      <c r="AQ980" s="708"/>
      <c r="AR980" s="104">
        <f t="shared" si="84"/>
        <v>0</v>
      </c>
      <c r="AS980" s="106" t="s">
        <v>420</v>
      </c>
      <c r="AT980" s="106">
        <v>1</v>
      </c>
      <c r="AU980" s="106">
        <v>0.2</v>
      </c>
      <c r="AV980" s="708"/>
      <c r="AW980" s="104">
        <f t="shared" si="85"/>
        <v>0</v>
      </c>
    </row>
    <row r="981" spans="1:49" hidden="1">
      <c r="A981" s="522">
        <v>977</v>
      </c>
      <c r="B981" s="531" t="s">
        <v>1058</v>
      </c>
      <c r="C981" s="103" t="s">
        <v>85</v>
      </c>
      <c r="D981" s="513" t="s">
        <v>2640</v>
      </c>
      <c r="E981" s="103" t="s">
        <v>174</v>
      </c>
      <c r="F981" s="562" t="s">
        <v>244</v>
      </c>
      <c r="G981" s="513" t="s">
        <v>245</v>
      </c>
      <c r="H981" s="87" t="s">
        <v>177</v>
      </c>
      <c r="I981" s="109" t="s">
        <v>246</v>
      </c>
      <c r="J981" s="106" t="s">
        <v>1350</v>
      </c>
      <c r="K981" s="567"/>
      <c r="L981" s="567"/>
      <c r="M981" s="567"/>
      <c r="N981" s="567"/>
      <c r="O981" s="557"/>
      <c r="P981" s="567"/>
      <c r="Q981" s="567"/>
      <c r="R981" s="547" t="s">
        <v>184</v>
      </c>
      <c r="S981" s="596">
        <v>1</v>
      </c>
      <c r="T981" s="597">
        <v>0.2</v>
      </c>
      <c r="U981" s="549">
        <v>20</v>
      </c>
      <c r="V981" s="554">
        <f t="shared" si="86"/>
        <v>48</v>
      </c>
      <c r="W981" s="549">
        <f t="shared" si="87"/>
        <v>0.2</v>
      </c>
      <c r="X981" s="549">
        <v>26</v>
      </c>
      <c r="Y981" s="550">
        <f t="shared" si="81"/>
        <v>62.400000000000006</v>
      </c>
      <c r="Z981" s="677" t="s">
        <v>212</v>
      </c>
      <c r="AA981" s="678"/>
      <c r="AB981" s="106"/>
      <c r="AD981" s="106" t="s">
        <v>420</v>
      </c>
      <c r="AE981" s="106">
        <v>1</v>
      </c>
      <c r="AF981" s="106">
        <v>0.2</v>
      </c>
      <c r="AG981" s="708"/>
      <c r="AH981" s="104">
        <f t="shared" si="82"/>
        <v>0</v>
      </c>
      <c r="AI981" s="106" t="s">
        <v>420</v>
      </c>
      <c r="AJ981" s="106">
        <v>1</v>
      </c>
      <c r="AK981" s="106">
        <v>0.2</v>
      </c>
      <c r="AL981" s="708"/>
      <c r="AM981" s="104">
        <f t="shared" si="83"/>
        <v>0</v>
      </c>
      <c r="AN981" s="106" t="s">
        <v>420</v>
      </c>
      <c r="AO981" s="106">
        <v>1</v>
      </c>
      <c r="AP981" s="106">
        <v>0.2</v>
      </c>
      <c r="AQ981" s="708"/>
      <c r="AR981" s="104">
        <f t="shared" si="84"/>
        <v>0</v>
      </c>
      <c r="AS981" s="106" t="s">
        <v>420</v>
      </c>
      <c r="AT981" s="106">
        <v>1</v>
      </c>
      <c r="AU981" s="106">
        <v>0.2</v>
      </c>
      <c r="AV981" s="708"/>
      <c r="AW981" s="104">
        <f t="shared" si="85"/>
        <v>0</v>
      </c>
    </row>
    <row r="982" spans="1:49" hidden="1">
      <c r="A982" s="522">
        <v>978</v>
      </c>
      <c r="B982" s="531" t="s">
        <v>1058</v>
      </c>
      <c r="C982" s="103" t="s">
        <v>85</v>
      </c>
      <c r="D982" s="513" t="s">
        <v>2640</v>
      </c>
      <c r="E982" s="103" t="s">
        <v>174</v>
      </c>
      <c r="F982" s="562" t="s">
        <v>244</v>
      </c>
      <c r="G982" s="513" t="s">
        <v>245</v>
      </c>
      <c r="H982" s="87" t="s">
        <v>249</v>
      </c>
      <c r="I982" s="109" t="s">
        <v>250</v>
      </c>
      <c r="J982" s="106"/>
      <c r="K982" s="567"/>
      <c r="L982" s="567"/>
      <c r="M982" s="567"/>
      <c r="N982" s="567"/>
      <c r="O982" s="557"/>
      <c r="P982" s="567"/>
      <c r="Q982" s="567"/>
      <c r="R982" s="547" t="s">
        <v>184</v>
      </c>
      <c r="S982" s="596">
        <v>1</v>
      </c>
      <c r="T982" s="597">
        <v>0.1</v>
      </c>
      <c r="U982" s="549">
        <v>20</v>
      </c>
      <c r="V982" s="554">
        <f t="shared" si="86"/>
        <v>24</v>
      </c>
      <c r="W982" s="549">
        <f t="shared" si="87"/>
        <v>0.1</v>
      </c>
      <c r="X982" s="549">
        <v>26</v>
      </c>
      <c r="Y982" s="550">
        <f t="shared" si="81"/>
        <v>31.200000000000003</v>
      </c>
      <c r="Z982" s="677" t="s">
        <v>212</v>
      </c>
      <c r="AA982" s="678"/>
      <c r="AB982" s="106"/>
      <c r="AD982" s="106" t="s">
        <v>420</v>
      </c>
      <c r="AE982" s="106">
        <v>1</v>
      </c>
      <c r="AF982" s="106">
        <v>0.1</v>
      </c>
      <c r="AG982" s="708"/>
      <c r="AH982" s="104">
        <f t="shared" si="82"/>
        <v>0</v>
      </c>
      <c r="AI982" s="106" t="s">
        <v>420</v>
      </c>
      <c r="AJ982" s="106">
        <v>1</v>
      </c>
      <c r="AK982" s="106">
        <v>0.1</v>
      </c>
      <c r="AL982" s="708"/>
      <c r="AM982" s="104">
        <f t="shared" si="83"/>
        <v>0</v>
      </c>
      <c r="AN982" s="106" t="s">
        <v>420</v>
      </c>
      <c r="AO982" s="106">
        <v>1</v>
      </c>
      <c r="AP982" s="106">
        <v>0.1</v>
      </c>
      <c r="AQ982" s="708"/>
      <c r="AR982" s="104">
        <f t="shared" si="84"/>
        <v>0</v>
      </c>
      <c r="AS982" s="106" t="s">
        <v>420</v>
      </c>
      <c r="AT982" s="106">
        <v>1</v>
      </c>
      <c r="AU982" s="106">
        <v>0.1</v>
      </c>
      <c r="AV982" s="708"/>
      <c r="AW982" s="104">
        <f t="shared" si="85"/>
        <v>0</v>
      </c>
    </row>
    <row r="983" spans="1:49" ht="23" hidden="1">
      <c r="A983" s="522">
        <v>979</v>
      </c>
      <c r="B983" s="531" t="s">
        <v>1058</v>
      </c>
      <c r="C983" s="103" t="s">
        <v>85</v>
      </c>
      <c r="D983" s="513" t="s">
        <v>2640</v>
      </c>
      <c r="E983" s="103" t="s">
        <v>174</v>
      </c>
      <c r="F983" s="562" t="s">
        <v>244</v>
      </c>
      <c r="G983" s="513" t="s">
        <v>245</v>
      </c>
      <c r="H983" s="87" t="s">
        <v>251</v>
      </c>
      <c r="I983" s="109" t="s">
        <v>252</v>
      </c>
      <c r="J983" s="106" t="s">
        <v>253</v>
      </c>
      <c r="K983" s="567"/>
      <c r="L983" s="567"/>
      <c r="M983" s="567"/>
      <c r="N983" s="567"/>
      <c r="O983" s="557" t="s">
        <v>2544</v>
      </c>
      <c r="P983" s="567"/>
      <c r="Q983" s="567"/>
      <c r="R983" s="547" t="s">
        <v>184</v>
      </c>
      <c r="S983" s="596">
        <v>1</v>
      </c>
      <c r="T983" s="597">
        <v>0.5</v>
      </c>
      <c r="U983" s="549">
        <v>20</v>
      </c>
      <c r="V983" s="554">
        <f t="shared" si="86"/>
        <v>120</v>
      </c>
      <c r="W983" s="549">
        <f t="shared" si="87"/>
        <v>0.5</v>
      </c>
      <c r="X983" s="549">
        <v>26</v>
      </c>
      <c r="Y983" s="550">
        <f t="shared" si="81"/>
        <v>156</v>
      </c>
      <c r="Z983" s="677" t="s">
        <v>212</v>
      </c>
      <c r="AA983" s="678"/>
      <c r="AB983" s="573" t="s">
        <v>2545</v>
      </c>
      <c r="AD983" s="106" t="s">
        <v>420</v>
      </c>
      <c r="AE983" s="106">
        <v>1</v>
      </c>
      <c r="AF983" s="106">
        <v>0.5</v>
      </c>
      <c r="AG983" s="708"/>
      <c r="AH983" s="104">
        <f t="shared" si="82"/>
        <v>0</v>
      </c>
      <c r="AI983" s="106" t="s">
        <v>420</v>
      </c>
      <c r="AJ983" s="106">
        <v>1</v>
      </c>
      <c r="AK983" s="106">
        <v>0.5</v>
      </c>
      <c r="AL983" s="708"/>
      <c r="AM983" s="104">
        <f t="shared" si="83"/>
        <v>0</v>
      </c>
      <c r="AN983" s="106" t="s">
        <v>420</v>
      </c>
      <c r="AO983" s="106">
        <v>1</v>
      </c>
      <c r="AP983" s="106">
        <v>0.5</v>
      </c>
      <c r="AQ983" s="708"/>
      <c r="AR983" s="104">
        <f t="shared" si="84"/>
        <v>0</v>
      </c>
      <c r="AS983" s="106" t="s">
        <v>420</v>
      </c>
      <c r="AT983" s="106">
        <v>1</v>
      </c>
      <c r="AU983" s="106">
        <v>0.5</v>
      </c>
      <c r="AV983" s="708"/>
      <c r="AW983" s="104">
        <f t="shared" si="85"/>
        <v>0</v>
      </c>
    </row>
    <row r="984" spans="1:49" hidden="1">
      <c r="A984" s="522">
        <v>980</v>
      </c>
      <c r="B984" s="531" t="s">
        <v>1058</v>
      </c>
      <c r="C984" s="103" t="s">
        <v>85</v>
      </c>
      <c r="D984" s="513" t="s">
        <v>2640</v>
      </c>
      <c r="E984" s="103" t="s">
        <v>174</v>
      </c>
      <c r="F984" s="562" t="s">
        <v>244</v>
      </c>
      <c r="G984" s="513" t="s">
        <v>245</v>
      </c>
      <c r="H984" s="87" t="s">
        <v>254</v>
      </c>
      <c r="I984" s="109" t="s">
        <v>255</v>
      </c>
      <c r="J984" s="106" t="s">
        <v>253</v>
      </c>
      <c r="K984" s="567"/>
      <c r="L984" s="567"/>
      <c r="M984" s="567"/>
      <c r="N984" s="567"/>
      <c r="O984" s="557" t="s">
        <v>2524</v>
      </c>
      <c r="P984" s="567"/>
      <c r="Q984" s="567"/>
      <c r="R984" s="547" t="s">
        <v>184</v>
      </c>
      <c r="S984" s="596">
        <v>1</v>
      </c>
      <c r="T984" s="597">
        <v>0.1</v>
      </c>
      <c r="U984" s="549">
        <v>20</v>
      </c>
      <c r="V984" s="554">
        <f t="shared" si="86"/>
        <v>24</v>
      </c>
      <c r="W984" s="549">
        <f t="shared" si="87"/>
        <v>0.1</v>
      </c>
      <c r="X984" s="549">
        <v>26</v>
      </c>
      <c r="Y984" s="550">
        <f t="shared" si="81"/>
        <v>31.200000000000003</v>
      </c>
      <c r="Z984" s="677" t="s">
        <v>212</v>
      </c>
      <c r="AA984" s="678"/>
      <c r="AB984" s="106"/>
      <c r="AD984" s="106" t="s">
        <v>420</v>
      </c>
      <c r="AE984" s="106">
        <v>1</v>
      </c>
      <c r="AF984" s="106">
        <v>0.1</v>
      </c>
      <c r="AG984" s="708"/>
      <c r="AH984" s="104">
        <f t="shared" si="82"/>
        <v>0</v>
      </c>
      <c r="AI984" s="106" t="s">
        <v>420</v>
      </c>
      <c r="AJ984" s="106">
        <v>1</v>
      </c>
      <c r="AK984" s="106">
        <v>0.1</v>
      </c>
      <c r="AL984" s="708"/>
      <c r="AM984" s="104">
        <f t="shared" si="83"/>
        <v>0</v>
      </c>
      <c r="AN984" s="106" t="s">
        <v>420</v>
      </c>
      <c r="AO984" s="106">
        <v>1</v>
      </c>
      <c r="AP984" s="106">
        <v>0.1</v>
      </c>
      <c r="AQ984" s="708"/>
      <c r="AR984" s="104">
        <f t="shared" si="84"/>
        <v>0</v>
      </c>
      <c r="AS984" s="106" t="s">
        <v>420</v>
      </c>
      <c r="AT984" s="106">
        <v>1</v>
      </c>
      <c r="AU984" s="106">
        <v>0.1</v>
      </c>
      <c r="AV984" s="708"/>
      <c r="AW984" s="104">
        <f t="shared" si="85"/>
        <v>0</v>
      </c>
    </row>
    <row r="985" spans="1:49" hidden="1">
      <c r="A985" s="522">
        <v>981</v>
      </c>
      <c r="B985" s="531" t="s">
        <v>1058</v>
      </c>
      <c r="C985" s="103" t="s">
        <v>85</v>
      </c>
      <c r="D985" s="513" t="s">
        <v>2640</v>
      </c>
      <c r="E985" s="103" t="s">
        <v>174</v>
      </c>
      <c r="F985" s="562" t="s">
        <v>244</v>
      </c>
      <c r="G985" s="513" t="s">
        <v>245</v>
      </c>
      <c r="H985" s="87" t="s">
        <v>258</v>
      </c>
      <c r="I985" s="109" t="s">
        <v>259</v>
      </c>
      <c r="J985" s="106"/>
      <c r="K985" s="567"/>
      <c r="L985" s="567"/>
      <c r="M985" s="567"/>
      <c r="N985" s="567"/>
      <c r="O985" s="557"/>
      <c r="P985" s="567"/>
      <c r="Q985" s="567"/>
      <c r="R985" s="547" t="s">
        <v>184</v>
      </c>
      <c r="S985" s="596">
        <v>1</v>
      </c>
      <c r="T985" s="597">
        <v>0.1</v>
      </c>
      <c r="U985" s="549">
        <v>20</v>
      </c>
      <c r="V985" s="554">
        <f t="shared" si="86"/>
        <v>24</v>
      </c>
      <c r="W985" s="549">
        <f t="shared" si="87"/>
        <v>0.1</v>
      </c>
      <c r="X985" s="549">
        <v>26</v>
      </c>
      <c r="Y985" s="550">
        <f t="shared" si="81"/>
        <v>31.200000000000003</v>
      </c>
      <c r="Z985" s="677" t="s">
        <v>212</v>
      </c>
      <c r="AA985" s="678"/>
      <c r="AB985" s="106"/>
      <c r="AD985" s="106" t="s">
        <v>420</v>
      </c>
      <c r="AE985" s="106">
        <v>1</v>
      </c>
      <c r="AF985" s="106">
        <v>0.1</v>
      </c>
      <c r="AG985" s="708"/>
      <c r="AH985" s="104">
        <f t="shared" si="82"/>
        <v>0</v>
      </c>
      <c r="AI985" s="106" t="s">
        <v>420</v>
      </c>
      <c r="AJ985" s="106">
        <v>1</v>
      </c>
      <c r="AK985" s="106">
        <v>0.1</v>
      </c>
      <c r="AL985" s="708"/>
      <c r="AM985" s="104">
        <f t="shared" si="83"/>
        <v>0</v>
      </c>
      <c r="AN985" s="106" t="s">
        <v>420</v>
      </c>
      <c r="AO985" s="106">
        <v>1</v>
      </c>
      <c r="AP985" s="106">
        <v>0.1</v>
      </c>
      <c r="AQ985" s="708"/>
      <c r="AR985" s="104">
        <f t="shared" si="84"/>
        <v>0</v>
      </c>
      <c r="AS985" s="106" t="s">
        <v>420</v>
      </c>
      <c r="AT985" s="106">
        <v>1</v>
      </c>
      <c r="AU985" s="106">
        <v>0.1</v>
      </c>
      <c r="AV985" s="708"/>
      <c r="AW985" s="104">
        <f t="shared" si="85"/>
        <v>0</v>
      </c>
    </row>
    <row r="986" spans="1:49" hidden="1">
      <c r="A986" s="522">
        <v>982</v>
      </c>
      <c r="B986" s="531" t="s">
        <v>1058</v>
      </c>
      <c r="C986" s="103" t="s">
        <v>85</v>
      </c>
      <c r="D986" s="513" t="s">
        <v>2640</v>
      </c>
      <c r="E986" s="103" t="s">
        <v>174</v>
      </c>
      <c r="F986" s="562" t="s">
        <v>244</v>
      </c>
      <c r="G986" s="513" t="s">
        <v>245</v>
      </c>
      <c r="H986" s="87" t="s">
        <v>260</v>
      </c>
      <c r="I986" s="109" t="s">
        <v>261</v>
      </c>
      <c r="J986" s="106"/>
      <c r="K986" s="567"/>
      <c r="L986" s="567"/>
      <c r="M986" s="567"/>
      <c r="N986" s="567"/>
      <c r="O986" s="557"/>
      <c r="P986" s="567"/>
      <c r="Q986" s="567"/>
      <c r="R986" s="547" t="s">
        <v>184</v>
      </c>
      <c r="S986" s="596">
        <v>1</v>
      </c>
      <c r="T986" s="597">
        <v>0.1</v>
      </c>
      <c r="U986" s="549">
        <v>20</v>
      </c>
      <c r="V986" s="554">
        <f t="shared" si="86"/>
        <v>24</v>
      </c>
      <c r="W986" s="549">
        <f t="shared" si="87"/>
        <v>0.1</v>
      </c>
      <c r="X986" s="549">
        <v>26</v>
      </c>
      <c r="Y986" s="550">
        <f t="shared" si="81"/>
        <v>31.200000000000003</v>
      </c>
      <c r="Z986" s="677" t="s">
        <v>212</v>
      </c>
      <c r="AA986" s="678"/>
      <c r="AB986" s="106"/>
      <c r="AD986" s="106" t="s">
        <v>420</v>
      </c>
      <c r="AE986" s="106">
        <v>1</v>
      </c>
      <c r="AF986" s="106">
        <v>0.1</v>
      </c>
      <c r="AG986" s="708"/>
      <c r="AH986" s="104">
        <f t="shared" si="82"/>
        <v>0</v>
      </c>
      <c r="AI986" s="106" t="s">
        <v>420</v>
      </c>
      <c r="AJ986" s="106">
        <v>1</v>
      </c>
      <c r="AK986" s="106">
        <v>0.1</v>
      </c>
      <c r="AL986" s="708"/>
      <c r="AM986" s="104">
        <f t="shared" si="83"/>
        <v>0</v>
      </c>
      <c r="AN986" s="106" t="s">
        <v>420</v>
      </c>
      <c r="AO986" s="106">
        <v>1</v>
      </c>
      <c r="AP986" s="106">
        <v>0.1</v>
      </c>
      <c r="AQ986" s="708"/>
      <c r="AR986" s="104">
        <f t="shared" si="84"/>
        <v>0</v>
      </c>
      <c r="AS986" s="106" t="s">
        <v>420</v>
      </c>
      <c r="AT986" s="106">
        <v>1</v>
      </c>
      <c r="AU986" s="106">
        <v>0.1</v>
      </c>
      <c r="AV986" s="708"/>
      <c r="AW986" s="104">
        <f t="shared" si="85"/>
        <v>0</v>
      </c>
    </row>
    <row r="987" spans="1:49" hidden="1">
      <c r="A987" s="522">
        <v>983</v>
      </c>
      <c r="B987" s="531" t="s">
        <v>1058</v>
      </c>
      <c r="C987" s="103" t="s">
        <v>85</v>
      </c>
      <c r="D987" s="513" t="s">
        <v>2640</v>
      </c>
      <c r="E987" s="103" t="s">
        <v>174</v>
      </c>
      <c r="F987" s="562" t="s">
        <v>244</v>
      </c>
      <c r="G987" s="513" t="s">
        <v>245</v>
      </c>
      <c r="H987" s="87" t="s">
        <v>262</v>
      </c>
      <c r="I987" s="109" t="s">
        <v>263</v>
      </c>
      <c r="J987" s="106"/>
      <c r="K987" s="567"/>
      <c r="L987" s="567"/>
      <c r="M987" s="567"/>
      <c r="N987" s="567"/>
      <c r="O987" s="557"/>
      <c r="P987" s="567"/>
      <c r="Q987" s="567"/>
      <c r="R987" s="547" t="s">
        <v>184</v>
      </c>
      <c r="S987" s="596">
        <v>1</v>
      </c>
      <c r="T987" s="597">
        <v>0.2</v>
      </c>
      <c r="U987" s="549">
        <v>20</v>
      </c>
      <c r="V987" s="554">
        <f t="shared" si="86"/>
        <v>48</v>
      </c>
      <c r="W987" s="549">
        <f t="shared" si="87"/>
        <v>0.2</v>
      </c>
      <c r="X987" s="549">
        <v>26</v>
      </c>
      <c r="Y987" s="550">
        <f t="shared" si="81"/>
        <v>62.400000000000006</v>
      </c>
      <c r="Z987" s="677" t="s">
        <v>212</v>
      </c>
      <c r="AA987" s="678"/>
      <c r="AB987" s="106"/>
      <c r="AD987" s="106" t="s">
        <v>420</v>
      </c>
      <c r="AE987" s="106">
        <v>1</v>
      </c>
      <c r="AF987" s="106">
        <v>0.2</v>
      </c>
      <c r="AG987" s="708"/>
      <c r="AH987" s="104">
        <f t="shared" si="82"/>
        <v>0</v>
      </c>
      <c r="AI987" s="106" t="s">
        <v>420</v>
      </c>
      <c r="AJ987" s="106">
        <v>1</v>
      </c>
      <c r="AK987" s="106">
        <v>0.2</v>
      </c>
      <c r="AL987" s="708"/>
      <c r="AM987" s="104">
        <f t="shared" si="83"/>
        <v>0</v>
      </c>
      <c r="AN987" s="106" t="s">
        <v>420</v>
      </c>
      <c r="AO987" s="106">
        <v>1</v>
      </c>
      <c r="AP987" s="106">
        <v>0.2</v>
      </c>
      <c r="AQ987" s="708"/>
      <c r="AR987" s="104">
        <f t="shared" si="84"/>
        <v>0</v>
      </c>
      <c r="AS987" s="106" t="s">
        <v>420</v>
      </c>
      <c r="AT987" s="106">
        <v>1</v>
      </c>
      <c r="AU987" s="106">
        <v>0.2</v>
      </c>
      <c r="AV987" s="708"/>
      <c r="AW987" s="104">
        <f t="shared" si="85"/>
        <v>0</v>
      </c>
    </row>
    <row r="988" spans="1:49" ht="23" hidden="1">
      <c r="A988" s="522">
        <v>984</v>
      </c>
      <c r="B988" s="531" t="s">
        <v>1058</v>
      </c>
      <c r="C988" s="103" t="s">
        <v>85</v>
      </c>
      <c r="D988" s="513" t="s">
        <v>2640</v>
      </c>
      <c r="E988" s="103" t="s">
        <v>174</v>
      </c>
      <c r="F988" s="563" t="s">
        <v>264</v>
      </c>
      <c r="G988" s="513" t="s">
        <v>264</v>
      </c>
      <c r="H988" s="87" t="s">
        <v>177</v>
      </c>
      <c r="I988" s="87" t="s">
        <v>1375</v>
      </c>
      <c r="J988" s="106" t="s">
        <v>1316</v>
      </c>
      <c r="K988" s="567"/>
      <c r="L988" s="567"/>
      <c r="M988" s="567"/>
      <c r="N988" s="567"/>
      <c r="O988" s="557"/>
      <c r="P988" s="567"/>
      <c r="Q988" s="567"/>
      <c r="R988" s="547" t="s">
        <v>184</v>
      </c>
      <c r="S988" s="596">
        <v>1</v>
      </c>
      <c r="T988" s="597">
        <v>0.1</v>
      </c>
      <c r="U988" s="549">
        <v>10</v>
      </c>
      <c r="V988" s="554">
        <f t="shared" si="86"/>
        <v>12</v>
      </c>
      <c r="W988" s="549">
        <f t="shared" si="87"/>
        <v>0.1</v>
      </c>
      <c r="X988" s="549">
        <v>13</v>
      </c>
      <c r="Y988" s="550">
        <f t="shared" si="81"/>
        <v>15.600000000000001</v>
      </c>
      <c r="Z988" s="677" t="s">
        <v>212</v>
      </c>
      <c r="AA988" s="678"/>
      <c r="AB988" s="547"/>
      <c r="AD988" s="567" t="s">
        <v>420</v>
      </c>
      <c r="AE988" s="567">
        <v>1</v>
      </c>
      <c r="AF988" s="567">
        <v>0.1</v>
      </c>
      <c r="AG988" s="708"/>
      <c r="AH988" s="104">
        <f t="shared" si="82"/>
        <v>0</v>
      </c>
      <c r="AI988" s="567" t="s">
        <v>420</v>
      </c>
      <c r="AJ988" s="567">
        <v>1</v>
      </c>
      <c r="AK988" s="567">
        <v>0.1</v>
      </c>
      <c r="AL988" s="708"/>
      <c r="AM988" s="104">
        <f t="shared" si="83"/>
        <v>0</v>
      </c>
      <c r="AN988" s="567" t="s">
        <v>420</v>
      </c>
      <c r="AO988" s="567">
        <v>1</v>
      </c>
      <c r="AP988" s="567">
        <v>0.1</v>
      </c>
      <c r="AQ988" s="708"/>
      <c r="AR988" s="104">
        <f t="shared" si="84"/>
        <v>0</v>
      </c>
      <c r="AS988" s="567" t="s">
        <v>420</v>
      </c>
      <c r="AT988" s="567">
        <v>1</v>
      </c>
      <c r="AU988" s="567">
        <v>0.1</v>
      </c>
      <c r="AV988" s="708"/>
      <c r="AW988" s="104">
        <f t="shared" si="85"/>
        <v>0</v>
      </c>
    </row>
    <row r="989" spans="1:49" hidden="1">
      <c r="A989" s="522">
        <v>985</v>
      </c>
      <c r="B989" s="531" t="s">
        <v>1058</v>
      </c>
      <c r="C989" s="103" t="s">
        <v>85</v>
      </c>
      <c r="D989" s="513" t="s">
        <v>2640</v>
      </c>
      <c r="E989" s="103" t="s">
        <v>174</v>
      </c>
      <c r="F989" s="563" t="s">
        <v>264</v>
      </c>
      <c r="G989" s="513" t="s">
        <v>264</v>
      </c>
      <c r="H989" s="87" t="s">
        <v>581</v>
      </c>
      <c r="I989" s="109" t="s">
        <v>264</v>
      </c>
      <c r="J989" s="106" t="s">
        <v>1376</v>
      </c>
      <c r="K989" s="567"/>
      <c r="L989" s="567"/>
      <c r="M989" s="567"/>
      <c r="N989" s="567" t="s">
        <v>1323</v>
      </c>
      <c r="O989" s="557" t="s">
        <v>1377</v>
      </c>
      <c r="P989" s="567"/>
      <c r="Q989" s="567"/>
      <c r="R989" s="547" t="s">
        <v>184</v>
      </c>
      <c r="S989" s="596">
        <v>0</v>
      </c>
      <c r="T989" s="597">
        <v>0.5</v>
      </c>
      <c r="U989" s="549">
        <v>10</v>
      </c>
      <c r="V989" s="554">
        <f t="shared" si="86"/>
        <v>0</v>
      </c>
      <c r="W989" s="549">
        <f t="shared" si="87"/>
        <v>0.5</v>
      </c>
      <c r="X989" s="549">
        <v>13</v>
      </c>
      <c r="Y989" s="550">
        <f t="shared" si="81"/>
        <v>0</v>
      </c>
      <c r="Z989" s="677" t="s">
        <v>212</v>
      </c>
      <c r="AA989" s="678"/>
      <c r="AB989" s="567" t="s">
        <v>267</v>
      </c>
      <c r="AD989" s="567" t="s">
        <v>420</v>
      </c>
      <c r="AE989" s="567">
        <v>0</v>
      </c>
      <c r="AF989" s="567">
        <v>0.5</v>
      </c>
      <c r="AG989" s="708"/>
      <c r="AH989" s="104">
        <f t="shared" si="82"/>
        <v>0</v>
      </c>
      <c r="AI989" s="567" t="s">
        <v>420</v>
      </c>
      <c r="AJ989" s="567">
        <v>0</v>
      </c>
      <c r="AK989" s="567">
        <v>0.5</v>
      </c>
      <c r="AL989" s="708"/>
      <c r="AM989" s="104">
        <f t="shared" si="83"/>
        <v>0</v>
      </c>
      <c r="AN989" s="567" t="s">
        <v>420</v>
      </c>
      <c r="AO989" s="567">
        <v>0</v>
      </c>
      <c r="AP989" s="567">
        <v>0.5</v>
      </c>
      <c r="AQ989" s="708"/>
      <c r="AR989" s="104">
        <f t="shared" si="84"/>
        <v>0</v>
      </c>
      <c r="AS989" s="567" t="s">
        <v>420</v>
      </c>
      <c r="AT989" s="567">
        <v>0</v>
      </c>
      <c r="AU989" s="567">
        <v>0.5</v>
      </c>
      <c r="AV989" s="708"/>
      <c r="AW989" s="104">
        <f t="shared" si="85"/>
        <v>0</v>
      </c>
    </row>
    <row r="990" spans="1:49" hidden="1">
      <c r="A990" s="522">
        <v>986</v>
      </c>
      <c r="B990" s="531" t="s">
        <v>1058</v>
      </c>
      <c r="C990" s="103" t="s">
        <v>85</v>
      </c>
      <c r="D990" s="513" t="s">
        <v>2640</v>
      </c>
      <c r="E990" s="103" t="s">
        <v>174</v>
      </c>
      <c r="F990" s="563" t="s">
        <v>264</v>
      </c>
      <c r="G990" s="513" t="s">
        <v>264</v>
      </c>
      <c r="H990" s="87" t="s">
        <v>193</v>
      </c>
      <c r="I990" s="109" t="s">
        <v>439</v>
      </c>
      <c r="J990" s="106"/>
      <c r="K990" s="567"/>
      <c r="L990" s="567"/>
      <c r="M990" s="567"/>
      <c r="N990" s="567"/>
      <c r="O990" s="557"/>
      <c r="P990" s="567"/>
      <c r="Q990" s="567"/>
      <c r="R990" s="547" t="s">
        <v>184</v>
      </c>
      <c r="S990" s="596">
        <v>1</v>
      </c>
      <c r="T990" s="597">
        <v>0.1</v>
      </c>
      <c r="U990" s="549">
        <v>10</v>
      </c>
      <c r="V990" s="554">
        <f t="shared" si="86"/>
        <v>12</v>
      </c>
      <c r="W990" s="549">
        <f t="shared" si="87"/>
        <v>0.1</v>
      </c>
      <c r="X990" s="549">
        <v>13</v>
      </c>
      <c r="Y990" s="550">
        <f t="shared" si="81"/>
        <v>15.600000000000001</v>
      </c>
      <c r="Z990" s="677" t="s">
        <v>212</v>
      </c>
      <c r="AA990" s="678"/>
      <c r="AB990" s="547"/>
      <c r="AD990" s="567" t="s">
        <v>420</v>
      </c>
      <c r="AE990" s="567">
        <v>1</v>
      </c>
      <c r="AF990" s="567">
        <v>0.1</v>
      </c>
      <c r="AG990" s="708"/>
      <c r="AH990" s="104">
        <f t="shared" si="82"/>
        <v>0</v>
      </c>
      <c r="AI990" s="567" t="s">
        <v>420</v>
      </c>
      <c r="AJ990" s="567">
        <v>1</v>
      </c>
      <c r="AK990" s="567">
        <v>0.1</v>
      </c>
      <c r="AL990" s="708"/>
      <c r="AM990" s="104">
        <f t="shared" si="83"/>
        <v>0</v>
      </c>
      <c r="AN990" s="567" t="s">
        <v>420</v>
      </c>
      <c r="AO990" s="567">
        <v>1</v>
      </c>
      <c r="AP990" s="567">
        <v>0.1</v>
      </c>
      <c r="AQ990" s="708"/>
      <c r="AR990" s="104">
        <f t="shared" si="84"/>
        <v>0</v>
      </c>
      <c r="AS990" s="567" t="s">
        <v>420</v>
      </c>
      <c r="AT990" s="567">
        <v>1</v>
      </c>
      <c r="AU990" s="567">
        <v>0.1</v>
      </c>
      <c r="AV990" s="708"/>
      <c r="AW990" s="104">
        <f t="shared" si="85"/>
        <v>0</v>
      </c>
    </row>
    <row r="991" spans="1:49" hidden="1">
      <c r="A991" s="522">
        <v>987</v>
      </c>
      <c r="B991" s="531" t="s">
        <v>1058</v>
      </c>
      <c r="C991" s="103" t="s">
        <v>85</v>
      </c>
      <c r="D991" s="513" t="s">
        <v>2640</v>
      </c>
      <c r="E991" s="103" t="s">
        <v>174</v>
      </c>
      <c r="F991" s="563" t="s">
        <v>264</v>
      </c>
      <c r="G991" s="513" t="s">
        <v>264</v>
      </c>
      <c r="H991" s="87" t="s">
        <v>289</v>
      </c>
      <c r="I991" s="109" t="s">
        <v>1379</v>
      </c>
      <c r="J991" s="106"/>
      <c r="K991" s="567"/>
      <c r="L991" s="567"/>
      <c r="M991" s="567"/>
      <c r="N991" s="567"/>
      <c r="O991" s="557"/>
      <c r="P991" s="567"/>
      <c r="Q991" s="567"/>
      <c r="R991" s="547" t="s">
        <v>184</v>
      </c>
      <c r="S991" s="596">
        <v>1</v>
      </c>
      <c r="T991" s="597">
        <v>0.1</v>
      </c>
      <c r="U991" s="549">
        <v>10</v>
      </c>
      <c r="V991" s="554">
        <f t="shared" si="86"/>
        <v>12</v>
      </c>
      <c r="W991" s="549">
        <f t="shared" si="87"/>
        <v>0.1</v>
      </c>
      <c r="X991" s="549">
        <v>13</v>
      </c>
      <c r="Y991" s="550">
        <f t="shared" si="81"/>
        <v>15.600000000000001</v>
      </c>
      <c r="Z991" s="677" t="s">
        <v>212</v>
      </c>
      <c r="AA991" s="678"/>
      <c r="AB991" s="547"/>
      <c r="AD991" s="567" t="s">
        <v>420</v>
      </c>
      <c r="AE991" s="567">
        <v>1</v>
      </c>
      <c r="AF991" s="567">
        <v>0.1</v>
      </c>
      <c r="AG991" s="708"/>
      <c r="AH991" s="104">
        <f t="shared" si="82"/>
        <v>0</v>
      </c>
      <c r="AI991" s="567" t="s">
        <v>420</v>
      </c>
      <c r="AJ991" s="567">
        <v>1</v>
      </c>
      <c r="AK991" s="567">
        <v>0.1</v>
      </c>
      <c r="AL991" s="708"/>
      <c r="AM991" s="104">
        <f t="shared" si="83"/>
        <v>0</v>
      </c>
      <c r="AN991" s="567" t="s">
        <v>420</v>
      </c>
      <c r="AO991" s="567">
        <v>1</v>
      </c>
      <c r="AP991" s="567">
        <v>0.1</v>
      </c>
      <c r="AQ991" s="708"/>
      <c r="AR991" s="104">
        <f t="shared" si="84"/>
        <v>0</v>
      </c>
      <c r="AS991" s="567" t="s">
        <v>420</v>
      </c>
      <c r="AT991" s="567">
        <v>1</v>
      </c>
      <c r="AU991" s="567">
        <v>0.1</v>
      </c>
      <c r="AV991" s="708"/>
      <c r="AW991" s="104">
        <f t="shared" si="85"/>
        <v>0</v>
      </c>
    </row>
    <row r="992" spans="1:49" ht="23" hidden="1">
      <c r="A992" s="522">
        <v>988</v>
      </c>
      <c r="B992" s="531" t="s">
        <v>1058</v>
      </c>
      <c r="C992" s="103" t="s">
        <v>85</v>
      </c>
      <c r="D992" s="513" t="s">
        <v>2641</v>
      </c>
      <c r="E992" s="562" t="s">
        <v>271</v>
      </c>
      <c r="F992" s="563" t="s">
        <v>2673</v>
      </c>
      <c r="G992" s="513" t="s">
        <v>1585</v>
      </c>
      <c r="H992" s="87" t="s">
        <v>1387</v>
      </c>
      <c r="I992" s="87" t="s">
        <v>1388</v>
      </c>
      <c r="J992" s="106" t="s">
        <v>1316</v>
      </c>
      <c r="K992" s="567"/>
      <c r="L992" s="567"/>
      <c r="M992" s="567"/>
      <c r="N992" s="567"/>
      <c r="O992" s="557"/>
      <c r="P992" s="567"/>
      <c r="Q992" s="567"/>
      <c r="R992" s="547" t="s">
        <v>184</v>
      </c>
      <c r="S992" s="596">
        <v>1</v>
      </c>
      <c r="T992" s="597">
        <v>0.5</v>
      </c>
      <c r="U992" s="549">
        <v>50</v>
      </c>
      <c r="V992" s="554">
        <f t="shared" si="86"/>
        <v>300</v>
      </c>
      <c r="W992" s="549">
        <f t="shared" si="87"/>
        <v>0.5</v>
      </c>
      <c r="X992" s="549">
        <v>65</v>
      </c>
      <c r="Y992" s="550">
        <f t="shared" si="81"/>
        <v>390</v>
      </c>
      <c r="Z992" s="677" t="s">
        <v>212</v>
      </c>
      <c r="AA992" s="678"/>
      <c r="AB992" s="106"/>
      <c r="AD992" s="106" t="s">
        <v>420</v>
      </c>
      <c r="AE992" s="106">
        <v>1</v>
      </c>
      <c r="AF992" s="106">
        <v>0.5</v>
      </c>
      <c r="AG992" s="708"/>
      <c r="AH992" s="104">
        <f t="shared" si="82"/>
        <v>0</v>
      </c>
      <c r="AI992" s="106" t="s">
        <v>420</v>
      </c>
      <c r="AJ992" s="106">
        <v>1</v>
      </c>
      <c r="AK992" s="106">
        <v>0.5</v>
      </c>
      <c r="AL992" s="708"/>
      <c r="AM992" s="104">
        <f t="shared" si="83"/>
        <v>0</v>
      </c>
      <c r="AN992" s="106" t="s">
        <v>420</v>
      </c>
      <c r="AO992" s="106">
        <v>1</v>
      </c>
      <c r="AP992" s="106">
        <v>0.5</v>
      </c>
      <c r="AQ992" s="708"/>
      <c r="AR992" s="104">
        <f t="shared" si="84"/>
        <v>0</v>
      </c>
      <c r="AS992" s="106" t="s">
        <v>420</v>
      </c>
      <c r="AT992" s="106">
        <v>1</v>
      </c>
      <c r="AU992" s="106">
        <v>0.5</v>
      </c>
      <c r="AV992" s="708"/>
      <c r="AW992" s="104">
        <f t="shared" si="85"/>
        <v>0</v>
      </c>
    </row>
    <row r="993" spans="1:49" ht="46" hidden="1">
      <c r="A993" s="522">
        <v>989</v>
      </c>
      <c r="B993" s="531" t="s">
        <v>1058</v>
      </c>
      <c r="C993" s="103" t="s">
        <v>85</v>
      </c>
      <c r="D993" s="513" t="s">
        <v>2641</v>
      </c>
      <c r="E993" s="562" t="s">
        <v>271</v>
      </c>
      <c r="F993" s="563" t="s">
        <v>2673</v>
      </c>
      <c r="G993" s="513" t="s">
        <v>1585</v>
      </c>
      <c r="H993" s="87" t="s">
        <v>1389</v>
      </c>
      <c r="I993" s="87" t="s">
        <v>1390</v>
      </c>
      <c r="J993" s="87" t="s">
        <v>1391</v>
      </c>
      <c r="K993" s="547"/>
      <c r="L993" s="547"/>
      <c r="M993" s="547"/>
      <c r="N993" s="547"/>
      <c r="O993" s="546"/>
      <c r="P993" s="547"/>
      <c r="Q993" s="547"/>
      <c r="R993" s="547" t="s">
        <v>184</v>
      </c>
      <c r="S993" s="681">
        <v>1</v>
      </c>
      <c r="T993" s="612">
        <v>0.1</v>
      </c>
      <c r="U993" s="575">
        <v>50</v>
      </c>
      <c r="V993" s="554">
        <f t="shared" si="86"/>
        <v>60</v>
      </c>
      <c r="W993" s="549">
        <f t="shared" si="87"/>
        <v>0.1</v>
      </c>
      <c r="X993" s="549">
        <v>65</v>
      </c>
      <c r="Y993" s="550">
        <f t="shared" si="81"/>
        <v>78</v>
      </c>
      <c r="Z993" s="677" t="s">
        <v>212</v>
      </c>
      <c r="AA993" s="678"/>
      <c r="AB993" s="87" t="s">
        <v>1392</v>
      </c>
      <c r="AD993" s="87" t="s">
        <v>420</v>
      </c>
      <c r="AE993" s="87">
        <v>1</v>
      </c>
      <c r="AF993" s="87">
        <v>0.1</v>
      </c>
      <c r="AG993" s="708"/>
      <c r="AH993" s="104">
        <f t="shared" si="82"/>
        <v>0</v>
      </c>
      <c r="AI993" s="87" t="s">
        <v>420</v>
      </c>
      <c r="AJ993" s="87">
        <v>1</v>
      </c>
      <c r="AK993" s="87">
        <v>0.1</v>
      </c>
      <c r="AL993" s="708"/>
      <c r="AM993" s="104">
        <f t="shared" si="83"/>
        <v>0</v>
      </c>
      <c r="AN993" s="87" t="s">
        <v>420</v>
      </c>
      <c r="AO993" s="87">
        <v>1</v>
      </c>
      <c r="AP993" s="87">
        <v>0.1</v>
      </c>
      <c r="AQ993" s="708"/>
      <c r="AR993" s="104">
        <f t="shared" si="84"/>
        <v>0</v>
      </c>
      <c r="AS993" s="87" t="s">
        <v>420</v>
      </c>
      <c r="AT993" s="87">
        <v>1</v>
      </c>
      <c r="AU993" s="87">
        <v>0.1</v>
      </c>
      <c r="AV993" s="708"/>
      <c r="AW993" s="104">
        <f t="shared" si="85"/>
        <v>0</v>
      </c>
    </row>
    <row r="994" spans="1:49" ht="23" hidden="1">
      <c r="A994" s="522">
        <v>990</v>
      </c>
      <c r="B994" s="531" t="s">
        <v>1058</v>
      </c>
      <c r="C994" s="103" t="s">
        <v>85</v>
      </c>
      <c r="D994" s="513" t="s">
        <v>2641</v>
      </c>
      <c r="E994" s="562" t="s">
        <v>271</v>
      </c>
      <c r="F994" s="563" t="s">
        <v>2673</v>
      </c>
      <c r="G994" s="513" t="s">
        <v>1585</v>
      </c>
      <c r="H994" s="87" t="s">
        <v>1393</v>
      </c>
      <c r="I994" s="87" t="s">
        <v>1586</v>
      </c>
      <c r="J994" s="87" t="s">
        <v>1395</v>
      </c>
      <c r="K994" s="547"/>
      <c r="L994" s="547"/>
      <c r="M994" s="547"/>
      <c r="N994" s="547"/>
      <c r="O994" s="546"/>
      <c r="P994" s="547"/>
      <c r="Q994" s="547"/>
      <c r="R994" s="547" t="s">
        <v>184</v>
      </c>
      <c r="S994" s="681">
        <v>1</v>
      </c>
      <c r="T994" s="612">
        <v>0.5</v>
      </c>
      <c r="U994" s="575">
        <v>50</v>
      </c>
      <c r="V994" s="554">
        <f t="shared" si="86"/>
        <v>300</v>
      </c>
      <c r="W994" s="549">
        <f t="shared" si="87"/>
        <v>0.5</v>
      </c>
      <c r="X994" s="549">
        <v>65</v>
      </c>
      <c r="Y994" s="550">
        <f t="shared" si="81"/>
        <v>390</v>
      </c>
      <c r="Z994" s="677" t="s">
        <v>212</v>
      </c>
      <c r="AA994" s="678"/>
      <c r="AB994" s="106"/>
      <c r="AD994" s="87" t="s">
        <v>420</v>
      </c>
      <c r="AE994" s="87">
        <v>1</v>
      </c>
      <c r="AF994" s="87">
        <v>0.5</v>
      </c>
      <c r="AG994" s="708"/>
      <c r="AH994" s="104">
        <f t="shared" si="82"/>
        <v>0</v>
      </c>
      <c r="AI994" s="87" t="s">
        <v>420</v>
      </c>
      <c r="AJ994" s="87">
        <v>1</v>
      </c>
      <c r="AK994" s="87">
        <v>0.5</v>
      </c>
      <c r="AL994" s="708"/>
      <c r="AM994" s="104">
        <f t="shared" si="83"/>
        <v>0</v>
      </c>
      <c r="AN994" s="87" t="s">
        <v>420</v>
      </c>
      <c r="AO994" s="87">
        <v>1</v>
      </c>
      <c r="AP994" s="87">
        <v>0.5</v>
      </c>
      <c r="AQ994" s="708"/>
      <c r="AR994" s="104">
        <f t="shared" si="84"/>
        <v>0</v>
      </c>
      <c r="AS994" s="87" t="s">
        <v>420</v>
      </c>
      <c r="AT994" s="87">
        <v>1</v>
      </c>
      <c r="AU994" s="87">
        <v>0.5</v>
      </c>
      <c r="AV994" s="708"/>
      <c r="AW994" s="104">
        <f t="shared" si="85"/>
        <v>0</v>
      </c>
    </row>
    <row r="995" spans="1:49" ht="23" hidden="1">
      <c r="A995" s="522">
        <v>991</v>
      </c>
      <c r="B995" s="531" t="s">
        <v>1058</v>
      </c>
      <c r="C995" s="103" t="s">
        <v>85</v>
      </c>
      <c r="D995" s="513" t="s">
        <v>2641</v>
      </c>
      <c r="E995" s="562" t="s">
        <v>271</v>
      </c>
      <c r="F995" s="563" t="s">
        <v>2673</v>
      </c>
      <c r="G995" s="513" t="s">
        <v>1585</v>
      </c>
      <c r="H995" s="87" t="s">
        <v>1397</v>
      </c>
      <c r="I995" s="87" t="s">
        <v>1587</v>
      </c>
      <c r="J995" s="87" t="s">
        <v>1399</v>
      </c>
      <c r="K995" s="547"/>
      <c r="L995" s="547"/>
      <c r="M995" s="547"/>
      <c r="N995" s="547"/>
      <c r="O995" s="546"/>
      <c r="P995" s="547"/>
      <c r="Q995" s="547"/>
      <c r="R995" s="547" t="s">
        <v>184</v>
      </c>
      <c r="S995" s="681">
        <v>1</v>
      </c>
      <c r="T995" s="612">
        <v>0.5</v>
      </c>
      <c r="U995" s="575">
        <v>50</v>
      </c>
      <c r="V995" s="554">
        <f t="shared" si="86"/>
        <v>300</v>
      </c>
      <c r="W995" s="549">
        <f t="shared" si="87"/>
        <v>0.5</v>
      </c>
      <c r="X995" s="549">
        <v>65</v>
      </c>
      <c r="Y995" s="550">
        <f t="shared" si="81"/>
        <v>390</v>
      </c>
      <c r="Z995" s="677" t="s">
        <v>212</v>
      </c>
      <c r="AA995" s="678"/>
      <c r="AB995" s="106"/>
      <c r="AD995" s="87" t="s">
        <v>420</v>
      </c>
      <c r="AE995" s="87">
        <v>1</v>
      </c>
      <c r="AF995" s="87">
        <v>0.5</v>
      </c>
      <c r="AG995" s="708"/>
      <c r="AH995" s="104">
        <f t="shared" si="82"/>
        <v>0</v>
      </c>
      <c r="AI995" s="87" t="s">
        <v>420</v>
      </c>
      <c r="AJ995" s="87">
        <v>1</v>
      </c>
      <c r="AK995" s="87">
        <v>0.5</v>
      </c>
      <c r="AL995" s="708"/>
      <c r="AM995" s="104">
        <f t="shared" si="83"/>
        <v>0</v>
      </c>
      <c r="AN995" s="87" t="s">
        <v>420</v>
      </c>
      <c r="AO995" s="87">
        <v>1</v>
      </c>
      <c r="AP995" s="87">
        <v>0.5</v>
      </c>
      <c r="AQ995" s="708"/>
      <c r="AR995" s="104">
        <f t="shared" si="84"/>
        <v>0</v>
      </c>
      <c r="AS995" s="87" t="s">
        <v>420</v>
      </c>
      <c r="AT995" s="87">
        <v>1</v>
      </c>
      <c r="AU995" s="87">
        <v>0.5</v>
      </c>
      <c r="AV995" s="708"/>
      <c r="AW995" s="104">
        <f t="shared" si="85"/>
        <v>0</v>
      </c>
    </row>
    <row r="996" spans="1:49" ht="23" hidden="1">
      <c r="A996" s="522">
        <v>992</v>
      </c>
      <c r="B996" s="531" t="s">
        <v>1058</v>
      </c>
      <c r="C996" s="103" t="s">
        <v>85</v>
      </c>
      <c r="D996" s="513" t="s">
        <v>2641</v>
      </c>
      <c r="E996" s="562" t="s">
        <v>271</v>
      </c>
      <c r="F996" s="563" t="s">
        <v>2673</v>
      </c>
      <c r="G996" s="513" t="s">
        <v>1585</v>
      </c>
      <c r="H996" s="87" t="s">
        <v>1400</v>
      </c>
      <c r="I996" s="87" t="s">
        <v>1401</v>
      </c>
      <c r="J996" s="87" t="s">
        <v>1402</v>
      </c>
      <c r="K996" s="547"/>
      <c r="L996" s="547"/>
      <c r="M996" s="547"/>
      <c r="N996" s="547"/>
      <c r="O996" s="546"/>
      <c r="P996" s="547"/>
      <c r="Q996" s="547"/>
      <c r="R996" s="547" t="s">
        <v>184</v>
      </c>
      <c r="S996" s="681">
        <v>1</v>
      </c>
      <c r="T996" s="612">
        <v>0.2</v>
      </c>
      <c r="U996" s="575">
        <v>50</v>
      </c>
      <c r="V996" s="554">
        <f t="shared" si="86"/>
        <v>120</v>
      </c>
      <c r="W996" s="549">
        <f t="shared" si="87"/>
        <v>0.2</v>
      </c>
      <c r="X996" s="549">
        <v>65</v>
      </c>
      <c r="Y996" s="550">
        <f t="shared" si="81"/>
        <v>156</v>
      </c>
      <c r="Z996" s="677" t="s">
        <v>212</v>
      </c>
      <c r="AA996" s="678"/>
      <c r="AB996" s="106"/>
      <c r="AD996" s="87" t="s">
        <v>420</v>
      </c>
      <c r="AE996" s="87">
        <v>1</v>
      </c>
      <c r="AF996" s="87">
        <v>0.2</v>
      </c>
      <c r="AG996" s="708"/>
      <c r="AH996" s="104">
        <f t="shared" si="82"/>
        <v>0</v>
      </c>
      <c r="AI996" s="87" t="s">
        <v>420</v>
      </c>
      <c r="AJ996" s="87">
        <v>1</v>
      </c>
      <c r="AK996" s="87">
        <v>0.2</v>
      </c>
      <c r="AL996" s="708"/>
      <c r="AM996" s="104">
        <f t="shared" si="83"/>
        <v>0</v>
      </c>
      <c r="AN996" s="87" t="s">
        <v>420</v>
      </c>
      <c r="AO996" s="87">
        <v>1</v>
      </c>
      <c r="AP996" s="87">
        <v>0.2</v>
      </c>
      <c r="AQ996" s="708"/>
      <c r="AR996" s="104">
        <f t="shared" si="84"/>
        <v>0</v>
      </c>
      <c r="AS996" s="87" t="s">
        <v>420</v>
      </c>
      <c r="AT996" s="87">
        <v>1</v>
      </c>
      <c r="AU996" s="87">
        <v>0.2</v>
      </c>
      <c r="AV996" s="708"/>
      <c r="AW996" s="104">
        <f t="shared" si="85"/>
        <v>0</v>
      </c>
    </row>
    <row r="997" spans="1:49" ht="23" hidden="1">
      <c r="A997" s="522">
        <v>993</v>
      </c>
      <c r="B997" s="531" t="s">
        <v>1058</v>
      </c>
      <c r="C997" s="103" t="s">
        <v>85</v>
      </c>
      <c r="D997" s="513" t="s">
        <v>2641</v>
      </c>
      <c r="E997" s="562" t="s">
        <v>271</v>
      </c>
      <c r="F997" s="563" t="s">
        <v>2673</v>
      </c>
      <c r="G997" s="513" t="s">
        <v>1585</v>
      </c>
      <c r="H997" s="87" t="s">
        <v>1403</v>
      </c>
      <c r="I997" s="87" t="s">
        <v>1404</v>
      </c>
      <c r="J997" s="87" t="s">
        <v>1405</v>
      </c>
      <c r="K997" s="547"/>
      <c r="L997" s="547"/>
      <c r="M997" s="547"/>
      <c r="N997" s="547"/>
      <c r="O997" s="546"/>
      <c r="P997" s="547"/>
      <c r="Q997" s="547"/>
      <c r="R997" s="547" t="s">
        <v>184</v>
      </c>
      <c r="S997" s="681">
        <v>1</v>
      </c>
      <c r="T997" s="612">
        <v>0.1</v>
      </c>
      <c r="U997" s="575">
        <v>50</v>
      </c>
      <c r="V997" s="554">
        <f t="shared" si="86"/>
        <v>60</v>
      </c>
      <c r="W997" s="549">
        <f t="shared" si="87"/>
        <v>0.1</v>
      </c>
      <c r="X997" s="549">
        <v>65</v>
      </c>
      <c r="Y997" s="550">
        <f t="shared" si="81"/>
        <v>78</v>
      </c>
      <c r="Z997" s="677" t="s">
        <v>212</v>
      </c>
      <c r="AA997" s="678"/>
      <c r="AB997" s="106"/>
      <c r="AD997" s="87" t="s">
        <v>420</v>
      </c>
      <c r="AE997" s="87">
        <v>1</v>
      </c>
      <c r="AF997" s="87">
        <v>0.1</v>
      </c>
      <c r="AG997" s="708"/>
      <c r="AH997" s="104">
        <f t="shared" si="82"/>
        <v>0</v>
      </c>
      <c r="AI997" s="87" t="s">
        <v>420</v>
      </c>
      <c r="AJ997" s="87">
        <v>1</v>
      </c>
      <c r="AK997" s="87">
        <v>0.1</v>
      </c>
      <c r="AL997" s="708"/>
      <c r="AM997" s="104">
        <f t="shared" si="83"/>
        <v>0</v>
      </c>
      <c r="AN997" s="87" t="s">
        <v>420</v>
      </c>
      <c r="AO997" s="87">
        <v>1</v>
      </c>
      <c r="AP997" s="87">
        <v>0.1</v>
      </c>
      <c r="AQ997" s="708"/>
      <c r="AR997" s="104">
        <f t="shared" si="84"/>
        <v>0</v>
      </c>
      <c r="AS997" s="87" t="s">
        <v>420</v>
      </c>
      <c r="AT997" s="87">
        <v>1</v>
      </c>
      <c r="AU997" s="87">
        <v>0.1</v>
      </c>
      <c r="AV997" s="708"/>
      <c r="AW997" s="104">
        <f t="shared" si="85"/>
        <v>0</v>
      </c>
    </row>
    <row r="998" spans="1:49" ht="23" hidden="1">
      <c r="A998" s="522">
        <v>994</v>
      </c>
      <c r="B998" s="531" t="s">
        <v>1058</v>
      </c>
      <c r="C998" s="103" t="s">
        <v>85</v>
      </c>
      <c r="D998" s="513" t="s">
        <v>2641</v>
      </c>
      <c r="E998" s="562" t="s">
        <v>271</v>
      </c>
      <c r="F998" s="563" t="s">
        <v>2673</v>
      </c>
      <c r="G998" s="513" t="s">
        <v>1585</v>
      </c>
      <c r="H998" s="87" t="s">
        <v>289</v>
      </c>
      <c r="I998" s="87" t="s">
        <v>1406</v>
      </c>
      <c r="J998" s="87"/>
      <c r="K998" s="547"/>
      <c r="L998" s="547"/>
      <c r="M998" s="547"/>
      <c r="N998" s="547"/>
      <c r="O998" s="546"/>
      <c r="P998" s="547"/>
      <c r="Q998" s="547"/>
      <c r="R998" s="547" t="s">
        <v>184</v>
      </c>
      <c r="S998" s="681">
        <v>1</v>
      </c>
      <c r="T998" s="612">
        <v>0.5</v>
      </c>
      <c r="U998" s="575">
        <v>50</v>
      </c>
      <c r="V998" s="554">
        <f t="shared" si="86"/>
        <v>300</v>
      </c>
      <c r="W998" s="549">
        <f t="shared" si="87"/>
        <v>0.5</v>
      </c>
      <c r="X998" s="549">
        <v>65</v>
      </c>
      <c r="Y998" s="550">
        <f t="shared" ref="Y998:Y1061" si="88">S998*T998*X998*12</f>
        <v>390</v>
      </c>
      <c r="Z998" s="677" t="s">
        <v>212</v>
      </c>
      <c r="AA998" s="678"/>
      <c r="AB998" s="106"/>
      <c r="AD998" s="87" t="s">
        <v>420</v>
      </c>
      <c r="AE998" s="87">
        <v>1</v>
      </c>
      <c r="AF998" s="87">
        <v>0.5</v>
      </c>
      <c r="AG998" s="708"/>
      <c r="AH998" s="104">
        <f t="shared" si="82"/>
        <v>0</v>
      </c>
      <c r="AI998" s="87" t="s">
        <v>420</v>
      </c>
      <c r="AJ998" s="87">
        <v>1</v>
      </c>
      <c r="AK998" s="87">
        <v>0.5</v>
      </c>
      <c r="AL998" s="708"/>
      <c r="AM998" s="104">
        <f t="shared" si="83"/>
        <v>0</v>
      </c>
      <c r="AN998" s="87" t="s">
        <v>420</v>
      </c>
      <c r="AO998" s="87">
        <v>1</v>
      </c>
      <c r="AP998" s="87">
        <v>0.5</v>
      </c>
      <c r="AQ998" s="708"/>
      <c r="AR998" s="104">
        <f t="shared" si="84"/>
        <v>0</v>
      </c>
      <c r="AS998" s="87" t="s">
        <v>420</v>
      </c>
      <c r="AT998" s="87">
        <v>1</v>
      </c>
      <c r="AU998" s="87">
        <v>0.5</v>
      </c>
      <c r="AV998" s="708"/>
      <c r="AW998" s="104">
        <f t="shared" si="85"/>
        <v>0</v>
      </c>
    </row>
    <row r="999" spans="1:49" ht="23" hidden="1">
      <c r="A999" s="522">
        <v>995</v>
      </c>
      <c r="B999" s="531" t="s">
        <v>1058</v>
      </c>
      <c r="C999" s="103" t="s">
        <v>85</v>
      </c>
      <c r="D999" s="513" t="s">
        <v>2640</v>
      </c>
      <c r="E999" s="637" t="s">
        <v>2941</v>
      </c>
      <c r="F999" s="637" t="s">
        <v>2929</v>
      </c>
      <c r="G999" s="513" t="s">
        <v>1429</v>
      </c>
      <c r="H999" s="87" t="s">
        <v>177</v>
      </c>
      <c r="I999" s="87" t="s">
        <v>1430</v>
      </c>
      <c r="J999" s="106"/>
      <c r="K999" s="567"/>
      <c r="L999" s="568"/>
      <c r="M999" s="567"/>
      <c r="N999" s="567"/>
      <c r="O999" s="557"/>
      <c r="P999" s="567"/>
      <c r="Q999" s="567"/>
      <c r="R999" s="547" t="s">
        <v>184</v>
      </c>
      <c r="S999" s="681">
        <v>1</v>
      </c>
      <c r="T999" s="612">
        <v>0.05</v>
      </c>
      <c r="U999" s="575">
        <v>10</v>
      </c>
      <c r="V999" s="554">
        <f t="shared" si="86"/>
        <v>6</v>
      </c>
      <c r="W999" s="549">
        <f t="shared" si="87"/>
        <v>0.05</v>
      </c>
      <c r="X999" s="549">
        <v>13</v>
      </c>
      <c r="Y999" s="550">
        <f t="shared" si="88"/>
        <v>7.8000000000000007</v>
      </c>
      <c r="Z999" s="677" t="s">
        <v>212</v>
      </c>
      <c r="AA999" s="678"/>
      <c r="AB999" s="106"/>
      <c r="AD999" s="87" t="s">
        <v>420</v>
      </c>
      <c r="AE999" s="87"/>
      <c r="AF999" s="87"/>
      <c r="AG999" s="708"/>
      <c r="AH999" s="104"/>
      <c r="AI999" s="87" t="s">
        <v>420</v>
      </c>
      <c r="AJ999" s="87"/>
      <c r="AK999" s="87"/>
      <c r="AL999" s="708"/>
      <c r="AM999" s="104"/>
      <c r="AN999" s="87" t="s">
        <v>420</v>
      </c>
      <c r="AO999" s="87"/>
      <c r="AP999" s="87"/>
      <c r="AQ999" s="708"/>
      <c r="AR999" s="104"/>
      <c r="AS999" s="87" t="s">
        <v>420</v>
      </c>
      <c r="AT999" s="87"/>
      <c r="AU999" s="87"/>
      <c r="AV999" s="708"/>
      <c r="AW999" s="104"/>
    </row>
    <row r="1000" spans="1:49" ht="34.5" hidden="1">
      <c r="A1000" s="522">
        <v>996</v>
      </c>
      <c r="B1000" s="531" t="s">
        <v>1058</v>
      </c>
      <c r="C1000" s="103" t="s">
        <v>85</v>
      </c>
      <c r="D1000" s="513" t="s">
        <v>2640</v>
      </c>
      <c r="E1000" s="637" t="s">
        <v>2941</v>
      </c>
      <c r="F1000" s="637" t="s">
        <v>2929</v>
      </c>
      <c r="G1000" s="513" t="s">
        <v>1429</v>
      </c>
      <c r="H1000" s="87" t="s">
        <v>1431</v>
      </c>
      <c r="I1000" s="109" t="s">
        <v>1432</v>
      </c>
      <c r="J1000" s="106" t="s">
        <v>1433</v>
      </c>
      <c r="K1000" s="567"/>
      <c r="L1000" s="568"/>
      <c r="M1000" s="567"/>
      <c r="N1000" s="567"/>
      <c r="O1000" s="557"/>
      <c r="P1000" s="567"/>
      <c r="Q1000" s="567"/>
      <c r="R1000" s="547" t="s">
        <v>184</v>
      </c>
      <c r="S1000" s="596">
        <v>1</v>
      </c>
      <c r="T1000" s="597">
        <v>0.3</v>
      </c>
      <c r="U1000" s="549">
        <v>10</v>
      </c>
      <c r="V1000" s="554">
        <f t="shared" si="86"/>
        <v>36</v>
      </c>
      <c r="W1000" s="549">
        <f t="shared" si="87"/>
        <v>0.3</v>
      </c>
      <c r="X1000" s="549">
        <v>13</v>
      </c>
      <c r="Y1000" s="550">
        <f t="shared" si="88"/>
        <v>46.8</v>
      </c>
      <c r="Z1000" s="677" t="s">
        <v>212</v>
      </c>
      <c r="AA1000" s="678"/>
      <c r="AB1000" s="106"/>
      <c r="AD1000" s="106" t="s">
        <v>420</v>
      </c>
      <c r="AE1000" s="106">
        <v>1</v>
      </c>
      <c r="AF1000" s="106">
        <v>0.3</v>
      </c>
      <c r="AG1000" s="708"/>
      <c r="AH1000" s="104">
        <f t="shared" si="82"/>
        <v>0</v>
      </c>
      <c r="AI1000" s="106" t="s">
        <v>420</v>
      </c>
      <c r="AJ1000" s="106">
        <v>1</v>
      </c>
      <c r="AK1000" s="106">
        <v>0.3</v>
      </c>
      <c r="AL1000" s="708"/>
      <c r="AM1000" s="104">
        <f t="shared" si="83"/>
        <v>0</v>
      </c>
      <c r="AN1000" s="106" t="s">
        <v>420</v>
      </c>
      <c r="AO1000" s="106">
        <v>1</v>
      </c>
      <c r="AP1000" s="106">
        <v>0.3</v>
      </c>
      <c r="AQ1000" s="708"/>
      <c r="AR1000" s="104">
        <f t="shared" si="84"/>
        <v>0</v>
      </c>
      <c r="AS1000" s="106" t="s">
        <v>420</v>
      </c>
      <c r="AT1000" s="106">
        <v>1</v>
      </c>
      <c r="AU1000" s="106">
        <v>0.3</v>
      </c>
      <c r="AV1000" s="708"/>
      <c r="AW1000" s="104">
        <f t="shared" si="85"/>
        <v>0</v>
      </c>
    </row>
    <row r="1001" spans="1:49" hidden="1">
      <c r="A1001" s="522">
        <v>997</v>
      </c>
      <c r="B1001" s="531" t="s">
        <v>1058</v>
      </c>
      <c r="C1001" s="103" t="s">
        <v>85</v>
      </c>
      <c r="D1001" s="513" t="s">
        <v>2640</v>
      </c>
      <c r="E1001" s="637" t="s">
        <v>2941</v>
      </c>
      <c r="F1001" s="637" t="s">
        <v>2929</v>
      </c>
      <c r="G1001" s="513" t="s">
        <v>1429</v>
      </c>
      <c r="H1001" s="87" t="s">
        <v>1412</v>
      </c>
      <c r="I1001" s="109" t="s">
        <v>1434</v>
      </c>
      <c r="J1001" s="106" t="s">
        <v>1435</v>
      </c>
      <c r="K1001" s="567"/>
      <c r="L1001" s="568"/>
      <c r="M1001" s="567"/>
      <c r="N1001" s="567"/>
      <c r="O1001" s="557"/>
      <c r="P1001" s="567"/>
      <c r="Q1001" s="567"/>
      <c r="R1001" s="547" t="s">
        <v>184</v>
      </c>
      <c r="S1001" s="596">
        <v>1</v>
      </c>
      <c r="T1001" s="597">
        <v>0.1</v>
      </c>
      <c r="U1001" s="549">
        <v>10</v>
      </c>
      <c r="V1001" s="554">
        <f t="shared" si="86"/>
        <v>12</v>
      </c>
      <c r="W1001" s="549">
        <f t="shared" si="87"/>
        <v>0.1</v>
      </c>
      <c r="X1001" s="549">
        <v>13</v>
      </c>
      <c r="Y1001" s="550">
        <f t="shared" si="88"/>
        <v>15.600000000000001</v>
      </c>
      <c r="Z1001" s="677" t="s">
        <v>212</v>
      </c>
      <c r="AA1001" s="678"/>
      <c r="AB1001" s="573" t="s">
        <v>2552</v>
      </c>
      <c r="AD1001" s="106" t="s">
        <v>420</v>
      </c>
      <c r="AE1001" s="106">
        <v>1</v>
      </c>
      <c r="AF1001" s="106">
        <v>0.1</v>
      </c>
      <c r="AG1001" s="708"/>
      <c r="AH1001" s="104">
        <f t="shared" si="82"/>
        <v>0</v>
      </c>
      <c r="AI1001" s="106" t="s">
        <v>420</v>
      </c>
      <c r="AJ1001" s="106">
        <v>1</v>
      </c>
      <c r="AK1001" s="106">
        <v>0.1</v>
      </c>
      <c r="AL1001" s="708"/>
      <c r="AM1001" s="104">
        <f t="shared" si="83"/>
        <v>0</v>
      </c>
      <c r="AN1001" s="106" t="s">
        <v>420</v>
      </c>
      <c r="AO1001" s="106">
        <v>1</v>
      </c>
      <c r="AP1001" s="106">
        <v>0.1</v>
      </c>
      <c r="AQ1001" s="708"/>
      <c r="AR1001" s="104">
        <f t="shared" si="84"/>
        <v>0</v>
      </c>
      <c r="AS1001" s="106" t="s">
        <v>420</v>
      </c>
      <c r="AT1001" s="106">
        <v>1</v>
      </c>
      <c r="AU1001" s="106">
        <v>0.1</v>
      </c>
      <c r="AV1001" s="708"/>
      <c r="AW1001" s="104">
        <f t="shared" si="85"/>
        <v>0</v>
      </c>
    </row>
    <row r="1002" spans="1:49" hidden="1">
      <c r="A1002" s="522">
        <v>998</v>
      </c>
      <c r="B1002" s="531" t="s">
        <v>1058</v>
      </c>
      <c r="C1002" s="103" t="s">
        <v>85</v>
      </c>
      <c r="D1002" s="513" t="s">
        <v>2640</v>
      </c>
      <c r="E1002" s="637" t="s">
        <v>2941</v>
      </c>
      <c r="F1002" s="637" t="s">
        <v>2929</v>
      </c>
      <c r="G1002" s="513" t="s">
        <v>1429</v>
      </c>
      <c r="H1002" s="87" t="s">
        <v>1436</v>
      </c>
      <c r="I1002" s="109" t="s">
        <v>1437</v>
      </c>
      <c r="J1002" s="106" t="s">
        <v>1433</v>
      </c>
      <c r="K1002" s="567"/>
      <c r="L1002" s="568"/>
      <c r="M1002" s="567"/>
      <c r="N1002" s="567"/>
      <c r="O1002" s="557" t="s">
        <v>2553</v>
      </c>
      <c r="P1002" s="567"/>
      <c r="Q1002" s="567"/>
      <c r="R1002" s="547" t="s">
        <v>184</v>
      </c>
      <c r="S1002" s="596">
        <v>0</v>
      </c>
      <c r="T1002" s="597">
        <v>0.7</v>
      </c>
      <c r="U1002" s="549">
        <v>10</v>
      </c>
      <c r="V1002" s="554">
        <f t="shared" si="86"/>
        <v>0</v>
      </c>
      <c r="W1002" s="549">
        <f t="shared" si="87"/>
        <v>0.7</v>
      </c>
      <c r="X1002" s="549">
        <v>13</v>
      </c>
      <c r="Y1002" s="550">
        <f t="shared" si="88"/>
        <v>0</v>
      </c>
      <c r="Z1002" s="677" t="s">
        <v>212</v>
      </c>
      <c r="AA1002" s="678"/>
      <c r="AB1002" s="573" t="s">
        <v>2554</v>
      </c>
      <c r="AD1002" s="106" t="s">
        <v>420</v>
      </c>
      <c r="AE1002" s="106">
        <v>0</v>
      </c>
      <c r="AF1002" s="106">
        <v>0.7</v>
      </c>
      <c r="AG1002" s="708"/>
      <c r="AH1002" s="104">
        <f t="shared" si="82"/>
        <v>0</v>
      </c>
      <c r="AI1002" s="106" t="s">
        <v>420</v>
      </c>
      <c r="AJ1002" s="106">
        <v>0</v>
      </c>
      <c r="AK1002" s="106">
        <v>0.7</v>
      </c>
      <c r="AL1002" s="708"/>
      <c r="AM1002" s="104">
        <f t="shared" si="83"/>
        <v>0</v>
      </c>
      <c r="AN1002" s="106" t="s">
        <v>420</v>
      </c>
      <c r="AO1002" s="106">
        <v>0</v>
      </c>
      <c r="AP1002" s="106">
        <v>0.7</v>
      </c>
      <c r="AQ1002" s="708"/>
      <c r="AR1002" s="104">
        <f t="shared" si="84"/>
        <v>0</v>
      </c>
      <c r="AS1002" s="106" t="s">
        <v>420</v>
      </c>
      <c r="AT1002" s="106">
        <v>0</v>
      </c>
      <c r="AU1002" s="106">
        <v>0.7</v>
      </c>
      <c r="AV1002" s="708"/>
      <c r="AW1002" s="104">
        <f t="shared" si="85"/>
        <v>0</v>
      </c>
    </row>
    <row r="1003" spans="1:49" ht="23" hidden="1">
      <c r="A1003" s="522">
        <v>999</v>
      </c>
      <c r="B1003" s="531" t="s">
        <v>1058</v>
      </c>
      <c r="C1003" s="103" t="s">
        <v>85</v>
      </c>
      <c r="D1003" s="513" t="s">
        <v>2640</v>
      </c>
      <c r="E1003" s="637" t="s">
        <v>2941</v>
      </c>
      <c r="F1003" s="637" t="s">
        <v>2929</v>
      </c>
      <c r="G1003" s="513" t="s">
        <v>1429</v>
      </c>
      <c r="H1003" s="87" t="s">
        <v>193</v>
      </c>
      <c r="I1003" s="109" t="s">
        <v>1438</v>
      </c>
      <c r="J1003" s="106"/>
      <c r="K1003" s="567"/>
      <c r="L1003" s="568"/>
      <c r="M1003" s="567"/>
      <c r="N1003" s="547"/>
      <c r="O1003" s="557" t="s">
        <v>2580</v>
      </c>
      <c r="P1003" s="567"/>
      <c r="Q1003" s="567"/>
      <c r="R1003" s="547" t="s">
        <v>184</v>
      </c>
      <c r="S1003" s="596">
        <v>1</v>
      </c>
      <c r="T1003" s="597">
        <v>0.1</v>
      </c>
      <c r="U1003" s="549">
        <v>10</v>
      </c>
      <c r="V1003" s="554">
        <f t="shared" si="86"/>
        <v>12</v>
      </c>
      <c r="W1003" s="549">
        <f t="shared" si="87"/>
        <v>0.1</v>
      </c>
      <c r="X1003" s="549">
        <v>13</v>
      </c>
      <c r="Y1003" s="550">
        <f t="shared" si="88"/>
        <v>15.600000000000001</v>
      </c>
      <c r="Z1003" s="677" t="s">
        <v>212</v>
      </c>
      <c r="AA1003" s="678"/>
      <c r="AB1003" s="106"/>
      <c r="AD1003" s="106" t="s">
        <v>420</v>
      </c>
      <c r="AE1003" s="106">
        <v>1</v>
      </c>
      <c r="AF1003" s="106">
        <v>0.1</v>
      </c>
      <c r="AG1003" s="708"/>
      <c r="AH1003" s="104">
        <f t="shared" si="82"/>
        <v>0</v>
      </c>
      <c r="AI1003" s="106" t="s">
        <v>420</v>
      </c>
      <c r="AJ1003" s="106">
        <v>1</v>
      </c>
      <c r="AK1003" s="106">
        <v>0.1</v>
      </c>
      <c r="AL1003" s="708"/>
      <c r="AM1003" s="104">
        <f t="shared" si="83"/>
        <v>0</v>
      </c>
      <c r="AN1003" s="106" t="s">
        <v>420</v>
      </c>
      <c r="AO1003" s="106">
        <v>1</v>
      </c>
      <c r="AP1003" s="106">
        <v>0.1</v>
      </c>
      <c r="AQ1003" s="708"/>
      <c r="AR1003" s="104">
        <f t="shared" si="84"/>
        <v>0</v>
      </c>
      <c r="AS1003" s="106" t="s">
        <v>420</v>
      </c>
      <c r="AT1003" s="106">
        <v>1</v>
      </c>
      <c r="AU1003" s="106">
        <v>0.1</v>
      </c>
      <c r="AV1003" s="708"/>
      <c r="AW1003" s="104">
        <f t="shared" si="85"/>
        <v>0</v>
      </c>
    </row>
    <row r="1004" spans="1:49" hidden="1">
      <c r="A1004" s="522">
        <v>1000</v>
      </c>
      <c r="B1004" s="531" t="s">
        <v>1058</v>
      </c>
      <c r="C1004" s="103" t="s">
        <v>85</v>
      </c>
      <c r="D1004" s="513" t="s">
        <v>2640</v>
      </c>
      <c r="E1004" s="637" t="s">
        <v>2941</v>
      </c>
      <c r="F1004" s="637" t="s">
        <v>2929</v>
      </c>
      <c r="G1004" s="513" t="s">
        <v>1429</v>
      </c>
      <c r="H1004" s="87" t="s">
        <v>289</v>
      </c>
      <c r="I1004" s="109" t="s">
        <v>1440</v>
      </c>
      <c r="J1004" s="106"/>
      <c r="K1004" s="567"/>
      <c r="L1004" s="568"/>
      <c r="M1004" s="567"/>
      <c r="N1004" s="567"/>
      <c r="O1004" s="557"/>
      <c r="P1004" s="567"/>
      <c r="Q1004" s="567"/>
      <c r="R1004" s="547" t="s">
        <v>184</v>
      </c>
      <c r="S1004" s="596">
        <v>1</v>
      </c>
      <c r="T1004" s="597">
        <v>0.1</v>
      </c>
      <c r="U1004" s="549">
        <v>10</v>
      </c>
      <c r="V1004" s="554">
        <f t="shared" si="86"/>
        <v>12</v>
      </c>
      <c r="W1004" s="549">
        <f t="shared" si="87"/>
        <v>0.1</v>
      </c>
      <c r="X1004" s="549">
        <v>13</v>
      </c>
      <c r="Y1004" s="550">
        <f t="shared" si="88"/>
        <v>15.600000000000001</v>
      </c>
      <c r="Z1004" s="677" t="s">
        <v>212</v>
      </c>
      <c r="AA1004" s="678"/>
      <c r="AB1004" s="106"/>
      <c r="AD1004" s="106" t="s">
        <v>420</v>
      </c>
      <c r="AE1004" s="106">
        <v>1</v>
      </c>
      <c r="AF1004" s="106">
        <v>0.1</v>
      </c>
      <c r="AG1004" s="708"/>
      <c r="AH1004" s="104">
        <f t="shared" si="82"/>
        <v>0</v>
      </c>
      <c r="AI1004" s="106" t="s">
        <v>420</v>
      </c>
      <c r="AJ1004" s="106">
        <v>1</v>
      </c>
      <c r="AK1004" s="106">
        <v>0.1</v>
      </c>
      <c r="AL1004" s="708"/>
      <c r="AM1004" s="104">
        <f t="shared" si="83"/>
        <v>0</v>
      </c>
      <c r="AN1004" s="106" t="s">
        <v>420</v>
      </c>
      <c r="AO1004" s="106">
        <v>1</v>
      </c>
      <c r="AP1004" s="106">
        <v>0.1</v>
      </c>
      <c r="AQ1004" s="708"/>
      <c r="AR1004" s="104">
        <f t="shared" si="84"/>
        <v>0</v>
      </c>
      <c r="AS1004" s="106" t="s">
        <v>420</v>
      </c>
      <c r="AT1004" s="106">
        <v>1</v>
      </c>
      <c r="AU1004" s="106">
        <v>0.1</v>
      </c>
      <c r="AV1004" s="708"/>
      <c r="AW1004" s="104">
        <f t="shared" si="85"/>
        <v>0</v>
      </c>
    </row>
    <row r="1005" spans="1:49" ht="34.5" hidden="1">
      <c r="A1005" s="522">
        <v>1001</v>
      </c>
      <c r="B1005" s="531" t="s">
        <v>1058</v>
      </c>
      <c r="C1005" s="103" t="s">
        <v>85</v>
      </c>
      <c r="D1005" s="513" t="s">
        <v>2641</v>
      </c>
      <c r="E1005" s="562" t="s">
        <v>2005</v>
      </c>
      <c r="F1005" s="568" t="s">
        <v>2950</v>
      </c>
      <c r="G1005" s="513" t="s">
        <v>1454</v>
      </c>
      <c r="H1005" s="87" t="s">
        <v>1455</v>
      </c>
      <c r="I1005" s="109" t="s">
        <v>1456</v>
      </c>
      <c r="J1005" s="106" t="s">
        <v>1457</v>
      </c>
      <c r="K1005" s="567"/>
      <c r="L1005" s="567"/>
      <c r="M1005" s="567"/>
      <c r="N1005" s="567"/>
      <c r="O1005" s="557"/>
      <c r="P1005" s="567"/>
      <c r="Q1005" s="567"/>
      <c r="R1005" s="547" t="s">
        <v>184</v>
      </c>
      <c r="S1005" s="596">
        <v>1</v>
      </c>
      <c r="T1005" s="597">
        <v>0.2</v>
      </c>
      <c r="U1005" s="549">
        <v>50</v>
      </c>
      <c r="V1005" s="554">
        <f t="shared" si="86"/>
        <v>120</v>
      </c>
      <c r="W1005" s="549">
        <f t="shared" si="87"/>
        <v>0.2</v>
      </c>
      <c r="X1005" s="549">
        <v>65</v>
      </c>
      <c r="Y1005" s="550">
        <f t="shared" si="88"/>
        <v>156</v>
      </c>
      <c r="Z1005" s="677" t="s">
        <v>212</v>
      </c>
      <c r="AA1005" s="678"/>
      <c r="AB1005" s="106"/>
      <c r="AD1005" s="106" t="s">
        <v>420</v>
      </c>
      <c r="AE1005" s="106">
        <v>1</v>
      </c>
      <c r="AF1005" s="106">
        <v>0.2</v>
      </c>
      <c r="AG1005" s="708"/>
      <c r="AH1005" s="104">
        <f t="shared" si="82"/>
        <v>0</v>
      </c>
      <c r="AI1005" s="106" t="s">
        <v>420</v>
      </c>
      <c r="AJ1005" s="106">
        <v>1</v>
      </c>
      <c r="AK1005" s="106">
        <v>0.2</v>
      </c>
      <c r="AL1005" s="708"/>
      <c r="AM1005" s="104">
        <f t="shared" si="83"/>
        <v>0</v>
      </c>
      <c r="AN1005" s="106" t="s">
        <v>420</v>
      </c>
      <c r="AO1005" s="106">
        <v>1</v>
      </c>
      <c r="AP1005" s="106">
        <v>0.2</v>
      </c>
      <c r="AQ1005" s="708"/>
      <c r="AR1005" s="104">
        <f t="shared" si="84"/>
        <v>0</v>
      </c>
      <c r="AS1005" s="106" t="s">
        <v>420</v>
      </c>
      <c r="AT1005" s="106">
        <v>1</v>
      </c>
      <c r="AU1005" s="106">
        <v>0.2</v>
      </c>
      <c r="AV1005" s="708"/>
      <c r="AW1005" s="104">
        <f t="shared" si="85"/>
        <v>0</v>
      </c>
    </row>
    <row r="1006" spans="1:49" ht="34.5" hidden="1">
      <c r="A1006" s="522">
        <v>1002</v>
      </c>
      <c r="B1006" s="531" t="s">
        <v>1058</v>
      </c>
      <c r="C1006" s="103" t="s">
        <v>85</v>
      </c>
      <c r="D1006" s="513" t="s">
        <v>2641</v>
      </c>
      <c r="E1006" s="562" t="s">
        <v>2005</v>
      </c>
      <c r="F1006" s="568" t="s">
        <v>2950</v>
      </c>
      <c r="G1006" s="513" t="s">
        <v>1454</v>
      </c>
      <c r="H1006" s="87" t="s">
        <v>1458</v>
      </c>
      <c r="I1006" s="109" t="s">
        <v>1459</v>
      </c>
      <c r="J1006" s="106" t="s">
        <v>1460</v>
      </c>
      <c r="K1006" s="567"/>
      <c r="L1006" s="567"/>
      <c r="M1006" s="567"/>
      <c r="N1006" s="567"/>
      <c r="O1006" s="557" t="s">
        <v>2557</v>
      </c>
      <c r="P1006" s="567"/>
      <c r="Q1006" s="567"/>
      <c r="R1006" s="547" t="s">
        <v>184</v>
      </c>
      <c r="S1006" s="596">
        <v>1</v>
      </c>
      <c r="T1006" s="597">
        <v>1</v>
      </c>
      <c r="U1006" s="549">
        <v>50</v>
      </c>
      <c r="V1006" s="554">
        <f t="shared" si="86"/>
        <v>600</v>
      </c>
      <c r="W1006" s="549">
        <f t="shared" si="87"/>
        <v>1</v>
      </c>
      <c r="X1006" s="549">
        <v>65</v>
      </c>
      <c r="Y1006" s="550">
        <f t="shared" si="88"/>
        <v>780</v>
      </c>
      <c r="Z1006" s="677" t="s">
        <v>212</v>
      </c>
      <c r="AA1006" s="678"/>
      <c r="AB1006" s="106"/>
      <c r="AD1006" s="106" t="s">
        <v>420</v>
      </c>
      <c r="AE1006" s="106">
        <v>1</v>
      </c>
      <c r="AF1006" s="106">
        <v>1</v>
      </c>
      <c r="AG1006" s="708"/>
      <c r="AH1006" s="104">
        <f t="shared" si="82"/>
        <v>0</v>
      </c>
      <c r="AI1006" s="106" t="s">
        <v>420</v>
      </c>
      <c r="AJ1006" s="106">
        <v>1</v>
      </c>
      <c r="AK1006" s="106">
        <v>1</v>
      </c>
      <c r="AL1006" s="708"/>
      <c r="AM1006" s="104">
        <f t="shared" si="83"/>
        <v>0</v>
      </c>
      <c r="AN1006" s="106" t="s">
        <v>420</v>
      </c>
      <c r="AO1006" s="106">
        <v>1</v>
      </c>
      <c r="AP1006" s="106">
        <v>1</v>
      </c>
      <c r="AQ1006" s="708"/>
      <c r="AR1006" s="104">
        <f t="shared" si="84"/>
        <v>0</v>
      </c>
      <c r="AS1006" s="106" t="s">
        <v>420</v>
      </c>
      <c r="AT1006" s="106">
        <v>1</v>
      </c>
      <c r="AU1006" s="106">
        <v>1</v>
      </c>
      <c r="AV1006" s="708"/>
      <c r="AW1006" s="104">
        <f t="shared" si="85"/>
        <v>0</v>
      </c>
    </row>
    <row r="1007" spans="1:49" ht="23" hidden="1">
      <c r="A1007" s="522">
        <v>1003</v>
      </c>
      <c r="B1007" s="531" t="s">
        <v>1058</v>
      </c>
      <c r="C1007" s="103" t="s">
        <v>85</v>
      </c>
      <c r="D1007" s="513" t="s">
        <v>2641</v>
      </c>
      <c r="E1007" s="562" t="s">
        <v>2005</v>
      </c>
      <c r="F1007" s="568" t="s">
        <v>2950</v>
      </c>
      <c r="G1007" s="513" t="s">
        <v>1454</v>
      </c>
      <c r="H1007" s="87" t="s">
        <v>289</v>
      </c>
      <c r="I1007" s="109" t="s">
        <v>289</v>
      </c>
      <c r="J1007" s="106"/>
      <c r="K1007" s="567"/>
      <c r="L1007" s="567"/>
      <c r="M1007" s="567"/>
      <c r="N1007" s="567"/>
      <c r="O1007" s="557"/>
      <c r="P1007" s="567"/>
      <c r="Q1007" s="567"/>
      <c r="R1007" s="547" t="s">
        <v>184</v>
      </c>
      <c r="S1007" s="596">
        <v>1</v>
      </c>
      <c r="T1007" s="597">
        <v>0.2</v>
      </c>
      <c r="U1007" s="549">
        <v>50</v>
      </c>
      <c r="V1007" s="554">
        <f t="shared" si="86"/>
        <v>120</v>
      </c>
      <c r="W1007" s="549">
        <f t="shared" si="87"/>
        <v>0.2</v>
      </c>
      <c r="X1007" s="549">
        <v>65</v>
      </c>
      <c r="Y1007" s="550">
        <f t="shared" si="88"/>
        <v>156</v>
      </c>
      <c r="Z1007" s="677" t="s">
        <v>212</v>
      </c>
      <c r="AA1007" s="678"/>
      <c r="AB1007" s="106"/>
      <c r="AD1007" s="106" t="s">
        <v>420</v>
      </c>
      <c r="AE1007" s="106">
        <v>1</v>
      </c>
      <c r="AF1007" s="106">
        <v>0.2</v>
      </c>
      <c r="AG1007" s="708"/>
      <c r="AH1007" s="104">
        <f t="shared" si="82"/>
        <v>0</v>
      </c>
      <c r="AI1007" s="106" t="s">
        <v>420</v>
      </c>
      <c r="AJ1007" s="106">
        <v>1</v>
      </c>
      <c r="AK1007" s="106">
        <v>0.2</v>
      </c>
      <c r="AL1007" s="708"/>
      <c r="AM1007" s="104">
        <f t="shared" si="83"/>
        <v>0</v>
      </c>
      <c r="AN1007" s="106" t="s">
        <v>420</v>
      </c>
      <c r="AO1007" s="106">
        <v>1</v>
      </c>
      <c r="AP1007" s="106">
        <v>0.2</v>
      </c>
      <c r="AQ1007" s="708"/>
      <c r="AR1007" s="104">
        <f t="shared" si="84"/>
        <v>0</v>
      </c>
      <c r="AS1007" s="106" t="s">
        <v>420</v>
      </c>
      <c r="AT1007" s="106">
        <v>1</v>
      </c>
      <c r="AU1007" s="106">
        <v>0.2</v>
      </c>
      <c r="AV1007" s="708"/>
      <c r="AW1007" s="104">
        <f t="shared" si="85"/>
        <v>0</v>
      </c>
    </row>
    <row r="1008" spans="1:49" hidden="1">
      <c r="A1008" s="522">
        <v>1004</v>
      </c>
      <c r="B1008" s="531" t="s">
        <v>1058</v>
      </c>
      <c r="C1008" s="103" t="s">
        <v>85</v>
      </c>
      <c r="D1008" s="513" t="s">
        <v>2641</v>
      </c>
      <c r="E1008" s="562" t="s">
        <v>2005</v>
      </c>
      <c r="F1008" s="103" t="s">
        <v>2949</v>
      </c>
      <c r="G1008" s="513" t="s">
        <v>1461</v>
      </c>
      <c r="H1008" s="87" t="s">
        <v>1462</v>
      </c>
      <c r="I1008" s="87" t="s">
        <v>1463</v>
      </c>
      <c r="J1008" s="106" t="s">
        <v>1464</v>
      </c>
      <c r="K1008" s="567"/>
      <c r="L1008" s="567"/>
      <c r="M1008" s="567"/>
      <c r="N1008" s="567"/>
      <c r="O1008" s="557" t="s">
        <v>2558</v>
      </c>
      <c r="P1008" s="567"/>
      <c r="Q1008" s="567"/>
      <c r="R1008" s="547" t="s">
        <v>184</v>
      </c>
      <c r="S1008" s="596">
        <v>1</v>
      </c>
      <c r="T1008" s="597">
        <v>0.1</v>
      </c>
      <c r="U1008" s="549">
        <v>50</v>
      </c>
      <c r="V1008" s="554">
        <f t="shared" si="86"/>
        <v>60</v>
      </c>
      <c r="W1008" s="549">
        <f t="shared" si="87"/>
        <v>0.1</v>
      </c>
      <c r="X1008" s="549">
        <v>65</v>
      </c>
      <c r="Y1008" s="550">
        <f t="shared" si="88"/>
        <v>78</v>
      </c>
      <c r="Z1008" s="677" t="s">
        <v>1588</v>
      </c>
      <c r="AA1008" s="678"/>
      <c r="AB1008" s="106"/>
      <c r="AD1008" s="106" t="s">
        <v>420</v>
      </c>
      <c r="AE1008" s="106">
        <v>1</v>
      </c>
      <c r="AF1008" s="106">
        <v>0.1</v>
      </c>
      <c r="AG1008" s="708"/>
      <c r="AH1008" s="104">
        <f t="shared" si="82"/>
        <v>0</v>
      </c>
      <c r="AI1008" s="106" t="s">
        <v>420</v>
      </c>
      <c r="AJ1008" s="106">
        <v>1</v>
      </c>
      <c r="AK1008" s="106">
        <v>0.1</v>
      </c>
      <c r="AL1008" s="708"/>
      <c r="AM1008" s="104">
        <f t="shared" si="83"/>
        <v>0</v>
      </c>
      <c r="AN1008" s="106" t="s">
        <v>420</v>
      </c>
      <c r="AO1008" s="106">
        <v>1</v>
      </c>
      <c r="AP1008" s="106">
        <v>0.1</v>
      </c>
      <c r="AQ1008" s="708"/>
      <c r="AR1008" s="104">
        <f t="shared" si="84"/>
        <v>0</v>
      </c>
      <c r="AS1008" s="106" t="s">
        <v>420</v>
      </c>
      <c r="AT1008" s="106">
        <v>1</v>
      </c>
      <c r="AU1008" s="106">
        <v>0.1</v>
      </c>
      <c r="AV1008" s="708"/>
      <c r="AW1008" s="104">
        <f t="shared" si="85"/>
        <v>0</v>
      </c>
    </row>
    <row r="1009" spans="1:49" hidden="1">
      <c r="A1009" s="522">
        <v>1005</v>
      </c>
      <c r="B1009" s="531" t="s">
        <v>1058</v>
      </c>
      <c r="C1009" s="103" t="s">
        <v>85</v>
      </c>
      <c r="D1009" s="513" t="s">
        <v>2641</v>
      </c>
      <c r="E1009" s="562" t="s">
        <v>2005</v>
      </c>
      <c r="F1009" s="103" t="s">
        <v>2949</v>
      </c>
      <c r="G1009" s="513" t="s">
        <v>1461</v>
      </c>
      <c r="H1009" s="87" t="s">
        <v>1466</v>
      </c>
      <c r="I1009" s="87" t="s">
        <v>1466</v>
      </c>
      <c r="J1009" s="106" t="s">
        <v>423</v>
      </c>
      <c r="K1009" s="567"/>
      <c r="L1009" s="567"/>
      <c r="M1009" s="567"/>
      <c r="N1009" s="567"/>
      <c r="O1009" s="557"/>
      <c r="P1009" s="567"/>
      <c r="Q1009" s="567"/>
      <c r="R1009" s="547" t="s">
        <v>184</v>
      </c>
      <c r="S1009" s="596">
        <v>1</v>
      </c>
      <c r="T1009" s="597">
        <v>0.1</v>
      </c>
      <c r="U1009" s="549">
        <v>50</v>
      </c>
      <c r="V1009" s="554">
        <f t="shared" si="86"/>
        <v>60</v>
      </c>
      <c r="W1009" s="549">
        <f t="shared" si="87"/>
        <v>0.1</v>
      </c>
      <c r="X1009" s="549">
        <v>65</v>
      </c>
      <c r="Y1009" s="550">
        <f t="shared" si="88"/>
        <v>78</v>
      </c>
      <c r="Z1009" s="677" t="s">
        <v>1588</v>
      </c>
      <c r="AA1009" s="678"/>
      <c r="AB1009" s="106"/>
      <c r="AD1009" s="106" t="s">
        <v>420</v>
      </c>
      <c r="AE1009" s="106">
        <v>1</v>
      </c>
      <c r="AF1009" s="106">
        <v>0.1</v>
      </c>
      <c r="AG1009" s="708"/>
      <c r="AH1009" s="104">
        <f t="shared" si="82"/>
        <v>0</v>
      </c>
      <c r="AI1009" s="106" t="s">
        <v>420</v>
      </c>
      <c r="AJ1009" s="106">
        <v>1</v>
      </c>
      <c r="AK1009" s="106">
        <v>0.1</v>
      </c>
      <c r="AL1009" s="708"/>
      <c r="AM1009" s="104">
        <f t="shared" si="83"/>
        <v>0</v>
      </c>
      <c r="AN1009" s="106" t="s">
        <v>420</v>
      </c>
      <c r="AO1009" s="106">
        <v>1</v>
      </c>
      <c r="AP1009" s="106">
        <v>0.1</v>
      </c>
      <c r="AQ1009" s="708"/>
      <c r="AR1009" s="104">
        <f t="shared" si="84"/>
        <v>0</v>
      </c>
      <c r="AS1009" s="106" t="s">
        <v>420</v>
      </c>
      <c r="AT1009" s="106">
        <v>1</v>
      </c>
      <c r="AU1009" s="106">
        <v>0.1</v>
      </c>
      <c r="AV1009" s="708"/>
      <c r="AW1009" s="104">
        <f t="shared" si="85"/>
        <v>0</v>
      </c>
    </row>
    <row r="1010" spans="1:49" ht="23" hidden="1">
      <c r="A1010" s="522">
        <v>1006</v>
      </c>
      <c r="B1010" s="531" t="s">
        <v>1058</v>
      </c>
      <c r="C1010" s="103" t="s">
        <v>85</v>
      </c>
      <c r="D1010" s="513" t="s">
        <v>2641</v>
      </c>
      <c r="E1010" s="562" t="s">
        <v>2005</v>
      </c>
      <c r="F1010" s="103" t="s">
        <v>2949</v>
      </c>
      <c r="G1010" s="513" t="s">
        <v>1461</v>
      </c>
      <c r="H1010" s="87" t="s">
        <v>1467</v>
      </c>
      <c r="I1010" s="87" t="s">
        <v>1468</v>
      </c>
      <c r="J1010" s="106" t="s">
        <v>1469</v>
      </c>
      <c r="K1010" s="567"/>
      <c r="L1010" s="567"/>
      <c r="M1010" s="567"/>
      <c r="N1010" s="567"/>
      <c r="O1010" s="557" t="s">
        <v>2559</v>
      </c>
      <c r="P1010" s="567"/>
      <c r="Q1010" s="567"/>
      <c r="R1010" s="547" t="s">
        <v>184</v>
      </c>
      <c r="S1010" s="596">
        <v>1</v>
      </c>
      <c r="T1010" s="597">
        <v>0.5</v>
      </c>
      <c r="U1010" s="549">
        <v>50</v>
      </c>
      <c r="V1010" s="554">
        <f t="shared" si="86"/>
        <v>300</v>
      </c>
      <c r="W1010" s="549">
        <f t="shared" si="87"/>
        <v>0.5</v>
      </c>
      <c r="X1010" s="549">
        <v>65</v>
      </c>
      <c r="Y1010" s="550">
        <f t="shared" si="88"/>
        <v>390</v>
      </c>
      <c r="Z1010" s="677" t="s">
        <v>1588</v>
      </c>
      <c r="AA1010" s="678"/>
      <c r="AB1010" s="106" t="s">
        <v>1470</v>
      </c>
      <c r="AD1010" s="106" t="s">
        <v>420</v>
      </c>
      <c r="AE1010" s="106">
        <v>1</v>
      </c>
      <c r="AF1010" s="106">
        <v>0.5</v>
      </c>
      <c r="AG1010" s="708"/>
      <c r="AH1010" s="104">
        <f t="shared" si="82"/>
        <v>0</v>
      </c>
      <c r="AI1010" s="106" t="s">
        <v>420</v>
      </c>
      <c r="AJ1010" s="106">
        <v>1</v>
      </c>
      <c r="AK1010" s="106">
        <v>0.5</v>
      </c>
      <c r="AL1010" s="708"/>
      <c r="AM1010" s="104">
        <f t="shared" si="83"/>
        <v>0</v>
      </c>
      <c r="AN1010" s="106" t="s">
        <v>420</v>
      </c>
      <c r="AO1010" s="106">
        <v>1</v>
      </c>
      <c r="AP1010" s="106">
        <v>0.5</v>
      </c>
      <c r="AQ1010" s="708"/>
      <c r="AR1010" s="104">
        <f t="shared" si="84"/>
        <v>0</v>
      </c>
      <c r="AS1010" s="106" t="s">
        <v>420</v>
      </c>
      <c r="AT1010" s="106">
        <v>1</v>
      </c>
      <c r="AU1010" s="106">
        <v>0.5</v>
      </c>
      <c r="AV1010" s="708"/>
      <c r="AW1010" s="104">
        <f t="shared" si="85"/>
        <v>0</v>
      </c>
    </row>
    <row r="1011" spans="1:49" hidden="1">
      <c r="A1011" s="522">
        <v>1007</v>
      </c>
      <c r="B1011" s="531" t="s">
        <v>1058</v>
      </c>
      <c r="C1011" s="103" t="s">
        <v>85</v>
      </c>
      <c r="D1011" s="513" t="s">
        <v>2641</v>
      </c>
      <c r="E1011" s="562" t="s">
        <v>2005</v>
      </c>
      <c r="F1011" s="103" t="s">
        <v>2949</v>
      </c>
      <c r="G1011" s="513" t="s">
        <v>1461</v>
      </c>
      <c r="H1011" s="87" t="s">
        <v>289</v>
      </c>
      <c r="I1011" s="87" t="s">
        <v>1471</v>
      </c>
      <c r="J1011" s="106"/>
      <c r="K1011" s="567"/>
      <c r="L1011" s="567"/>
      <c r="M1011" s="567"/>
      <c r="N1011" s="567"/>
      <c r="O1011" s="557"/>
      <c r="P1011" s="567"/>
      <c r="Q1011" s="567"/>
      <c r="R1011" s="547" t="s">
        <v>184</v>
      </c>
      <c r="S1011" s="596">
        <v>1</v>
      </c>
      <c r="T1011" s="597">
        <v>0.1</v>
      </c>
      <c r="U1011" s="549">
        <v>50</v>
      </c>
      <c r="V1011" s="554">
        <f t="shared" si="86"/>
        <v>60</v>
      </c>
      <c r="W1011" s="549">
        <f t="shared" si="87"/>
        <v>0.1</v>
      </c>
      <c r="X1011" s="549">
        <v>65</v>
      </c>
      <c r="Y1011" s="550">
        <f t="shared" si="88"/>
        <v>78</v>
      </c>
      <c r="Z1011" s="677" t="s">
        <v>1588</v>
      </c>
      <c r="AA1011" s="678"/>
      <c r="AB1011" s="106"/>
      <c r="AD1011" s="106" t="s">
        <v>420</v>
      </c>
      <c r="AE1011" s="106"/>
      <c r="AF1011" s="106"/>
      <c r="AG1011" s="708"/>
      <c r="AH1011" s="104"/>
      <c r="AI1011" s="106" t="s">
        <v>420</v>
      </c>
      <c r="AJ1011" s="106"/>
      <c r="AK1011" s="106"/>
      <c r="AL1011" s="708"/>
      <c r="AM1011" s="104"/>
      <c r="AN1011" s="106" t="s">
        <v>420</v>
      </c>
      <c r="AO1011" s="106"/>
      <c r="AP1011" s="106"/>
      <c r="AQ1011" s="708"/>
      <c r="AR1011" s="104"/>
      <c r="AS1011" s="106" t="s">
        <v>420</v>
      </c>
      <c r="AT1011" s="106"/>
      <c r="AU1011" s="106"/>
      <c r="AV1011" s="708"/>
      <c r="AW1011" s="104"/>
    </row>
    <row r="1012" spans="1:49" hidden="1">
      <c r="A1012" s="522">
        <v>1008</v>
      </c>
      <c r="B1012" s="531" t="s">
        <v>1058</v>
      </c>
      <c r="C1012" s="103" t="s">
        <v>85</v>
      </c>
      <c r="D1012" s="513" t="s">
        <v>2641</v>
      </c>
      <c r="E1012" s="562" t="s">
        <v>2005</v>
      </c>
      <c r="F1012" s="103" t="s">
        <v>2949</v>
      </c>
      <c r="G1012" s="513" t="s">
        <v>1461</v>
      </c>
      <c r="H1012" s="87" t="s">
        <v>1472</v>
      </c>
      <c r="I1012" s="109" t="s">
        <v>1473</v>
      </c>
      <c r="J1012" s="106" t="s">
        <v>1474</v>
      </c>
      <c r="K1012" s="567"/>
      <c r="L1012" s="567"/>
      <c r="M1012" s="567"/>
      <c r="N1012" s="567"/>
      <c r="O1012" s="557"/>
      <c r="P1012" s="567"/>
      <c r="Q1012" s="567"/>
      <c r="R1012" s="547" t="s">
        <v>184</v>
      </c>
      <c r="S1012" s="596">
        <v>1</v>
      </c>
      <c r="T1012" s="597">
        <v>0.1</v>
      </c>
      <c r="U1012" s="549">
        <v>50</v>
      </c>
      <c r="V1012" s="554">
        <f t="shared" si="86"/>
        <v>60</v>
      </c>
      <c r="W1012" s="549">
        <f>T1012</f>
        <v>0.1</v>
      </c>
      <c r="X1012" s="549">
        <v>65</v>
      </c>
      <c r="Y1012" s="550">
        <f t="shared" si="88"/>
        <v>78</v>
      </c>
      <c r="Z1012" s="677" t="s">
        <v>1588</v>
      </c>
      <c r="AA1012" s="678"/>
      <c r="AB1012" s="106"/>
      <c r="AD1012" s="106" t="s">
        <v>420</v>
      </c>
      <c r="AE1012" s="106">
        <v>1</v>
      </c>
      <c r="AF1012" s="106">
        <v>0.1</v>
      </c>
      <c r="AG1012" s="708"/>
      <c r="AH1012" s="104">
        <f t="shared" si="82"/>
        <v>0</v>
      </c>
      <c r="AI1012" s="106" t="s">
        <v>420</v>
      </c>
      <c r="AJ1012" s="106">
        <v>1</v>
      </c>
      <c r="AK1012" s="106">
        <v>0.1</v>
      </c>
      <c r="AL1012" s="708"/>
      <c r="AM1012" s="104">
        <f t="shared" si="83"/>
        <v>0</v>
      </c>
      <c r="AN1012" s="106" t="s">
        <v>420</v>
      </c>
      <c r="AO1012" s="106">
        <v>1</v>
      </c>
      <c r="AP1012" s="106">
        <v>0.1</v>
      </c>
      <c r="AQ1012" s="708"/>
      <c r="AR1012" s="104">
        <f t="shared" si="84"/>
        <v>0</v>
      </c>
      <c r="AS1012" s="106" t="s">
        <v>420</v>
      </c>
      <c r="AT1012" s="106">
        <v>1</v>
      </c>
      <c r="AU1012" s="106">
        <v>0.1</v>
      </c>
      <c r="AV1012" s="708"/>
      <c r="AW1012" s="104">
        <f t="shared" si="85"/>
        <v>0</v>
      </c>
    </row>
    <row r="1013" spans="1:49" hidden="1">
      <c r="A1013" s="522">
        <v>1009</v>
      </c>
      <c r="B1013" s="531" t="s">
        <v>1058</v>
      </c>
      <c r="C1013" s="103" t="s">
        <v>85</v>
      </c>
      <c r="D1013" s="513" t="s">
        <v>2641</v>
      </c>
      <c r="E1013" s="562" t="s">
        <v>2005</v>
      </c>
      <c r="F1013" s="103" t="s">
        <v>2949</v>
      </c>
      <c r="G1013" s="513" t="s">
        <v>1461</v>
      </c>
      <c r="H1013" s="87" t="s">
        <v>298</v>
      </c>
      <c r="I1013" s="109" t="s">
        <v>1475</v>
      </c>
      <c r="J1013" s="106" t="s">
        <v>1476</v>
      </c>
      <c r="K1013" s="567"/>
      <c r="L1013" s="567"/>
      <c r="M1013" s="567"/>
      <c r="N1013" s="567"/>
      <c r="O1013" s="557"/>
      <c r="P1013" s="567"/>
      <c r="Q1013" s="567"/>
      <c r="R1013" s="547" t="s">
        <v>184</v>
      </c>
      <c r="S1013" s="596">
        <v>0</v>
      </c>
      <c r="T1013" s="597">
        <v>12</v>
      </c>
      <c r="U1013" s="549">
        <v>50</v>
      </c>
      <c r="V1013" s="554">
        <f t="shared" si="86"/>
        <v>0</v>
      </c>
      <c r="W1013" s="549">
        <f>T1013</f>
        <v>12</v>
      </c>
      <c r="X1013" s="549">
        <v>65</v>
      </c>
      <c r="Y1013" s="550">
        <f t="shared" si="88"/>
        <v>0</v>
      </c>
      <c r="Z1013" s="677" t="s">
        <v>1588</v>
      </c>
      <c r="AA1013" s="678"/>
      <c r="AB1013" s="683" t="s">
        <v>1477</v>
      </c>
      <c r="AD1013" s="106" t="s">
        <v>420</v>
      </c>
      <c r="AE1013" s="106">
        <v>0</v>
      </c>
      <c r="AF1013" s="106">
        <v>12</v>
      </c>
      <c r="AG1013" s="708"/>
      <c r="AH1013" s="104">
        <f t="shared" si="82"/>
        <v>0</v>
      </c>
      <c r="AI1013" s="106" t="s">
        <v>420</v>
      </c>
      <c r="AJ1013" s="106">
        <v>0</v>
      </c>
      <c r="AK1013" s="106">
        <v>12</v>
      </c>
      <c r="AL1013" s="708"/>
      <c r="AM1013" s="104">
        <f t="shared" si="83"/>
        <v>0</v>
      </c>
      <c r="AN1013" s="106" t="s">
        <v>420</v>
      </c>
      <c r="AO1013" s="106">
        <v>0</v>
      </c>
      <c r="AP1013" s="106">
        <v>12</v>
      </c>
      <c r="AQ1013" s="708"/>
      <c r="AR1013" s="104">
        <f t="shared" si="84"/>
        <v>0</v>
      </c>
      <c r="AS1013" s="106" t="s">
        <v>420</v>
      </c>
      <c r="AT1013" s="106">
        <v>0</v>
      </c>
      <c r="AU1013" s="106">
        <v>12</v>
      </c>
      <c r="AV1013" s="708"/>
      <c r="AW1013" s="104">
        <f t="shared" si="85"/>
        <v>0</v>
      </c>
    </row>
    <row r="1014" spans="1:49" hidden="1">
      <c r="A1014" s="522">
        <v>1010</v>
      </c>
      <c r="B1014" s="531" t="s">
        <v>1058</v>
      </c>
      <c r="C1014" s="103" t="s">
        <v>85</v>
      </c>
      <c r="D1014" s="513" t="s">
        <v>2641</v>
      </c>
      <c r="E1014" s="576" t="s">
        <v>2938</v>
      </c>
      <c r="F1014" s="562" t="s">
        <v>319</v>
      </c>
      <c r="G1014" s="513" t="s">
        <v>2943</v>
      </c>
      <c r="H1014" s="87" t="s">
        <v>1156</v>
      </c>
      <c r="I1014" s="109" t="s">
        <v>1157</v>
      </c>
      <c r="J1014" s="106" t="s">
        <v>423</v>
      </c>
      <c r="K1014" s="567"/>
      <c r="L1014" s="567"/>
      <c r="M1014" s="567"/>
      <c r="N1014" s="567"/>
      <c r="O1014" s="557"/>
      <c r="P1014" s="567"/>
      <c r="Q1014" s="567"/>
      <c r="R1014" s="547" t="s">
        <v>184</v>
      </c>
      <c r="S1014" s="596">
        <v>1</v>
      </c>
      <c r="T1014" s="549">
        <v>0.25</v>
      </c>
      <c r="U1014" s="549">
        <v>1</v>
      </c>
      <c r="V1014" s="554">
        <f t="shared" si="86"/>
        <v>3</v>
      </c>
      <c r="W1014" s="549">
        <v>0.25</v>
      </c>
      <c r="X1014" s="549">
        <v>1.3</v>
      </c>
      <c r="Y1014" s="550">
        <f t="shared" si="88"/>
        <v>3.9000000000000004</v>
      </c>
      <c r="Z1014" s="677" t="s">
        <v>1478</v>
      </c>
      <c r="AA1014" s="678"/>
      <c r="AB1014" s="106" t="s">
        <v>1479</v>
      </c>
      <c r="AD1014" s="106" t="s">
        <v>420</v>
      </c>
      <c r="AE1014" s="106"/>
      <c r="AF1014" s="106"/>
      <c r="AG1014" s="708"/>
      <c r="AH1014" s="104"/>
      <c r="AI1014" s="106" t="s">
        <v>420</v>
      </c>
      <c r="AJ1014" s="106"/>
      <c r="AK1014" s="106"/>
      <c r="AL1014" s="708"/>
      <c r="AM1014" s="104"/>
      <c r="AN1014" s="106" t="s">
        <v>420</v>
      </c>
      <c r="AO1014" s="106"/>
      <c r="AP1014" s="106"/>
      <c r="AQ1014" s="708"/>
      <c r="AR1014" s="104"/>
      <c r="AS1014" s="106" t="s">
        <v>420</v>
      </c>
      <c r="AT1014" s="106"/>
      <c r="AU1014" s="106"/>
      <c r="AV1014" s="708"/>
      <c r="AW1014" s="104"/>
    </row>
    <row r="1015" spans="1:49" hidden="1">
      <c r="A1015" s="522">
        <v>1011</v>
      </c>
      <c r="B1015" s="531" t="s">
        <v>1058</v>
      </c>
      <c r="C1015" s="103" t="s">
        <v>85</v>
      </c>
      <c r="D1015" s="513" t="s">
        <v>2641</v>
      </c>
      <c r="E1015" s="576" t="s">
        <v>2938</v>
      </c>
      <c r="F1015" s="562" t="s">
        <v>319</v>
      </c>
      <c r="G1015" s="513" t="s">
        <v>2943</v>
      </c>
      <c r="H1015" s="87" t="s">
        <v>1159</v>
      </c>
      <c r="I1015" s="109" t="s">
        <v>1160</v>
      </c>
      <c r="J1015" s="106" t="s">
        <v>1480</v>
      </c>
      <c r="K1015" s="567"/>
      <c r="L1015" s="567"/>
      <c r="M1015" s="567"/>
      <c r="N1015" s="567"/>
      <c r="O1015" s="557"/>
      <c r="P1015" s="567"/>
      <c r="Q1015" s="567"/>
      <c r="R1015" s="547" t="s">
        <v>184</v>
      </c>
      <c r="S1015" s="596">
        <v>1</v>
      </c>
      <c r="T1015" s="549">
        <v>0.3</v>
      </c>
      <c r="U1015" s="549">
        <v>1</v>
      </c>
      <c r="V1015" s="554">
        <f t="shared" si="86"/>
        <v>3.5999999999999996</v>
      </c>
      <c r="W1015" s="549">
        <v>0.3</v>
      </c>
      <c r="X1015" s="549">
        <v>1.3</v>
      </c>
      <c r="Y1015" s="550">
        <f t="shared" si="88"/>
        <v>4.68</v>
      </c>
      <c r="Z1015" s="677" t="s">
        <v>1478</v>
      </c>
      <c r="AA1015" s="678"/>
      <c r="AB1015" s="106"/>
      <c r="AD1015" s="106" t="s">
        <v>420</v>
      </c>
      <c r="AE1015" s="106"/>
      <c r="AF1015" s="106"/>
      <c r="AG1015" s="708"/>
      <c r="AH1015" s="104"/>
      <c r="AI1015" s="106" t="s">
        <v>420</v>
      </c>
      <c r="AJ1015" s="106"/>
      <c r="AK1015" s="106"/>
      <c r="AL1015" s="708"/>
      <c r="AM1015" s="104"/>
      <c r="AN1015" s="106" t="s">
        <v>420</v>
      </c>
      <c r="AO1015" s="106"/>
      <c r="AP1015" s="106"/>
      <c r="AQ1015" s="708"/>
      <c r="AR1015" s="104"/>
      <c r="AS1015" s="106" t="s">
        <v>420</v>
      </c>
      <c r="AT1015" s="106"/>
      <c r="AU1015" s="106"/>
      <c r="AV1015" s="708"/>
      <c r="AW1015" s="104"/>
    </row>
    <row r="1016" spans="1:49" hidden="1">
      <c r="A1016" s="522">
        <v>1012</v>
      </c>
      <c r="B1016" s="531" t="s">
        <v>1058</v>
      </c>
      <c r="C1016" s="103" t="s">
        <v>85</v>
      </c>
      <c r="D1016" s="513" t="s">
        <v>2641</v>
      </c>
      <c r="E1016" s="576" t="s">
        <v>2938</v>
      </c>
      <c r="F1016" s="562" t="s">
        <v>319</v>
      </c>
      <c r="G1016" s="513" t="s">
        <v>2943</v>
      </c>
      <c r="H1016" s="87" t="s">
        <v>1161</v>
      </c>
      <c r="I1016" s="87" t="s">
        <v>1161</v>
      </c>
      <c r="J1016" s="106" t="s">
        <v>1481</v>
      </c>
      <c r="K1016" s="567"/>
      <c r="L1016" s="567"/>
      <c r="M1016" s="567"/>
      <c r="N1016" s="567"/>
      <c r="O1016" s="557"/>
      <c r="P1016" s="567"/>
      <c r="Q1016" s="567"/>
      <c r="R1016" s="547" t="s">
        <v>184</v>
      </c>
      <c r="S1016" s="596">
        <v>1</v>
      </c>
      <c r="T1016" s="549">
        <v>1.5</v>
      </c>
      <c r="U1016" s="549">
        <v>1</v>
      </c>
      <c r="V1016" s="554">
        <f t="shared" si="86"/>
        <v>18</v>
      </c>
      <c r="W1016" s="549">
        <v>1.5</v>
      </c>
      <c r="X1016" s="549">
        <v>1.3</v>
      </c>
      <c r="Y1016" s="550">
        <f t="shared" si="88"/>
        <v>23.400000000000002</v>
      </c>
      <c r="Z1016" s="677" t="s">
        <v>1478</v>
      </c>
      <c r="AA1016" s="678"/>
      <c r="AB1016" s="106"/>
      <c r="AD1016" s="106" t="s">
        <v>420</v>
      </c>
      <c r="AE1016" s="106"/>
      <c r="AF1016" s="106"/>
      <c r="AG1016" s="708"/>
      <c r="AH1016" s="104"/>
      <c r="AI1016" s="106" t="s">
        <v>420</v>
      </c>
      <c r="AJ1016" s="106"/>
      <c r="AK1016" s="106"/>
      <c r="AL1016" s="708"/>
      <c r="AM1016" s="104"/>
      <c r="AN1016" s="106" t="s">
        <v>420</v>
      </c>
      <c r="AO1016" s="106"/>
      <c r="AP1016" s="106"/>
      <c r="AQ1016" s="708"/>
      <c r="AR1016" s="104"/>
      <c r="AS1016" s="106" t="s">
        <v>420</v>
      </c>
      <c r="AT1016" s="106"/>
      <c r="AU1016" s="106"/>
      <c r="AV1016" s="708"/>
      <c r="AW1016" s="104"/>
    </row>
    <row r="1017" spans="1:49" hidden="1">
      <c r="A1017" s="522">
        <v>1013</v>
      </c>
      <c r="B1017" s="531" t="s">
        <v>1058</v>
      </c>
      <c r="C1017" s="103" t="s">
        <v>85</v>
      </c>
      <c r="D1017" s="513" t="s">
        <v>2641</v>
      </c>
      <c r="E1017" s="576" t="s">
        <v>2938</v>
      </c>
      <c r="F1017" s="562" t="s">
        <v>319</v>
      </c>
      <c r="G1017" s="513" t="s">
        <v>2943</v>
      </c>
      <c r="H1017" s="87" t="s">
        <v>1162</v>
      </c>
      <c r="I1017" s="87" t="s">
        <v>1163</v>
      </c>
      <c r="J1017" s="106" t="s">
        <v>1482</v>
      </c>
      <c r="K1017" s="567"/>
      <c r="L1017" s="567"/>
      <c r="M1017" s="567"/>
      <c r="N1017" s="567"/>
      <c r="O1017" s="557"/>
      <c r="P1017" s="567"/>
      <c r="Q1017" s="567"/>
      <c r="R1017" s="547" t="s">
        <v>184</v>
      </c>
      <c r="S1017" s="596">
        <v>1</v>
      </c>
      <c r="T1017" s="549">
        <v>0.3</v>
      </c>
      <c r="U1017" s="549">
        <v>1</v>
      </c>
      <c r="V1017" s="554">
        <f t="shared" si="86"/>
        <v>3.5999999999999996</v>
      </c>
      <c r="W1017" s="549">
        <v>0.3</v>
      </c>
      <c r="X1017" s="549">
        <v>1.3</v>
      </c>
      <c r="Y1017" s="550">
        <f t="shared" si="88"/>
        <v>4.68</v>
      </c>
      <c r="Z1017" s="677" t="s">
        <v>1478</v>
      </c>
      <c r="AA1017" s="678"/>
      <c r="AB1017" s="106"/>
      <c r="AD1017" s="106" t="s">
        <v>420</v>
      </c>
      <c r="AE1017" s="106"/>
      <c r="AF1017" s="106"/>
      <c r="AG1017" s="708"/>
      <c r="AH1017" s="104"/>
      <c r="AI1017" s="106" t="s">
        <v>420</v>
      </c>
      <c r="AJ1017" s="106"/>
      <c r="AK1017" s="106"/>
      <c r="AL1017" s="708"/>
      <c r="AM1017" s="104"/>
      <c r="AN1017" s="106" t="s">
        <v>420</v>
      </c>
      <c r="AO1017" s="106"/>
      <c r="AP1017" s="106"/>
      <c r="AQ1017" s="708"/>
      <c r="AR1017" s="104"/>
      <c r="AS1017" s="106" t="s">
        <v>420</v>
      </c>
      <c r="AT1017" s="106"/>
      <c r="AU1017" s="106"/>
      <c r="AV1017" s="708"/>
      <c r="AW1017" s="104"/>
    </row>
    <row r="1018" spans="1:49" hidden="1">
      <c r="A1018" s="522">
        <v>1014</v>
      </c>
      <c r="B1018" s="531" t="s">
        <v>1058</v>
      </c>
      <c r="C1018" s="103" t="s">
        <v>85</v>
      </c>
      <c r="D1018" s="513" t="s">
        <v>2641</v>
      </c>
      <c r="E1018" s="576" t="s">
        <v>2938</v>
      </c>
      <c r="F1018" s="562" t="s">
        <v>319</v>
      </c>
      <c r="G1018" s="103" t="s">
        <v>319</v>
      </c>
      <c r="H1018" s="87" t="s">
        <v>1164</v>
      </c>
      <c r="I1018" s="109" t="s">
        <v>1165</v>
      </c>
      <c r="J1018" s="106" t="s">
        <v>1483</v>
      </c>
      <c r="K1018" s="567"/>
      <c r="L1018" s="567"/>
      <c r="M1018" s="567"/>
      <c r="N1018" s="567"/>
      <c r="O1018" s="557"/>
      <c r="P1018" s="567"/>
      <c r="Q1018" s="567"/>
      <c r="R1018" s="547" t="s">
        <v>184</v>
      </c>
      <c r="S1018" s="596">
        <v>1</v>
      </c>
      <c r="T1018" s="597">
        <v>0.1</v>
      </c>
      <c r="U1018" s="549">
        <v>50</v>
      </c>
      <c r="V1018" s="554">
        <f t="shared" si="86"/>
        <v>60</v>
      </c>
      <c r="W1018" s="549">
        <f t="shared" ref="W1018:W1034" si="89">T1018</f>
        <v>0.1</v>
      </c>
      <c r="X1018" s="549">
        <v>65</v>
      </c>
      <c r="Y1018" s="550">
        <f t="shared" si="88"/>
        <v>78</v>
      </c>
      <c r="Z1018" s="677" t="s">
        <v>1589</v>
      </c>
      <c r="AA1018" s="678"/>
      <c r="AB1018" s="106" t="s">
        <v>1485</v>
      </c>
      <c r="AD1018" s="106" t="s">
        <v>420</v>
      </c>
      <c r="AE1018" s="106">
        <v>1</v>
      </c>
      <c r="AF1018" s="106">
        <v>0.1</v>
      </c>
      <c r="AG1018" s="708"/>
      <c r="AH1018" s="104">
        <f t="shared" si="82"/>
        <v>0</v>
      </c>
      <c r="AI1018" s="106" t="s">
        <v>420</v>
      </c>
      <c r="AJ1018" s="106">
        <v>1</v>
      </c>
      <c r="AK1018" s="106">
        <v>0.1</v>
      </c>
      <c r="AL1018" s="708"/>
      <c r="AM1018" s="104">
        <f t="shared" si="83"/>
        <v>0</v>
      </c>
      <c r="AN1018" s="106" t="s">
        <v>420</v>
      </c>
      <c r="AO1018" s="106">
        <v>1</v>
      </c>
      <c r="AP1018" s="106">
        <v>0.1</v>
      </c>
      <c r="AQ1018" s="708"/>
      <c r="AR1018" s="104">
        <f t="shared" si="84"/>
        <v>0</v>
      </c>
      <c r="AS1018" s="106" t="s">
        <v>420</v>
      </c>
      <c r="AT1018" s="106">
        <v>1</v>
      </c>
      <c r="AU1018" s="106">
        <v>0.1</v>
      </c>
      <c r="AV1018" s="708"/>
      <c r="AW1018" s="104">
        <f t="shared" si="85"/>
        <v>0</v>
      </c>
    </row>
    <row r="1019" spans="1:49" ht="23" hidden="1">
      <c r="A1019" s="522">
        <v>1015</v>
      </c>
      <c r="B1019" s="531" t="s">
        <v>1058</v>
      </c>
      <c r="C1019" s="103" t="s">
        <v>85</v>
      </c>
      <c r="D1019" s="513" t="s">
        <v>2640</v>
      </c>
      <c r="E1019" s="563" t="s">
        <v>807</v>
      </c>
      <c r="F1019" s="562" t="s">
        <v>2923</v>
      </c>
      <c r="G1019" s="103" t="s">
        <v>2666</v>
      </c>
      <c r="H1019" s="87" t="s">
        <v>1166</v>
      </c>
      <c r="I1019" s="109" t="s">
        <v>1167</v>
      </c>
      <c r="J1019" s="106" t="s">
        <v>1486</v>
      </c>
      <c r="K1019" s="567"/>
      <c r="L1019" s="567"/>
      <c r="M1019" s="567"/>
      <c r="N1019" s="567"/>
      <c r="O1019" s="557" t="s">
        <v>2560</v>
      </c>
      <c r="P1019" s="567"/>
      <c r="Q1019" s="567"/>
      <c r="R1019" s="547" t="s">
        <v>184</v>
      </c>
      <c r="S1019" s="596">
        <v>1</v>
      </c>
      <c r="T1019" s="597">
        <v>0.5</v>
      </c>
      <c r="U1019" s="549">
        <v>50</v>
      </c>
      <c r="V1019" s="554">
        <f t="shared" si="86"/>
        <v>300</v>
      </c>
      <c r="W1019" s="549">
        <f t="shared" si="89"/>
        <v>0.5</v>
      </c>
      <c r="X1019" s="549">
        <v>65</v>
      </c>
      <c r="Y1019" s="550">
        <f t="shared" si="88"/>
        <v>390</v>
      </c>
      <c r="Z1019" s="677" t="s">
        <v>1589</v>
      </c>
      <c r="AA1019" s="678"/>
      <c r="AB1019" s="106"/>
      <c r="AD1019" s="106" t="s">
        <v>420</v>
      </c>
      <c r="AE1019" s="106">
        <v>1</v>
      </c>
      <c r="AF1019" s="106">
        <v>0.5</v>
      </c>
      <c r="AG1019" s="708"/>
      <c r="AH1019" s="104">
        <f t="shared" si="82"/>
        <v>0</v>
      </c>
      <c r="AI1019" s="106" t="s">
        <v>420</v>
      </c>
      <c r="AJ1019" s="106">
        <v>1</v>
      </c>
      <c r="AK1019" s="106">
        <v>0.5</v>
      </c>
      <c r="AL1019" s="708"/>
      <c r="AM1019" s="104">
        <f t="shared" si="83"/>
        <v>0</v>
      </c>
      <c r="AN1019" s="106" t="s">
        <v>420</v>
      </c>
      <c r="AO1019" s="106">
        <v>1</v>
      </c>
      <c r="AP1019" s="106">
        <v>0.5</v>
      </c>
      <c r="AQ1019" s="708"/>
      <c r="AR1019" s="104">
        <f t="shared" si="84"/>
        <v>0</v>
      </c>
      <c r="AS1019" s="106" t="s">
        <v>420</v>
      </c>
      <c r="AT1019" s="106">
        <v>1</v>
      </c>
      <c r="AU1019" s="106">
        <v>0.5</v>
      </c>
      <c r="AV1019" s="708"/>
      <c r="AW1019" s="104">
        <f t="shared" si="85"/>
        <v>0</v>
      </c>
    </row>
    <row r="1020" spans="1:49" ht="23" hidden="1">
      <c r="A1020" s="522">
        <v>1016</v>
      </c>
      <c r="B1020" s="531" t="s">
        <v>1058</v>
      </c>
      <c r="C1020" s="103" t="s">
        <v>85</v>
      </c>
      <c r="D1020" s="513" t="s">
        <v>2640</v>
      </c>
      <c r="E1020" s="563" t="s">
        <v>807</v>
      </c>
      <c r="F1020" s="562" t="s">
        <v>2923</v>
      </c>
      <c r="G1020" s="103" t="s">
        <v>2657</v>
      </c>
      <c r="H1020" s="87" t="s">
        <v>1168</v>
      </c>
      <c r="I1020" s="109" t="s">
        <v>1169</v>
      </c>
      <c r="J1020" s="106" t="s">
        <v>1487</v>
      </c>
      <c r="K1020" s="567"/>
      <c r="L1020" s="567"/>
      <c r="M1020" s="567"/>
      <c r="N1020" s="567"/>
      <c r="O1020" s="557" t="s">
        <v>2561</v>
      </c>
      <c r="P1020" s="567"/>
      <c r="Q1020" s="567"/>
      <c r="R1020" s="547" t="s">
        <v>184</v>
      </c>
      <c r="S1020" s="596">
        <v>1</v>
      </c>
      <c r="T1020" s="597">
        <v>0.2</v>
      </c>
      <c r="U1020" s="549">
        <v>50</v>
      </c>
      <c r="V1020" s="554">
        <f t="shared" si="86"/>
        <v>120</v>
      </c>
      <c r="W1020" s="549">
        <f t="shared" si="89"/>
        <v>0.2</v>
      </c>
      <c r="X1020" s="549">
        <v>65</v>
      </c>
      <c r="Y1020" s="550">
        <f t="shared" si="88"/>
        <v>156</v>
      </c>
      <c r="Z1020" s="677" t="s">
        <v>1589</v>
      </c>
      <c r="AA1020" s="678"/>
      <c r="AB1020" s="106"/>
      <c r="AD1020" s="106" t="s">
        <v>420</v>
      </c>
      <c r="AE1020" s="106">
        <v>1</v>
      </c>
      <c r="AF1020" s="106">
        <v>0.2</v>
      </c>
      <c r="AG1020" s="708"/>
      <c r="AH1020" s="104">
        <f t="shared" si="82"/>
        <v>0</v>
      </c>
      <c r="AI1020" s="106" t="s">
        <v>420</v>
      </c>
      <c r="AJ1020" s="106">
        <v>1</v>
      </c>
      <c r="AK1020" s="106">
        <v>0.2</v>
      </c>
      <c r="AL1020" s="708"/>
      <c r="AM1020" s="104">
        <f t="shared" si="83"/>
        <v>0</v>
      </c>
      <c r="AN1020" s="106" t="s">
        <v>420</v>
      </c>
      <c r="AO1020" s="106">
        <v>1</v>
      </c>
      <c r="AP1020" s="106">
        <v>0.2</v>
      </c>
      <c r="AQ1020" s="708"/>
      <c r="AR1020" s="104">
        <f t="shared" si="84"/>
        <v>0</v>
      </c>
      <c r="AS1020" s="106" t="s">
        <v>420</v>
      </c>
      <c r="AT1020" s="106">
        <v>1</v>
      </c>
      <c r="AU1020" s="106">
        <v>0.2</v>
      </c>
      <c r="AV1020" s="708"/>
      <c r="AW1020" s="104">
        <f t="shared" si="85"/>
        <v>0</v>
      </c>
    </row>
    <row r="1021" spans="1:49" ht="23" hidden="1">
      <c r="A1021" s="522">
        <v>1017</v>
      </c>
      <c r="B1021" s="531" t="s">
        <v>1058</v>
      </c>
      <c r="C1021" s="103" t="s">
        <v>85</v>
      </c>
      <c r="D1021" s="513" t="s">
        <v>2641</v>
      </c>
      <c r="E1021" s="576" t="s">
        <v>2938</v>
      </c>
      <c r="F1021" s="562" t="s">
        <v>319</v>
      </c>
      <c r="G1021" s="103" t="s">
        <v>319</v>
      </c>
      <c r="H1021" s="87" t="s">
        <v>326</v>
      </c>
      <c r="I1021" s="109" t="s">
        <v>1170</v>
      </c>
      <c r="J1021" s="106" t="s">
        <v>1489</v>
      </c>
      <c r="K1021" s="567"/>
      <c r="L1021" s="567"/>
      <c r="M1021" s="567"/>
      <c r="N1021" s="567"/>
      <c r="O1021" s="557"/>
      <c r="P1021" s="567"/>
      <c r="Q1021" s="567"/>
      <c r="R1021" s="547" t="s">
        <v>184</v>
      </c>
      <c r="S1021" s="596">
        <v>1</v>
      </c>
      <c r="T1021" s="597">
        <v>0.3</v>
      </c>
      <c r="U1021" s="549">
        <v>50</v>
      </c>
      <c r="V1021" s="554">
        <f t="shared" si="86"/>
        <v>180</v>
      </c>
      <c r="W1021" s="549">
        <f t="shared" si="89"/>
        <v>0.3</v>
      </c>
      <c r="X1021" s="549">
        <v>65</v>
      </c>
      <c r="Y1021" s="550">
        <f t="shared" si="88"/>
        <v>234</v>
      </c>
      <c r="Z1021" s="677" t="s">
        <v>1589</v>
      </c>
      <c r="AA1021" s="678"/>
      <c r="AB1021" s="106"/>
      <c r="AD1021" s="106" t="s">
        <v>420</v>
      </c>
      <c r="AE1021" s="106">
        <v>1</v>
      </c>
      <c r="AF1021" s="106">
        <v>0.3</v>
      </c>
      <c r="AG1021" s="708"/>
      <c r="AH1021" s="104">
        <f t="shared" si="82"/>
        <v>0</v>
      </c>
      <c r="AI1021" s="106" t="s">
        <v>420</v>
      </c>
      <c r="AJ1021" s="106">
        <v>1</v>
      </c>
      <c r="AK1021" s="106">
        <v>0.3</v>
      </c>
      <c r="AL1021" s="708"/>
      <c r="AM1021" s="104">
        <f t="shared" si="83"/>
        <v>0</v>
      </c>
      <c r="AN1021" s="106" t="s">
        <v>420</v>
      </c>
      <c r="AO1021" s="106">
        <v>1</v>
      </c>
      <c r="AP1021" s="106">
        <v>0.3</v>
      </c>
      <c r="AQ1021" s="708"/>
      <c r="AR1021" s="104">
        <f t="shared" si="84"/>
        <v>0</v>
      </c>
      <c r="AS1021" s="106" t="s">
        <v>420</v>
      </c>
      <c r="AT1021" s="106">
        <v>1</v>
      </c>
      <c r="AU1021" s="106">
        <v>0.3</v>
      </c>
      <c r="AV1021" s="708"/>
      <c r="AW1021" s="104">
        <f t="shared" si="85"/>
        <v>0</v>
      </c>
    </row>
    <row r="1022" spans="1:49" hidden="1">
      <c r="A1022" s="522">
        <v>1018</v>
      </c>
      <c r="B1022" s="531" t="s">
        <v>1058</v>
      </c>
      <c r="C1022" s="103" t="s">
        <v>85</v>
      </c>
      <c r="D1022" s="513" t="s">
        <v>2641</v>
      </c>
      <c r="E1022" s="576" t="s">
        <v>2938</v>
      </c>
      <c r="F1022" s="562" t="s">
        <v>319</v>
      </c>
      <c r="G1022" s="103" t="s">
        <v>319</v>
      </c>
      <c r="H1022" s="87" t="s">
        <v>321</v>
      </c>
      <c r="I1022" s="109" t="s">
        <v>1171</v>
      </c>
      <c r="J1022" s="106" t="s">
        <v>323</v>
      </c>
      <c r="K1022" s="567"/>
      <c r="L1022" s="567"/>
      <c r="M1022" s="567"/>
      <c r="N1022" s="567"/>
      <c r="O1022" s="557"/>
      <c r="P1022" s="567"/>
      <c r="Q1022" s="567"/>
      <c r="R1022" s="547" t="s">
        <v>184</v>
      </c>
      <c r="S1022" s="596">
        <v>1</v>
      </c>
      <c r="T1022" s="597">
        <v>0.1</v>
      </c>
      <c r="U1022" s="549">
        <v>50</v>
      </c>
      <c r="V1022" s="554">
        <f t="shared" si="86"/>
        <v>60</v>
      </c>
      <c r="W1022" s="549">
        <f t="shared" si="89"/>
        <v>0.1</v>
      </c>
      <c r="X1022" s="549">
        <v>65</v>
      </c>
      <c r="Y1022" s="550">
        <f t="shared" si="88"/>
        <v>78</v>
      </c>
      <c r="Z1022" s="677" t="s">
        <v>1589</v>
      </c>
      <c r="AA1022" s="678"/>
      <c r="AB1022" s="106"/>
      <c r="AD1022" s="106" t="s">
        <v>420</v>
      </c>
      <c r="AE1022" s="106">
        <v>1</v>
      </c>
      <c r="AF1022" s="106">
        <v>0.1</v>
      </c>
      <c r="AG1022" s="708"/>
      <c r="AH1022" s="104">
        <f t="shared" si="82"/>
        <v>0</v>
      </c>
      <c r="AI1022" s="106" t="s">
        <v>420</v>
      </c>
      <c r="AJ1022" s="106">
        <v>1</v>
      </c>
      <c r="AK1022" s="106">
        <v>0.1</v>
      </c>
      <c r="AL1022" s="708"/>
      <c r="AM1022" s="104">
        <f t="shared" si="83"/>
        <v>0</v>
      </c>
      <c r="AN1022" s="106" t="s">
        <v>420</v>
      </c>
      <c r="AO1022" s="106">
        <v>1</v>
      </c>
      <c r="AP1022" s="106">
        <v>0.1</v>
      </c>
      <c r="AQ1022" s="708"/>
      <c r="AR1022" s="104">
        <f t="shared" si="84"/>
        <v>0</v>
      </c>
      <c r="AS1022" s="106" t="s">
        <v>420</v>
      </c>
      <c r="AT1022" s="106">
        <v>1</v>
      </c>
      <c r="AU1022" s="106">
        <v>0.1</v>
      </c>
      <c r="AV1022" s="708"/>
      <c r="AW1022" s="104">
        <f t="shared" si="85"/>
        <v>0</v>
      </c>
    </row>
    <row r="1023" spans="1:49" hidden="1">
      <c r="A1023" s="522">
        <v>1019</v>
      </c>
      <c r="B1023" s="531" t="s">
        <v>1058</v>
      </c>
      <c r="C1023" s="103" t="s">
        <v>85</v>
      </c>
      <c r="D1023" s="513" t="s">
        <v>2641</v>
      </c>
      <c r="E1023" s="576" t="s">
        <v>2938</v>
      </c>
      <c r="F1023" s="562" t="s">
        <v>319</v>
      </c>
      <c r="G1023" s="103" t="s">
        <v>319</v>
      </c>
      <c r="H1023" s="87" t="s">
        <v>324</v>
      </c>
      <c r="I1023" s="109" t="s">
        <v>325</v>
      </c>
      <c r="J1023" s="106" t="s">
        <v>1490</v>
      </c>
      <c r="K1023" s="567"/>
      <c r="L1023" s="567"/>
      <c r="M1023" s="567"/>
      <c r="N1023" s="567"/>
      <c r="O1023" s="557"/>
      <c r="P1023" s="567"/>
      <c r="Q1023" s="567"/>
      <c r="R1023" s="547" t="s">
        <v>184</v>
      </c>
      <c r="S1023" s="596">
        <v>1</v>
      </c>
      <c r="T1023" s="597">
        <v>0.1</v>
      </c>
      <c r="U1023" s="549">
        <v>50</v>
      </c>
      <c r="V1023" s="554">
        <f t="shared" si="86"/>
        <v>60</v>
      </c>
      <c r="W1023" s="549">
        <f t="shared" si="89"/>
        <v>0.1</v>
      </c>
      <c r="X1023" s="549">
        <v>65</v>
      </c>
      <c r="Y1023" s="550">
        <f t="shared" si="88"/>
        <v>78</v>
      </c>
      <c r="Z1023" s="677" t="s">
        <v>1589</v>
      </c>
      <c r="AA1023" s="678"/>
      <c r="AB1023" s="106"/>
      <c r="AD1023" s="106" t="s">
        <v>420</v>
      </c>
      <c r="AE1023" s="106">
        <v>1</v>
      </c>
      <c r="AF1023" s="106">
        <v>0.1</v>
      </c>
      <c r="AG1023" s="708"/>
      <c r="AH1023" s="104">
        <f t="shared" ref="AH1023:AH1036" si="90">AE1023*AF1023*AG1023*12</f>
        <v>0</v>
      </c>
      <c r="AI1023" s="106" t="s">
        <v>420</v>
      </c>
      <c r="AJ1023" s="106">
        <v>1</v>
      </c>
      <c r="AK1023" s="106">
        <v>0.1</v>
      </c>
      <c r="AL1023" s="708"/>
      <c r="AM1023" s="104">
        <f t="shared" ref="AM1023:AM1036" si="91">AJ1023*AK1023*AL1023*12</f>
        <v>0</v>
      </c>
      <c r="AN1023" s="106" t="s">
        <v>420</v>
      </c>
      <c r="AO1023" s="106">
        <v>1</v>
      </c>
      <c r="AP1023" s="106">
        <v>0.1</v>
      </c>
      <c r="AQ1023" s="708"/>
      <c r="AR1023" s="104">
        <f t="shared" ref="AR1023:AR1036" si="92">AO1023*AP1023*AQ1023*12</f>
        <v>0</v>
      </c>
      <c r="AS1023" s="106" t="s">
        <v>420</v>
      </c>
      <c r="AT1023" s="106">
        <v>1</v>
      </c>
      <c r="AU1023" s="106">
        <v>0.1</v>
      </c>
      <c r="AV1023" s="708"/>
      <c r="AW1023" s="104">
        <f t="shared" ref="AW1023:AW1036" si="93">AT1023*AU1023*AV1023*12</f>
        <v>0</v>
      </c>
    </row>
    <row r="1024" spans="1:49" hidden="1">
      <c r="A1024" s="522">
        <v>1020</v>
      </c>
      <c r="B1024" s="531" t="s">
        <v>1058</v>
      </c>
      <c r="C1024" s="103" t="s">
        <v>85</v>
      </c>
      <c r="D1024" s="513" t="s">
        <v>2641</v>
      </c>
      <c r="E1024" s="576" t="s">
        <v>2938</v>
      </c>
      <c r="F1024" s="562" t="s">
        <v>319</v>
      </c>
      <c r="G1024" s="103" t="s">
        <v>319</v>
      </c>
      <c r="H1024" s="87" t="s">
        <v>664</v>
      </c>
      <c r="I1024" s="109" t="s">
        <v>1173</v>
      </c>
      <c r="J1024" s="106" t="s">
        <v>1491</v>
      </c>
      <c r="K1024" s="567"/>
      <c r="L1024" s="567"/>
      <c r="M1024" s="567"/>
      <c r="N1024" s="567"/>
      <c r="O1024" s="557"/>
      <c r="P1024" s="567"/>
      <c r="Q1024" s="567"/>
      <c r="R1024" s="547" t="s">
        <v>184</v>
      </c>
      <c r="S1024" s="596">
        <v>1</v>
      </c>
      <c r="T1024" s="597">
        <v>0.3</v>
      </c>
      <c r="U1024" s="549">
        <v>50</v>
      </c>
      <c r="V1024" s="554">
        <f t="shared" si="86"/>
        <v>180</v>
      </c>
      <c r="W1024" s="549">
        <f t="shared" si="89"/>
        <v>0.3</v>
      </c>
      <c r="X1024" s="549">
        <v>65</v>
      </c>
      <c r="Y1024" s="550">
        <f t="shared" si="88"/>
        <v>234</v>
      </c>
      <c r="Z1024" s="677" t="s">
        <v>1589</v>
      </c>
      <c r="AA1024" s="678"/>
      <c r="AB1024" s="106"/>
      <c r="AD1024" s="106" t="s">
        <v>420</v>
      </c>
      <c r="AE1024" s="106">
        <v>1</v>
      </c>
      <c r="AF1024" s="106">
        <v>0.3</v>
      </c>
      <c r="AG1024" s="708"/>
      <c r="AH1024" s="104">
        <f t="shared" si="90"/>
        <v>0</v>
      </c>
      <c r="AI1024" s="106" t="s">
        <v>420</v>
      </c>
      <c r="AJ1024" s="106">
        <v>1</v>
      </c>
      <c r="AK1024" s="106">
        <v>0.3</v>
      </c>
      <c r="AL1024" s="708"/>
      <c r="AM1024" s="104">
        <f t="shared" si="91"/>
        <v>0</v>
      </c>
      <c r="AN1024" s="106" t="s">
        <v>420</v>
      </c>
      <c r="AO1024" s="106">
        <v>1</v>
      </c>
      <c r="AP1024" s="106">
        <v>0.3</v>
      </c>
      <c r="AQ1024" s="708"/>
      <c r="AR1024" s="104">
        <f t="shared" si="92"/>
        <v>0</v>
      </c>
      <c r="AS1024" s="106" t="s">
        <v>420</v>
      </c>
      <c r="AT1024" s="106">
        <v>1</v>
      </c>
      <c r="AU1024" s="106">
        <v>0.3</v>
      </c>
      <c r="AV1024" s="708"/>
      <c r="AW1024" s="104">
        <f t="shared" si="93"/>
        <v>0</v>
      </c>
    </row>
    <row r="1025" spans="1:49" hidden="1">
      <c r="A1025" s="522">
        <v>1021</v>
      </c>
      <c r="B1025" s="531" t="s">
        <v>1058</v>
      </c>
      <c r="C1025" s="103" t="s">
        <v>85</v>
      </c>
      <c r="D1025" s="513" t="s">
        <v>2641</v>
      </c>
      <c r="E1025" s="576" t="s">
        <v>2938</v>
      </c>
      <c r="F1025" s="562" t="s">
        <v>319</v>
      </c>
      <c r="G1025" s="103" t="s">
        <v>319</v>
      </c>
      <c r="H1025" s="87" t="s">
        <v>667</v>
      </c>
      <c r="I1025" s="109" t="s">
        <v>1174</v>
      </c>
      <c r="J1025" s="106" t="s">
        <v>1492</v>
      </c>
      <c r="K1025" s="567"/>
      <c r="L1025" s="567"/>
      <c r="M1025" s="567"/>
      <c r="N1025" s="567"/>
      <c r="O1025" s="557" t="s">
        <v>2562</v>
      </c>
      <c r="P1025" s="567"/>
      <c r="Q1025" s="567"/>
      <c r="R1025" s="547" t="s">
        <v>184</v>
      </c>
      <c r="S1025" s="596">
        <v>1</v>
      </c>
      <c r="T1025" s="597">
        <v>0.1</v>
      </c>
      <c r="U1025" s="549">
        <v>50</v>
      </c>
      <c r="V1025" s="554">
        <f t="shared" si="86"/>
        <v>60</v>
      </c>
      <c r="W1025" s="549">
        <f t="shared" si="89"/>
        <v>0.1</v>
      </c>
      <c r="X1025" s="549">
        <v>65</v>
      </c>
      <c r="Y1025" s="550">
        <f t="shared" si="88"/>
        <v>78</v>
      </c>
      <c r="Z1025" s="677" t="s">
        <v>1589</v>
      </c>
      <c r="AA1025" s="678"/>
      <c r="AB1025" s="106"/>
      <c r="AD1025" s="106" t="s">
        <v>420</v>
      </c>
      <c r="AE1025" s="106">
        <v>1</v>
      </c>
      <c r="AF1025" s="106">
        <v>0.1</v>
      </c>
      <c r="AG1025" s="708"/>
      <c r="AH1025" s="104">
        <f t="shared" si="90"/>
        <v>0</v>
      </c>
      <c r="AI1025" s="106" t="s">
        <v>420</v>
      </c>
      <c r="AJ1025" s="106">
        <v>1</v>
      </c>
      <c r="AK1025" s="106">
        <v>0.1</v>
      </c>
      <c r="AL1025" s="708"/>
      <c r="AM1025" s="104">
        <f t="shared" si="91"/>
        <v>0</v>
      </c>
      <c r="AN1025" s="106" t="s">
        <v>420</v>
      </c>
      <c r="AO1025" s="106">
        <v>1</v>
      </c>
      <c r="AP1025" s="106">
        <v>0.1</v>
      </c>
      <c r="AQ1025" s="708"/>
      <c r="AR1025" s="104">
        <f t="shared" si="92"/>
        <v>0</v>
      </c>
      <c r="AS1025" s="106" t="s">
        <v>420</v>
      </c>
      <c r="AT1025" s="106">
        <v>1</v>
      </c>
      <c r="AU1025" s="106">
        <v>0.1</v>
      </c>
      <c r="AV1025" s="708"/>
      <c r="AW1025" s="104">
        <f t="shared" si="93"/>
        <v>0</v>
      </c>
    </row>
    <row r="1026" spans="1:49" ht="23" hidden="1">
      <c r="A1026" s="522">
        <v>1022</v>
      </c>
      <c r="B1026" s="531" t="s">
        <v>1058</v>
      </c>
      <c r="C1026" s="103" t="s">
        <v>85</v>
      </c>
      <c r="D1026" s="513" t="s">
        <v>2641</v>
      </c>
      <c r="E1026" s="562" t="s">
        <v>2005</v>
      </c>
      <c r="F1026" s="568" t="s">
        <v>2950</v>
      </c>
      <c r="G1026" s="576" t="s">
        <v>1493</v>
      </c>
      <c r="H1026" s="547" t="s">
        <v>1462</v>
      </c>
      <c r="I1026" s="547" t="s">
        <v>1494</v>
      </c>
      <c r="J1026" s="106" t="s">
        <v>1486</v>
      </c>
      <c r="K1026" s="567"/>
      <c r="L1026" s="567"/>
      <c r="M1026" s="567"/>
      <c r="N1026" s="567"/>
      <c r="O1026" s="557" t="s">
        <v>2558</v>
      </c>
      <c r="P1026" s="567"/>
      <c r="Q1026" s="567"/>
      <c r="R1026" s="547" t="s">
        <v>184</v>
      </c>
      <c r="S1026" s="596">
        <v>1</v>
      </c>
      <c r="T1026" s="597">
        <v>0.1</v>
      </c>
      <c r="U1026" s="549">
        <v>50</v>
      </c>
      <c r="V1026" s="554">
        <f t="shared" si="86"/>
        <v>60</v>
      </c>
      <c r="W1026" s="549">
        <f t="shared" si="89"/>
        <v>0.1</v>
      </c>
      <c r="X1026" s="549">
        <v>65</v>
      </c>
      <c r="Y1026" s="550">
        <f t="shared" si="88"/>
        <v>78</v>
      </c>
      <c r="Z1026" s="677" t="s">
        <v>1590</v>
      </c>
      <c r="AA1026" s="678"/>
      <c r="AB1026" s="106"/>
      <c r="AD1026" s="106" t="s">
        <v>420</v>
      </c>
      <c r="AE1026" s="106">
        <v>1</v>
      </c>
      <c r="AF1026" s="106">
        <v>0.1</v>
      </c>
      <c r="AG1026" s="708"/>
      <c r="AH1026" s="104">
        <f t="shared" si="90"/>
        <v>0</v>
      </c>
      <c r="AI1026" s="106" t="s">
        <v>420</v>
      </c>
      <c r="AJ1026" s="106">
        <v>1</v>
      </c>
      <c r="AK1026" s="106">
        <v>0.1</v>
      </c>
      <c r="AL1026" s="708"/>
      <c r="AM1026" s="104">
        <f t="shared" si="91"/>
        <v>0</v>
      </c>
      <c r="AN1026" s="106" t="s">
        <v>420</v>
      </c>
      <c r="AO1026" s="106">
        <v>1</v>
      </c>
      <c r="AP1026" s="106">
        <v>0.1</v>
      </c>
      <c r="AQ1026" s="708"/>
      <c r="AR1026" s="104">
        <f t="shared" si="92"/>
        <v>0</v>
      </c>
      <c r="AS1026" s="106" t="s">
        <v>420</v>
      </c>
      <c r="AT1026" s="106">
        <v>1</v>
      </c>
      <c r="AU1026" s="106">
        <v>0.1</v>
      </c>
      <c r="AV1026" s="708"/>
      <c r="AW1026" s="104">
        <f t="shared" si="93"/>
        <v>0</v>
      </c>
    </row>
    <row r="1027" spans="1:49" ht="23" hidden="1">
      <c r="A1027" s="522">
        <v>1023</v>
      </c>
      <c r="B1027" s="531" t="s">
        <v>1058</v>
      </c>
      <c r="C1027" s="103" t="s">
        <v>85</v>
      </c>
      <c r="D1027" s="513" t="s">
        <v>2641</v>
      </c>
      <c r="E1027" s="562" t="s">
        <v>2005</v>
      </c>
      <c r="F1027" s="568" t="s">
        <v>2950</v>
      </c>
      <c r="G1027" s="576" t="s">
        <v>1493</v>
      </c>
      <c r="H1027" s="87" t="s">
        <v>1497</v>
      </c>
      <c r="I1027" s="87" t="s">
        <v>1497</v>
      </c>
      <c r="J1027" s="106" t="s">
        <v>423</v>
      </c>
      <c r="K1027" s="567"/>
      <c r="L1027" s="567"/>
      <c r="M1027" s="567"/>
      <c r="N1027" s="567"/>
      <c r="O1027" s="557"/>
      <c r="P1027" s="567"/>
      <c r="Q1027" s="567"/>
      <c r="R1027" s="547" t="s">
        <v>184</v>
      </c>
      <c r="S1027" s="596">
        <v>1</v>
      </c>
      <c r="T1027" s="597">
        <v>0.1</v>
      </c>
      <c r="U1027" s="549">
        <v>50</v>
      </c>
      <c r="V1027" s="554">
        <f t="shared" si="86"/>
        <v>60</v>
      </c>
      <c r="W1027" s="549">
        <f t="shared" si="89"/>
        <v>0.1</v>
      </c>
      <c r="X1027" s="549">
        <v>65</v>
      </c>
      <c r="Y1027" s="550">
        <f t="shared" si="88"/>
        <v>78</v>
      </c>
      <c r="Z1027" s="677" t="s">
        <v>1590</v>
      </c>
      <c r="AA1027" s="678"/>
      <c r="AB1027" s="106"/>
      <c r="AD1027" s="106" t="s">
        <v>420</v>
      </c>
      <c r="AE1027" s="106">
        <v>1</v>
      </c>
      <c r="AF1027" s="106">
        <v>0.1</v>
      </c>
      <c r="AG1027" s="708"/>
      <c r="AH1027" s="104">
        <f t="shared" si="90"/>
        <v>0</v>
      </c>
      <c r="AI1027" s="106" t="s">
        <v>420</v>
      </c>
      <c r="AJ1027" s="106">
        <v>1</v>
      </c>
      <c r="AK1027" s="106">
        <v>0.1</v>
      </c>
      <c r="AL1027" s="708"/>
      <c r="AM1027" s="104">
        <f t="shared" si="91"/>
        <v>0</v>
      </c>
      <c r="AN1027" s="106" t="s">
        <v>420</v>
      </c>
      <c r="AO1027" s="106">
        <v>1</v>
      </c>
      <c r="AP1027" s="106">
        <v>0.1</v>
      </c>
      <c r="AQ1027" s="708"/>
      <c r="AR1027" s="104">
        <f t="shared" si="92"/>
        <v>0</v>
      </c>
      <c r="AS1027" s="106" t="s">
        <v>420</v>
      </c>
      <c r="AT1027" s="106">
        <v>1</v>
      </c>
      <c r="AU1027" s="106">
        <v>0.1</v>
      </c>
      <c r="AV1027" s="708"/>
      <c r="AW1027" s="104">
        <f t="shared" si="93"/>
        <v>0</v>
      </c>
    </row>
    <row r="1028" spans="1:49" ht="23" hidden="1">
      <c r="A1028" s="522">
        <v>1024</v>
      </c>
      <c r="B1028" s="531" t="s">
        <v>1058</v>
      </c>
      <c r="C1028" s="103" t="s">
        <v>85</v>
      </c>
      <c r="D1028" s="513" t="s">
        <v>2641</v>
      </c>
      <c r="E1028" s="562" t="s">
        <v>2005</v>
      </c>
      <c r="F1028" s="568" t="s">
        <v>2950</v>
      </c>
      <c r="G1028" s="576" t="s">
        <v>1493</v>
      </c>
      <c r="H1028" s="87" t="s">
        <v>1467</v>
      </c>
      <c r="I1028" s="87" t="s">
        <v>1498</v>
      </c>
      <c r="J1028" s="106" t="s">
        <v>1499</v>
      </c>
      <c r="K1028" s="567"/>
      <c r="L1028" s="567"/>
      <c r="M1028" s="567"/>
      <c r="N1028" s="567"/>
      <c r="O1028" s="557" t="s">
        <v>2559</v>
      </c>
      <c r="P1028" s="567"/>
      <c r="Q1028" s="567"/>
      <c r="R1028" s="547" t="s">
        <v>184</v>
      </c>
      <c r="S1028" s="596">
        <v>1</v>
      </c>
      <c r="T1028" s="597">
        <v>0.5</v>
      </c>
      <c r="U1028" s="549">
        <v>50</v>
      </c>
      <c r="V1028" s="554">
        <f t="shared" si="86"/>
        <v>300</v>
      </c>
      <c r="W1028" s="549">
        <f t="shared" si="89"/>
        <v>0.5</v>
      </c>
      <c r="X1028" s="549">
        <v>65</v>
      </c>
      <c r="Y1028" s="550">
        <f t="shared" si="88"/>
        <v>390</v>
      </c>
      <c r="Z1028" s="677" t="s">
        <v>1590</v>
      </c>
      <c r="AA1028" s="678"/>
      <c r="AB1028" s="106" t="s">
        <v>1470</v>
      </c>
      <c r="AD1028" s="106" t="s">
        <v>420</v>
      </c>
      <c r="AE1028" s="106">
        <v>1</v>
      </c>
      <c r="AF1028" s="106">
        <v>0.5</v>
      </c>
      <c r="AG1028" s="708"/>
      <c r="AH1028" s="104">
        <f t="shared" si="90"/>
        <v>0</v>
      </c>
      <c r="AI1028" s="106" t="s">
        <v>420</v>
      </c>
      <c r="AJ1028" s="106">
        <v>1</v>
      </c>
      <c r="AK1028" s="106">
        <v>0.5</v>
      </c>
      <c r="AL1028" s="708"/>
      <c r="AM1028" s="104">
        <f t="shared" si="91"/>
        <v>0</v>
      </c>
      <c r="AN1028" s="106" t="s">
        <v>420</v>
      </c>
      <c r="AO1028" s="106">
        <v>1</v>
      </c>
      <c r="AP1028" s="106">
        <v>0.5</v>
      </c>
      <c r="AQ1028" s="708"/>
      <c r="AR1028" s="104">
        <f t="shared" si="92"/>
        <v>0</v>
      </c>
      <c r="AS1028" s="106" t="s">
        <v>420</v>
      </c>
      <c r="AT1028" s="106">
        <v>1</v>
      </c>
      <c r="AU1028" s="106">
        <v>0.5</v>
      </c>
      <c r="AV1028" s="708"/>
      <c r="AW1028" s="104">
        <f t="shared" si="93"/>
        <v>0</v>
      </c>
    </row>
    <row r="1029" spans="1:49" ht="23" hidden="1">
      <c r="A1029" s="522">
        <v>1025</v>
      </c>
      <c r="B1029" s="531" t="s">
        <v>1058</v>
      </c>
      <c r="C1029" s="103" t="s">
        <v>85</v>
      </c>
      <c r="D1029" s="513" t="s">
        <v>2641</v>
      </c>
      <c r="E1029" s="562" t="s">
        <v>2005</v>
      </c>
      <c r="F1029" s="568" t="s">
        <v>2950</v>
      </c>
      <c r="G1029" s="576" t="s">
        <v>1493</v>
      </c>
      <c r="H1029" s="87" t="s">
        <v>289</v>
      </c>
      <c r="I1029" s="87" t="s">
        <v>1471</v>
      </c>
      <c r="J1029" s="106"/>
      <c r="K1029" s="567"/>
      <c r="L1029" s="567"/>
      <c r="M1029" s="567"/>
      <c r="N1029" s="567"/>
      <c r="O1029" s="557"/>
      <c r="P1029" s="567"/>
      <c r="Q1029" s="567"/>
      <c r="R1029" s="547" t="s">
        <v>184</v>
      </c>
      <c r="S1029" s="596">
        <v>1</v>
      </c>
      <c r="T1029" s="597">
        <v>0.1</v>
      </c>
      <c r="U1029" s="549">
        <v>50</v>
      </c>
      <c r="V1029" s="554">
        <f t="shared" si="86"/>
        <v>60</v>
      </c>
      <c r="W1029" s="549">
        <f t="shared" si="89"/>
        <v>0.1</v>
      </c>
      <c r="X1029" s="549">
        <v>65</v>
      </c>
      <c r="Y1029" s="550">
        <f t="shared" si="88"/>
        <v>78</v>
      </c>
      <c r="Z1029" s="677" t="s">
        <v>1590</v>
      </c>
      <c r="AA1029" s="678"/>
      <c r="AB1029" s="106"/>
      <c r="AD1029" s="106" t="s">
        <v>420</v>
      </c>
      <c r="AE1029" s="106">
        <v>1</v>
      </c>
      <c r="AF1029" s="106">
        <v>0.1</v>
      </c>
      <c r="AG1029" s="708"/>
      <c r="AH1029" s="104"/>
      <c r="AI1029" s="106" t="s">
        <v>420</v>
      </c>
      <c r="AJ1029" s="106">
        <v>1</v>
      </c>
      <c r="AK1029" s="106">
        <v>0.1</v>
      </c>
      <c r="AL1029" s="708"/>
      <c r="AM1029" s="104"/>
      <c r="AN1029" s="106" t="s">
        <v>420</v>
      </c>
      <c r="AO1029" s="106">
        <v>1</v>
      </c>
      <c r="AP1029" s="106">
        <v>0.1</v>
      </c>
      <c r="AQ1029" s="708"/>
      <c r="AR1029" s="104"/>
      <c r="AS1029" s="106" t="s">
        <v>420</v>
      </c>
      <c r="AT1029" s="106">
        <v>1</v>
      </c>
      <c r="AU1029" s="106">
        <v>0.1</v>
      </c>
      <c r="AV1029" s="708"/>
      <c r="AW1029" s="104"/>
    </row>
    <row r="1030" spans="1:49" ht="23" hidden="1">
      <c r="A1030" s="522">
        <v>1026</v>
      </c>
      <c r="B1030" s="531" t="s">
        <v>1058</v>
      </c>
      <c r="C1030" s="103" t="s">
        <v>85</v>
      </c>
      <c r="D1030" s="513" t="s">
        <v>2641</v>
      </c>
      <c r="E1030" s="562" t="s">
        <v>2005</v>
      </c>
      <c r="F1030" s="568" t="s">
        <v>2950</v>
      </c>
      <c r="G1030" s="576" t="s">
        <v>1493</v>
      </c>
      <c r="H1030" s="87" t="s">
        <v>1501</v>
      </c>
      <c r="I1030" s="109" t="s">
        <v>1473</v>
      </c>
      <c r="J1030" s="106" t="s">
        <v>1502</v>
      </c>
      <c r="K1030" s="567"/>
      <c r="L1030" s="567"/>
      <c r="M1030" s="567"/>
      <c r="N1030" s="567"/>
      <c r="O1030" s="557"/>
      <c r="P1030" s="567"/>
      <c r="Q1030" s="567"/>
      <c r="R1030" s="547" t="s">
        <v>184</v>
      </c>
      <c r="S1030" s="596">
        <v>1</v>
      </c>
      <c r="T1030" s="597">
        <v>0.1</v>
      </c>
      <c r="U1030" s="549">
        <v>50</v>
      </c>
      <c r="V1030" s="554">
        <f t="shared" si="86"/>
        <v>60</v>
      </c>
      <c r="W1030" s="549">
        <f t="shared" si="89"/>
        <v>0.1</v>
      </c>
      <c r="X1030" s="549">
        <v>65</v>
      </c>
      <c r="Y1030" s="550">
        <f t="shared" si="88"/>
        <v>78</v>
      </c>
      <c r="Z1030" s="677" t="s">
        <v>1590</v>
      </c>
      <c r="AA1030" s="678"/>
      <c r="AB1030" s="106"/>
      <c r="AD1030" s="106" t="s">
        <v>420</v>
      </c>
      <c r="AE1030" s="106">
        <v>1</v>
      </c>
      <c r="AF1030" s="106">
        <v>0.1</v>
      </c>
      <c r="AG1030" s="708"/>
      <c r="AH1030" s="104">
        <f t="shared" si="90"/>
        <v>0</v>
      </c>
      <c r="AI1030" s="106" t="s">
        <v>420</v>
      </c>
      <c r="AJ1030" s="106">
        <v>1</v>
      </c>
      <c r="AK1030" s="106">
        <v>0.1</v>
      </c>
      <c r="AL1030" s="708"/>
      <c r="AM1030" s="104">
        <f t="shared" si="91"/>
        <v>0</v>
      </c>
      <c r="AN1030" s="106" t="s">
        <v>420</v>
      </c>
      <c r="AO1030" s="106">
        <v>1</v>
      </c>
      <c r="AP1030" s="106">
        <v>0.1</v>
      </c>
      <c r="AQ1030" s="708"/>
      <c r="AR1030" s="104">
        <f t="shared" si="92"/>
        <v>0</v>
      </c>
      <c r="AS1030" s="106" t="s">
        <v>420</v>
      </c>
      <c r="AT1030" s="106">
        <v>1</v>
      </c>
      <c r="AU1030" s="106">
        <v>0.1</v>
      </c>
      <c r="AV1030" s="708"/>
      <c r="AW1030" s="104">
        <f t="shared" si="93"/>
        <v>0</v>
      </c>
    </row>
    <row r="1031" spans="1:49" ht="23" hidden="1">
      <c r="A1031" s="522">
        <v>1027</v>
      </c>
      <c r="B1031" s="531" t="s">
        <v>1058</v>
      </c>
      <c r="C1031" s="103" t="s">
        <v>85</v>
      </c>
      <c r="D1031" s="513" t="s">
        <v>2641</v>
      </c>
      <c r="E1031" s="562" t="s">
        <v>2005</v>
      </c>
      <c r="F1031" s="568" t="s">
        <v>2950</v>
      </c>
      <c r="G1031" s="576" t="s">
        <v>1493</v>
      </c>
      <c r="H1031" s="87" t="s">
        <v>1504</v>
      </c>
      <c r="I1031" s="109" t="s">
        <v>1475</v>
      </c>
      <c r="J1031" s="106" t="s">
        <v>1502</v>
      </c>
      <c r="K1031" s="567"/>
      <c r="L1031" s="567"/>
      <c r="M1031" s="567"/>
      <c r="N1031" s="567"/>
      <c r="O1031" s="557"/>
      <c r="P1031" s="567"/>
      <c r="Q1031" s="567"/>
      <c r="R1031" s="547" t="s">
        <v>184</v>
      </c>
      <c r="S1031" s="596">
        <v>0</v>
      </c>
      <c r="T1031" s="597">
        <v>12</v>
      </c>
      <c r="U1031" s="549">
        <v>50</v>
      </c>
      <c r="V1031" s="554">
        <f t="shared" si="86"/>
        <v>0</v>
      </c>
      <c r="W1031" s="549">
        <f t="shared" si="89"/>
        <v>12</v>
      </c>
      <c r="X1031" s="549">
        <v>65</v>
      </c>
      <c r="Y1031" s="550">
        <f t="shared" si="88"/>
        <v>0</v>
      </c>
      <c r="Z1031" s="677" t="s">
        <v>1590</v>
      </c>
      <c r="AA1031" s="678"/>
      <c r="AB1031" s="683" t="s">
        <v>1477</v>
      </c>
      <c r="AD1031" s="106" t="s">
        <v>420</v>
      </c>
      <c r="AE1031" s="106">
        <v>0</v>
      </c>
      <c r="AF1031" s="106">
        <v>12</v>
      </c>
      <c r="AG1031" s="708"/>
      <c r="AH1031" s="104">
        <f t="shared" si="90"/>
        <v>0</v>
      </c>
      <c r="AI1031" s="106" t="s">
        <v>420</v>
      </c>
      <c r="AJ1031" s="106">
        <v>0</v>
      </c>
      <c r="AK1031" s="106">
        <v>12</v>
      </c>
      <c r="AL1031" s="708"/>
      <c r="AM1031" s="104">
        <f t="shared" si="91"/>
        <v>0</v>
      </c>
      <c r="AN1031" s="106" t="s">
        <v>420</v>
      </c>
      <c r="AO1031" s="106">
        <v>0</v>
      </c>
      <c r="AP1031" s="106">
        <v>12</v>
      </c>
      <c r="AQ1031" s="708"/>
      <c r="AR1031" s="104">
        <f t="shared" si="92"/>
        <v>0</v>
      </c>
      <c r="AS1031" s="106" t="s">
        <v>420</v>
      </c>
      <c r="AT1031" s="106">
        <v>0</v>
      </c>
      <c r="AU1031" s="106">
        <v>12</v>
      </c>
      <c r="AV1031" s="708"/>
      <c r="AW1031" s="104">
        <f t="shared" si="93"/>
        <v>0</v>
      </c>
    </row>
    <row r="1032" spans="1:49" ht="23" hidden="1">
      <c r="A1032" s="522">
        <v>1028</v>
      </c>
      <c r="B1032" s="531" t="s">
        <v>1058</v>
      </c>
      <c r="C1032" s="103" t="s">
        <v>85</v>
      </c>
      <c r="D1032" s="513" t="s">
        <v>2641</v>
      </c>
      <c r="E1032" s="576" t="s">
        <v>2938</v>
      </c>
      <c r="F1032" s="562" t="s">
        <v>334</v>
      </c>
      <c r="G1032" s="513" t="s">
        <v>310</v>
      </c>
      <c r="H1032" s="87" t="s">
        <v>335</v>
      </c>
      <c r="I1032" s="87" t="s">
        <v>1186</v>
      </c>
      <c r="J1032" s="106" t="s">
        <v>1505</v>
      </c>
      <c r="K1032" s="567"/>
      <c r="L1032" s="567"/>
      <c r="M1032" s="567"/>
      <c r="N1032" s="567"/>
      <c r="O1032" s="557"/>
      <c r="P1032" s="567"/>
      <c r="Q1032" s="567"/>
      <c r="R1032" s="547" t="s">
        <v>1506</v>
      </c>
      <c r="S1032" s="596">
        <v>1</v>
      </c>
      <c r="T1032" s="597">
        <v>1</v>
      </c>
      <c r="U1032" s="549">
        <v>30</v>
      </c>
      <c r="V1032" s="554">
        <f t="shared" si="86"/>
        <v>360</v>
      </c>
      <c r="W1032" s="549">
        <f t="shared" si="89"/>
        <v>1</v>
      </c>
      <c r="X1032" s="549">
        <v>39</v>
      </c>
      <c r="Y1032" s="550">
        <f t="shared" si="88"/>
        <v>468</v>
      </c>
      <c r="Z1032" s="677" t="s">
        <v>1507</v>
      </c>
      <c r="AA1032" s="678"/>
      <c r="AB1032" s="87" t="s">
        <v>1508</v>
      </c>
      <c r="AD1032" s="106" t="s">
        <v>992</v>
      </c>
      <c r="AE1032" s="106">
        <v>1</v>
      </c>
      <c r="AF1032" s="106">
        <v>1</v>
      </c>
      <c r="AG1032" s="708"/>
      <c r="AH1032" s="104">
        <f t="shared" si="90"/>
        <v>0</v>
      </c>
      <c r="AI1032" s="106" t="s">
        <v>992</v>
      </c>
      <c r="AJ1032" s="106">
        <v>1</v>
      </c>
      <c r="AK1032" s="106">
        <v>1</v>
      </c>
      <c r="AL1032" s="708"/>
      <c r="AM1032" s="104">
        <f t="shared" si="91"/>
        <v>0</v>
      </c>
      <c r="AN1032" s="106" t="s">
        <v>992</v>
      </c>
      <c r="AO1032" s="106">
        <v>1</v>
      </c>
      <c r="AP1032" s="106">
        <v>1</v>
      </c>
      <c r="AQ1032" s="708"/>
      <c r="AR1032" s="104">
        <f t="shared" si="92"/>
        <v>0</v>
      </c>
      <c r="AS1032" s="106" t="s">
        <v>992</v>
      </c>
      <c r="AT1032" s="106">
        <v>1</v>
      </c>
      <c r="AU1032" s="106">
        <v>1</v>
      </c>
      <c r="AV1032" s="708"/>
      <c r="AW1032" s="104">
        <f t="shared" si="93"/>
        <v>0</v>
      </c>
    </row>
    <row r="1033" spans="1:49" ht="34.5" hidden="1">
      <c r="A1033" s="522">
        <v>1029</v>
      </c>
      <c r="B1033" s="531" t="s">
        <v>1058</v>
      </c>
      <c r="C1033" s="103" t="s">
        <v>85</v>
      </c>
      <c r="D1033" s="513" t="s">
        <v>2641</v>
      </c>
      <c r="E1033" s="576" t="s">
        <v>2938</v>
      </c>
      <c r="F1033" s="562" t="s">
        <v>334</v>
      </c>
      <c r="G1033" s="513" t="s">
        <v>2674</v>
      </c>
      <c r="H1033" s="87" t="s">
        <v>338</v>
      </c>
      <c r="I1033" s="109" t="s">
        <v>1189</v>
      </c>
      <c r="J1033" s="106"/>
      <c r="K1033" s="567"/>
      <c r="L1033" s="567"/>
      <c r="M1033" s="567"/>
      <c r="N1033" s="567"/>
      <c r="O1033" s="557"/>
      <c r="P1033" s="567"/>
      <c r="Q1033" s="567"/>
      <c r="R1033" s="547" t="s">
        <v>1509</v>
      </c>
      <c r="S1033" s="596">
        <v>1</v>
      </c>
      <c r="T1033" s="597">
        <v>1</v>
      </c>
      <c r="U1033" s="549">
        <v>30</v>
      </c>
      <c r="V1033" s="554">
        <f t="shared" si="86"/>
        <v>360</v>
      </c>
      <c r="W1033" s="549">
        <f t="shared" si="89"/>
        <v>1</v>
      </c>
      <c r="X1033" s="549">
        <v>39</v>
      </c>
      <c r="Y1033" s="550">
        <f t="shared" si="88"/>
        <v>468</v>
      </c>
      <c r="Z1033" s="677" t="s">
        <v>1507</v>
      </c>
      <c r="AA1033" s="678"/>
      <c r="AB1033" s="87" t="s">
        <v>1510</v>
      </c>
      <c r="AD1033" s="106" t="s">
        <v>995</v>
      </c>
      <c r="AE1033" s="106">
        <v>1</v>
      </c>
      <c r="AF1033" s="106">
        <v>1</v>
      </c>
      <c r="AG1033" s="708"/>
      <c r="AH1033" s="104">
        <f t="shared" si="90"/>
        <v>0</v>
      </c>
      <c r="AI1033" s="106" t="s">
        <v>995</v>
      </c>
      <c r="AJ1033" s="106">
        <v>1</v>
      </c>
      <c r="AK1033" s="106">
        <v>1</v>
      </c>
      <c r="AL1033" s="708"/>
      <c r="AM1033" s="104">
        <f t="shared" si="91"/>
        <v>0</v>
      </c>
      <c r="AN1033" s="106" t="s">
        <v>995</v>
      </c>
      <c r="AO1033" s="106">
        <v>1</v>
      </c>
      <c r="AP1033" s="106">
        <v>1</v>
      </c>
      <c r="AQ1033" s="708"/>
      <c r="AR1033" s="104">
        <f t="shared" si="92"/>
        <v>0</v>
      </c>
      <c r="AS1033" s="106" t="s">
        <v>995</v>
      </c>
      <c r="AT1033" s="106">
        <v>1</v>
      </c>
      <c r="AU1033" s="106">
        <v>1</v>
      </c>
      <c r="AV1033" s="708"/>
      <c r="AW1033" s="104">
        <f t="shared" si="93"/>
        <v>0</v>
      </c>
    </row>
    <row r="1034" spans="1:49" hidden="1">
      <c r="A1034" s="522">
        <v>1030</v>
      </c>
      <c r="B1034" s="531" t="s">
        <v>1058</v>
      </c>
      <c r="C1034" s="103" t="s">
        <v>85</v>
      </c>
      <c r="D1034" s="513" t="s">
        <v>2641</v>
      </c>
      <c r="E1034" s="576" t="s">
        <v>2938</v>
      </c>
      <c r="F1034" s="562" t="s">
        <v>334</v>
      </c>
      <c r="G1034" s="513" t="s">
        <v>298</v>
      </c>
      <c r="H1034" s="87" t="s">
        <v>1472</v>
      </c>
      <c r="I1034" s="109" t="s">
        <v>1190</v>
      </c>
      <c r="J1034" s="106"/>
      <c r="K1034" s="567"/>
      <c r="L1034" s="567"/>
      <c r="M1034" s="567"/>
      <c r="N1034" s="567"/>
      <c r="O1034" s="557"/>
      <c r="P1034" s="567"/>
      <c r="Q1034" s="567"/>
      <c r="R1034" s="547" t="s">
        <v>184</v>
      </c>
      <c r="S1034" s="596">
        <v>1</v>
      </c>
      <c r="T1034" s="597">
        <v>0.05</v>
      </c>
      <c r="U1034" s="549">
        <v>30</v>
      </c>
      <c r="V1034" s="554">
        <f t="shared" ref="V1034:V1097" si="94">S1034*T1034*U1034*12</f>
        <v>18</v>
      </c>
      <c r="W1034" s="549">
        <f t="shared" si="89"/>
        <v>0.05</v>
      </c>
      <c r="X1034" s="549">
        <v>39</v>
      </c>
      <c r="Y1034" s="550">
        <f t="shared" si="88"/>
        <v>23.400000000000002</v>
      </c>
      <c r="Z1034" s="677" t="s">
        <v>1507</v>
      </c>
      <c r="AA1034" s="678"/>
      <c r="AB1034" s="87"/>
      <c r="AD1034" s="106" t="s">
        <v>420</v>
      </c>
      <c r="AE1034" s="106"/>
      <c r="AF1034" s="106"/>
      <c r="AG1034" s="708"/>
      <c r="AH1034" s="104"/>
      <c r="AI1034" s="106" t="s">
        <v>420</v>
      </c>
      <c r="AJ1034" s="106"/>
      <c r="AK1034" s="106"/>
      <c r="AL1034" s="708"/>
      <c r="AM1034" s="104"/>
      <c r="AN1034" s="106" t="s">
        <v>420</v>
      </c>
      <c r="AO1034" s="106"/>
      <c r="AP1034" s="106"/>
      <c r="AQ1034" s="708"/>
      <c r="AR1034" s="104"/>
      <c r="AS1034" s="106" t="s">
        <v>420</v>
      </c>
      <c r="AT1034" s="106"/>
      <c r="AU1034" s="106"/>
      <c r="AV1034" s="708"/>
      <c r="AW1034" s="104"/>
    </row>
    <row r="1035" spans="1:49" hidden="1">
      <c r="A1035" s="522">
        <v>1031</v>
      </c>
      <c r="B1035" s="531" t="s">
        <v>1058</v>
      </c>
      <c r="C1035" s="103" t="s">
        <v>85</v>
      </c>
      <c r="D1035" s="513" t="s">
        <v>2641</v>
      </c>
      <c r="E1035" s="576" t="s">
        <v>2938</v>
      </c>
      <c r="F1035" s="562" t="s">
        <v>334</v>
      </c>
      <c r="G1035" s="513" t="s">
        <v>298</v>
      </c>
      <c r="H1035" s="87" t="s">
        <v>298</v>
      </c>
      <c r="I1035" s="109" t="s">
        <v>1191</v>
      </c>
      <c r="J1035" s="106" t="s">
        <v>1511</v>
      </c>
      <c r="K1035" s="567"/>
      <c r="L1035" s="567"/>
      <c r="M1035" s="567"/>
      <c r="N1035" s="567"/>
      <c r="O1035" s="557"/>
      <c r="P1035" s="567"/>
      <c r="Q1035" s="567"/>
      <c r="R1035" s="547" t="s">
        <v>184</v>
      </c>
      <c r="S1035" s="596">
        <v>0</v>
      </c>
      <c r="T1035" s="597">
        <v>12</v>
      </c>
      <c r="U1035" s="549">
        <v>30</v>
      </c>
      <c r="V1035" s="554">
        <f t="shared" si="94"/>
        <v>0</v>
      </c>
      <c r="W1035" s="549">
        <f>T1035</f>
        <v>12</v>
      </c>
      <c r="X1035" s="549">
        <v>39</v>
      </c>
      <c r="Y1035" s="550">
        <f t="shared" si="88"/>
        <v>0</v>
      </c>
      <c r="Z1035" s="677" t="s">
        <v>1507</v>
      </c>
      <c r="AA1035" s="678"/>
      <c r="AB1035" s="683" t="s">
        <v>1477</v>
      </c>
      <c r="AD1035" s="106" t="s">
        <v>420</v>
      </c>
      <c r="AE1035" s="106">
        <v>0</v>
      </c>
      <c r="AF1035" s="106">
        <v>12</v>
      </c>
      <c r="AG1035" s="708"/>
      <c r="AH1035" s="104">
        <f t="shared" si="90"/>
        <v>0</v>
      </c>
      <c r="AI1035" s="106" t="s">
        <v>420</v>
      </c>
      <c r="AJ1035" s="106">
        <v>0</v>
      </c>
      <c r="AK1035" s="106">
        <v>12</v>
      </c>
      <c r="AL1035" s="708"/>
      <c r="AM1035" s="104">
        <f t="shared" si="91"/>
        <v>0</v>
      </c>
      <c r="AN1035" s="106" t="s">
        <v>420</v>
      </c>
      <c r="AO1035" s="106">
        <v>0</v>
      </c>
      <c r="AP1035" s="106">
        <v>12</v>
      </c>
      <c r="AQ1035" s="708"/>
      <c r="AR1035" s="104">
        <f t="shared" si="92"/>
        <v>0</v>
      </c>
      <c r="AS1035" s="106" t="s">
        <v>420</v>
      </c>
      <c r="AT1035" s="106">
        <v>0</v>
      </c>
      <c r="AU1035" s="106">
        <v>12</v>
      </c>
      <c r="AV1035" s="708"/>
      <c r="AW1035" s="104">
        <f t="shared" si="93"/>
        <v>0</v>
      </c>
    </row>
    <row r="1036" spans="1:49" hidden="1">
      <c r="A1036" s="522">
        <v>1032</v>
      </c>
      <c r="B1036" s="531" t="s">
        <v>1058</v>
      </c>
      <c r="C1036" s="103" t="s">
        <v>85</v>
      </c>
      <c r="D1036" s="513" t="s">
        <v>2641</v>
      </c>
      <c r="E1036" s="576" t="s">
        <v>2938</v>
      </c>
      <c r="F1036" s="562" t="s">
        <v>334</v>
      </c>
      <c r="G1036" s="513" t="s">
        <v>2675</v>
      </c>
      <c r="H1036" s="87" t="s">
        <v>349</v>
      </c>
      <c r="I1036" s="109" t="s">
        <v>1193</v>
      </c>
      <c r="J1036" s="106" t="s">
        <v>1416</v>
      </c>
      <c r="K1036" s="567"/>
      <c r="L1036" s="567"/>
      <c r="M1036" s="567"/>
      <c r="N1036" s="567"/>
      <c r="O1036" s="557"/>
      <c r="P1036" s="567"/>
      <c r="Q1036" s="567"/>
      <c r="R1036" s="547" t="s">
        <v>184</v>
      </c>
      <c r="S1036" s="596">
        <v>1</v>
      </c>
      <c r="T1036" s="597">
        <v>0.2</v>
      </c>
      <c r="U1036" s="549">
        <v>30</v>
      </c>
      <c r="V1036" s="554">
        <f t="shared" si="94"/>
        <v>72</v>
      </c>
      <c r="W1036" s="549">
        <f>T1036</f>
        <v>0.2</v>
      </c>
      <c r="X1036" s="549">
        <v>39</v>
      </c>
      <c r="Y1036" s="550">
        <f t="shared" si="88"/>
        <v>93.600000000000009</v>
      </c>
      <c r="Z1036" s="677" t="s">
        <v>1507</v>
      </c>
      <c r="AA1036" s="678"/>
      <c r="AB1036" s="106"/>
      <c r="AD1036" s="106" t="s">
        <v>420</v>
      </c>
      <c r="AE1036" s="106">
        <v>1</v>
      </c>
      <c r="AF1036" s="106">
        <v>0.2</v>
      </c>
      <c r="AG1036" s="708"/>
      <c r="AH1036" s="104">
        <f t="shared" si="90"/>
        <v>0</v>
      </c>
      <c r="AI1036" s="106" t="s">
        <v>420</v>
      </c>
      <c r="AJ1036" s="106">
        <v>1</v>
      </c>
      <c r="AK1036" s="106">
        <v>0.2</v>
      </c>
      <c r="AL1036" s="708"/>
      <c r="AM1036" s="104">
        <f t="shared" si="91"/>
        <v>0</v>
      </c>
      <c r="AN1036" s="106" t="s">
        <v>420</v>
      </c>
      <c r="AO1036" s="106">
        <v>1</v>
      </c>
      <c r="AP1036" s="106">
        <v>0.2</v>
      </c>
      <c r="AQ1036" s="708"/>
      <c r="AR1036" s="104">
        <f t="shared" si="92"/>
        <v>0</v>
      </c>
      <c r="AS1036" s="106" t="s">
        <v>420</v>
      </c>
      <c r="AT1036" s="106">
        <v>1</v>
      </c>
      <c r="AU1036" s="106">
        <v>0.2</v>
      </c>
      <c r="AV1036" s="708"/>
      <c r="AW1036" s="104">
        <f t="shared" si="93"/>
        <v>0</v>
      </c>
    </row>
    <row r="1037" spans="1:49" hidden="1">
      <c r="A1037" s="522">
        <v>1033</v>
      </c>
      <c r="B1037" s="531" t="s">
        <v>1058</v>
      </c>
      <c r="C1037" s="103" t="s">
        <v>85</v>
      </c>
      <c r="D1037" s="513" t="s">
        <v>2641</v>
      </c>
      <c r="E1037" s="576" t="s">
        <v>2938</v>
      </c>
      <c r="F1037" s="562" t="s">
        <v>334</v>
      </c>
      <c r="G1037" s="513" t="s">
        <v>1884</v>
      </c>
      <c r="H1037" s="87" t="s">
        <v>1195</v>
      </c>
      <c r="I1037" s="109" t="s">
        <v>1195</v>
      </c>
      <c r="J1037" s="106"/>
      <c r="K1037" s="567"/>
      <c r="L1037" s="567"/>
      <c r="M1037" s="567"/>
      <c r="N1037" s="567"/>
      <c r="O1037" s="557"/>
      <c r="P1037" s="567"/>
      <c r="Q1037" s="567"/>
      <c r="R1037" s="547" t="s">
        <v>1512</v>
      </c>
      <c r="S1037" s="596">
        <v>0</v>
      </c>
      <c r="T1037" s="596">
        <v>0</v>
      </c>
      <c r="U1037" s="596">
        <v>0</v>
      </c>
      <c r="V1037" s="554">
        <f t="shared" si="94"/>
        <v>0</v>
      </c>
      <c r="W1037" s="549"/>
      <c r="X1037" s="549">
        <v>0</v>
      </c>
      <c r="Y1037" s="550">
        <f t="shared" si="88"/>
        <v>0</v>
      </c>
      <c r="Z1037" s="677" t="s">
        <v>1507</v>
      </c>
      <c r="AA1037" s="678"/>
      <c r="AB1037" s="106"/>
      <c r="AD1037" s="106" t="s">
        <v>1003</v>
      </c>
      <c r="AE1037" s="106"/>
      <c r="AF1037" s="106"/>
      <c r="AG1037" s="708"/>
      <c r="AH1037" s="104"/>
      <c r="AI1037" s="106" t="s">
        <v>1003</v>
      </c>
      <c r="AJ1037" s="106"/>
      <c r="AK1037" s="106"/>
      <c r="AL1037" s="708"/>
      <c r="AM1037" s="104"/>
      <c r="AN1037" s="106" t="s">
        <v>1003</v>
      </c>
      <c r="AO1037" s="106"/>
      <c r="AP1037" s="106"/>
      <c r="AQ1037" s="708"/>
      <c r="AR1037" s="104"/>
      <c r="AS1037" s="106" t="s">
        <v>1003</v>
      </c>
      <c r="AT1037" s="106"/>
      <c r="AU1037" s="106"/>
      <c r="AV1037" s="708"/>
      <c r="AW1037" s="104"/>
    </row>
    <row r="1038" spans="1:49" hidden="1">
      <c r="A1038" s="522">
        <v>1034</v>
      </c>
      <c r="B1038" s="531" t="s">
        <v>1058</v>
      </c>
      <c r="C1038" s="103" t="s">
        <v>85</v>
      </c>
      <c r="D1038" s="513" t="s">
        <v>2641</v>
      </c>
      <c r="E1038" s="576" t="s">
        <v>2938</v>
      </c>
      <c r="F1038" s="562" t="s">
        <v>334</v>
      </c>
      <c r="G1038" s="513" t="s">
        <v>2676</v>
      </c>
      <c r="H1038" s="87" t="s">
        <v>1513</v>
      </c>
      <c r="I1038" s="109" t="s">
        <v>1197</v>
      </c>
      <c r="J1038" s="106"/>
      <c r="K1038" s="567"/>
      <c r="L1038" s="567"/>
      <c r="M1038" s="567"/>
      <c r="N1038" s="567"/>
      <c r="O1038" s="557"/>
      <c r="P1038" s="567"/>
      <c r="Q1038" s="567"/>
      <c r="R1038" s="547" t="s">
        <v>184</v>
      </c>
      <c r="S1038" s="596">
        <v>1</v>
      </c>
      <c r="T1038" s="597">
        <v>0.2</v>
      </c>
      <c r="U1038" s="549">
        <v>30</v>
      </c>
      <c r="V1038" s="554">
        <f t="shared" si="94"/>
        <v>72</v>
      </c>
      <c r="W1038" s="549">
        <f t="shared" ref="W1038:W1081" si="95">T1038</f>
        <v>0.2</v>
      </c>
      <c r="X1038" s="549">
        <v>39</v>
      </c>
      <c r="Y1038" s="550">
        <f t="shared" si="88"/>
        <v>93.600000000000009</v>
      </c>
      <c r="Z1038" s="677" t="s">
        <v>1507</v>
      </c>
      <c r="AA1038" s="678"/>
      <c r="AB1038" s="106"/>
      <c r="AD1038" s="106" t="s">
        <v>420</v>
      </c>
      <c r="AE1038" s="106">
        <v>1</v>
      </c>
      <c r="AF1038" s="106">
        <v>0.2</v>
      </c>
      <c r="AG1038" s="708"/>
      <c r="AH1038" s="104">
        <f t="shared" ref="AH1038:AH1081" si="96">AE1038*AF1038*AG1038*12</f>
        <v>0</v>
      </c>
      <c r="AI1038" s="106" t="s">
        <v>420</v>
      </c>
      <c r="AJ1038" s="106">
        <v>1</v>
      </c>
      <c r="AK1038" s="106">
        <v>0.2</v>
      </c>
      <c r="AL1038" s="708"/>
      <c r="AM1038" s="104">
        <f t="shared" ref="AM1038:AM1081" si="97">AJ1038*AK1038*AL1038*12</f>
        <v>0</v>
      </c>
      <c r="AN1038" s="106" t="s">
        <v>420</v>
      </c>
      <c r="AO1038" s="106">
        <v>1</v>
      </c>
      <c r="AP1038" s="106">
        <v>0.2</v>
      </c>
      <c r="AQ1038" s="708"/>
      <c r="AR1038" s="104">
        <f t="shared" ref="AR1038:AR1081" si="98">AO1038*AP1038*AQ1038*12</f>
        <v>0</v>
      </c>
      <c r="AS1038" s="106" t="s">
        <v>420</v>
      </c>
      <c r="AT1038" s="106">
        <v>1</v>
      </c>
      <c r="AU1038" s="106">
        <v>0.2</v>
      </c>
      <c r="AV1038" s="708"/>
      <c r="AW1038" s="104">
        <f t="shared" ref="AW1038:AW1081" si="99">AT1038*AU1038*AV1038*12</f>
        <v>0</v>
      </c>
    </row>
    <row r="1039" spans="1:49" hidden="1">
      <c r="A1039" s="522">
        <v>1035</v>
      </c>
      <c r="B1039" s="531" t="s">
        <v>1058</v>
      </c>
      <c r="C1039" s="103" t="s">
        <v>85</v>
      </c>
      <c r="D1039" s="513" t="s">
        <v>2641</v>
      </c>
      <c r="E1039" s="576" t="s">
        <v>2938</v>
      </c>
      <c r="F1039" s="562" t="s">
        <v>334</v>
      </c>
      <c r="G1039" s="513" t="s">
        <v>355</v>
      </c>
      <c r="H1039" s="87" t="s">
        <v>355</v>
      </c>
      <c r="I1039" s="109" t="s">
        <v>1198</v>
      </c>
      <c r="J1039" s="106" t="s">
        <v>1511</v>
      </c>
      <c r="K1039" s="567"/>
      <c r="L1039" s="567"/>
      <c r="M1039" s="567"/>
      <c r="N1039" s="567"/>
      <c r="O1039" s="557"/>
      <c r="P1039" s="567"/>
      <c r="Q1039" s="567"/>
      <c r="R1039" s="547" t="s">
        <v>184</v>
      </c>
      <c r="S1039" s="596">
        <v>0</v>
      </c>
      <c r="T1039" s="597">
        <v>12</v>
      </c>
      <c r="U1039" s="549">
        <v>30</v>
      </c>
      <c r="V1039" s="554">
        <f t="shared" si="94"/>
        <v>0</v>
      </c>
      <c r="W1039" s="549">
        <f t="shared" si="95"/>
        <v>12</v>
      </c>
      <c r="X1039" s="549">
        <v>39</v>
      </c>
      <c r="Y1039" s="550">
        <f t="shared" si="88"/>
        <v>0</v>
      </c>
      <c r="Z1039" s="677" t="s">
        <v>1507</v>
      </c>
      <c r="AA1039" s="678"/>
      <c r="AB1039" s="584"/>
      <c r="AD1039" s="106" t="s">
        <v>420</v>
      </c>
      <c r="AE1039" s="106">
        <v>1</v>
      </c>
      <c r="AF1039" s="106">
        <v>12</v>
      </c>
      <c r="AG1039" s="708"/>
      <c r="AH1039" s="104">
        <f t="shared" si="96"/>
        <v>0</v>
      </c>
      <c r="AI1039" s="106" t="s">
        <v>420</v>
      </c>
      <c r="AJ1039" s="106">
        <v>1</v>
      </c>
      <c r="AK1039" s="106">
        <v>12</v>
      </c>
      <c r="AL1039" s="708"/>
      <c r="AM1039" s="104">
        <f t="shared" si="97"/>
        <v>0</v>
      </c>
      <c r="AN1039" s="106" t="s">
        <v>420</v>
      </c>
      <c r="AO1039" s="106">
        <v>1</v>
      </c>
      <c r="AP1039" s="106">
        <v>12</v>
      </c>
      <c r="AQ1039" s="708"/>
      <c r="AR1039" s="104">
        <f t="shared" si="98"/>
        <v>0</v>
      </c>
      <c r="AS1039" s="106" t="s">
        <v>420</v>
      </c>
      <c r="AT1039" s="106">
        <v>1</v>
      </c>
      <c r="AU1039" s="106">
        <v>12</v>
      </c>
      <c r="AV1039" s="708"/>
      <c r="AW1039" s="104">
        <f t="shared" si="99"/>
        <v>0</v>
      </c>
    </row>
    <row r="1040" spans="1:49" hidden="1">
      <c r="A1040" s="522">
        <v>1036</v>
      </c>
      <c r="B1040" s="531" t="s">
        <v>1058</v>
      </c>
      <c r="C1040" s="103" t="s">
        <v>85</v>
      </c>
      <c r="D1040" s="513" t="s">
        <v>2640</v>
      </c>
      <c r="E1040" s="563" t="s">
        <v>807</v>
      </c>
      <c r="F1040" s="103" t="s">
        <v>1515</v>
      </c>
      <c r="G1040" s="513" t="s">
        <v>1516</v>
      </c>
      <c r="H1040" s="87" t="s">
        <v>1591</v>
      </c>
      <c r="I1040" s="109" t="s">
        <v>1517</v>
      </c>
      <c r="J1040" s="106" t="s">
        <v>1518</v>
      </c>
      <c r="K1040" s="567"/>
      <c r="L1040" s="567"/>
      <c r="M1040" s="567"/>
      <c r="N1040" s="567"/>
      <c r="O1040" s="557"/>
      <c r="P1040" s="567"/>
      <c r="Q1040" s="567"/>
      <c r="R1040" s="547" t="s">
        <v>184</v>
      </c>
      <c r="S1040" s="596">
        <v>1</v>
      </c>
      <c r="T1040" s="597">
        <v>0.3</v>
      </c>
      <c r="U1040" s="549">
        <v>30</v>
      </c>
      <c r="V1040" s="554">
        <f t="shared" si="94"/>
        <v>108</v>
      </c>
      <c r="W1040" s="549">
        <f t="shared" si="95"/>
        <v>0.3</v>
      </c>
      <c r="X1040" s="549">
        <v>39</v>
      </c>
      <c r="Y1040" s="550">
        <f t="shared" si="88"/>
        <v>140.39999999999998</v>
      </c>
      <c r="Z1040" s="677" t="s">
        <v>1519</v>
      </c>
      <c r="AA1040" s="678"/>
      <c r="AB1040" s="106"/>
      <c r="AD1040" s="106" t="s">
        <v>420</v>
      </c>
      <c r="AE1040" s="106">
        <v>1</v>
      </c>
      <c r="AF1040" s="106">
        <v>0.3</v>
      </c>
      <c r="AG1040" s="708"/>
      <c r="AH1040" s="104">
        <f t="shared" si="96"/>
        <v>0</v>
      </c>
      <c r="AI1040" s="106" t="s">
        <v>420</v>
      </c>
      <c r="AJ1040" s="106">
        <v>1</v>
      </c>
      <c r="AK1040" s="106">
        <v>0.3</v>
      </c>
      <c r="AL1040" s="708"/>
      <c r="AM1040" s="104">
        <f t="shared" si="97"/>
        <v>0</v>
      </c>
      <c r="AN1040" s="106" t="s">
        <v>420</v>
      </c>
      <c r="AO1040" s="106">
        <v>1</v>
      </c>
      <c r="AP1040" s="106">
        <v>0.3</v>
      </c>
      <c r="AQ1040" s="708"/>
      <c r="AR1040" s="104">
        <f t="shared" si="98"/>
        <v>0</v>
      </c>
      <c r="AS1040" s="106" t="s">
        <v>420</v>
      </c>
      <c r="AT1040" s="106">
        <v>1</v>
      </c>
      <c r="AU1040" s="106">
        <v>0.3</v>
      </c>
      <c r="AV1040" s="708"/>
      <c r="AW1040" s="104">
        <f t="shared" si="99"/>
        <v>0</v>
      </c>
    </row>
    <row r="1041" spans="1:49" hidden="1">
      <c r="A1041" s="522">
        <v>1037</v>
      </c>
      <c r="B1041" s="531" t="s">
        <v>1058</v>
      </c>
      <c r="C1041" s="103" t="s">
        <v>85</v>
      </c>
      <c r="D1041" s="513" t="s">
        <v>2640</v>
      </c>
      <c r="E1041" s="563" t="s">
        <v>807</v>
      </c>
      <c r="F1041" s="103" t="s">
        <v>1515</v>
      </c>
      <c r="G1041" s="513" t="s">
        <v>1516</v>
      </c>
      <c r="H1041" s="87" t="s">
        <v>1520</v>
      </c>
      <c r="I1041" s="109" t="s">
        <v>1520</v>
      </c>
      <c r="J1041" s="106" t="s">
        <v>1521</v>
      </c>
      <c r="K1041" s="567"/>
      <c r="L1041" s="567"/>
      <c r="M1041" s="567"/>
      <c r="N1041" s="567"/>
      <c r="O1041" s="557"/>
      <c r="P1041" s="567"/>
      <c r="Q1041" s="567"/>
      <c r="R1041" s="547" t="s">
        <v>184</v>
      </c>
      <c r="S1041" s="596">
        <v>1</v>
      </c>
      <c r="T1041" s="597">
        <v>0.2</v>
      </c>
      <c r="U1041" s="549">
        <v>30</v>
      </c>
      <c r="V1041" s="554">
        <f t="shared" si="94"/>
        <v>72</v>
      </c>
      <c r="W1041" s="549">
        <f t="shared" si="95"/>
        <v>0.2</v>
      </c>
      <c r="X1041" s="549">
        <v>39</v>
      </c>
      <c r="Y1041" s="550">
        <f t="shared" si="88"/>
        <v>93.600000000000009</v>
      </c>
      <c r="Z1041" s="677" t="s">
        <v>1519</v>
      </c>
      <c r="AA1041" s="678"/>
      <c r="AB1041" s="106"/>
      <c r="AD1041" s="106" t="s">
        <v>420</v>
      </c>
      <c r="AE1041" s="106">
        <v>1</v>
      </c>
      <c r="AF1041" s="106">
        <v>0.2</v>
      </c>
      <c r="AG1041" s="708"/>
      <c r="AH1041" s="104">
        <f t="shared" si="96"/>
        <v>0</v>
      </c>
      <c r="AI1041" s="106" t="s">
        <v>420</v>
      </c>
      <c r="AJ1041" s="106">
        <v>1</v>
      </c>
      <c r="AK1041" s="106">
        <v>0.2</v>
      </c>
      <c r="AL1041" s="708"/>
      <c r="AM1041" s="104">
        <f t="shared" si="97"/>
        <v>0</v>
      </c>
      <c r="AN1041" s="106" t="s">
        <v>420</v>
      </c>
      <c r="AO1041" s="106">
        <v>1</v>
      </c>
      <c r="AP1041" s="106">
        <v>0.2</v>
      </c>
      <c r="AQ1041" s="708"/>
      <c r="AR1041" s="104">
        <f t="shared" si="98"/>
        <v>0</v>
      </c>
      <c r="AS1041" s="106" t="s">
        <v>420</v>
      </c>
      <c r="AT1041" s="106">
        <v>1</v>
      </c>
      <c r="AU1041" s="106">
        <v>0.2</v>
      </c>
      <c r="AV1041" s="708"/>
      <c r="AW1041" s="104">
        <f t="shared" si="99"/>
        <v>0</v>
      </c>
    </row>
    <row r="1042" spans="1:49" hidden="1">
      <c r="A1042" s="522">
        <v>1038</v>
      </c>
      <c r="B1042" s="531" t="s">
        <v>1058</v>
      </c>
      <c r="C1042" s="103" t="s">
        <v>85</v>
      </c>
      <c r="D1042" s="513" t="s">
        <v>2640</v>
      </c>
      <c r="E1042" s="563" t="s">
        <v>807</v>
      </c>
      <c r="F1042" s="103" t="s">
        <v>1515</v>
      </c>
      <c r="G1042" s="513" t="s">
        <v>1516</v>
      </c>
      <c r="H1042" s="87" t="s">
        <v>1522</v>
      </c>
      <c r="I1042" s="109" t="s">
        <v>1523</v>
      </c>
      <c r="J1042" s="106"/>
      <c r="K1042" s="567"/>
      <c r="L1042" s="567"/>
      <c r="M1042" s="567"/>
      <c r="N1042" s="567"/>
      <c r="O1042" s="557"/>
      <c r="P1042" s="567"/>
      <c r="Q1042" s="567"/>
      <c r="R1042" s="547" t="s">
        <v>184</v>
      </c>
      <c r="S1042" s="596">
        <v>1</v>
      </c>
      <c r="T1042" s="597">
        <v>0.2</v>
      </c>
      <c r="U1042" s="549">
        <v>30</v>
      </c>
      <c r="V1042" s="554">
        <f t="shared" si="94"/>
        <v>72</v>
      </c>
      <c r="W1042" s="549">
        <f t="shared" si="95"/>
        <v>0.2</v>
      </c>
      <c r="X1042" s="549">
        <v>39</v>
      </c>
      <c r="Y1042" s="550">
        <f t="shared" si="88"/>
        <v>93.600000000000009</v>
      </c>
      <c r="Z1042" s="677" t="s">
        <v>1519</v>
      </c>
      <c r="AA1042" s="678"/>
      <c r="AB1042" s="106"/>
      <c r="AD1042" s="106" t="s">
        <v>420</v>
      </c>
      <c r="AE1042" s="106">
        <v>1</v>
      </c>
      <c r="AF1042" s="106">
        <v>0.2</v>
      </c>
      <c r="AG1042" s="708"/>
      <c r="AH1042" s="104">
        <f t="shared" si="96"/>
        <v>0</v>
      </c>
      <c r="AI1042" s="106" t="s">
        <v>420</v>
      </c>
      <c r="AJ1042" s="106">
        <v>1</v>
      </c>
      <c r="AK1042" s="106">
        <v>0.2</v>
      </c>
      <c r="AL1042" s="708"/>
      <c r="AM1042" s="104">
        <f t="shared" si="97"/>
        <v>0</v>
      </c>
      <c r="AN1042" s="106" t="s">
        <v>420</v>
      </c>
      <c r="AO1042" s="106">
        <v>1</v>
      </c>
      <c r="AP1042" s="106">
        <v>0.2</v>
      </c>
      <c r="AQ1042" s="708"/>
      <c r="AR1042" s="104">
        <f t="shared" si="98"/>
        <v>0</v>
      </c>
      <c r="AS1042" s="106" t="s">
        <v>420</v>
      </c>
      <c r="AT1042" s="106">
        <v>1</v>
      </c>
      <c r="AU1042" s="106">
        <v>0.2</v>
      </c>
      <c r="AV1042" s="708"/>
      <c r="AW1042" s="104">
        <f t="shared" si="99"/>
        <v>0</v>
      </c>
    </row>
    <row r="1043" spans="1:49" hidden="1">
      <c r="A1043" s="522">
        <v>1039</v>
      </c>
      <c r="B1043" s="531" t="s">
        <v>1058</v>
      </c>
      <c r="C1043" s="103" t="s">
        <v>85</v>
      </c>
      <c r="D1043" s="513" t="s">
        <v>2640</v>
      </c>
      <c r="E1043" s="563" t="s">
        <v>807</v>
      </c>
      <c r="F1043" s="103" t="s">
        <v>1515</v>
      </c>
      <c r="G1043" s="513" t="s">
        <v>1516</v>
      </c>
      <c r="H1043" s="87" t="s">
        <v>1524</v>
      </c>
      <c r="I1043" s="109" t="s">
        <v>1525</v>
      </c>
      <c r="J1043" s="106" t="s">
        <v>1526</v>
      </c>
      <c r="K1043" s="567"/>
      <c r="L1043" s="567"/>
      <c r="M1043" s="567"/>
      <c r="N1043" s="567"/>
      <c r="O1043" s="557" t="s">
        <v>2563</v>
      </c>
      <c r="P1043" s="567"/>
      <c r="Q1043" s="567"/>
      <c r="R1043" s="547" t="s">
        <v>184</v>
      </c>
      <c r="S1043" s="596">
        <v>1</v>
      </c>
      <c r="T1043" s="597">
        <v>0.2</v>
      </c>
      <c r="U1043" s="549">
        <v>30</v>
      </c>
      <c r="V1043" s="554">
        <f t="shared" si="94"/>
        <v>72</v>
      </c>
      <c r="W1043" s="549">
        <f t="shared" si="95"/>
        <v>0.2</v>
      </c>
      <c r="X1043" s="549">
        <v>39</v>
      </c>
      <c r="Y1043" s="550">
        <f t="shared" si="88"/>
        <v>93.600000000000009</v>
      </c>
      <c r="Z1043" s="677" t="s">
        <v>1519</v>
      </c>
      <c r="AA1043" s="678"/>
      <c r="AB1043" s="106"/>
      <c r="AD1043" s="106" t="s">
        <v>420</v>
      </c>
      <c r="AE1043" s="106">
        <v>1</v>
      </c>
      <c r="AF1043" s="106">
        <v>0.2</v>
      </c>
      <c r="AG1043" s="708"/>
      <c r="AH1043" s="104">
        <f t="shared" si="96"/>
        <v>0</v>
      </c>
      <c r="AI1043" s="106" t="s">
        <v>420</v>
      </c>
      <c r="AJ1043" s="106">
        <v>1</v>
      </c>
      <c r="AK1043" s="106">
        <v>0.2</v>
      </c>
      <c r="AL1043" s="708"/>
      <c r="AM1043" s="104">
        <f t="shared" si="97"/>
        <v>0</v>
      </c>
      <c r="AN1043" s="106" t="s">
        <v>420</v>
      </c>
      <c r="AO1043" s="106">
        <v>1</v>
      </c>
      <c r="AP1043" s="106">
        <v>0.2</v>
      </c>
      <c r="AQ1043" s="708"/>
      <c r="AR1043" s="104">
        <f t="shared" si="98"/>
        <v>0</v>
      </c>
      <c r="AS1043" s="106" t="s">
        <v>420</v>
      </c>
      <c r="AT1043" s="106">
        <v>1</v>
      </c>
      <c r="AU1043" s="106">
        <v>0.2</v>
      </c>
      <c r="AV1043" s="708"/>
      <c r="AW1043" s="104">
        <f t="shared" si="99"/>
        <v>0</v>
      </c>
    </row>
    <row r="1044" spans="1:49" ht="23" hidden="1">
      <c r="A1044" s="522">
        <v>1040</v>
      </c>
      <c r="B1044" s="531" t="s">
        <v>1058</v>
      </c>
      <c r="C1044" s="103" t="s">
        <v>85</v>
      </c>
      <c r="D1044" s="513" t="s">
        <v>2640</v>
      </c>
      <c r="E1044" s="563" t="s">
        <v>807</v>
      </c>
      <c r="F1044" s="103" t="s">
        <v>1515</v>
      </c>
      <c r="G1044" s="513" t="s">
        <v>1516</v>
      </c>
      <c r="H1044" s="87" t="s">
        <v>1527</v>
      </c>
      <c r="I1044" s="109" t="s">
        <v>1528</v>
      </c>
      <c r="J1044" s="87" t="s">
        <v>1529</v>
      </c>
      <c r="K1044" s="567"/>
      <c r="L1044" s="567"/>
      <c r="M1044" s="567"/>
      <c r="N1044" s="567"/>
      <c r="O1044" s="557"/>
      <c r="P1044" s="567"/>
      <c r="Q1044" s="567"/>
      <c r="R1044" s="547" t="s">
        <v>184</v>
      </c>
      <c r="S1044" s="596">
        <v>1</v>
      </c>
      <c r="T1044" s="597">
        <v>0.1</v>
      </c>
      <c r="U1044" s="549">
        <v>30</v>
      </c>
      <c r="V1044" s="554">
        <f t="shared" si="94"/>
        <v>36</v>
      </c>
      <c r="W1044" s="549">
        <f t="shared" si="95"/>
        <v>0.1</v>
      </c>
      <c r="X1044" s="549">
        <v>39</v>
      </c>
      <c r="Y1044" s="550">
        <f t="shared" si="88"/>
        <v>46.800000000000004</v>
      </c>
      <c r="Z1044" s="677" t="s">
        <v>1519</v>
      </c>
      <c r="AA1044" s="678"/>
      <c r="AB1044" s="106"/>
      <c r="AD1044" s="106" t="s">
        <v>420</v>
      </c>
      <c r="AE1044" s="106">
        <v>1</v>
      </c>
      <c r="AF1044" s="106">
        <v>0.1</v>
      </c>
      <c r="AG1044" s="708"/>
      <c r="AH1044" s="104">
        <f t="shared" si="96"/>
        <v>0</v>
      </c>
      <c r="AI1044" s="106" t="s">
        <v>420</v>
      </c>
      <c r="AJ1044" s="106">
        <v>1</v>
      </c>
      <c r="AK1044" s="106">
        <v>0.1</v>
      </c>
      <c r="AL1044" s="708"/>
      <c r="AM1044" s="104">
        <f t="shared" si="97"/>
        <v>0</v>
      </c>
      <c r="AN1044" s="106" t="s">
        <v>420</v>
      </c>
      <c r="AO1044" s="106">
        <v>1</v>
      </c>
      <c r="AP1044" s="106">
        <v>0.1</v>
      </c>
      <c r="AQ1044" s="708"/>
      <c r="AR1044" s="104">
        <f t="shared" si="98"/>
        <v>0</v>
      </c>
      <c r="AS1044" s="106" t="s">
        <v>420</v>
      </c>
      <c r="AT1044" s="106">
        <v>1</v>
      </c>
      <c r="AU1044" s="106">
        <v>0.1</v>
      </c>
      <c r="AV1044" s="708"/>
      <c r="AW1044" s="104">
        <f t="shared" si="99"/>
        <v>0</v>
      </c>
    </row>
    <row r="1045" spans="1:49" ht="23" hidden="1">
      <c r="A1045" s="522">
        <v>1041</v>
      </c>
      <c r="B1045" s="531" t="s">
        <v>1058</v>
      </c>
      <c r="C1045" s="103" t="s">
        <v>85</v>
      </c>
      <c r="D1045" s="513" t="s">
        <v>2640</v>
      </c>
      <c r="E1045" s="563" t="s">
        <v>807</v>
      </c>
      <c r="F1045" s="103" t="s">
        <v>1515</v>
      </c>
      <c r="G1045" s="513" t="s">
        <v>1516</v>
      </c>
      <c r="H1045" s="87" t="s">
        <v>1530</v>
      </c>
      <c r="I1045" s="109" t="s">
        <v>1531</v>
      </c>
      <c r="J1045" s="87" t="s">
        <v>1532</v>
      </c>
      <c r="K1045" s="567"/>
      <c r="L1045" s="567"/>
      <c r="M1045" s="567"/>
      <c r="N1045" s="567"/>
      <c r="O1045" s="557" t="s">
        <v>2564</v>
      </c>
      <c r="P1045" s="567"/>
      <c r="Q1045" s="567"/>
      <c r="R1045" s="547" t="s">
        <v>184</v>
      </c>
      <c r="S1045" s="596">
        <v>1</v>
      </c>
      <c r="T1045" s="597">
        <v>0.1</v>
      </c>
      <c r="U1045" s="549">
        <v>30</v>
      </c>
      <c r="V1045" s="554">
        <f t="shared" si="94"/>
        <v>36</v>
      </c>
      <c r="W1045" s="549">
        <f t="shared" si="95"/>
        <v>0.1</v>
      </c>
      <c r="X1045" s="549">
        <v>39</v>
      </c>
      <c r="Y1045" s="550">
        <f t="shared" si="88"/>
        <v>46.800000000000004</v>
      </c>
      <c r="Z1045" s="677" t="s">
        <v>1519</v>
      </c>
      <c r="AA1045" s="678"/>
      <c r="AB1045" s="573" t="s">
        <v>2565</v>
      </c>
      <c r="AC1045"/>
      <c r="AD1045" s="567" t="s">
        <v>420</v>
      </c>
      <c r="AE1045" s="567">
        <v>1</v>
      </c>
      <c r="AF1045" s="567">
        <v>0.1</v>
      </c>
      <c r="AG1045" s="708"/>
      <c r="AH1045" s="104">
        <f t="shared" si="96"/>
        <v>0</v>
      </c>
      <c r="AI1045" s="567" t="s">
        <v>420</v>
      </c>
      <c r="AJ1045" s="567">
        <v>1</v>
      </c>
      <c r="AK1045" s="567">
        <v>0.1</v>
      </c>
      <c r="AL1045" s="708"/>
      <c r="AM1045" s="104">
        <f t="shared" si="97"/>
        <v>0</v>
      </c>
      <c r="AN1045" s="567" t="s">
        <v>420</v>
      </c>
      <c r="AO1045" s="567">
        <v>1</v>
      </c>
      <c r="AP1045" s="567">
        <v>0.1</v>
      </c>
      <c r="AQ1045" s="708"/>
      <c r="AR1045" s="104">
        <f t="shared" si="98"/>
        <v>0</v>
      </c>
      <c r="AS1045" s="567" t="s">
        <v>420</v>
      </c>
      <c r="AT1045" s="567">
        <v>1</v>
      </c>
      <c r="AU1045" s="567">
        <v>0.1</v>
      </c>
      <c r="AV1045" s="708"/>
      <c r="AW1045" s="104">
        <f t="shared" si="99"/>
        <v>0</v>
      </c>
    </row>
    <row r="1046" spans="1:49" hidden="1">
      <c r="A1046" s="522">
        <v>1042</v>
      </c>
      <c r="B1046" s="531" t="s">
        <v>1058</v>
      </c>
      <c r="C1046" s="103" t="s">
        <v>85</v>
      </c>
      <c r="D1046" s="513" t="s">
        <v>2640</v>
      </c>
      <c r="E1046" s="563" t="s">
        <v>807</v>
      </c>
      <c r="F1046" s="103" t="s">
        <v>1515</v>
      </c>
      <c r="G1046" s="513" t="s">
        <v>1516</v>
      </c>
      <c r="H1046" s="87" t="s">
        <v>687</v>
      </c>
      <c r="I1046" s="109" t="s">
        <v>439</v>
      </c>
      <c r="J1046" s="106"/>
      <c r="K1046" s="567"/>
      <c r="L1046" s="567"/>
      <c r="M1046" s="567"/>
      <c r="N1046" s="567"/>
      <c r="O1046" s="557"/>
      <c r="P1046" s="567"/>
      <c r="Q1046" s="567"/>
      <c r="R1046" s="547" t="s">
        <v>184</v>
      </c>
      <c r="S1046" s="596">
        <v>1</v>
      </c>
      <c r="T1046" s="597">
        <v>0.1</v>
      </c>
      <c r="U1046" s="549">
        <v>30</v>
      </c>
      <c r="V1046" s="554">
        <f t="shared" si="94"/>
        <v>36</v>
      </c>
      <c r="W1046" s="549">
        <f t="shared" si="95"/>
        <v>0.1</v>
      </c>
      <c r="X1046" s="549">
        <v>39</v>
      </c>
      <c r="Y1046" s="550">
        <f t="shared" si="88"/>
        <v>46.800000000000004</v>
      </c>
      <c r="Z1046" s="677" t="s">
        <v>1519</v>
      </c>
      <c r="AA1046" s="678"/>
      <c r="AB1046" s="567"/>
      <c r="AC1046"/>
      <c r="AD1046" s="567" t="s">
        <v>420</v>
      </c>
      <c r="AE1046" s="567">
        <v>1</v>
      </c>
      <c r="AF1046" s="567">
        <v>0.1</v>
      </c>
      <c r="AG1046" s="708"/>
      <c r="AH1046" s="104">
        <f t="shared" si="96"/>
        <v>0</v>
      </c>
      <c r="AI1046" s="567" t="s">
        <v>420</v>
      </c>
      <c r="AJ1046" s="567">
        <v>1</v>
      </c>
      <c r="AK1046" s="567">
        <v>0.1</v>
      </c>
      <c r="AL1046" s="708"/>
      <c r="AM1046" s="104">
        <f t="shared" si="97"/>
        <v>0</v>
      </c>
      <c r="AN1046" s="567" t="s">
        <v>420</v>
      </c>
      <c r="AO1046" s="567">
        <v>1</v>
      </c>
      <c r="AP1046" s="567">
        <v>0.1</v>
      </c>
      <c r="AQ1046" s="708"/>
      <c r="AR1046" s="104">
        <f t="shared" si="98"/>
        <v>0</v>
      </c>
      <c r="AS1046" s="567" t="s">
        <v>420</v>
      </c>
      <c r="AT1046" s="567">
        <v>1</v>
      </c>
      <c r="AU1046" s="567">
        <v>0.1</v>
      </c>
      <c r="AV1046" s="708"/>
      <c r="AW1046" s="104">
        <f t="shared" si="99"/>
        <v>0</v>
      </c>
    </row>
    <row r="1047" spans="1:49" ht="23" hidden="1">
      <c r="A1047" s="522">
        <v>1043</v>
      </c>
      <c r="B1047" s="531" t="s">
        <v>1058</v>
      </c>
      <c r="C1047" s="103" t="s">
        <v>85</v>
      </c>
      <c r="D1047" s="513" t="s">
        <v>2640</v>
      </c>
      <c r="E1047" s="563" t="s">
        <v>807</v>
      </c>
      <c r="F1047" s="513" t="s">
        <v>1533</v>
      </c>
      <c r="G1047" s="513" t="s">
        <v>1534</v>
      </c>
      <c r="H1047" s="87" t="s">
        <v>1535</v>
      </c>
      <c r="I1047" s="87" t="s">
        <v>1536</v>
      </c>
      <c r="J1047" s="106"/>
      <c r="K1047" s="567"/>
      <c r="L1047" s="567"/>
      <c r="M1047" s="567"/>
      <c r="N1047" s="567"/>
      <c r="O1047" s="557"/>
      <c r="P1047" s="567"/>
      <c r="Q1047" s="567"/>
      <c r="R1047" s="547" t="s">
        <v>1592</v>
      </c>
      <c r="S1047" s="596">
        <v>0</v>
      </c>
      <c r="T1047" s="596">
        <v>0</v>
      </c>
      <c r="U1047" s="596">
        <v>2</v>
      </c>
      <c r="V1047" s="554">
        <f t="shared" si="94"/>
        <v>0</v>
      </c>
      <c r="W1047" s="549">
        <f t="shared" si="95"/>
        <v>0</v>
      </c>
      <c r="X1047" s="549">
        <v>2</v>
      </c>
      <c r="Y1047" s="550">
        <f t="shared" si="88"/>
        <v>0</v>
      </c>
      <c r="Z1047" s="677" t="s">
        <v>1332</v>
      </c>
      <c r="AA1047" s="678"/>
      <c r="AB1047" s="567"/>
      <c r="AC1047"/>
      <c r="AD1047" s="567" t="s">
        <v>1593</v>
      </c>
      <c r="AE1047" s="567"/>
      <c r="AF1047" s="567"/>
      <c r="AG1047" s="708"/>
      <c r="AH1047" s="104">
        <f t="shared" si="96"/>
        <v>0</v>
      </c>
      <c r="AI1047" s="567" t="s">
        <v>1593</v>
      </c>
      <c r="AJ1047" s="567"/>
      <c r="AK1047" s="567"/>
      <c r="AL1047" s="708"/>
      <c r="AM1047" s="104">
        <f t="shared" si="97"/>
        <v>0</v>
      </c>
      <c r="AN1047" s="567" t="s">
        <v>1593</v>
      </c>
      <c r="AO1047" s="567"/>
      <c r="AP1047" s="567"/>
      <c r="AQ1047" s="708"/>
      <c r="AR1047" s="104">
        <f t="shared" si="98"/>
        <v>0</v>
      </c>
      <c r="AS1047" s="567" t="s">
        <v>1593</v>
      </c>
      <c r="AT1047" s="567"/>
      <c r="AU1047" s="567"/>
      <c r="AV1047" s="708"/>
      <c r="AW1047" s="104">
        <f t="shared" si="99"/>
        <v>0</v>
      </c>
    </row>
    <row r="1048" spans="1:49" ht="23" hidden="1">
      <c r="A1048" s="522">
        <v>1044</v>
      </c>
      <c r="B1048" s="531" t="s">
        <v>1058</v>
      </c>
      <c r="C1048" s="103" t="s">
        <v>85</v>
      </c>
      <c r="D1048" s="513" t="s">
        <v>2642</v>
      </c>
      <c r="E1048" s="576" t="s">
        <v>2643</v>
      </c>
      <c r="F1048" s="513" t="s">
        <v>2677</v>
      </c>
      <c r="G1048" s="513" t="s">
        <v>369</v>
      </c>
      <c r="H1048" s="87" t="s">
        <v>1177</v>
      </c>
      <c r="I1048" s="109" t="s">
        <v>1178</v>
      </c>
      <c r="J1048" s="106" t="s">
        <v>1537</v>
      </c>
      <c r="K1048" s="567"/>
      <c r="L1048" s="567"/>
      <c r="M1048" s="567"/>
      <c r="N1048" s="567"/>
      <c r="O1048" s="557"/>
      <c r="P1048" s="567"/>
      <c r="Q1048" s="567"/>
      <c r="R1048" s="547" t="s">
        <v>184</v>
      </c>
      <c r="S1048" s="596">
        <v>1</v>
      </c>
      <c r="T1048" s="597">
        <v>0.2</v>
      </c>
      <c r="U1048" s="549">
        <v>50</v>
      </c>
      <c r="V1048" s="554">
        <f t="shared" si="94"/>
        <v>120</v>
      </c>
      <c r="W1048" s="549">
        <f t="shared" si="95"/>
        <v>0.2</v>
      </c>
      <c r="X1048" s="549">
        <v>65</v>
      </c>
      <c r="Y1048" s="550">
        <f t="shared" si="88"/>
        <v>156</v>
      </c>
      <c r="Z1048" s="677" t="s">
        <v>1484</v>
      </c>
      <c r="AA1048" s="678"/>
      <c r="AB1048" s="567"/>
      <c r="AC1048"/>
      <c r="AD1048" s="567" t="s">
        <v>420</v>
      </c>
      <c r="AE1048" s="567">
        <v>1</v>
      </c>
      <c r="AF1048" s="567">
        <v>0.2</v>
      </c>
      <c r="AG1048" s="708"/>
      <c r="AH1048" s="104">
        <f t="shared" si="96"/>
        <v>0</v>
      </c>
      <c r="AI1048" s="567" t="s">
        <v>420</v>
      </c>
      <c r="AJ1048" s="567">
        <v>1</v>
      </c>
      <c r="AK1048" s="567">
        <v>0.2</v>
      </c>
      <c r="AL1048" s="708"/>
      <c r="AM1048" s="104">
        <f t="shared" si="97"/>
        <v>0</v>
      </c>
      <c r="AN1048" s="567" t="s">
        <v>420</v>
      </c>
      <c r="AO1048" s="567">
        <v>1</v>
      </c>
      <c r="AP1048" s="567">
        <v>0.2</v>
      </c>
      <c r="AQ1048" s="708"/>
      <c r="AR1048" s="104">
        <f t="shared" si="98"/>
        <v>0</v>
      </c>
      <c r="AS1048" s="567" t="s">
        <v>420</v>
      </c>
      <c r="AT1048" s="567">
        <v>1</v>
      </c>
      <c r="AU1048" s="567">
        <v>0.2</v>
      </c>
      <c r="AV1048" s="708"/>
      <c r="AW1048" s="104">
        <f t="shared" si="99"/>
        <v>0</v>
      </c>
    </row>
    <row r="1049" spans="1:49" ht="23" hidden="1">
      <c r="A1049" s="522">
        <v>1045</v>
      </c>
      <c r="B1049" s="531" t="s">
        <v>1058</v>
      </c>
      <c r="C1049" s="103" t="s">
        <v>85</v>
      </c>
      <c r="D1049" s="513" t="s">
        <v>2642</v>
      </c>
      <c r="E1049" s="576" t="s">
        <v>2643</v>
      </c>
      <c r="F1049" s="513" t="s">
        <v>2677</v>
      </c>
      <c r="G1049" s="513" t="s">
        <v>369</v>
      </c>
      <c r="H1049" s="87" t="s">
        <v>1538</v>
      </c>
      <c r="I1049" s="109" t="s">
        <v>1180</v>
      </c>
      <c r="J1049" s="106" t="s">
        <v>1539</v>
      </c>
      <c r="K1049" s="567"/>
      <c r="L1049" s="567"/>
      <c r="M1049" s="567"/>
      <c r="N1049" s="567"/>
      <c r="O1049" s="557"/>
      <c r="P1049" s="567"/>
      <c r="Q1049" s="567"/>
      <c r="R1049" s="547" t="s">
        <v>184</v>
      </c>
      <c r="S1049" s="596">
        <v>0</v>
      </c>
      <c r="T1049" s="597">
        <v>60</v>
      </c>
      <c r="U1049" s="549">
        <v>50</v>
      </c>
      <c r="V1049" s="554">
        <f t="shared" si="94"/>
        <v>0</v>
      </c>
      <c r="W1049" s="549">
        <f t="shared" si="95"/>
        <v>60</v>
      </c>
      <c r="X1049" s="549">
        <v>65</v>
      </c>
      <c r="Y1049" s="550">
        <f t="shared" si="88"/>
        <v>0</v>
      </c>
      <c r="Z1049" s="677" t="s">
        <v>1484</v>
      </c>
      <c r="AA1049" s="678"/>
      <c r="AB1049" s="567"/>
      <c r="AC1049"/>
      <c r="AD1049" s="567" t="s">
        <v>420</v>
      </c>
      <c r="AE1049" s="567">
        <v>0</v>
      </c>
      <c r="AF1049" s="567">
        <v>60</v>
      </c>
      <c r="AG1049" s="708"/>
      <c r="AH1049" s="104">
        <f t="shared" si="96"/>
        <v>0</v>
      </c>
      <c r="AI1049" s="567" t="s">
        <v>420</v>
      </c>
      <c r="AJ1049" s="567">
        <v>0</v>
      </c>
      <c r="AK1049" s="567">
        <v>60</v>
      </c>
      <c r="AL1049" s="708"/>
      <c r="AM1049" s="104">
        <f t="shared" si="97"/>
        <v>0</v>
      </c>
      <c r="AN1049" s="567" t="s">
        <v>420</v>
      </c>
      <c r="AO1049" s="567">
        <v>0</v>
      </c>
      <c r="AP1049" s="567">
        <v>60</v>
      </c>
      <c r="AQ1049" s="708"/>
      <c r="AR1049" s="104">
        <f t="shared" si="98"/>
        <v>0</v>
      </c>
      <c r="AS1049" s="567" t="s">
        <v>420</v>
      </c>
      <c r="AT1049" s="567">
        <v>0</v>
      </c>
      <c r="AU1049" s="567">
        <v>60</v>
      </c>
      <c r="AV1049" s="708"/>
      <c r="AW1049" s="104">
        <f t="shared" si="99"/>
        <v>0</v>
      </c>
    </row>
    <row r="1050" spans="1:49" ht="23" hidden="1">
      <c r="A1050" s="522">
        <v>1046</v>
      </c>
      <c r="B1050" s="531" t="s">
        <v>1058</v>
      </c>
      <c r="C1050" s="103" t="s">
        <v>85</v>
      </c>
      <c r="D1050" s="513" t="s">
        <v>2642</v>
      </c>
      <c r="E1050" s="576" t="s">
        <v>2643</v>
      </c>
      <c r="F1050" s="513" t="s">
        <v>2677</v>
      </c>
      <c r="G1050" s="513" t="s">
        <v>369</v>
      </c>
      <c r="H1050" s="87" t="s">
        <v>193</v>
      </c>
      <c r="I1050" s="109" t="s">
        <v>1541</v>
      </c>
      <c r="J1050" s="106"/>
      <c r="K1050" s="567"/>
      <c r="L1050" s="567"/>
      <c r="M1050" s="567"/>
      <c r="N1050" s="567"/>
      <c r="O1050" s="557" t="s">
        <v>2566</v>
      </c>
      <c r="P1050" s="567"/>
      <c r="Q1050" s="567"/>
      <c r="R1050" s="547" t="s">
        <v>184</v>
      </c>
      <c r="S1050" s="596">
        <v>1</v>
      </c>
      <c r="T1050" s="597">
        <v>0.5</v>
      </c>
      <c r="U1050" s="549">
        <v>50</v>
      </c>
      <c r="V1050" s="554">
        <f t="shared" si="94"/>
        <v>300</v>
      </c>
      <c r="W1050" s="549">
        <f t="shared" si="95"/>
        <v>0.5</v>
      </c>
      <c r="X1050" s="549">
        <v>65</v>
      </c>
      <c r="Y1050" s="550">
        <f t="shared" si="88"/>
        <v>390</v>
      </c>
      <c r="Z1050" s="677" t="s">
        <v>1484</v>
      </c>
      <c r="AA1050" s="678"/>
      <c r="AB1050" s="567"/>
      <c r="AC1050"/>
      <c r="AD1050" s="567" t="s">
        <v>420</v>
      </c>
      <c r="AE1050" s="567">
        <v>1</v>
      </c>
      <c r="AF1050" s="567">
        <v>0.5</v>
      </c>
      <c r="AG1050" s="708"/>
      <c r="AH1050" s="104">
        <f t="shared" si="96"/>
        <v>0</v>
      </c>
      <c r="AI1050" s="567" t="s">
        <v>420</v>
      </c>
      <c r="AJ1050" s="567">
        <v>1</v>
      </c>
      <c r="AK1050" s="567">
        <v>0.5</v>
      </c>
      <c r="AL1050" s="708"/>
      <c r="AM1050" s="104">
        <f t="shared" si="97"/>
        <v>0</v>
      </c>
      <c r="AN1050" s="567" t="s">
        <v>420</v>
      </c>
      <c r="AO1050" s="567">
        <v>1</v>
      </c>
      <c r="AP1050" s="567">
        <v>0.5</v>
      </c>
      <c r="AQ1050" s="708"/>
      <c r="AR1050" s="104">
        <f t="shared" si="98"/>
        <v>0</v>
      </c>
      <c r="AS1050" s="567" t="s">
        <v>420</v>
      </c>
      <c r="AT1050" s="567">
        <v>1</v>
      </c>
      <c r="AU1050" s="567">
        <v>0.5</v>
      </c>
      <c r="AV1050" s="708"/>
      <c r="AW1050" s="104">
        <f t="shared" si="99"/>
        <v>0</v>
      </c>
    </row>
    <row r="1051" spans="1:49" ht="23" hidden="1">
      <c r="A1051" s="522">
        <v>1047</v>
      </c>
      <c r="B1051" s="531" t="s">
        <v>1058</v>
      </c>
      <c r="C1051" s="103" t="s">
        <v>85</v>
      </c>
      <c r="D1051" s="513" t="s">
        <v>2642</v>
      </c>
      <c r="E1051" s="576" t="s">
        <v>2643</v>
      </c>
      <c r="F1051" s="513" t="s">
        <v>2677</v>
      </c>
      <c r="G1051" s="513" t="s">
        <v>369</v>
      </c>
      <c r="H1051" s="87" t="s">
        <v>680</v>
      </c>
      <c r="I1051" s="109" t="s">
        <v>1182</v>
      </c>
      <c r="J1051" s="106"/>
      <c r="K1051" s="567"/>
      <c r="L1051" s="567"/>
      <c r="M1051" s="567"/>
      <c r="N1051" s="567"/>
      <c r="O1051" s="557" t="s">
        <v>2581</v>
      </c>
      <c r="P1051" s="567"/>
      <c r="Q1051" s="567"/>
      <c r="R1051" s="547" t="s">
        <v>184</v>
      </c>
      <c r="S1051" s="596">
        <v>1</v>
      </c>
      <c r="T1051" s="597">
        <v>0.5</v>
      </c>
      <c r="U1051" s="549">
        <v>50</v>
      </c>
      <c r="V1051" s="554">
        <f t="shared" si="94"/>
        <v>300</v>
      </c>
      <c r="W1051" s="549">
        <f t="shared" si="95"/>
        <v>0.5</v>
      </c>
      <c r="X1051" s="549">
        <v>65</v>
      </c>
      <c r="Y1051" s="550">
        <f t="shared" si="88"/>
        <v>390</v>
      </c>
      <c r="Z1051" s="677" t="s">
        <v>1484</v>
      </c>
      <c r="AA1051" s="678"/>
      <c r="AB1051" s="567"/>
      <c r="AC1051"/>
      <c r="AD1051" s="567" t="s">
        <v>420</v>
      </c>
      <c r="AE1051" s="567">
        <v>1</v>
      </c>
      <c r="AF1051" s="567">
        <v>0.5</v>
      </c>
      <c r="AG1051" s="708"/>
      <c r="AH1051" s="104">
        <f t="shared" si="96"/>
        <v>0</v>
      </c>
      <c r="AI1051" s="567" t="s">
        <v>420</v>
      </c>
      <c r="AJ1051" s="567">
        <v>1</v>
      </c>
      <c r="AK1051" s="567">
        <v>0.5</v>
      </c>
      <c r="AL1051" s="708"/>
      <c r="AM1051" s="104">
        <f t="shared" si="97"/>
        <v>0</v>
      </c>
      <c r="AN1051" s="567" t="s">
        <v>420</v>
      </c>
      <c r="AO1051" s="567">
        <v>1</v>
      </c>
      <c r="AP1051" s="567">
        <v>0.5</v>
      </c>
      <c r="AQ1051" s="708"/>
      <c r="AR1051" s="104">
        <f t="shared" si="98"/>
        <v>0</v>
      </c>
      <c r="AS1051" s="567" t="s">
        <v>420</v>
      </c>
      <c r="AT1051" s="567">
        <v>1</v>
      </c>
      <c r="AU1051" s="567">
        <v>0.5</v>
      </c>
      <c r="AV1051" s="708"/>
      <c r="AW1051" s="104">
        <f t="shared" si="99"/>
        <v>0</v>
      </c>
    </row>
    <row r="1052" spans="1:49" ht="23" hidden="1">
      <c r="A1052" s="522">
        <v>1048</v>
      </c>
      <c r="B1052" s="531" t="s">
        <v>1058</v>
      </c>
      <c r="C1052" s="103" t="s">
        <v>85</v>
      </c>
      <c r="D1052" s="513" t="s">
        <v>2642</v>
      </c>
      <c r="E1052" s="576" t="s">
        <v>2643</v>
      </c>
      <c r="F1052" s="513" t="s">
        <v>2678</v>
      </c>
      <c r="G1052" s="103" t="s">
        <v>682</v>
      </c>
      <c r="H1052" s="87" t="s">
        <v>683</v>
      </c>
      <c r="I1052" s="109" t="s">
        <v>1183</v>
      </c>
      <c r="J1052" s="106" t="s">
        <v>1542</v>
      </c>
      <c r="K1052" s="567"/>
      <c r="L1052" s="567"/>
      <c r="M1052" s="567"/>
      <c r="N1052" s="567"/>
      <c r="O1052" s="557"/>
      <c r="P1052" s="567"/>
      <c r="Q1052" s="567"/>
      <c r="R1052" s="547" t="s">
        <v>184</v>
      </c>
      <c r="S1052" s="596">
        <v>1</v>
      </c>
      <c r="T1052" s="597">
        <v>0.2</v>
      </c>
      <c r="U1052" s="549">
        <v>50</v>
      </c>
      <c r="V1052" s="554">
        <f t="shared" si="94"/>
        <v>120</v>
      </c>
      <c r="W1052" s="549">
        <f t="shared" si="95"/>
        <v>0.2</v>
      </c>
      <c r="X1052" s="549">
        <v>65</v>
      </c>
      <c r="Y1052" s="550">
        <f t="shared" si="88"/>
        <v>156</v>
      </c>
      <c r="Z1052" s="677" t="s">
        <v>1484</v>
      </c>
      <c r="AA1052" s="678"/>
      <c r="AB1052" s="567"/>
      <c r="AC1052"/>
      <c r="AD1052" s="567" t="s">
        <v>420</v>
      </c>
      <c r="AE1052" s="567">
        <v>1</v>
      </c>
      <c r="AF1052" s="567">
        <v>0.2</v>
      </c>
      <c r="AG1052" s="708"/>
      <c r="AH1052" s="104">
        <f t="shared" si="96"/>
        <v>0</v>
      </c>
      <c r="AI1052" s="567" t="s">
        <v>420</v>
      </c>
      <c r="AJ1052" s="567">
        <v>1</v>
      </c>
      <c r="AK1052" s="567">
        <v>0.2</v>
      </c>
      <c r="AL1052" s="708"/>
      <c r="AM1052" s="104">
        <f t="shared" si="97"/>
        <v>0</v>
      </c>
      <c r="AN1052" s="567" t="s">
        <v>420</v>
      </c>
      <c r="AO1052" s="567">
        <v>1</v>
      </c>
      <c r="AP1052" s="567">
        <v>0.2</v>
      </c>
      <c r="AQ1052" s="708"/>
      <c r="AR1052" s="104">
        <f t="shared" si="98"/>
        <v>0</v>
      </c>
      <c r="AS1052" s="567" t="s">
        <v>420</v>
      </c>
      <c r="AT1052" s="567">
        <v>1</v>
      </c>
      <c r="AU1052" s="567">
        <v>0.2</v>
      </c>
      <c r="AV1052" s="708"/>
      <c r="AW1052" s="104">
        <f t="shared" si="99"/>
        <v>0</v>
      </c>
    </row>
    <row r="1053" spans="1:49" hidden="1">
      <c r="A1053" s="522">
        <v>1049</v>
      </c>
      <c r="B1053" s="531" t="s">
        <v>1058</v>
      </c>
      <c r="C1053" s="103" t="s">
        <v>85</v>
      </c>
      <c r="D1053" s="513" t="s">
        <v>2642</v>
      </c>
      <c r="E1053" s="576" t="s">
        <v>2643</v>
      </c>
      <c r="F1053" s="513" t="s">
        <v>2678</v>
      </c>
      <c r="G1053" s="103" t="s">
        <v>682</v>
      </c>
      <c r="H1053" s="87" t="s">
        <v>1543</v>
      </c>
      <c r="I1053" s="109" t="s">
        <v>1185</v>
      </c>
      <c r="J1053" s="106" t="s">
        <v>1544</v>
      </c>
      <c r="K1053" s="567"/>
      <c r="L1053" s="567"/>
      <c r="M1053" s="567"/>
      <c r="N1053" s="567"/>
      <c r="O1053" s="557" t="s">
        <v>2568</v>
      </c>
      <c r="P1053" s="567"/>
      <c r="Q1053" s="567"/>
      <c r="R1053" s="547" t="s">
        <v>184</v>
      </c>
      <c r="S1053" s="596">
        <v>0</v>
      </c>
      <c r="T1053" s="597">
        <v>40</v>
      </c>
      <c r="U1053" s="549">
        <v>50</v>
      </c>
      <c r="V1053" s="554">
        <f t="shared" si="94"/>
        <v>0</v>
      </c>
      <c r="W1053" s="549">
        <f t="shared" si="95"/>
        <v>40</v>
      </c>
      <c r="X1053" s="549">
        <v>65</v>
      </c>
      <c r="Y1053" s="550">
        <f t="shared" si="88"/>
        <v>0</v>
      </c>
      <c r="Z1053" s="677" t="s">
        <v>1484</v>
      </c>
      <c r="AA1053" s="678"/>
      <c r="AB1053" s="106"/>
      <c r="AD1053" s="106" t="s">
        <v>420</v>
      </c>
      <c r="AE1053" s="106">
        <v>0</v>
      </c>
      <c r="AF1053" s="106">
        <v>40</v>
      </c>
      <c r="AG1053" s="708"/>
      <c r="AH1053" s="104">
        <f t="shared" si="96"/>
        <v>0</v>
      </c>
      <c r="AI1053" s="567" t="s">
        <v>420</v>
      </c>
      <c r="AJ1053" s="567">
        <v>0</v>
      </c>
      <c r="AK1053" s="567">
        <v>40</v>
      </c>
      <c r="AL1053" s="708"/>
      <c r="AM1053" s="104">
        <f t="shared" si="97"/>
        <v>0</v>
      </c>
      <c r="AN1053" s="567" t="s">
        <v>420</v>
      </c>
      <c r="AO1053" s="567">
        <v>0</v>
      </c>
      <c r="AP1053" s="567">
        <v>40</v>
      </c>
      <c r="AQ1053" s="708"/>
      <c r="AR1053" s="104">
        <f t="shared" si="98"/>
        <v>0</v>
      </c>
      <c r="AS1053" s="567" t="s">
        <v>420</v>
      </c>
      <c r="AT1053" s="567">
        <v>0</v>
      </c>
      <c r="AU1053" s="567">
        <v>40</v>
      </c>
      <c r="AV1053" s="708"/>
      <c r="AW1053" s="104">
        <f t="shared" si="99"/>
        <v>0</v>
      </c>
    </row>
    <row r="1054" spans="1:49" hidden="1">
      <c r="A1054" s="522">
        <v>1050</v>
      </c>
      <c r="B1054" s="531" t="s">
        <v>1058</v>
      </c>
      <c r="C1054" s="103" t="s">
        <v>85</v>
      </c>
      <c r="D1054" s="513" t="s">
        <v>2642</v>
      </c>
      <c r="E1054" s="576" t="s">
        <v>2643</v>
      </c>
      <c r="F1054" s="513" t="s">
        <v>2678</v>
      </c>
      <c r="G1054" s="103" t="s">
        <v>682</v>
      </c>
      <c r="H1054" s="87" t="s">
        <v>687</v>
      </c>
      <c r="I1054" s="109" t="s">
        <v>1181</v>
      </c>
      <c r="J1054" s="106"/>
      <c r="K1054" s="567"/>
      <c r="L1054" s="567"/>
      <c r="M1054" s="567"/>
      <c r="N1054" s="567"/>
      <c r="O1054" s="557"/>
      <c r="P1054" s="567"/>
      <c r="Q1054" s="567"/>
      <c r="R1054" s="547" t="s">
        <v>184</v>
      </c>
      <c r="S1054" s="596">
        <v>1</v>
      </c>
      <c r="T1054" s="597">
        <v>0.5</v>
      </c>
      <c r="U1054" s="549">
        <v>50</v>
      </c>
      <c r="V1054" s="554">
        <f t="shared" si="94"/>
        <v>300</v>
      </c>
      <c r="W1054" s="549">
        <f t="shared" si="95"/>
        <v>0.5</v>
      </c>
      <c r="X1054" s="549">
        <v>65</v>
      </c>
      <c r="Y1054" s="550">
        <f t="shared" si="88"/>
        <v>390</v>
      </c>
      <c r="Z1054" s="677" t="s">
        <v>1484</v>
      </c>
      <c r="AA1054" s="678"/>
      <c r="AB1054" s="106"/>
      <c r="AD1054" s="106" t="s">
        <v>420</v>
      </c>
      <c r="AE1054" s="106">
        <v>1</v>
      </c>
      <c r="AF1054" s="106">
        <v>0.5</v>
      </c>
      <c r="AG1054" s="708"/>
      <c r="AH1054" s="104">
        <f t="shared" si="96"/>
        <v>0</v>
      </c>
      <c r="AI1054" s="106" t="s">
        <v>420</v>
      </c>
      <c r="AJ1054" s="106">
        <v>1</v>
      </c>
      <c r="AK1054" s="106">
        <v>0.5</v>
      </c>
      <c r="AL1054" s="708"/>
      <c r="AM1054" s="104">
        <f t="shared" si="97"/>
        <v>0</v>
      </c>
      <c r="AN1054" s="106" t="s">
        <v>420</v>
      </c>
      <c r="AO1054" s="106">
        <v>1</v>
      </c>
      <c r="AP1054" s="106">
        <v>0.5</v>
      </c>
      <c r="AQ1054" s="708"/>
      <c r="AR1054" s="104">
        <f t="shared" si="98"/>
        <v>0</v>
      </c>
      <c r="AS1054" s="106" t="s">
        <v>420</v>
      </c>
      <c r="AT1054" s="106">
        <v>1</v>
      </c>
      <c r="AU1054" s="106">
        <v>0.5</v>
      </c>
      <c r="AV1054" s="708"/>
      <c r="AW1054" s="104">
        <f t="shared" si="99"/>
        <v>0</v>
      </c>
    </row>
    <row r="1055" spans="1:49" hidden="1">
      <c r="A1055" s="522">
        <v>1051</v>
      </c>
      <c r="B1055" s="531" t="s">
        <v>1058</v>
      </c>
      <c r="C1055" s="103" t="s">
        <v>85</v>
      </c>
      <c r="D1055" s="513" t="s">
        <v>2642</v>
      </c>
      <c r="E1055" s="576" t="s">
        <v>2643</v>
      </c>
      <c r="F1055" s="513" t="s">
        <v>2678</v>
      </c>
      <c r="G1055" s="103" t="s">
        <v>682</v>
      </c>
      <c r="H1055" s="87" t="s">
        <v>688</v>
      </c>
      <c r="I1055" s="109" t="s">
        <v>1182</v>
      </c>
      <c r="J1055" s="106"/>
      <c r="K1055" s="567"/>
      <c r="L1055" s="567"/>
      <c r="M1055" s="567"/>
      <c r="N1055" s="567"/>
      <c r="O1055" s="557"/>
      <c r="P1055" s="567"/>
      <c r="Q1055" s="567"/>
      <c r="R1055" s="547" t="s">
        <v>184</v>
      </c>
      <c r="S1055" s="596">
        <v>1</v>
      </c>
      <c r="T1055" s="597">
        <v>0.5</v>
      </c>
      <c r="U1055" s="549">
        <v>50</v>
      </c>
      <c r="V1055" s="554">
        <f t="shared" si="94"/>
        <v>300</v>
      </c>
      <c r="W1055" s="549">
        <f t="shared" si="95"/>
        <v>0.5</v>
      </c>
      <c r="X1055" s="549">
        <v>65</v>
      </c>
      <c r="Y1055" s="550">
        <f t="shared" si="88"/>
        <v>390</v>
      </c>
      <c r="Z1055" s="677" t="s">
        <v>1484</v>
      </c>
      <c r="AA1055" s="678"/>
      <c r="AB1055" s="106"/>
      <c r="AD1055" s="106" t="s">
        <v>420</v>
      </c>
      <c r="AE1055" s="106">
        <v>1</v>
      </c>
      <c r="AF1055" s="106">
        <v>0.5</v>
      </c>
      <c r="AG1055" s="708"/>
      <c r="AH1055" s="104">
        <f t="shared" si="96"/>
        <v>0</v>
      </c>
      <c r="AI1055" s="106" t="s">
        <v>420</v>
      </c>
      <c r="AJ1055" s="106">
        <v>1</v>
      </c>
      <c r="AK1055" s="106">
        <v>0.5</v>
      </c>
      <c r="AL1055" s="708"/>
      <c r="AM1055" s="104">
        <f t="shared" si="97"/>
        <v>0</v>
      </c>
      <c r="AN1055" s="106" t="s">
        <v>420</v>
      </c>
      <c r="AO1055" s="106">
        <v>1</v>
      </c>
      <c r="AP1055" s="106">
        <v>0.5</v>
      </c>
      <c r="AQ1055" s="708"/>
      <c r="AR1055" s="104">
        <f t="shared" si="98"/>
        <v>0</v>
      </c>
      <c r="AS1055" s="106" t="s">
        <v>420</v>
      </c>
      <c r="AT1055" s="106">
        <v>1</v>
      </c>
      <c r="AU1055" s="106">
        <v>0.5</v>
      </c>
      <c r="AV1055" s="708"/>
      <c r="AW1055" s="104">
        <f t="shared" si="99"/>
        <v>0</v>
      </c>
    </row>
    <row r="1056" spans="1:49" ht="23" hidden="1">
      <c r="A1056" s="522">
        <v>1052</v>
      </c>
      <c r="B1056" s="531" t="s">
        <v>1058</v>
      </c>
      <c r="C1056" s="103" t="s">
        <v>85</v>
      </c>
      <c r="D1056" s="513" t="s">
        <v>2641</v>
      </c>
      <c r="E1056" s="576" t="s">
        <v>2938</v>
      </c>
      <c r="F1056" s="562" t="s">
        <v>334</v>
      </c>
      <c r="G1056" s="563" t="s">
        <v>2679</v>
      </c>
      <c r="H1056" s="87" t="s">
        <v>1545</v>
      </c>
      <c r="I1056" s="87" t="s">
        <v>1200</v>
      </c>
      <c r="J1056" s="106" t="s">
        <v>1416</v>
      </c>
      <c r="K1056" s="567"/>
      <c r="L1056" s="567"/>
      <c r="M1056" s="567"/>
      <c r="N1056" s="567"/>
      <c r="O1056" s="557"/>
      <c r="P1056" s="567"/>
      <c r="Q1056" s="567"/>
      <c r="R1056" s="547" t="s">
        <v>184</v>
      </c>
      <c r="S1056" s="596">
        <v>1</v>
      </c>
      <c r="T1056" s="597">
        <v>0.2</v>
      </c>
      <c r="U1056" s="549">
        <v>30</v>
      </c>
      <c r="V1056" s="554">
        <f t="shared" si="94"/>
        <v>72</v>
      </c>
      <c r="W1056" s="549">
        <f t="shared" si="95"/>
        <v>0.2</v>
      </c>
      <c r="X1056" s="549">
        <v>39</v>
      </c>
      <c r="Y1056" s="550">
        <f t="shared" si="88"/>
        <v>93.600000000000009</v>
      </c>
      <c r="Z1056" s="677" t="s">
        <v>1507</v>
      </c>
      <c r="AA1056" s="678"/>
      <c r="AB1056" s="106"/>
      <c r="AD1056" s="106" t="s">
        <v>420</v>
      </c>
      <c r="AE1056" s="106">
        <v>1</v>
      </c>
      <c r="AF1056" s="106">
        <v>0.2</v>
      </c>
      <c r="AG1056" s="708"/>
      <c r="AH1056" s="104">
        <f t="shared" si="96"/>
        <v>0</v>
      </c>
      <c r="AI1056" s="106" t="s">
        <v>420</v>
      </c>
      <c r="AJ1056" s="106">
        <v>1</v>
      </c>
      <c r="AK1056" s="106">
        <v>0.2</v>
      </c>
      <c r="AL1056" s="708"/>
      <c r="AM1056" s="104">
        <f t="shared" si="97"/>
        <v>0</v>
      </c>
      <c r="AN1056" s="106" t="s">
        <v>420</v>
      </c>
      <c r="AO1056" s="106">
        <v>1</v>
      </c>
      <c r="AP1056" s="106">
        <v>0.2</v>
      </c>
      <c r="AQ1056" s="708"/>
      <c r="AR1056" s="104">
        <f t="shared" si="98"/>
        <v>0</v>
      </c>
      <c r="AS1056" s="106" t="s">
        <v>420</v>
      </c>
      <c r="AT1056" s="106">
        <v>1</v>
      </c>
      <c r="AU1056" s="106">
        <v>0.2</v>
      </c>
      <c r="AV1056" s="708"/>
      <c r="AW1056" s="104">
        <f t="shared" si="99"/>
        <v>0</v>
      </c>
    </row>
    <row r="1057" spans="1:49" hidden="1">
      <c r="A1057" s="522">
        <v>1053</v>
      </c>
      <c r="B1057" s="531" t="s">
        <v>1058</v>
      </c>
      <c r="C1057" s="103" t="s">
        <v>85</v>
      </c>
      <c r="D1057" s="513" t="s">
        <v>2641</v>
      </c>
      <c r="E1057" s="576" t="s">
        <v>2938</v>
      </c>
      <c r="F1057" s="562" t="s">
        <v>334</v>
      </c>
      <c r="G1057" s="563" t="s">
        <v>2679</v>
      </c>
      <c r="H1057" s="87" t="s">
        <v>401</v>
      </c>
      <c r="I1057" s="109" t="s">
        <v>402</v>
      </c>
      <c r="J1057" s="106"/>
      <c r="K1057" s="567"/>
      <c r="L1057" s="567"/>
      <c r="M1057" s="567"/>
      <c r="N1057" s="567"/>
      <c r="O1057" s="557"/>
      <c r="P1057" s="567"/>
      <c r="Q1057" s="567"/>
      <c r="R1057" s="547" t="s">
        <v>184</v>
      </c>
      <c r="S1057" s="596">
        <v>1</v>
      </c>
      <c r="T1057" s="597">
        <v>0.2</v>
      </c>
      <c r="U1057" s="549">
        <v>30</v>
      </c>
      <c r="V1057" s="554">
        <f t="shared" si="94"/>
        <v>72</v>
      </c>
      <c r="W1057" s="549">
        <f t="shared" si="95"/>
        <v>0.2</v>
      </c>
      <c r="X1057" s="549">
        <v>39</v>
      </c>
      <c r="Y1057" s="550">
        <f t="shared" si="88"/>
        <v>93.600000000000009</v>
      </c>
      <c r="Z1057" s="677" t="s">
        <v>1507</v>
      </c>
      <c r="AA1057" s="678"/>
      <c r="AB1057" s="106"/>
      <c r="AD1057" s="106" t="s">
        <v>420</v>
      </c>
      <c r="AE1057" s="106">
        <v>1</v>
      </c>
      <c r="AF1057" s="106">
        <v>0.2</v>
      </c>
      <c r="AG1057" s="708"/>
      <c r="AH1057" s="104">
        <f t="shared" si="96"/>
        <v>0</v>
      </c>
      <c r="AI1057" s="106" t="s">
        <v>420</v>
      </c>
      <c r="AJ1057" s="106">
        <v>1</v>
      </c>
      <c r="AK1057" s="106">
        <v>0.2</v>
      </c>
      <c r="AL1057" s="708"/>
      <c r="AM1057" s="104">
        <f t="shared" si="97"/>
        <v>0</v>
      </c>
      <c r="AN1057" s="106" t="s">
        <v>420</v>
      </c>
      <c r="AO1057" s="106">
        <v>1</v>
      </c>
      <c r="AP1057" s="106">
        <v>0.2</v>
      </c>
      <c r="AQ1057" s="708"/>
      <c r="AR1057" s="104">
        <f t="shared" si="98"/>
        <v>0</v>
      </c>
      <c r="AS1057" s="106" t="s">
        <v>420</v>
      </c>
      <c r="AT1057" s="106">
        <v>1</v>
      </c>
      <c r="AU1057" s="106">
        <v>0.2</v>
      </c>
      <c r="AV1057" s="708"/>
      <c r="AW1057" s="104">
        <f t="shared" si="99"/>
        <v>0</v>
      </c>
    </row>
    <row r="1058" spans="1:49" hidden="1">
      <c r="A1058" s="522">
        <v>1054</v>
      </c>
      <c r="B1058" s="531" t="s">
        <v>1058</v>
      </c>
      <c r="C1058" s="103" t="s">
        <v>85</v>
      </c>
      <c r="D1058" s="513" t="s">
        <v>2641</v>
      </c>
      <c r="E1058" s="576" t="s">
        <v>2938</v>
      </c>
      <c r="F1058" s="562" t="s">
        <v>334</v>
      </c>
      <c r="G1058" s="563" t="s">
        <v>2679</v>
      </c>
      <c r="H1058" s="87" t="s">
        <v>404</v>
      </c>
      <c r="I1058" s="109" t="s">
        <v>405</v>
      </c>
      <c r="J1058" s="106" t="s">
        <v>1416</v>
      </c>
      <c r="K1058" s="567"/>
      <c r="L1058" s="567"/>
      <c r="M1058" s="567"/>
      <c r="N1058" s="567"/>
      <c r="O1058" s="557"/>
      <c r="P1058" s="567"/>
      <c r="Q1058" s="567"/>
      <c r="R1058" s="547" t="s">
        <v>184</v>
      </c>
      <c r="S1058" s="596">
        <v>1</v>
      </c>
      <c r="T1058" s="597">
        <v>0.1</v>
      </c>
      <c r="U1058" s="549">
        <v>30</v>
      </c>
      <c r="V1058" s="554">
        <f t="shared" si="94"/>
        <v>36</v>
      </c>
      <c r="W1058" s="549">
        <f t="shared" si="95"/>
        <v>0.1</v>
      </c>
      <c r="X1058" s="549">
        <v>39</v>
      </c>
      <c r="Y1058" s="550">
        <f t="shared" si="88"/>
        <v>46.800000000000004</v>
      </c>
      <c r="Z1058" s="677" t="s">
        <v>1507</v>
      </c>
      <c r="AA1058" s="678"/>
      <c r="AB1058" s="106"/>
      <c r="AD1058" s="106" t="s">
        <v>420</v>
      </c>
      <c r="AE1058" s="106">
        <v>1</v>
      </c>
      <c r="AF1058" s="106">
        <v>0.1</v>
      </c>
      <c r="AG1058" s="708"/>
      <c r="AH1058" s="104">
        <f t="shared" si="96"/>
        <v>0</v>
      </c>
      <c r="AI1058" s="106" t="s">
        <v>420</v>
      </c>
      <c r="AJ1058" s="106">
        <v>1</v>
      </c>
      <c r="AK1058" s="106">
        <v>0.1</v>
      </c>
      <c r="AL1058" s="708"/>
      <c r="AM1058" s="104">
        <f t="shared" si="97"/>
        <v>0</v>
      </c>
      <c r="AN1058" s="106" t="s">
        <v>420</v>
      </c>
      <c r="AO1058" s="106">
        <v>1</v>
      </c>
      <c r="AP1058" s="106">
        <v>0.1</v>
      </c>
      <c r="AQ1058" s="708"/>
      <c r="AR1058" s="104">
        <f t="shared" si="98"/>
        <v>0</v>
      </c>
      <c r="AS1058" s="106" t="s">
        <v>420</v>
      </c>
      <c r="AT1058" s="106">
        <v>1</v>
      </c>
      <c r="AU1058" s="106">
        <v>0.1</v>
      </c>
      <c r="AV1058" s="708"/>
      <c r="AW1058" s="104">
        <f t="shared" si="99"/>
        <v>0</v>
      </c>
    </row>
    <row r="1059" spans="1:49" hidden="1">
      <c r="A1059" s="522">
        <v>1055</v>
      </c>
      <c r="B1059" s="531" t="s">
        <v>1058</v>
      </c>
      <c r="C1059" s="103" t="s">
        <v>85</v>
      </c>
      <c r="D1059" s="513" t="s">
        <v>2641</v>
      </c>
      <c r="E1059" s="576" t="s">
        <v>2938</v>
      </c>
      <c r="F1059" s="562" t="s">
        <v>334</v>
      </c>
      <c r="G1059" s="563" t="s">
        <v>2679</v>
      </c>
      <c r="H1059" s="87" t="s">
        <v>406</v>
      </c>
      <c r="I1059" s="109" t="s">
        <v>407</v>
      </c>
      <c r="J1059" s="106" t="s">
        <v>426</v>
      </c>
      <c r="K1059" s="567"/>
      <c r="L1059" s="567"/>
      <c r="M1059" s="567"/>
      <c r="N1059" s="567"/>
      <c r="O1059" s="557"/>
      <c r="P1059" s="567"/>
      <c r="Q1059" s="567"/>
      <c r="R1059" s="547" t="s">
        <v>184</v>
      </c>
      <c r="S1059" s="596">
        <v>1</v>
      </c>
      <c r="T1059" s="597">
        <v>0.2</v>
      </c>
      <c r="U1059" s="549">
        <v>30</v>
      </c>
      <c r="V1059" s="554">
        <f t="shared" si="94"/>
        <v>72</v>
      </c>
      <c r="W1059" s="549">
        <f t="shared" si="95"/>
        <v>0.2</v>
      </c>
      <c r="X1059" s="549">
        <v>39</v>
      </c>
      <c r="Y1059" s="550">
        <f t="shared" si="88"/>
        <v>93.600000000000009</v>
      </c>
      <c r="Z1059" s="677" t="s">
        <v>1507</v>
      </c>
      <c r="AA1059" s="678"/>
      <c r="AB1059" s="106"/>
      <c r="AD1059" s="106" t="s">
        <v>420</v>
      </c>
      <c r="AE1059" s="106">
        <v>1</v>
      </c>
      <c r="AF1059" s="106">
        <v>0.2</v>
      </c>
      <c r="AG1059" s="708"/>
      <c r="AH1059" s="104">
        <f t="shared" si="96"/>
        <v>0</v>
      </c>
      <c r="AI1059" s="106" t="s">
        <v>420</v>
      </c>
      <c r="AJ1059" s="106">
        <v>1</v>
      </c>
      <c r="AK1059" s="106">
        <v>0.2</v>
      </c>
      <c r="AL1059" s="708"/>
      <c r="AM1059" s="104">
        <f t="shared" si="97"/>
        <v>0</v>
      </c>
      <c r="AN1059" s="106" t="s">
        <v>420</v>
      </c>
      <c r="AO1059" s="106">
        <v>1</v>
      </c>
      <c r="AP1059" s="106">
        <v>0.2</v>
      </c>
      <c r="AQ1059" s="708"/>
      <c r="AR1059" s="104">
        <f t="shared" si="98"/>
        <v>0</v>
      </c>
      <c r="AS1059" s="106" t="s">
        <v>420</v>
      </c>
      <c r="AT1059" s="106">
        <v>1</v>
      </c>
      <c r="AU1059" s="106">
        <v>0.2</v>
      </c>
      <c r="AV1059" s="708"/>
      <c r="AW1059" s="104">
        <f t="shared" si="99"/>
        <v>0</v>
      </c>
    </row>
    <row r="1060" spans="1:49" hidden="1">
      <c r="A1060" s="522">
        <v>1056</v>
      </c>
      <c r="B1060" s="531" t="s">
        <v>1058</v>
      </c>
      <c r="C1060" s="103" t="s">
        <v>85</v>
      </c>
      <c r="D1060" s="513" t="s">
        <v>2641</v>
      </c>
      <c r="E1060" s="576" t="s">
        <v>2938</v>
      </c>
      <c r="F1060" s="562" t="s">
        <v>334</v>
      </c>
      <c r="G1060" s="103" t="s">
        <v>412</v>
      </c>
      <c r="H1060" s="87" t="s">
        <v>431</v>
      </c>
      <c r="I1060" s="109" t="s">
        <v>1206</v>
      </c>
      <c r="J1060" s="106" t="s">
        <v>1546</v>
      </c>
      <c r="K1060" s="567"/>
      <c r="L1060" s="567"/>
      <c r="M1060" s="567"/>
      <c r="N1060" s="567"/>
      <c r="O1060" s="557"/>
      <c r="P1060" s="567"/>
      <c r="Q1060" s="567"/>
      <c r="R1060" s="547" t="s">
        <v>184</v>
      </c>
      <c r="S1060" s="596">
        <v>1</v>
      </c>
      <c r="T1060" s="597">
        <v>0.2</v>
      </c>
      <c r="U1060" s="549">
        <v>30</v>
      </c>
      <c r="V1060" s="554">
        <f t="shared" si="94"/>
        <v>72</v>
      </c>
      <c r="W1060" s="549">
        <f t="shared" si="95"/>
        <v>0.2</v>
      </c>
      <c r="X1060" s="549">
        <v>39</v>
      </c>
      <c r="Y1060" s="550">
        <f t="shared" si="88"/>
        <v>93.600000000000009</v>
      </c>
      <c r="Z1060" s="677" t="s">
        <v>1507</v>
      </c>
      <c r="AA1060" s="678"/>
      <c r="AB1060" s="106"/>
      <c r="AD1060" s="106" t="s">
        <v>420</v>
      </c>
      <c r="AE1060" s="106">
        <v>1</v>
      </c>
      <c r="AF1060" s="106">
        <v>0.2</v>
      </c>
      <c r="AG1060" s="708"/>
      <c r="AH1060" s="104">
        <f t="shared" si="96"/>
        <v>0</v>
      </c>
      <c r="AI1060" s="106" t="s">
        <v>420</v>
      </c>
      <c r="AJ1060" s="106">
        <v>1</v>
      </c>
      <c r="AK1060" s="106">
        <v>0.2</v>
      </c>
      <c r="AL1060" s="708"/>
      <c r="AM1060" s="104">
        <f t="shared" si="97"/>
        <v>0</v>
      </c>
      <c r="AN1060" s="106" t="s">
        <v>420</v>
      </c>
      <c r="AO1060" s="106">
        <v>1</v>
      </c>
      <c r="AP1060" s="106">
        <v>0.2</v>
      </c>
      <c r="AQ1060" s="708"/>
      <c r="AR1060" s="104">
        <f t="shared" si="98"/>
        <v>0</v>
      </c>
      <c r="AS1060" s="106" t="s">
        <v>420</v>
      </c>
      <c r="AT1060" s="106">
        <v>1</v>
      </c>
      <c r="AU1060" s="106">
        <v>0.2</v>
      </c>
      <c r="AV1060" s="708"/>
      <c r="AW1060" s="104">
        <f t="shared" si="99"/>
        <v>0</v>
      </c>
    </row>
    <row r="1061" spans="1:49" hidden="1">
      <c r="A1061" s="522">
        <v>1057</v>
      </c>
      <c r="B1061" s="531" t="s">
        <v>1058</v>
      </c>
      <c r="C1061" s="103" t="s">
        <v>85</v>
      </c>
      <c r="D1061" s="513" t="s">
        <v>2641</v>
      </c>
      <c r="E1061" s="576" t="s">
        <v>2938</v>
      </c>
      <c r="F1061" s="562" t="s">
        <v>334</v>
      </c>
      <c r="G1061" s="103" t="s">
        <v>412</v>
      </c>
      <c r="H1061" s="87" t="s">
        <v>413</v>
      </c>
      <c r="I1061" s="109" t="s">
        <v>414</v>
      </c>
      <c r="J1061" s="106" t="s">
        <v>415</v>
      </c>
      <c r="K1061" s="567"/>
      <c r="L1061" s="567"/>
      <c r="M1061" s="567"/>
      <c r="N1061" s="567"/>
      <c r="O1061" s="557"/>
      <c r="P1061" s="567"/>
      <c r="Q1061" s="567"/>
      <c r="R1061" s="547" t="s">
        <v>184</v>
      </c>
      <c r="S1061" s="596">
        <v>0</v>
      </c>
      <c r="T1061" s="597">
        <v>26</v>
      </c>
      <c r="U1061" s="549">
        <v>30</v>
      </c>
      <c r="V1061" s="554">
        <f t="shared" si="94"/>
        <v>0</v>
      </c>
      <c r="W1061" s="549">
        <f t="shared" si="95"/>
        <v>26</v>
      </c>
      <c r="X1061" s="549">
        <v>39</v>
      </c>
      <c r="Y1061" s="550">
        <f t="shared" si="88"/>
        <v>0</v>
      </c>
      <c r="Z1061" s="677" t="s">
        <v>1507</v>
      </c>
      <c r="AA1061" s="678"/>
      <c r="AB1061" s="106"/>
      <c r="AD1061" s="106" t="s">
        <v>420</v>
      </c>
      <c r="AE1061" s="106">
        <v>0</v>
      </c>
      <c r="AF1061" s="106">
        <v>26</v>
      </c>
      <c r="AG1061" s="708"/>
      <c r="AH1061" s="104">
        <f t="shared" si="96"/>
        <v>0</v>
      </c>
      <c r="AI1061" s="106" t="s">
        <v>420</v>
      </c>
      <c r="AJ1061" s="106">
        <v>0</v>
      </c>
      <c r="AK1061" s="106">
        <v>26</v>
      </c>
      <c r="AL1061" s="708"/>
      <c r="AM1061" s="104">
        <f t="shared" si="97"/>
        <v>0</v>
      </c>
      <c r="AN1061" s="106" t="s">
        <v>420</v>
      </c>
      <c r="AO1061" s="106">
        <v>0</v>
      </c>
      <c r="AP1061" s="106">
        <v>26</v>
      </c>
      <c r="AQ1061" s="708"/>
      <c r="AR1061" s="104">
        <f t="shared" si="98"/>
        <v>0</v>
      </c>
      <c r="AS1061" s="106" t="s">
        <v>420</v>
      </c>
      <c r="AT1061" s="106">
        <v>0</v>
      </c>
      <c r="AU1061" s="106">
        <v>26</v>
      </c>
      <c r="AV1061" s="708"/>
      <c r="AW1061" s="104">
        <f t="shared" si="99"/>
        <v>0</v>
      </c>
    </row>
    <row r="1062" spans="1:49" hidden="1">
      <c r="A1062" s="522">
        <v>1058</v>
      </c>
      <c r="B1062" s="531" t="s">
        <v>1058</v>
      </c>
      <c r="C1062" s="103" t="s">
        <v>85</v>
      </c>
      <c r="D1062" s="513" t="s">
        <v>2641</v>
      </c>
      <c r="E1062" s="576" t="s">
        <v>2938</v>
      </c>
      <c r="F1062" s="562" t="s">
        <v>334</v>
      </c>
      <c r="G1062" s="103" t="s">
        <v>412</v>
      </c>
      <c r="H1062" s="87" t="s">
        <v>1548</v>
      </c>
      <c r="I1062" s="109" t="s">
        <v>1181</v>
      </c>
      <c r="J1062" s="106"/>
      <c r="K1062" s="567"/>
      <c r="L1062" s="567"/>
      <c r="M1062" s="567"/>
      <c r="N1062" s="567"/>
      <c r="O1062" s="557"/>
      <c r="P1062" s="567"/>
      <c r="Q1062" s="567"/>
      <c r="R1062" s="547" t="s">
        <v>184</v>
      </c>
      <c r="S1062" s="596">
        <v>1</v>
      </c>
      <c r="T1062" s="597">
        <v>0.5</v>
      </c>
      <c r="U1062" s="549">
        <v>30</v>
      </c>
      <c r="V1062" s="554">
        <f t="shared" si="94"/>
        <v>180</v>
      </c>
      <c r="W1062" s="549">
        <f t="shared" si="95"/>
        <v>0.5</v>
      </c>
      <c r="X1062" s="549">
        <v>39</v>
      </c>
      <c r="Y1062" s="550">
        <f t="shared" ref="Y1062:Y1125" si="100">S1062*T1062*X1062*12</f>
        <v>234</v>
      </c>
      <c r="Z1062" s="677" t="s">
        <v>1507</v>
      </c>
      <c r="AA1062" s="678"/>
      <c r="AB1062" s="573" t="s">
        <v>2569</v>
      </c>
      <c r="AD1062" s="106" t="s">
        <v>420</v>
      </c>
      <c r="AE1062" s="106">
        <v>1</v>
      </c>
      <c r="AF1062" s="106">
        <v>0.5</v>
      </c>
      <c r="AG1062" s="708"/>
      <c r="AH1062" s="104">
        <f t="shared" si="96"/>
        <v>0</v>
      </c>
      <c r="AI1062" s="106" t="s">
        <v>420</v>
      </c>
      <c r="AJ1062" s="106">
        <v>1</v>
      </c>
      <c r="AK1062" s="106">
        <v>0.5</v>
      </c>
      <c r="AL1062" s="708"/>
      <c r="AM1062" s="104">
        <f t="shared" si="97"/>
        <v>0</v>
      </c>
      <c r="AN1062" s="106" t="s">
        <v>420</v>
      </c>
      <c r="AO1062" s="106">
        <v>1</v>
      </c>
      <c r="AP1062" s="106">
        <v>0.5</v>
      </c>
      <c r="AQ1062" s="708"/>
      <c r="AR1062" s="104">
        <f t="shared" si="98"/>
        <v>0</v>
      </c>
      <c r="AS1062" s="106" t="s">
        <v>420</v>
      </c>
      <c r="AT1062" s="106">
        <v>1</v>
      </c>
      <c r="AU1062" s="106">
        <v>0.5</v>
      </c>
      <c r="AV1062" s="708"/>
      <c r="AW1062" s="104">
        <f t="shared" si="99"/>
        <v>0</v>
      </c>
    </row>
    <row r="1063" spans="1:49" hidden="1">
      <c r="A1063" s="522">
        <v>1059</v>
      </c>
      <c r="B1063" s="531" t="s">
        <v>1058</v>
      </c>
      <c r="C1063" s="103" t="s">
        <v>85</v>
      </c>
      <c r="D1063" s="513" t="s">
        <v>2641</v>
      </c>
      <c r="E1063" s="576" t="s">
        <v>2938</v>
      </c>
      <c r="F1063" s="562" t="s">
        <v>334</v>
      </c>
      <c r="G1063" s="513" t="s">
        <v>417</v>
      </c>
      <c r="H1063" s="87" t="s">
        <v>418</v>
      </c>
      <c r="I1063" s="109" t="s">
        <v>419</v>
      </c>
      <c r="J1063" s="106"/>
      <c r="K1063" s="567"/>
      <c r="L1063" s="567"/>
      <c r="M1063" s="567"/>
      <c r="N1063" s="567"/>
      <c r="O1063" s="557"/>
      <c r="P1063" s="567"/>
      <c r="Q1063" s="567"/>
      <c r="R1063" s="547" t="s">
        <v>184</v>
      </c>
      <c r="S1063" s="596">
        <v>1</v>
      </c>
      <c r="T1063" s="597">
        <v>0.2</v>
      </c>
      <c r="U1063" s="549">
        <v>30</v>
      </c>
      <c r="V1063" s="554">
        <f t="shared" si="94"/>
        <v>72</v>
      </c>
      <c r="W1063" s="549">
        <f t="shared" si="95"/>
        <v>0.2</v>
      </c>
      <c r="X1063" s="549">
        <v>39</v>
      </c>
      <c r="Y1063" s="550">
        <f t="shared" si="100"/>
        <v>93.600000000000009</v>
      </c>
      <c r="Z1063" s="677" t="s">
        <v>1507</v>
      </c>
      <c r="AA1063" s="678"/>
      <c r="AB1063" s="106"/>
      <c r="AD1063" s="106" t="s">
        <v>420</v>
      </c>
      <c r="AE1063" s="106">
        <v>1</v>
      </c>
      <c r="AF1063" s="106">
        <v>0.2</v>
      </c>
      <c r="AG1063" s="708"/>
      <c r="AH1063" s="104">
        <f t="shared" si="96"/>
        <v>0</v>
      </c>
      <c r="AI1063" s="106" t="s">
        <v>420</v>
      </c>
      <c r="AJ1063" s="106">
        <v>1</v>
      </c>
      <c r="AK1063" s="106">
        <v>0.2</v>
      </c>
      <c r="AL1063" s="708"/>
      <c r="AM1063" s="104">
        <f t="shared" si="97"/>
        <v>0</v>
      </c>
      <c r="AN1063" s="106" t="s">
        <v>420</v>
      </c>
      <c r="AO1063" s="106">
        <v>1</v>
      </c>
      <c r="AP1063" s="106">
        <v>0.2</v>
      </c>
      <c r="AQ1063" s="708"/>
      <c r="AR1063" s="104">
        <f t="shared" si="98"/>
        <v>0</v>
      </c>
      <c r="AS1063" s="106" t="s">
        <v>420</v>
      </c>
      <c r="AT1063" s="106">
        <v>1</v>
      </c>
      <c r="AU1063" s="106">
        <v>0.2</v>
      </c>
      <c r="AV1063" s="708"/>
      <c r="AW1063" s="104">
        <f t="shared" si="99"/>
        <v>0</v>
      </c>
    </row>
    <row r="1064" spans="1:49" hidden="1">
      <c r="A1064" s="522">
        <v>1060</v>
      </c>
      <c r="B1064" s="531" t="s">
        <v>1058</v>
      </c>
      <c r="C1064" s="103" t="s">
        <v>85</v>
      </c>
      <c r="D1064" s="513" t="s">
        <v>2641</v>
      </c>
      <c r="E1064" s="576" t="s">
        <v>2938</v>
      </c>
      <c r="F1064" s="562" t="s">
        <v>334</v>
      </c>
      <c r="G1064" s="513" t="s">
        <v>417</v>
      </c>
      <c r="H1064" s="87" t="s">
        <v>424</v>
      </c>
      <c r="I1064" s="87" t="s">
        <v>422</v>
      </c>
      <c r="J1064" s="106" t="s">
        <v>423</v>
      </c>
      <c r="K1064" s="567"/>
      <c r="L1064" s="567"/>
      <c r="M1064" s="567"/>
      <c r="N1064" s="567"/>
      <c r="O1064" s="557"/>
      <c r="P1064" s="567"/>
      <c r="Q1064" s="567"/>
      <c r="R1064" s="547" t="s">
        <v>184</v>
      </c>
      <c r="S1064" s="596">
        <v>1</v>
      </c>
      <c r="T1064" s="597">
        <v>0.2</v>
      </c>
      <c r="U1064" s="549">
        <v>30</v>
      </c>
      <c r="V1064" s="554">
        <f t="shared" si="94"/>
        <v>72</v>
      </c>
      <c r="W1064" s="549">
        <f t="shared" si="95"/>
        <v>0.2</v>
      </c>
      <c r="X1064" s="549">
        <v>39</v>
      </c>
      <c r="Y1064" s="550">
        <f t="shared" si="100"/>
        <v>93.600000000000009</v>
      </c>
      <c r="Z1064" s="677" t="s">
        <v>1507</v>
      </c>
      <c r="AA1064" s="678"/>
      <c r="AB1064" s="106"/>
      <c r="AD1064" s="106" t="s">
        <v>420</v>
      </c>
      <c r="AE1064" s="106">
        <v>1</v>
      </c>
      <c r="AF1064" s="106">
        <v>0.2</v>
      </c>
      <c r="AG1064" s="708"/>
      <c r="AH1064" s="104">
        <f t="shared" si="96"/>
        <v>0</v>
      </c>
      <c r="AI1064" s="106" t="s">
        <v>420</v>
      </c>
      <c r="AJ1064" s="106">
        <v>1</v>
      </c>
      <c r="AK1064" s="106">
        <v>0.2</v>
      </c>
      <c r="AL1064" s="708"/>
      <c r="AM1064" s="104">
        <f t="shared" si="97"/>
        <v>0</v>
      </c>
      <c r="AN1064" s="106" t="s">
        <v>420</v>
      </c>
      <c r="AO1064" s="106">
        <v>1</v>
      </c>
      <c r="AP1064" s="106">
        <v>0.2</v>
      </c>
      <c r="AQ1064" s="708"/>
      <c r="AR1064" s="104">
        <f t="shared" si="98"/>
        <v>0</v>
      </c>
      <c r="AS1064" s="106" t="s">
        <v>420</v>
      </c>
      <c r="AT1064" s="106">
        <v>1</v>
      </c>
      <c r="AU1064" s="106">
        <v>0.2</v>
      </c>
      <c r="AV1064" s="708"/>
      <c r="AW1064" s="104">
        <f t="shared" si="99"/>
        <v>0</v>
      </c>
    </row>
    <row r="1065" spans="1:49" hidden="1">
      <c r="A1065" s="522">
        <v>1061</v>
      </c>
      <c r="B1065" s="531" t="s">
        <v>1058</v>
      </c>
      <c r="C1065" s="103" t="s">
        <v>85</v>
      </c>
      <c r="D1065" s="513" t="s">
        <v>2641</v>
      </c>
      <c r="E1065" s="576" t="s">
        <v>2938</v>
      </c>
      <c r="F1065" s="562" t="s">
        <v>334</v>
      </c>
      <c r="G1065" s="513" t="s">
        <v>417</v>
      </c>
      <c r="H1065" s="87" t="s">
        <v>421</v>
      </c>
      <c r="I1065" s="109" t="s">
        <v>425</v>
      </c>
      <c r="J1065" s="106" t="s">
        <v>426</v>
      </c>
      <c r="K1065" s="567"/>
      <c r="L1065" s="567"/>
      <c r="M1065" s="567"/>
      <c r="N1065" s="567"/>
      <c r="O1065" s="557"/>
      <c r="P1065" s="567"/>
      <c r="Q1065" s="567"/>
      <c r="R1065" s="547" t="s">
        <v>184</v>
      </c>
      <c r="S1065" s="596">
        <v>1</v>
      </c>
      <c r="T1065" s="597">
        <v>0.2</v>
      </c>
      <c r="U1065" s="549">
        <v>30</v>
      </c>
      <c r="V1065" s="554">
        <f t="shared" si="94"/>
        <v>72</v>
      </c>
      <c r="W1065" s="549">
        <f t="shared" si="95"/>
        <v>0.2</v>
      </c>
      <c r="X1065" s="549">
        <v>39</v>
      </c>
      <c r="Y1065" s="550">
        <f t="shared" si="100"/>
        <v>93.600000000000009</v>
      </c>
      <c r="Z1065" s="677" t="s">
        <v>1507</v>
      </c>
      <c r="AA1065" s="678"/>
      <c r="AB1065" s="106"/>
      <c r="AD1065" s="106" t="s">
        <v>420</v>
      </c>
      <c r="AE1065" s="106">
        <v>1</v>
      </c>
      <c r="AF1065" s="106">
        <v>0.2</v>
      </c>
      <c r="AG1065" s="708"/>
      <c r="AH1065" s="104">
        <f t="shared" si="96"/>
        <v>0</v>
      </c>
      <c r="AI1065" s="106" t="s">
        <v>420</v>
      </c>
      <c r="AJ1065" s="106">
        <v>1</v>
      </c>
      <c r="AK1065" s="106">
        <v>0.2</v>
      </c>
      <c r="AL1065" s="708"/>
      <c r="AM1065" s="104">
        <f t="shared" si="97"/>
        <v>0</v>
      </c>
      <c r="AN1065" s="106" t="s">
        <v>420</v>
      </c>
      <c r="AO1065" s="106">
        <v>1</v>
      </c>
      <c r="AP1065" s="106">
        <v>0.2</v>
      </c>
      <c r="AQ1065" s="708"/>
      <c r="AR1065" s="104">
        <f t="shared" si="98"/>
        <v>0</v>
      </c>
      <c r="AS1065" s="106" t="s">
        <v>420</v>
      </c>
      <c r="AT1065" s="106">
        <v>1</v>
      </c>
      <c r="AU1065" s="106">
        <v>0.2</v>
      </c>
      <c r="AV1065" s="708"/>
      <c r="AW1065" s="104">
        <f t="shared" si="99"/>
        <v>0</v>
      </c>
    </row>
    <row r="1066" spans="1:49" hidden="1">
      <c r="A1066" s="522">
        <v>1062</v>
      </c>
      <c r="B1066" s="531" t="s">
        <v>1058</v>
      </c>
      <c r="C1066" s="103" t="s">
        <v>85</v>
      </c>
      <c r="D1066" s="513" t="s">
        <v>2642</v>
      </c>
      <c r="E1066" s="562" t="s">
        <v>2644</v>
      </c>
      <c r="F1066" s="563" t="s">
        <v>2957</v>
      </c>
      <c r="G1066" s="513" t="s">
        <v>2681</v>
      </c>
      <c r="H1066" s="87" t="s">
        <v>427</v>
      </c>
      <c r="I1066" s="109" t="s">
        <v>428</v>
      </c>
      <c r="J1066" s="106" t="s">
        <v>429</v>
      </c>
      <c r="K1066" s="567"/>
      <c r="L1066" s="567"/>
      <c r="M1066" s="567"/>
      <c r="N1066" s="567"/>
      <c r="O1066" s="557"/>
      <c r="P1066" s="567"/>
      <c r="Q1066" s="567"/>
      <c r="R1066" s="547" t="s">
        <v>184</v>
      </c>
      <c r="S1066" s="596">
        <v>1</v>
      </c>
      <c r="T1066" s="597">
        <v>0.5</v>
      </c>
      <c r="U1066" s="549">
        <v>30</v>
      </c>
      <c r="V1066" s="554">
        <f t="shared" si="94"/>
        <v>180</v>
      </c>
      <c r="W1066" s="549">
        <f t="shared" si="95"/>
        <v>0.5</v>
      </c>
      <c r="X1066" s="549">
        <v>39</v>
      </c>
      <c r="Y1066" s="550">
        <f t="shared" si="100"/>
        <v>234</v>
      </c>
      <c r="Z1066" s="677" t="s">
        <v>1507</v>
      </c>
      <c r="AA1066" s="678"/>
      <c r="AB1066" s="106"/>
      <c r="AD1066" s="106" t="s">
        <v>420</v>
      </c>
      <c r="AE1066" s="106">
        <v>1</v>
      </c>
      <c r="AF1066" s="106">
        <v>0.5</v>
      </c>
      <c r="AG1066" s="708"/>
      <c r="AH1066" s="104">
        <f t="shared" si="96"/>
        <v>0</v>
      </c>
      <c r="AI1066" s="106" t="s">
        <v>420</v>
      </c>
      <c r="AJ1066" s="106">
        <v>1</v>
      </c>
      <c r="AK1066" s="106">
        <v>0.5</v>
      </c>
      <c r="AL1066" s="708"/>
      <c r="AM1066" s="104">
        <f t="shared" si="97"/>
        <v>0</v>
      </c>
      <c r="AN1066" s="106" t="s">
        <v>420</v>
      </c>
      <c r="AO1066" s="106">
        <v>1</v>
      </c>
      <c r="AP1066" s="106">
        <v>0.5</v>
      </c>
      <c r="AQ1066" s="708"/>
      <c r="AR1066" s="104">
        <f t="shared" si="98"/>
        <v>0</v>
      </c>
      <c r="AS1066" s="106" t="s">
        <v>420</v>
      </c>
      <c r="AT1066" s="106">
        <v>1</v>
      </c>
      <c r="AU1066" s="106">
        <v>0.5</v>
      </c>
      <c r="AV1066" s="708"/>
      <c r="AW1066" s="104">
        <f t="shared" si="99"/>
        <v>0</v>
      </c>
    </row>
    <row r="1067" spans="1:49" ht="23" hidden="1">
      <c r="A1067" s="522">
        <v>1063</v>
      </c>
      <c r="B1067" s="531" t="s">
        <v>1058</v>
      </c>
      <c r="C1067" s="103" t="s">
        <v>85</v>
      </c>
      <c r="D1067" s="513" t="s">
        <v>2642</v>
      </c>
      <c r="E1067" s="562" t="s">
        <v>2644</v>
      </c>
      <c r="F1067" s="563" t="s">
        <v>2957</v>
      </c>
      <c r="G1067" s="513" t="s">
        <v>2682</v>
      </c>
      <c r="H1067" s="87" t="s">
        <v>431</v>
      </c>
      <c r="I1067" s="109" t="s">
        <v>432</v>
      </c>
      <c r="J1067" s="106" t="s">
        <v>433</v>
      </c>
      <c r="K1067" s="567"/>
      <c r="L1067" s="567"/>
      <c r="M1067" s="567"/>
      <c r="N1067" s="567"/>
      <c r="O1067" s="557"/>
      <c r="P1067" s="567"/>
      <c r="Q1067" s="567"/>
      <c r="R1067" s="547" t="s">
        <v>184</v>
      </c>
      <c r="S1067" s="596">
        <v>1</v>
      </c>
      <c r="T1067" s="597">
        <v>0.2</v>
      </c>
      <c r="U1067" s="549">
        <v>30</v>
      </c>
      <c r="V1067" s="554">
        <f t="shared" si="94"/>
        <v>72</v>
      </c>
      <c r="W1067" s="549">
        <f t="shared" si="95"/>
        <v>0.2</v>
      </c>
      <c r="X1067" s="549">
        <v>39</v>
      </c>
      <c r="Y1067" s="550">
        <f t="shared" si="100"/>
        <v>93.600000000000009</v>
      </c>
      <c r="Z1067" s="677" t="s">
        <v>1507</v>
      </c>
      <c r="AA1067" s="678"/>
      <c r="AB1067" s="106"/>
      <c r="AD1067" s="106" t="s">
        <v>420</v>
      </c>
      <c r="AE1067" s="106">
        <v>1</v>
      </c>
      <c r="AF1067" s="106">
        <v>0.2</v>
      </c>
      <c r="AG1067" s="708"/>
      <c r="AH1067" s="104">
        <f t="shared" si="96"/>
        <v>0</v>
      </c>
      <c r="AI1067" s="106" t="s">
        <v>420</v>
      </c>
      <c r="AJ1067" s="106">
        <v>1</v>
      </c>
      <c r="AK1067" s="106">
        <v>0.2</v>
      </c>
      <c r="AL1067" s="708"/>
      <c r="AM1067" s="104">
        <f t="shared" si="97"/>
        <v>0</v>
      </c>
      <c r="AN1067" s="106" t="s">
        <v>420</v>
      </c>
      <c r="AO1067" s="106">
        <v>1</v>
      </c>
      <c r="AP1067" s="106">
        <v>0.2</v>
      </c>
      <c r="AQ1067" s="708"/>
      <c r="AR1067" s="104">
        <f t="shared" si="98"/>
        <v>0</v>
      </c>
      <c r="AS1067" s="106" t="s">
        <v>420</v>
      </c>
      <c r="AT1067" s="106">
        <v>1</v>
      </c>
      <c r="AU1067" s="106">
        <v>0.2</v>
      </c>
      <c r="AV1067" s="708"/>
      <c r="AW1067" s="104">
        <f t="shared" si="99"/>
        <v>0</v>
      </c>
    </row>
    <row r="1068" spans="1:49" hidden="1">
      <c r="A1068" s="522">
        <v>1064</v>
      </c>
      <c r="B1068" s="531" t="s">
        <v>1058</v>
      </c>
      <c r="C1068" s="103" t="s">
        <v>85</v>
      </c>
      <c r="D1068" s="513" t="s">
        <v>2642</v>
      </c>
      <c r="E1068" s="562" t="s">
        <v>2644</v>
      </c>
      <c r="F1068" s="513" t="s">
        <v>2683</v>
      </c>
      <c r="G1068" s="513" t="s">
        <v>430</v>
      </c>
      <c r="H1068" s="87" t="s">
        <v>435</v>
      </c>
      <c r="I1068" s="109" t="s">
        <v>436</v>
      </c>
      <c r="J1068" s="106" t="s">
        <v>415</v>
      </c>
      <c r="K1068" s="567"/>
      <c r="L1068" s="567"/>
      <c r="M1068" s="567"/>
      <c r="N1068" s="567"/>
      <c r="O1068" s="557"/>
      <c r="P1068" s="567"/>
      <c r="Q1068" s="567"/>
      <c r="R1068" s="547" t="s">
        <v>184</v>
      </c>
      <c r="S1068" s="596">
        <v>0</v>
      </c>
      <c r="T1068" s="597">
        <v>60</v>
      </c>
      <c r="U1068" s="549">
        <v>30</v>
      </c>
      <c r="V1068" s="554">
        <f t="shared" si="94"/>
        <v>0</v>
      </c>
      <c r="W1068" s="549">
        <f t="shared" si="95"/>
        <v>60</v>
      </c>
      <c r="X1068" s="549">
        <v>39</v>
      </c>
      <c r="Y1068" s="550">
        <f t="shared" si="100"/>
        <v>0</v>
      </c>
      <c r="Z1068" s="677" t="s">
        <v>1507</v>
      </c>
      <c r="AA1068" s="678"/>
      <c r="AB1068" s="106"/>
      <c r="AD1068" s="106" t="s">
        <v>420</v>
      </c>
      <c r="AE1068" s="106">
        <v>0</v>
      </c>
      <c r="AF1068" s="106">
        <v>60</v>
      </c>
      <c r="AG1068" s="708"/>
      <c r="AH1068" s="104">
        <f t="shared" si="96"/>
        <v>0</v>
      </c>
      <c r="AI1068" s="106" t="s">
        <v>420</v>
      </c>
      <c r="AJ1068" s="106">
        <v>0</v>
      </c>
      <c r="AK1068" s="106">
        <v>60</v>
      </c>
      <c r="AL1068" s="708"/>
      <c r="AM1068" s="104">
        <f t="shared" si="97"/>
        <v>0</v>
      </c>
      <c r="AN1068" s="106" t="s">
        <v>420</v>
      </c>
      <c r="AO1068" s="106">
        <v>0</v>
      </c>
      <c r="AP1068" s="106">
        <v>60</v>
      </c>
      <c r="AQ1068" s="708"/>
      <c r="AR1068" s="104">
        <f t="shared" si="98"/>
        <v>0</v>
      </c>
      <c r="AS1068" s="106" t="s">
        <v>420</v>
      </c>
      <c r="AT1068" s="106">
        <v>0</v>
      </c>
      <c r="AU1068" s="106">
        <v>60</v>
      </c>
      <c r="AV1068" s="708"/>
      <c r="AW1068" s="104">
        <f t="shared" si="99"/>
        <v>0</v>
      </c>
    </row>
    <row r="1069" spans="1:49" hidden="1">
      <c r="A1069" s="522">
        <v>1065</v>
      </c>
      <c r="B1069" s="531" t="s">
        <v>1058</v>
      </c>
      <c r="C1069" s="103" t="s">
        <v>85</v>
      </c>
      <c r="D1069" s="513" t="s">
        <v>2642</v>
      </c>
      <c r="E1069" s="562" t="s">
        <v>2644</v>
      </c>
      <c r="F1069" s="513" t="s">
        <v>2683</v>
      </c>
      <c r="G1069" s="513" t="s">
        <v>430</v>
      </c>
      <c r="H1069" s="87" t="s">
        <v>193</v>
      </c>
      <c r="I1069" s="109" t="s">
        <v>439</v>
      </c>
      <c r="J1069" s="106"/>
      <c r="K1069" s="567"/>
      <c r="L1069" s="567"/>
      <c r="M1069" s="567"/>
      <c r="N1069" s="106" t="s">
        <v>440</v>
      </c>
      <c r="O1069" s="557" t="s">
        <v>2570</v>
      </c>
      <c r="P1069" s="567"/>
      <c r="Q1069" s="567"/>
      <c r="R1069" s="547" t="s">
        <v>184</v>
      </c>
      <c r="S1069" s="596">
        <v>1</v>
      </c>
      <c r="T1069" s="597">
        <v>0.5</v>
      </c>
      <c r="U1069" s="549">
        <v>30</v>
      </c>
      <c r="V1069" s="554">
        <f t="shared" si="94"/>
        <v>180</v>
      </c>
      <c r="W1069" s="549">
        <f t="shared" si="95"/>
        <v>0.5</v>
      </c>
      <c r="X1069" s="549">
        <v>39</v>
      </c>
      <c r="Y1069" s="550">
        <f t="shared" si="100"/>
        <v>234</v>
      </c>
      <c r="Z1069" s="677" t="s">
        <v>1507</v>
      </c>
      <c r="AA1069" s="678"/>
      <c r="AB1069" s="106"/>
      <c r="AD1069" s="106" t="s">
        <v>420</v>
      </c>
      <c r="AE1069" s="106">
        <v>1</v>
      </c>
      <c r="AF1069" s="106">
        <v>0.5</v>
      </c>
      <c r="AG1069" s="708"/>
      <c r="AH1069" s="104">
        <f t="shared" si="96"/>
        <v>0</v>
      </c>
      <c r="AI1069" s="106" t="s">
        <v>420</v>
      </c>
      <c r="AJ1069" s="106">
        <v>1</v>
      </c>
      <c r="AK1069" s="106">
        <v>0.5</v>
      </c>
      <c r="AL1069" s="708"/>
      <c r="AM1069" s="104">
        <f t="shared" si="97"/>
        <v>0</v>
      </c>
      <c r="AN1069" s="106" t="s">
        <v>420</v>
      </c>
      <c r="AO1069" s="106">
        <v>1</v>
      </c>
      <c r="AP1069" s="106">
        <v>0.5</v>
      </c>
      <c r="AQ1069" s="708"/>
      <c r="AR1069" s="104">
        <f t="shared" si="98"/>
        <v>0</v>
      </c>
      <c r="AS1069" s="106" t="s">
        <v>420</v>
      </c>
      <c r="AT1069" s="106">
        <v>1</v>
      </c>
      <c r="AU1069" s="106">
        <v>0.5</v>
      </c>
      <c r="AV1069" s="708"/>
      <c r="AW1069" s="104">
        <f t="shared" si="99"/>
        <v>0</v>
      </c>
    </row>
    <row r="1070" spans="1:49" hidden="1">
      <c r="A1070" s="522">
        <v>1066</v>
      </c>
      <c r="B1070" s="531" t="s">
        <v>1058</v>
      </c>
      <c r="C1070" s="103" t="s">
        <v>85</v>
      </c>
      <c r="D1070" s="513" t="s">
        <v>2642</v>
      </c>
      <c r="E1070" s="562" t="s">
        <v>2644</v>
      </c>
      <c r="F1070" s="513" t="s">
        <v>2683</v>
      </c>
      <c r="G1070" s="513" t="s">
        <v>430</v>
      </c>
      <c r="H1070" s="87" t="s">
        <v>442</v>
      </c>
      <c r="I1070" s="109" t="s">
        <v>443</v>
      </c>
      <c r="J1070" s="106"/>
      <c r="K1070" s="567"/>
      <c r="L1070" s="567"/>
      <c r="M1070" s="567"/>
      <c r="N1070" s="106"/>
      <c r="O1070" s="557"/>
      <c r="P1070" s="567"/>
      <c r="Q1070" s="567"/>
      <c r="R1070" s="547" t="s">
        <v>184</v>
      </c>
      <c r="S1070" s="596">
        <v>1</v>
      </c>
      <c r="T1070" s="597">
        <v>0.5</v>
      </c>
      <c r="U1070" s="549">
        <v>30</v>
      </c>
      <c r="V1070" s="554">
        <f t="shared" si="94"/>
        <v>180</v>
      </c>
      <c r="W1070" s="549">
        <f t="shared" si="95"/>
        <v>0.5</v>
      </c>
      <c r="X1070" s="549">
        <v>39</v>
      </c>
      <c r="Y1070" s="550">
        <f t="shared" si="100"/>
        <v>234</v>
      </c>
      <c r="Z1070" s="677" t="s">
        <v>1507</v>
      </c>
      <c r="AA1070" s="678"/>
      <c r="AB1070" s="106"/>
      <c r="AD1070" s="106" t="s">
        <v>420</v>
      </c>
      <c r="AE1070" s="106">
        <v>1</v>
      </c>
      <c r="AF1070" s="106">
        <v>0.5</v>
      </c>
      <c r="AG1070" s="708"/>
      <c r="AH1070" s="104">
        <f t="shared" si="96"/>
        <v>0</v>
      </c>
      <c r="AI1070" s="106" t="s">
        <v>420</v>
      </c>
      <c r="AJ1070" s="106">
        <v>1</v>
      </c>
      <c r="AK1070" s="106">
        <v>0.5</v>
      </c>
      <c r="AL1070" s="708"/>
      <c r="AM1070" s="104">
        <f t="shared" si="97"/>
        <v>0</v>
      </c>
      <c r="AN1070" s="106" t="s">
        <v>420</v>
      </c>
      <c r="AO1070" s="106">
        <v>1</v>
      </c>
      <c r="AP1070" s="106">
        <v>0.5</v>
      </c>
      <c r="AQ1070" s="708"/>
      <c r="AR1070" s="104">
        <f t="shared" si="98"/>
        <v>0</v>
      </c>
      <c r="AS1070" s="106" t="s">
        <v>420</v>
      </c>
      <c r="AT1070" s="106">
        <v>1</v>
      </c>
      <c r="AU1070" s="106">
        <v>0.5</v>
      </c>
      <c r="AV1070" s="708"/>
      <c r="AW1070" s="104">
        <f t="shared" si="99"/>
        <v>0</v>
      </c>
    </row>
    <row r="1071" spans="1:49" ht="23" hidden="1">
      <c r="A1071" s="522">
        <v>1067</v>
      </c>
      <c r="B1071" s="531" t="s">
        <v>1058</v>
      </c>
      <c r="C1071" s="103" t="s">
        <v>85</v>
      </c>
      <c r="D1071" s="513" t="s">
        <v>2642</v>
      </c>
      <c r="E1071" s="562" t="s">
        <v>2644</v>
      </c>
      <c r="F1071" s="513" t="s">
        <v>2683</v>
      </c>
      <c r="G1071" s="513" t="s">
        <v>430</v>
      </c>
      <c r="H1071" s="87" t="s">
        <v>444</v>
      </c>
      <c r="I1071" s="109" t="s">
        <v>445</v>
      </c>
      <c r="J1071" s="106" t="s">
        <v>1594</v>
      </c>
      <c r="K1071" s="567"/>
      <c r="L1071" s="567"/>
      <c r="M1071" s="567"/>
      <c r="N1071" s="106"/>
      <c r="O1071" s="557"/>
      <c r="P1071" s="567"/>
      <c r="Q1071" s="567"/>
      <c r="R1071" s="547" t="s">
        <v>184</v>
      </c>
      <c r="S1071" s="596">
        <v>1</v>
      </c>
      <c r="T1071" s="597">
        <v>0.5</v>
      </c>
      <c r="U1071" s="549">
        <v>30</v>
      </c>
      <c r="V1071" s="554">
        <f t="shared" si="94"/>
        <v>180</v>
      </c>
      <c r="W1071" s="549">
        <f t="shared" si="95"/>
        <v>0.5</v>
      </c>
      <c r="X1071" s="549">
        <v>39</v>
      </c>
      <c r="Y1071" s="550">
        <f t="shared" si="100"/>
        <v>234</v>
      </c>
      <c r="Z1071" s="677" t="s">
        <v>1495</v>
      </c>
      <c r="AA1071" s="678"/>
      <c r="AB1071" s="106"/>
      <c r="AD1071" s="106" t="s">
        <v>420</v>
      </c>
      <c r="AE1071" s="106">
        <v>1</v>
      </c>
      <c r="AF1071" s="106">
        <v>0.5</v>
      </c>
      <c r="AG1071" s="708"/>
      <c r="AH1071" s="104">
        <f t="shared" si="96"/>
        <v>0</v>
      </c>
      <c r="AI1071" s="106" t="s">
        <v>420</v>
      </c>
      <c r="AJ1071" s="106">
        <v>1</v>
      </c>
      <c r="AK1071" s="106">
        <v>0.5</v>
      </c>
      <c r="AL1071" s="708"/>
      <c r="AM1071" s="104">
        <f t="shared" si="97"/>
        <v>0</v>
      </c>
      <c r="AN1071" s="106" t="s">
        <v>420</v>
      </c>
      <c r="AO1071" s="106">
        <v>1</v>
      </c>
      <c r="AP1071" s="106">
        <v>0.5</v>
      </c>
      <c r="AQ1071" s="708"/>
      <c r="AR1071" s="104">
        <f t="shared" si="98"/>
        <v>0</v>
      </c>
      <c r="AS1071" s="106" t="s">
        <v>420</v>
      </c>
      <c r="AT1071" s="106">
        <v>1</v>
      </c>
      <c r="AU1071" s="106">
        <v>0.5</v>
      </c>
      <c r="AV1071" s="708"/>
      <c r="AW1071" s="104">
        <f t="shared" si="99"/>
        <v>0</v>
      </c>
    </row>
    <row r="1072" spans="1:49" hidden="1">
      <c r="A1072" s="522">
        <v>1068</v>
      </c>
      <c r="B1072" s="531" t="s">
        <v>1058</v>
      </c>
      <c r="C1072" s="103" t="s">
        <v>85</v>
      </c>
      <c r="D1072" s="513" t="s">
        <v>2642</v>
      </c>
      <c r="E1072" s="562" t="s">
        <v>2644</v>
      </c>
      <c r="F1072" s="513" t="s">
        <v>2684</v>
      </c>
      <c r="G1072" s="513" t="s">
        <v>461</v>
      </c>
      <c r="H1072" s="87" t="s">
        <v>1225</v>
      </c>
      <c r="I1072" s="109" t="s">
        <v>1226</v>
      </c>
      <c r="J1072" s="106" t="s">
        <v>1595</v>
      </c>
      <c r="K1072" s="567"/>
      <c r="L1072" s="567"/>
      <c r="M1072" s="567"/>
      <c r="N1072" s="106"/>
      <c r="O1072" s="557" t="s">
        <v>2571</v>
      </c>
      <c r="P1072" s="567"/>
      <c r="Q1072" s="567"/>
      <c r="R1072" s="547" t="s">
        <v>184</v>
      </c>
      <c r="S1072" s="596">
        <v>0</v>
      </c>
      <c r="T1072" s="597">
        <v>1800</v>
      </c>
      <c r="U1072" s="549">
        <v>30</v>
      </c>
      <c r="V1072" s="554">
        <f t="shared" si="94"/>
        <v>0</v>
      </c>
      <c r="W1072" s="549">
        <f t="shared" si="95"/>
        <v>1800</v>
      </c>
      <c r="X1072" s="549">
        <v>39</v>
      </c>
      <c r="Y1072" s="550">
        <f t="shared" si="100"/>
        <v>0</v>
      </c>
      <c r="Z1072" s="677" t="s">
        <v>1495</v>
      </c>
      <c r="AA1072" s="678"/>
      <c r="AB1072" s="573" t="s">
        <v>2572</v>
      </c>
      <c r="AD1072" s="106" t="s">
        <v>420</v>
      </c>
      <c r="AE1072" s="106">
        <v>1</v>
      </c>
      <c r="AF1072" s="715"/>
      <c r="AG1072" s="708"/>
      <c r="AH1072" s="104">
        <f t="shared" si="96"/>
        <v>0</v>
      </c>
      <c r="AI1072" s="106" t="s">
        <v>420</v>
      </c>
      <c r="AJ1072" s="106">
        <v>1</v>
      </c>
      <c r="AK1072" s="715"/>
      <c r="AL1072" s="708"/>
      <c r="AM1072" s="104">
        <f t="shared" si="97"/>
        <v>0</v>
      </c>
      <c r="AN1072" s="106" t="s">
        <v>420</v>
      </c>
      <c r="AO1072" s="106">
        <v>1</v>
      </c>
      <c r="AP1072" s="715"/>
      <c r="AQ1072" s="708"/>
      <c r="AR1072" s="104">
        <f t="shared" si="98"/>
        <v>0</v>
      </c>
      <c r="AS1072" s="106" t="s">
        <v>420</v>
      </c>
      <c r="AT1072" s="106">
        <v>1</v>
      </c>
      <c r="AU1072" s="715"/>
      <c r="AV1072" s="708"/>
      <c r="AW1072" s="104">
        <f t="shared" si="99"/>
        <v>0</v>
      </c>
    </row>
    <row r="1073" spans="1:49" hidden="1">
      <c r="A1073" s="522">
        <v>1069</v>
      </c>
      <c r="B1073" s="531" t="s">
        <v>1058</v>
      </c>
      <c r="C1073" s="103" t="s">
        <v>85</v>
      </c>
      <c r="D1073" s="513" t="s">
        <v>2642</v>
      </c>
      <c r="E1073" s="562" t="s">
        <v>2644</v>
      </c>
      <c r="F1073" s="513" t="s">
        <v>2684</v>
      </c>
      <c r="G1073" s="513" t="s">
        <v>461</v>
      </c>
      <c r="H1073" s="87" t="s">
        <v>711</v>
      </c>
      <c r="I1073" s="109" t="s">
        <v>1550</v>
      </c>
      <c r="J1073" s="106" t="s">
        <v>1596</v>
      </c>
      <c r="K1073" s="567"/>
      <c r="L1073" s="567"/>
      <c r="M1073" s="567"/>
      <c r="N1073" s="106"/>
      <c r="O1073" s="557" t="s">
        <v>2573</v>
      </c>
      <c r="P1073" s="567"/>
      <c r="Q1073" s="567"/>
      <c r="R1073" s="547" t="s">
        <v>184</v>
      </c>
      <c r="S1073" s="596">
        <v>0</v>
      </c>
      <c r="T1073" s="597">
        <v>1800</v>
      </c>
      <c r="U1073" s="549">
        <v>30</v>
      </c>
      <c r="V1073" s="554">
        <f t="shared" si="94"/>
        <v>0</v>
      </c>
      <c r="W1073" s="549">
        <f t="shared" si="95"/>
        <v>1800</v>
      </c>
      <c r="X1073" s="549">
        <v>39</v>
      </c>
      <c r="Y1073" s="550">
        <f t="shared" si="100"/>
        <v>0</v>
      </c>
      <c r="Z1073" s="677" t="s">
        <v>1495</v>
      </c>
      <c r="AA1073" s="678"/>
      <c r="AB1073" s="573" t="s">
        <v>2574</v>
      </c>
      <c r="AD1073" s="106" t="s">
        <v>420</v>
      </c>
      <c r="AE1073" s="106">
        <v>1</v>
      </c>
      <c r="AF1073" s="715"/>
      <c r="AG1073" s="708"/>
      <c r="AH1073" s="104">
        <f t="shared" si="96"/>
        <v>0</v>
      </c>
      <c r="AI1073" s="106" t="s">
        <v>420</v>
      </c>
      <c r="AJ1073" s="106">
        <v>1</v>
      </c>
      <c r="AK1073" s="715"/>
      <c r="AL1073" s="708"/>
      <c r="AM1073" s="104">
        <f t="shared" si="97"/>
        <v>0</v>
      </c>
      <c r="AN1073" s="106" t="s">
        <v>420</v>
      </c>
      <c r="AO1073" s="106">
        <v>1</v>
      </c>
      <c r="AP1073" s="715"/>
      <c r="AQ1073" s="708"/>
      <c r="AR1073" s="104">
        <f t="shared" si="98"/>
        <v>0</v>
      </c>
      <c r="AS1073" s="106" t="s">
        <v>420</v>
      </c>
      <c r="AT1073" s="106">
        <v>1</v>
      </c>
      <c r="AU1073" s="715"/>
      <c r="AV1073" s="708"/>
      <c r="AW1073" s="104">
        <f t="shared" si="99"/>
        <v>0</v>
      </c>
    </row>
    <row r="1074" spans="1:49" ht="23" hidden="1">
      <c r="A1074" s="522">
        <v>1070</v>
      </c>
      <c r="B1074" s="531" t="s">
        <v>1058</v>
      </c>
      <c r="C1074" s="103" t="s">
        <v>85</v>
      </c>
      <c r="D1074" s="513" t="s">
        <v>2642</v>
      </c>
      <c r="E1074" s="562" t="s">
        <v>2644</v>
      </c>
      <c r="F1074" s="513" t="s">
        <v>2968</v>
      </c>
      <c r="G1074" s="513" t="s">
        <v>465</v>
      </c>
      <c r="H1074" s="87" t="s">
        <v>716</v>
      </c>
      <c r="I1074" s="109" t="s">
        <v>1551</v>
      </c>
      <c r="J1074" s="106"/>
      <c r="K1074" s="567"/>
      <c r="L1074" s="567"/>
      <c r="M1074" s="567"/>
      <c r="N1074" s="106"/>
      <c r="O1074" s="557" t="s">
        <v>2573</v>
      </c>
      <c r="P1074" s="567"/>
      <c r="Q1074" s="567"/>
      <c r="R1074" s="547" t="s">
        <v>184</v>
      </c>
      <c r="S1074" s="596">
        <v>1</v>
      </c>
      <c r="T1074" s="597">
        <v>1</v>
      </c>
      <c r="U1074" s="549">
        <v>30</v>
      </c>
      <c r="V1074" s="554">
        <f t="shared" si="94"/>
        <v>360</v>
      </c>
      <c r="W1074" s="549">
        <f t="shared" si="95"/>
        <v>1</v>
      </c>
      <c r="X1074" s="549">
        <v>39</v>
      </c>
      <c r="Y1074" s="550">
        <f t="shared" si="100"/>
        <v>468</v>
      </c>
      <c r="Z1074" s="677" t="s">
        <v>1495</v>
      </c>
      <c r="AA1074" s="678"/>
      <c r="AB1074" s="573" t="s">
        <v>2575</v>
      </c>
      <c r="AD1074" s="106" t="s">
        <v>420</v>
      </c>
      <c r="AE1074" s="106">
        <v>1</v>
      </c>
      <c r="AF1074" s="106">
        <v>1</v>
      </c>
      <c r="AG1074" s="708"/>
      <c r="AH1074" s="104">
        <f t="shared" si="96"/>
        <v>0</v>
      </c>
      <c r="AI1074" s="106" t="s">
        <v>420</v>
      </c>
      <c r="AJ1074" s="106">
        <v>1</v>
      </c>
      <c r="AK1074" s="106">
        <v>1</v>
      </c>
      <c r="AL1074" s="708"/>
      <c r="AM1074" s="104">
        <f t="shared" si="97"/>
        <v>0</v>
      </c>
      <c r="AN1074" s="106" t="s">
        <v>420</v>
      </c>
      <c r="AO1074" s="106">
        <v>1</v>
      </c>
      <c r="AP1074" s="106">
        <v>1</v>
      </c>
      <c r="AQ1074" s="708"/>
      <c r="AR1074" s="104">
        <f t="shared" si="98"/>
        <v>0</v>
      </c>
      <c r="AS1074" s="106" t="s">
        <v>420</v>
      </c>
      <c r="AT1074" s="106">
        <v>1</v>
      </c>
      <c r="AU1074" s="106">
        <v>1</v>
      </c>
      <c r="AV1074" s="708"/>
      <c r="AW1074" s="104">
        <f t="shared" si="99"/>
        <v>0</v>
      </c>
    </row>
    <row r="1075" spans="1:49" hidden="1">
      <c r="A1075" s="522">
        <v>1071</v>
      </c>
      <c r="B1075" s="531" t="s">
        <v>1058</v>
      </c>
      <c r="C1075" s="103" t="s">
        <v>85</v>
      </c>
      <c r="D1075" s="513" t="s">
        <v>2642</v>
      </c>
      <c r="E1075" s="562" t="s">
        <v>2644</v>
      </c>
      <c r="F1075" s="513" t="s">
        <v>434</v>
      </c>
      <c r="G1075" s="513" t="s">
        <v>2685</v>
      </c>
      <c r="H1075" s="87" t="s">
        <v>193</v>
      </c>
      <c r="I1075" s="109" t="s">
        <v>1237</v>
      </c>
      <c r="J1075" s="106" t="s">
        <v>348</v>
      </c>
      <c r="K1075" s="567"/>
      <c r="L1075" s="567"/>
      <c r="M1075" s="567"/>
      <c r="N1075" s="106" t="s">
        <v>1552</v>
      </c>
      <c r="O1075" s="557"/>
      <c r="P1075" s="567"/>
      <c r="Q1075" s="567"/>
      <c r="R1075" s="547" t="s">
        <v>184</v>
      </c>
      <c r="S1075" s="596">
        <v>1</v>
      </c>
      <c r="T1075" s="597">
        <v>0.2</v>
      </c>
      <c r="U1075" s="549">
        <v>30</v>
      </c>
      <c r="V1075" s="554">
        <f t="shared" si="94"/>
        <v>72</v>
      </c>
      <c r="W1075" s="549">
        <f t="shared" si="95"/>
        <v>0.2</v>
      </c>
      <c r="X1075" s="549">
        <v>39</v>
      </c>
      <c r="Y1075" s="550">
        <f t="shared" si="100"/>
        <v>93.600000000000009</v>
      </c>
      <c r="Z1075" s="677" t="s">
        <v>1553</v>
      </c>
      <c r="AA1075" s="678"/>
      <c r="AB1075" s="573" t="s">
        <v>1057</v>
      </c>
      <c r="AD1075" s="106" t="s">
        <v>420</v>
      </c>
      <c r="AE1075" s="106">
        <v>1</v>
      </c>
      <c r="AF1075" s="106">
        <v>0.2</v>
      </c>
      <c r="AG1075" s="708"/>
      <c r="AH1075" s="104">
        <f t="shared" si="96"/>
        <v>0</v>
      </c>
      <c r="AI1075" s="106" t="s">
        <v>420</v>
      </c>
      <c r="AJ1075" s="106">
        <v>1</v>
      </c>
      <c r="AK1075" s="106">
        <v>0.2</v>
      </c>
      <c r="AL1075" s="708"/>
      <c r="AM1075" s="104">
        <f t="shared" si="97"/>
        <v>0</v>
      </c>
      <c r="AN1075" s="106" t="s">
        <v>420</v>
      </c>
      <c r="AO1075" s="106">
        <v>1</v>
      </c>
      <c r="AP1075" s="106">
        <v>0.2</v>
      </c>
      <c r="AQ1075" s="708"/>
      <c r="AR1075" s="104">
        <f t="shared" si="98"/>
        <v>0</v>
      </c>
      <c r="AS1075" s="106" t="s">
        <v>420</v>
      </c>
      <c r="AT1075" s="106">
        <v>1</v>
      </c>
      <c r="AU1075" s="106">
        <v>0.2</v>
      </c>
      <c r="AV1075" s="708"/>
      <c r="AW1075" s="104">
        <f t="shared" si="99"/>
        <v>0</v>
      </c>
    </row>
    <row r="1076" spans="1:49" ht="23" hidden="1">
      <c r="A1076" s="522">
        <v>1072</v>
      </c>
      <c r="B1076" s="531" t="s">
        <v>1058</v>
      </c>
      <c r="C1076" s="103" t="s">
        <v>85</v>
      </c>
      <c r="D1076" s="513" t="s">
        <v>2641</v>
      </c>
      <c r="E1076" s="576" t="s">
        <v>2938</v>
      </c>
      <c r="F1076" s="513" t="s">
        <v>2937</v>
      </c>
      <c r="G1076" s="513" t="s">
        <v>2686</v>
      </c>
      <c r="H1076" s="87" t="s">
        <v>1555</v>
      </c>
      <c r="I1076" s="87" t="s">
        <v>1556</v>
      </c>
      <c r="J1076" s="106" t="s">
        <v>1597</v>
      </c>
      <c r="K1076" s="567"/>
      <c r="L1076" s="567"/>
      <c r="M1076" s="567"/>
      <c r="N1076" s="567"/>
      <c r="O1076" s="557"/>
      <c r="P1076" s="567"/>
      <c r="Q1076" s="567"/>
      <c r="R1076" s="547" t="s">
        <v>184</v>
      </c>
      <c r="S1076" s="596">
        <v>1</v>
      </c>
      <c r="T1076" s="597">
        <v>0.2</v>
      </c>
      <c r="U1076" s="549">
        <v>30</v>
      </c>
      <c r="V1076" s="554">
        <f t="shared" si="94"/>
        <v>72</v>
      </c>
      <c r="W1076" s="549">
        <f t="shared" si="95"/>
        <v>0.2</v>
      </c>
      <c r="X1076" s="549">
        <v>39</v>
      </c>
      <c r="Y1076" s="550">
        <f t="shared" si="100"/>
        <v>93.600000000000009</v>
      </c>
      <c r="Z1076" s="677" t="s">
        <v>1484</v>
      </c>
      <c r="AA1076" s="678"/>
      <c r="AB1076" s="106"/>
      <c r="AD1076" s="106" t="s">
        <v>420</v>
      </c>
      <c r="AE1076" s="106">
        <v>1</v>
      </c>
      <c r="AF1076" s="106">
        <v>0.2</v>
      </c>
      <c r="AG1076" s="708"/>
      <c r="AH1076" s="104">
        <f t="shared" si="96"/>
        <v>0</v>
      </c>
      <c r="AI1076" s="106" t="s">
        <v>420</v>
      </c>
      <c r="AJ1076" s="106">
        <v>1</v>
      </c>
      <c r="AK1076" s="106">
        <v>0.2</v>
      </c>
      <c r="AL1076" s="708"/>
      <c r="AM1076" s="104">
        <f t="shared" si="97"/>
        <v>0</v>
      </c>
      <c r="AN1076" s="106" t="s">
        <v>420</v>
      </c>
      <c r="AO1076" s="106">
        <v>1</v>
      </c>
      <c r="AP1076" s="106">
        <v>0.2</v>
      </c>
      <c r="AQ1076" s="708"/>
      <c r="AR1076" s="104">
        <f t="shared" si="98"/>
        <v>0</v>
      </c>
      <c r="AS1076" s="106" t="s">
        <v>420</v>
      </c>
      <c r="AT1076" s="106">
        <v>1</v>
      </c>
      <c r="AU1076" s="106">
        <v>0.2</v>
      </c>
      <c r="AV1076" s="708"/>
      <c r="AW1076" s="104">
        <f t="shared" si="99"/>
        <v>0</v>
      </c>
    </row>
    <row r="1077" spans="1:49" hidden="1">
      <c r="A1077" s="522">
        <v>1073</v>
      </c>
      <c r="B1077" s="531" t="s">
        <v>1058</v>
      </c>
      <c r="C1077" s="103" t="s">
        <v>85</v>
      </c>
      <c r="D1077" s="513" t="s">
        <v>2641</v>
      </c>
      <c r="E1077" s="576" t="s">
        <v>2938</v>
      </c>
      <c r="F1077" s="513" t="s">
        <v>2937</v>
      </c>
      <c r="G1077" s="513" t="s">
        <v>2686</v>
      </c>
      <c r="H1077" s="87" t="s">
        <v>401</v>
      </c>
      <c r="I1077" s="109" t="s">
        <v>1557</v>
      </c>
      <c r="J1077" s="106" t="s">
        <v>348</v>
      </c>
      <c r="K1077" s="567"/>
      <c r="L1077" s="567"/>
      <c r="M1077" s="567"/>
      <c r="N1077" s="567"/>
      <c r="O1077" s="557"/>
      <c r="P1077" s="567"/>
      <c r="Q1077" s="567"/>
      <c r="R1077" s="547" t="s">
        <v>184</v>
      </c>
      <c r="S1077" s="596">
        <v>1</v>
      </c>
      <c r="T1077" s="597">
        <v>0.1</v>
      </c>
      <c r="U1077" s="549">
        <v>30</v>
      </c>
      <c r="V1077" s="554">
        <f t="shared" si="94"/>
        <v>36</v>
      </c>
      <c r="W1077" s="549">
        <f t="shared" si="95"/>
        <v>0.1</v>
      </c>
      <c r="X1077" s="549">
        <v>39</v>
      </c>
      <c r="Y1077" s="550">
        <f t="shared" si="100"/>
        <v>46.800000000000004</v>
      </c>
      <c r="Z1077" s="677" t="s">
        <v>1484</v>
      </c>
      <c r="AA1077" s="678"/>
      <c r="AB1077" s="106"/>
      <c r="AD1077" s="106" t="s">
        <v>420</v>
      </c>
      <c r="AE1077" s="106">
        <v>1</v>
      </c>
      <c r="AF1077" s="106">
        <v>0.1</v>
      </c>
      <c r="AG1077" s="708"/>
      <c r="AH1077" s="104">
        <f t="shared" si="96"/>
        <v>0</v>
      </c>
      <c r="AI1077" s="106" t="s">
        <v>420</v>
      </c>
      <c r="AJ1077" s="106">
        <v>1</v>
      </c>
      <c r="AK1077" s="106">
        <v>0.1</v>
      </c>
      <c r="AL1077" s="708"/>
      <c r="AM1077" s="104">
        <f t="shared" si="97"/>
        <v>0</v>
      </c>
      <c r="AN1077" s="106" t="s">
        <v>420</v>
      </c>
      <c r="AO1077" s="106">
        <v>1</v>
      </c>
      <c r="AP1077" s="106">
        <v>0.1</v>
      </c>
      <c r="AQ1077" s="708"/>
      <c r="AR1077" s="104">
        <f t="shared" si="98"/>
        <v>0</v>
      </c>
      <c r="AS1077" s="106" t="s">
        <v>420</v>
      </c>
      <c r="AT1077" s="106">
        <v>1</v>
      </c>
      <c r="AU1077" s="106">
        <v>0.1</v>
      </c>
      <c r="AV1077" s="708"/>
      <c r="AW1077" s="104">
        <f t="shared" si="99"/>
        <v>0</v>
      </c>
    </row>
    <row r="1078" spans="1:49" hidden="1">
      <c r="A1078" s="522">
        <v>1074</v>
      </c>
      <c r="B1078" s="531" t="s">
        <v>1058</v>
      </c>
      <c r="C1078" s="103" t="s">
        <v>85</v>
      </c>
      <c r="D1078" s="513" t="s">
        <v>2641</v>
      </c>
      <c r="E1078" s="576" t="s">
        <v>2938</v>
      </c>
      <c r="F1078" s="513" t="s">
        <v>2937</v>
      </c>
      <c r="G1078" s="513" t="s">
        <v>2686</v>
      </c>
      <c r="H1078" s="87" t="s">
        <v>404</v>
      </c>
      <c r="I1078" s="109" t="s">
        <v>1559</v>
      </c>
      <c r="J1078" s="106" t="s">
        <v>1561</v>
      </c>
      <c r="K1078" s="567"/>
      <c r="L1078" s="567"/>
      <c r="M1078" s="567"/>
      <c r="N1078" s="567"/>
      <c r="O1078" s="557"/>
      <c r="P1078" s="567"/>
      <c r="Q1078" s="567"/>
      <c r="R1078" s="547" t="s">
        <v>184</v>
      </c>
      <c r="S1078" s="596">
        <v>1</v>
      </c>
      <c r="T1078" s="597">
        <v>0.2</v>
      </c>
      <c r="U1078" s="549">
        <v>30</v>
      </c>
      <c r="V1078" s="554">
        <f t="shared" si="94"/>
        <v>72</v>
      </c>
      <c r="W1078" s="549">
        <f t="shared" si="95"/>
        <v>0.2</v>
      </c>
      <c r="X1078" s="549">
        <v>39</v>
      </c>
      <c r="Y1078" s="550">
        <f t="shared" si="100"/>
        <v>93.600000000000009</v>
      </c>
      <c r="Z1078" s="677" t="s">
        <v>1484</v>
      </c>
      <c r="AA1078" s="678"/>
      <c r="AB1078" s="106"/>
      <c r="AD1078" s="106" t="s">
        <v>420</v>
      </c>
      <c r="AE1078" s="106">
        <v>1</v>
      </c>
      <c r="AF1078" s="106">
        <v>0.2</v>
      </c>
      <c r="AG1078" s="708"/>
      <c r="AH1078" s="104">
        <f t="shared" si="96"/>
        <v>0</v>
      </c>
      <c r="AI1078" s="106" t="s">
        <v>420</v>
      </c>
      <c r="AJ1078" s="106">
        <v>1</v>
      </c>
      <c r="AK1078" s="106">
        <v>0.2</v>
      </c>
      <c r="AL1078" s="708"/>
      <c r="AM1078" s="104">
        <f t="shared" si="97"/>
        <v>0</v>
      </c>
      <c r="AN1078" s="106" t="s">
        <v>420</v>
      </c>
      <c r="AO1078" s="106">
        <v>1</v>
      </c>
      <c r="AP1078" s="106">
        <v>0.2</v>
      </c>
      <c r="AQ1078" s="708"/>
      <c r="AR1078" s="104">
        <f t="shared" si="98"/>
        <v>0</v>
      </c>
      <c r="AS1078" s="106" t="s">
        <v>420</v>
      </c>
      <c r="AT1078" s="106">
        <v>1</v>
      </c>
      <c r="AU1078" s="106">
        <v>0.2</v>
      </c>
      <c r="AV1078" s="708"/>
      <c r="AW1078" s="104">
        <f t="shared" si="99"/>
        <v>0</v>
      </c>
    </row>
    <row r="1079" spans="1:49" hidden="1">
      <c r="A1079" s="522">
        <v>1075</v>
      </c>
      <c r="B1079" s="531" t="s">
        <v>1058</v>
      </c>
      <c r="C1079" s="103" t="s">
        <v>85</v>
      </c>
      <c r="D1079" s="513" t="s">
        <v>2641</v>
      </c>
      <c r="E1079" s="576" t="s">
        <v>2938</v>
      </c>
      <c r="F1079" s="513" t="s">
        <v>2937</v>
      </c>
      <c r="G1079" s="513" t="s">
        <v>2686</v>
      </c>
      <c r="H1079" s="87" t="s">
        <v>406</v>
      </c>
      <c r="I1079" s="109" t="s">
        <v>1560</v>
      </c>
      <c r="J1079" s="106"/>
      <c r="K1079" s="567"/>
      <c r="L1079" s="567"/>
      <c r="M1079" s="567"/>
      <c r="N1079" s="567"/>
      <c r="O1079" s="557"/>
      <c r="P1079" s="567"/>
      <c r="Q1079" s="567"/>
      <c r="R1079" s="547" t="s">
        <v>184</v>
      </c>
      <c r="S1079" s="596">
        <v>0</v>
      </c>
      <c r="T1079" s="597">
        <v>24</v>
      </c>
      <c r="U1079" s="549">
        <v>30</v>
      </c>
      <c r="V1079" s="554">
        <f t="shared" si="94"/>
        <v>0</v>
      </c>
      <c r="W1079" s="549">
        <f t="shared" si="95"/>
        <v>24</v>
      </c>
      <c r="X1079" s="549">
        <v>39</v>
      </c>
      <c r="Y1079" s="550">
        <f t="shared" si="100"/>
        <v>0</v>
      </c>
      <c r="Z1079" s="677" t="s">
        <v>1484</v>
      </c>
      <c r="AA1079" s="678"/>
      <c r="AB1079" s="106"/>
      <c r="AD1079" s="106" t="s">
        <v>420</v>
      </c>
      <c r="AE1079" s="106">
        <v>0</v>
      </c>
      <c r="AF1079" s="106">
        <v>24</v>
      </c>
      <c r="AG1079" s="708"/>
      <c r="AH1079" s="104">
        <f t="shared" si="96"/>
        <v>0</v>
      </c>
      <c r="AI1079" s="106" t="s">
        <v>420</v>
      </c>
      <c r="AJ1079" s="106">
        <v>0</v>
      </c>
      <c r="AK1079" s="106">
        <v>24</v>
      </c>
      <c r="AL1079" s="708"/>
      <c r="AM1079" s="104">
        <f t="shared" si="97"/>
        <v>0</v>
      </c>
      <c r="AN1079" s="106" t="s">
        <v>420</v>
      </c>
      <c r="AO1079" s="106">
        <v>0</v>
      </c>
      <c r="AP1079" s="106">
        <v>24</v>
      </c>
      <c r="AQ1079" s="708"/>
      <c r="AR1079" s="104">
        <f t="shared" si="98"/>
        <v>0</v>
      </c>
      <c r="AS1079" s="106" t="s">
        <v>420</v>
      </c>
      <c r="AT1079" s="106">
        <v>0</v>
      </c>
      <c r="AU1079" s="106">
        <v>24</v>
      </c>
      <c r="AV1079" s="708"/>
      <c r="AW1079" s="104">
        <f t="shared" si="99"/>
        <v>0</v>
      </c>
    </row>
    <row r="1080" spans="1:49" hidden="1">
      <c r="A1080" s="522">
        <v>1076</v>
      </c>
      <c r="B1080" s="531" t="s">
        <v>1058</v>
      </c>
      <c r="C1080" s="103" t="s">
        <v>85</v>
      </c>
      <c r="D1080" s="513" t="s">
        <v>2641</v>
      </c>
      <c r="E1080" s="576" t="s">
        <v>2938</v>
      </c>
      <c r="F1080" s="513" t="s">
        <v>2937</v>
      </c>
      <c r="G1080" s="513" t="s">
        <v>2686</v>
      </c>
      <c r="H1080" s="87" t="s">
        <v>1562</v>
      </c>
      <c r="I1080" s="109" t="s">
        <v>1563</v>
      </c>
      <c r="J1080" s="106" t="s">
        <v>1598</v>
      </c>
      <c r="K1080" s="567"/>
      <c r="L1080" s="567"/>
      <c r="M1080" s="567"/>
      <c r="N1080" s="567"/>
      <c r="O1080" s="557"/>
      <c r="P1080" s="567"/>
      <c r="Q1080" s="567"/>
      <c r="R1080" s="547" t="s">
        <v>184</v>
      </c>
      <c r="S1080" s="596">
        <v>1</v>
      </c>
      <c r="T1080" s="597">
        <v>0.3</v>
      </c>
      <c r="U1080" s="549">
        <v>30</v>
      </c>
      <c r="V1080" s="554">
        <f t="shared" si="94"/>
        <v>108</v>
      </c>
      <c r="W1080" s="549">
        <f t="shared" si="95"/>
        <v>0.3</v>
      </c>
      <c r="X1080" s="549">
        <v>39</v>
      </c>
      <c r="Y1080" s="550">
        <f t="shared" si="100"/>
        <v>140.39999999999998</v>
      </c>
      <c r="Z1080" s="677" t="s">
        <v>1484</v>
      </c>
      <c r="AA1080" s="678"/>
      <c r="AB1080" s="106"/>
      <c r="AD1080" s="106" t="s">
        <v>420</v>
      </c>
      <c r="AE1080" s="106">
        <v>1</v>
      </c>
      <c r="AF1080" s="106">
        <v>0.3</v>
      </c>
      <c r="AG1080" s="708"/>
      <c r="AH1080" s="104">
        <f t="shared" si="96"/>
        <v>0</v>
      </c>
      <c r="AI1080" s="106" t="s">
        <v>420</v>
      </c>
      <c r="AJ1080" s="106">
        <v>1</v>
      </c>
      <c r="AK1080" s="106">
        <v>0.3</v>
      </c>
      <c r="AL1080" s="708"/>
      <c r="AM1080" s="104">
        <f t="shared" si="97"/>
        <v>0</v>
      </c>
      <c r="AN1080" s="106" t="s">
        <v>420</v>
      </c>
      <c r="AO1080" s="106">
        <v>1</v>
      </c>
      <c r="AP1080" s="106">
        <v>0.3</v>
      </c>
      <c r="AQ1080" s="708"/>
      <c r="AR1080" s="104">
        <f t="shared" si="98"/>
        <v>0</v>
      </c>
      <c r="AS1080" s="106" t="s">
        <v>420</v>
      </c>
      <c r="AT1080" s="106">
        <v>1</v>
      </c>
      <c r="AU1080" s="106">
        <v>0.3</v>
      </c>
      <c r="AV1080" s="708"/>
      <c r="AW1080" s="104">
        <f t="shared" si="99"/>
        <v>0</v>
      </c>
    </row>
    <row r="1081" spans="1:49" hidden="1">
      <c r="A1081" s="522">
        <v>1077</v>
      </c>
      <c r="B1081" s="531" t="s">
        <v>1058</v>
      </c>
      <c r="C1081" s="103" t="s">
        <v>85</v>
      </c>
      <c r="D1081" s="513" t="s">
        <v>2642</v>
      </c>
      <c r="E1081" s="687" t="s">
        <v>2956</v>
      </c>
      <c r="F1081" s="513" t="s">
        <v>2960</v>
      </c>
      <c r="G1081" s="513" t="s">
        <v>2688</v>
      </c>
      <c r="H1081" s="87" t="s">
        <v>1564</v>
      </c>
      <c r="I1081" s="87" t="s">
        <v>1565</v>
      </c>
      <c r="J1081" s="106"/>
      <c r="K1081" s="567"/>
      <c r="L1081" s="567"/>
      <c r="M1081" s="567"/>
      <c r="N1081" s="567"/>
      <c r="O1081" s="557"/>
      <c r="P1081" s="567"/>
      <c r="Q1081" s="567"/>
      <c r="R1081" s="547" t="s">
        <v>184</v>
      </c>
      <c r="S1081" s="596">
        <v>1</v>
      </c>
      <c r="T1081" s="597">
        <v>0.5</v>
      </c>
      <c r="U1081" s="549">
        <v>30</v>
      </c>
      <c r="V1081" s="554">
        <f t="shared" si="94"/>
        <v>180</v>
      </c>
      <c r="W1081" s="549">
        <f t="shared" si="95"/>
        <v>0.5</v>
      </c>
      <c r="X1081" s="549">
        <v>39</v>
      </c>
      <c r="Y1081" s="550">
        <f t="shared" si="100"/>
        <v>234</v>
      </c>
      <c r="Z1081" s="677" t="s">
        <v>1484</v>
      </c>
      <c r="AA1081" s="678"/>
      <c r="AB1081" s="106"/>
      <c r="AD1081" s="106" t="s">
        <v>420</v>
      </c>
      <c r="AE1081" s="106">
        <v>1</v>
      </c>
      <c r="AF1081" s="106">
        <v>0.5</v>
      </c>
      <c r="AG1081" s="708"/>
      <c r="AH1081" s="104">
        <f t="shared" si="96"/>
        <v>0</v>
      </c>
      <c r="AI1081" s="106" t="s">
        <v>420</v>
      </c>
      <c r="AJ1081" s="106">
        <v>1</v>
      </c>
      <c r="AK1081" s="106">
        <v>0.5</v>
      </c>
      <c r="AL1081" s="708"/>
      <c r="AM1081" s="104">
        <f t="shared" si="97"/>
        <v>0</v>
      </c>
      <c r="AN1081" s="106" t="s">
        <v>420</v>
      </c>
      <c r="AO1081" s="106">
        <v>1</v>
      </c>
      <c r="AP1081" s="106">
        <v>0.5</v>
      </c>
      <c r="AQ1081" s="708"/>
      <c r="AR1081" s="104">
        <f t="shared" si="98"/>
        <v>0</v>
      </c>
      <c r="AS1081" s="106" t="s">
        <v>420</v>
      </c>
      <c r="AT1081" s="106">
        <v>1</v>
      </c>
      <c r="AU1081" s="106">
        <v>0.5</v>
      </c>
      <c r="AV1081" s="708"/>
      <c r="AW1081" s="104">
        <f t="shared" si="99"/>
        <v>0</v>
      </c>
    </row>
    <row r="1082" spans="1:49" hidden="1">
      <c r="A1082" s="522">
        <v>1078</v>
      </c>
      <c r="B1082" s="531" t="s">
        <v>1058</v>
      </c>
      <c r="C1082" s="103" t="s">
        <v>85</v>
      </c>
      <c r="D1082" s="513" t="s">
        <v>2642</v>
      </c>
      <c r="E1082" s="687" t="s">
        <v>2956</v>
      </c>
      <c r="F1082" s="513" t="s">
        <v>2687</v>
      </c>
      <c r="G1082" s="513" t="s">
        <v>2689</v>
      </c>
      <c r="H1082" s="87" t="s">
        <v>1567</v>
      </c>
      <c r="I1082" s="87" t="s">
        <v>1568</v>
      </c>
      <c r="J1082" s="106" t="s">
        <v>1569</v>
      </c>
      <c r="K1082" s="106"/>
      <c r="L1082" s="103"/>
      <c r="M1082" s="106"/>
      <c r="N1082" s="106"/>
      <c r="O1082" s="557" t="s">
        <v>1570</v>
      </c>
      <c r="P1082" s="106"/>
      <c r="Q1082" s="106"/>
      <c r="R1082" s="87" t="s">
        <v>420</v>
      </c>
      <c r="S1082" s="548">
        <v>1</v>
      </c>
      <c r="T1082" s="549">
        <v>0.5</v>
      </c>
      <c r="U1082" s="549">
        <v>24.29</v>
      </c>
      <c r="V1082" s="554">
        <f t="shared" si="94"/>
        <v>145.74</v>
      </c>
      <c r="W1082" s="549">
        <v>0.5</v>
      </c>
      <c r="X1082" s="549">
        <v>71.430000000000007</v>
      </c>
      <c r="Y1082" s="550">
        <f t="shared" si="100"/>
        <v>428.58000000000004</v>
      </c>
      <c r="Z1082" s="677" t="s">
        <v>1484</v>
      </c>
      <c r="AA1082" s="678"/>
      <c r="AB1082" s="106"/>
      <c r="AD1082" s="87" t="s">
        <v>420</v>
      </c>
      <c r="AE1082" s="87">
        <v>1</v>
      </c>
      <c r="AF1082" s="87">
        <v>0.5</v>
      </c>
      <c r="AG1082" s="708"/>
      <c r="AH1082" s="104"/>
      <c r="AI1082" s="87" t="s">
        <v>420</v>
      </c>
      <c r="AJ1082" s="87">
        <v>1</v>
      </c>
      <c r="AK1082" s="87">
        <v>0.5</v>
      </c>
      <c r="AL1082" s="708"/>
      <c r="AM1082" s="104"/>
      <c r="AN1082" s="87" t="s">
        <v>420</v>
      </c>
      <c r="AO1082" s="87">
        <v>1</v>
      </c>
      <c r="AP1082" s="87">
        <v>0.5</v>
      </c>
      <c r="AQ1082" s="708"/>
      <c r="AR1082" s="104"/>
      <c r="AS1082" s="87" t="s">
        <v>420</v>
      </c>
      <c r="AT1082" s="87">
        <v>1</v>
      </c>
      <c r="AU1082" s="87">
        <v>0.5</v>
      </c>
      <c r="AV1082" s="708"/>
      <c r="AW1082" s="104"/>
    </row>
    <row r="1083" spans="1:49" hidden="1">
      <c r="A1083" s="522">
        <v>1079</v>
      </c>
      <c r="B1083" s="531" t="s">
        <v>1058</v>
      </c>
      <c r="C1083" s="103" t="s">
        <v>85</v>
      </c>
      <c r="D1083" s="513" t="s">
        <v>2642</v>
      </c>
      <c r="E1083" s="687" t="s">
        <v>2956</v>
      </c>
      <c r="F1083" s="513" t="s">
        <v>2960</v>
      </c>
      <c r="G1083" s="513" t="s">
        <v>2688</v>
      </c>
      <c r="H1083" s="87" t="s">
        <v>1571</v>
      </c>
      <c r="I1083" s="87" t="s">
        <v>1571</v>
      </c>
      <c r="J1083" s="106" t="s">
        <v>1572</v>
      </c>
      <c r="K1083" s="106"/>
      <c r="L1083" s="103"/>
      <c r="M1083" s="106"/>
      <c r="N1083" s="106"/>
      <c r="O1083" s="557"/>
      <c r="P1083" s="106"/>
      <c r="Q1083" s="106"/>
      <c r="R1083" s="87" t="s">
        <v>184</v>
      </c>
      <c r="S1083" s="548">
        <v>1</v>
      </c>
      <c r="T1083" s="549">
        <v>0.25</v>
      </c>
      <c r="U1083" s="549">
        <v>24.29</v>
      </c>
      <c r="V1083" s="554">
        <f t="shared" si="94"/>
        <v>72.87</v>
      </c>
      <c r="W1083" s="549">
        <v>0.25</v>
      </c>
      <c r="X1083" s="549">
        <v>71.430000000000007</v>
      </c>
      <c r="Y1083" s="550">
        <f t="shared" si="100"/>
        <v>214.29000000000002</v>
      </c>
      <c r="Z1083" s="677" t="s">
        <v>1484</v>
      </c>
      <c r="AA1083" s="678"/>
      <c r="AB1083" s="106"/>
      <c r="AD1083" s="87" t="s">
        <v>184</v>
      </c>
      <c r="AE1083" s="87">
        <v>1</v>
      </c>
      <c r="AF1083" s="87">
        <v>0.25</v>
      </c>
      <c r="AG1083" s="708"/>
      <c r="AH1083" s="104"/>
      <c r="AI1083" s="87" t="s">
        <v>184</v>
      </c>
      <c r="AJ1083" s="87">
        <v>1</v>
      </c>
      <c r="AK1083" s="87">
        <v>0.25</v>
      </c>
      <c r="AL1083" s="708"/>
      <c r="AM1083" s="104"/>
      <c r="AN1083" s="87" t="s">
        <v>184</v>
      </c>
      <c r="AO1083" s="87">
        <v>1</v>
      </c>
      <c r="AP1083" s="87">
        <v>0.25</v>
      </c>
      <c r="AQ1083" s="708"/>
      <c r="AR1083" s="104"/>
      <c r="AS1083" s="87" t="s">
        <v>184</v>
      </c>
      <c r="AT1083" s="87">
        <v>1</v>
      </c>
      <c r="AU1083" s="87">
        <v>0.25</v>
      </c>
      <c r="AV1083" s="708"/>
      <c r="AW1083" s="104"/>
    </row>
    <row r="1084" spans="1:49" ht="23" hidden="1">
      <c r="A1084" s="522">
        <v>1080</v>
      </c>
      <c r="B1084" s="531" t="s">
        <v>1058</v>
      </c>
      <c r="C1084" s="103" t="s">
        <v>85</v>
      </c>
      <c r="D1084" s="513" t="s">
        <v>2642</v>
      </c>
      <c r="E1084" s="687" t="s">
        <v>2956</v>
      </c>
      <c r="F1084" s="513" t="s">
        <v>2687</v>
      </c>
      <c r="G1084" s="513" t="s">
        <v>1554</v>
      </c>
      <c r="H1084" s="87" t="s">
        <v>1573</v>
      </c>
      <c r="I1084" s="87" t="s">
        <v>1574</v>
      </c>
      <c r="J1084" s="106" t="s">
        <v>1575</v>
      </c>
      <c r="K1084" s="106"/>
      <c r="L1084" s="103"/>
      <c r="M1084" s="106"/>
      <c r="N1084" s="106"/>
      <c r="O1084" s="557"/>
      <c r="P1084" s="106"/>
      <c r="Q1084" s="106"/>
      <c r="R1084" s="87" t="s">
        <v>184</v>
      </c>
      <c r="S1084" s="548">
        <v>1</v>
      </c>
      <c r="T1084" s="549">
        <v>0.15</v>
      </c>
      <c r="U1084" s="549">
        <v>24.29</v>
      </c>
      <c r="V1084" s="554">
        <f t="shared" si="94"/>
        <v>43.721999999999994</v>
      </c>
      <c r="W1084" s="549">
        <v>0.15</v>
      </c>
      <c r="X1084" s="549">
        <v>71.430000000000007</v>
      </c>
      <c r="Y1084" s="550">
        <f t="shared" si="100"/>
        <v>128.57400000000001</v>
      </c>
      <c r="Z1084" s="677" t="s">
        <v>1484</v>
      </c>
      <c r="AA1084" s="678"/>
      <c r="AB1084" s="106"/>
      <c r="AD1084" s="87" t="s">
        <v>184</v>
      </c>
      <c r="AE1084" s="87">
        <v>1</v>
      </c>
      <c r="AF1084" s="87">
        <v>0.15</v>
      </c>
      <c r="AG1084" s="708"/>
      <c r="AH1084" s="104"/>
      <c r="AI1084" s="87" t="s">
        <v>184</v>
      </c>
      <c r="AJ1084" s="87">
        <v>1</v>
      </c>
      <c r="AK1084" s="87">
        <v>0.15</v>
      </c>
      <c r="AL1084" s="708"/>
      <c r="AM1084" s="104"/>
      <c r="AN1084" s="87" t="s">
        <v>184</v>
      </c>
      <c r="AO1084" s="87">
        <v>1</v>
      </c>
      <c r="AP1084" s="87">
        <v>0.15</v>
      </c>
      <c r="AQ1084" s="708"/>
      <c r="AR1084" s="104"/>
      <c r="AS1084" s="87" t="s">
        <v>184</v>
      </c>
      <c r="AT1084" s="87">
        <v>1</v>
      </c>
      <c r="AU1084" s="87">
        <v>0.15</v>
      </c>
      <c r="AV1084" s="708"/>
      <c r="AW1084" s="104"/>
    </row>
    <row r="1085" spans="1:49" hidden="1">
      <c r="A1085" s="522">
        <v>1081</v>
      </c>
      <c r="B1085" s="531" t="s">
        <v>1058</v>
      </c>
      <c r="C1085" s="103" t="s">
        <v>85</v>
      </c>
      <c r="D1085" s="513" t="s">
        <v>2642</v>
      </c>
      <c r="E1085" s="687" t="s">
        <v>2956</v>
      </c>
      <c r="F1085" s="513" t="s">
        <v>2687</v>
      </c>
      <c r="G1085" s="513" t="s">
        <v>1554</v>
      </c>
      <c r="H1085" s="87" t="s">
        <v>1576</v>
      </c>
      <c r="I1085" s="109" t="s">
        <v>1577</v>
      </c>
      <c r="J1085" s="106" t="s">
        <v>1578</v>
      </c>
      <c r="K1085" s="106"/>
      <c r="L1085" s="103"/>
      <c r="M1085" s="106"/>
      <c r="N1085" s="106"/>
      <c r="O1085" s="557"/>
      <c r="P1085" s="106"/>
      <c r="Q1085" s="106"/>
      <c r="R1085" s="87" t="s">
        <v>420</v>
      </c>
      <c r="S1085" s="548">
        <v>0</v>
      </c>
      <c r="T1085" s="549">
        <v>800</v>
      </c>
      <c r="U1085" s="549">
        <v>24.29</v>
      </c>
      <c r="V1085" s="554">
        <f t="shared" si="94"/>
        <v>0</v>
      </c>
      <c r="W1085" s="549">
        <v>800</v>
      </c>
      <c r="X1085" s="549">
        <v>71.430000000000007</v>
      </c>
      <c r="Y1085" s="550">
        <f t="shared" si="100"/>
        <v>0</v>
      </c>
      <c r="Z1085" s="677" t="s">
        <v>1484</v>
      </c>
      <c r="AA1085" s="678"/>
      <c r="AB1085" s="106"/>
      <c r="AD1085" s="87" t="s">
        <v>420</v>
      </c>
      <c r="AE1085" s="87">
        <v>0</v>
      </c>
      <c r="AF1085" s="87">
        <v>800</v>
      </c>
      <c r="AG1085" s="708"/>
      <c r="AH1085" s="104"/>
      <c r="AI1085" s="87" t="s">
        <v>420</v>
      </c>
      <c r="AJ1085" s="87">
        <v>0</v>
      </c>
      <c r="AK1085" s="87">
        <v>800</v>
      </c>
      <c r="AL1085" s="708"/>
      <c r="AM1085" s="104"/>
      <c r="AN1085" s="87" t="s">
        <v>420</v>
      </c>
      <c r="AO1085" s="87">
        <v>0</v>
      </c>
      <c r="AP1085" s="87">
        <v>800</v>
      </c>
      <c r="AQ1085" s="708"/>
      <c r="AR1085" s="104"/>
      <c r="AS1085" s="87" t="s">
        <v>420</v>
      </c>
      <c r="AT1085" s="87">
        <v>0</v>
      </c>
      <c r="AU1085" s="87">
        <v>800</v>
      </c>
      <c r="AV1085" s="708"/>
      <c r="AW1085" s="104"/>
    </row>
    <row r="1086" spans="1:49" hidden="1">
      <c r="A1086" s="522">
        <v>1082</v>
      </c>
      <c r="B1086" s="531" t="s">
        <v>1058</v>
      </c>
      <c r="C1086" s="103" t="s">
        <v>85</v>
      </c>
      <c r="D1086" s="513" t="s">
        <v>2642</v>
      </c>
      <c r="E1086" s="687" t="s">
        <v>2956</v>
      </c>
      <c r="F1086" s="513" t="s">
        <v>2687</v>
      </c>
      <c r="G1086" s="513" t="s">
        <v>1554</v>
      </c>
      <c r="H1086" s="87" t="s">
        <v>193</v>
      </c>
      <c r="I1086" s="109" t="s">
        <v>1579</v>
      </c>
      <c r="J1086" s="106"/>
      <c r="K1086" s="106"/>
      <c r="L1086" s="103"/>
      <c r="M1086" s="106"/>
      <c r="N1086" s="106" t="s">
        <v>1580</v>
      </c>
      <c r="O1086" s="557" t="s">
        <v>2576</v>
      </c>
      <c r="P1086" s="106"/>
      <c r="Q1086" s="106"/>
      <c r="R1086" s="87" t="s">
        <v>420</v>
      </c>
      <c r="S1086" s="548">
        <v>1</v>
      </c>
      <c r="T1086" s="549">
        <v>0.5</v>
      </c>
      <c r="U1086" s="549">
        <v>24.29</v>
      </c>
      <c r="V1086" s="554">
        <f t="shared" si="94"/>
        <v>145.74</v>
      </c>
      <c r="W1086" s="549">
        <v>0.5</v>
      </c>
      <c r="X1086" s="549">
        <v>71.430000000000007</v>
      </c>
      <c r="Y1086" s="550">
        <f t="shared" si="100"/>
        <v>428.58000000000004</v>
      </c>
      <c r="Z1086" s="677" t="s">
        <v>1484</v>
      </c>
      <c r="AA1086" s="678"/>
      <c r="AB1086" s="573" t="s">
        <v>2577</v>
      </c>
      <c r="AD1086" s="87" t="s">
        <v>420</v>
      </c>
      <c r="AE1086" s="87">
        <v>1</v>
      </c>
      <c r="AF1086" s="87">
        <v>0.5</v>
      </c>
      <c r="AG1086" s="708"/>
      <c r="AH1086" s="104"/>
      <c r="AI1086" s="87" t="s">
        <v>420</v>
      </c>
      <c r="AJ1086" s="87">
        <v>1</v>
      </c>
      <c r="AK1086" s="87">
        <v>0.5</v>
      </c>
      <c r="AL1086" s="708"/>
      <c r="AM1086" s="104"/>
      <c r="AN1086" s="87" t="s">
        <v>420</v>
      </c>
      <c r="AO1086" s="87">
        <v>1</v>
      </c>
      <c r="AP1086" s="87">
        <v>0.5</v>
      </c>
      <c r="AQ1086" s="708"/>
      <c r="AR1086" s="104"/>
      <c r="AS1086" s="87" t="s">
        <v>420</v>
      </c>
      <c r="AT1086" s="87">
        <v>1</v>
      </c>
      <c r="AU1086" s="87">
        <v>0.5</v>
      </c>
      <c r="AV1086" s="708"/>
      <c r="AW1086" s="104"/>
    </row>
    <row r="1087" spans="1:49" hidden="1">
      <c r="A1087" s="522">
        <v>1083</v>
      </c>
      <c r="B1087" s="531" t="s">
        <v>1058</v>
      </c>
      <c r="C1087" s="513" t="s">
        <v>122</v>
      </c>
      <c r="D1087" s="513" t="s">
        <v>2640</v>
      </c>
      <c r="E1087" s="689" t="s">
        <v>1599</v>
      </c>
      <c r="F1087" s="103" t="s">
        <v>1600</v>
      </c>
      <c r="G1087" s="513" t="s">
        <v>1601</v>
      </c>
      <c r="H1087" s="87" t="s">
        <v>1602</v>
      </c>
      <c r="I1087" s="109" t="s">
        <v>1603</v>
      </c>
      <c r="J1087" s="109" t="s">
        <v>1604</v>
      </c>
      <c r="K1087" s="103"/>
      <c r="L1087" s="103"/>
      <c r="M1087" s="106"/>
      <c r="N1087" s="106"/>
      <c r="O1087" s="546" t="s">
        <v>1605</v>
      </c>
      <c r="P1087" s="102"/>
      <c r="Q1087" s="103"/>
      <c r="R1087" s="87" t="s">
        <v>184</v>
      </c>
      <c r="S1087" s="548">
        <v>1</v>
      </c>
      <c r="T1087" s="549">
        <v>0.25</v>
      </c>
      <c r="U1087" s="549">
        <v>160</v>
      </c>
      <c r="V1087" s="554">
        <f t="shared" si="94"/>
        <v>480</v>
      </c>
      <c r="W1087" s="549"/>
      <c r="X1087" s="549">
        <f>U1087*2</f>
        <v>320</v>
      </c>
      <c r="Y1087" s="554">
        <f t="shared" si="100"/>
        <v>960</v>
      </c>
      <c r="Z1087" s="677" t="s">
        <v>1606</v>
      </c>
      <c r="AA1087" s="765" t="s">
        <v>92</v>
      </c>
      <c r="AB1087" s="763" t="s">
        <v>2690</v>
      </c>
      <c r="AC1087" s="7">
        <f>X1087/2.4</f>
        <v>133.33333333333334</v>
      </c>
      <c r="AD1087" s="87"/>
      <c r="AE1087" s="103">
        <v>1</v>
      </c>
      <c r="AF1087" s="549">
        <v>0.25</v>
      </c>
      <c r="AG1087" s="103">
        <f>2.8*8</f>
        <v>22.4</v>
      </c>
      <c r="AH1087" s="104">
        <f t="shared" ref="AH1087:AH1150" si="101">AE1087*AF1087*AG1087*12</f>
        <v>67.199999999999989</v>
      </c>
      <c r="AI1087" s="87"/>
      <c r="AJ1087" s="103">
        <v>1</v>
      </c>
      <c r="AK1087" s="549">
        <v>0.25</v>
      </c>
      <c r="AL1087" s="103">
        <f>4.3*8+2.8*8</f>
        <v>56.8</v>
      </c>
      <c r="AM1087" s="104">
        <f>AJ1087*AK1087*AL1087*12</f>
        <v>170.39999999999998</v>
      </c>
      <c r="AN1087" s="87"/>
      <c r="AO1087" s="103"/>
      <c r="AP1087" s="103"/>
      <c r="AQ1087" s="103"/>
      <c r="AR1087" s="104">
        <f t="shared" ref="AR1087:AR1150" si="102">AO1087*AP1087*AQ1087*12</f>
        <v>0</v>
      </c>
      <c r="AS1087" s="87"/>
      <c r="AT1087" s="103"/>
      <c r="AU1087" s="103"/>
      <c r="AV1087" s="103"/>
      <c r="AW1087" s="104">
        <f t="shared" ref="AW1087:AW1150" si="103">AT1087*AU1087*AV1087*12</f>
        <v>0</v>
      </c>
    </row>
    <row r="1088" spans="1:49" hidden="1">
      <c r="A1088" s="522">
        <v>1084</v>
      </c>
      <c r="B1088" s="531" t="s">
        <v>1058</v>
      </c>
      <c r="C1088" s="513" t="s">
        <v>122</v>
      </c>
      <c r="D1088" s="513" t="s">
        <v>2640</v>
      </c>
      <c r="E1088" s="689" t="s">
        <v>1599</v>
      </c>
      <c r="F1088" s="103" t="s">
        <v>1600</v>
      </c>
      <c r="G1088" s="592" t="s">
        <v>1601</v>
      </c>
      <c r="H1088" s="87" t="s">
        <v>1607</v>
      </c>
      <c r="I1088" s="109" t="s">
        <v>1608</v>
      </c>
      <c r="J1088" s="109" t="s">
        <v>1609</v>
      </c>
      <c r="K1088" s="103"/>
      <c r="L1088" s="103"/>
      <c r="M1088" s="106"/>
      <c r="N1088" s="106"/>
      <c r="O1088" s="546" t="s">
        <v>1605</v>
      </c>
      <c r="P1088" s="102"/>
      <c r="Q1088" s="103"/>
      <c r="R1088" s="87" t="s">
        <v>184</v>
      </c>
      <c r="S1088" s="548">
        <v>1</v>
      </c>
      <c r="T1088" s="549">
        <v>0.25</v>
      </c>
      <c r="U1088" s="549">
        <v>160</v>
      </c>
      <c r="V1088" s="554">
        <f t="shared" si="94"/>
        <v>480</v>
      </c>
      <c r="W1088" s="549"/>
      <c r="X1088" s="549">
        <f>U1088*2</f>
        <v>320</v>
      </c>
      <c r="Y1088" s="554">
        <f t="shared" si="100"/>
        <v>960</v>
      </c>
      <c r="Z1088" s="677" t="s">
        <v>1606</v>
      </c>
      <c r="AA1088" s="765"/>
      <c r="AB1088" s="763"/>
      <c r="AC1088" s="7">
        <f t="shared" ref="AC1088:AC1151" si="104">X1088/2.4</f>
        <v>133.33333333333334</v>
      </c>
      <c r="AD1088" s="87"/>
      <c r="AE1088" s="103"/>
      <c r="AF1088" s="549">
        <v>0.25</v>
      </c>
      <c r="AG1088" s="103"/>
      <c r="AH1088" s="104"/>
      <c r="AI1088" s="87"/>
      <c r="AJ1088" s="103"/>
      <c r="AK1088" s="549">
        <v>0.25</v>
      </c>
      <c r="AL1088" s="103"/>
      <c r="AM1088" s="104"/>
      <c r="AN1088" s="87"/>
      <c r="AO1088" s="103"/>
      <c r="AP1088" s="103"/>
      <c r="AQ1088" s="103"/>
      <c r="AR1088" s="104"/>
      <c r="AS1088" s="87"/>
      <c r="AT1088" s="103"/>
      <c r="AU1088" s="103"/>
      <c r="AV1088" s="103"/>
      <c r="AW1088" s="104"/>
    </row>
    <row r="1089" spans="1:49" hidden="1">
      <c r="A1089" s="522">
        <v>1085</v>
      </c>
      <c r="B1089" s="531" t="s">
        <v>1058</v>
      </c>
      <c r="C1089" s="513" t="s">
        <v>122</v>
      </c>
      <c r="D1089" s="513" t="s">
        <v>2640</v>
      </c>
      <c r="E1089" s="689" t="s">
        <v>1599</v>
      </c>
      <c r="F1089" s="103" t="s">
        <v>1610</v>
      </c>
      <c r="G1089" s="513" t="s">
        <v>1611</v>
      </c>
      <c r="H1089" s="87" t="s">
        <v>1602</v>
      </c>
      <c r="I1089" s="109" t="s">
        <v>1603</v>
      </c>
      <c r="J1089" s="106" t="s">
        <v>1604</v>
      </c>
      <c r="K1089" s="103"/>
      <c r="L1089" s="103"/>
      <c r="M1089" s="106"/>
      <c r="N1089" s="106"/>
      <c r="O1089" s="557" t="s">
        <v>1612</v>
      </c>
      <c r="P1089" s="103"/>
      <c r="Q1089" s="103"/>
      <c r="R1089" s="87" t="s">
        <v>184</v>
      </c>
      <c r="S1089" s="548">
        <v>1</v>
      </c>
      <c r="T1089" s="549">
        <v>0.25</v>
      </c>
      <c r="U1089" s="549">
        <v>160</v>
      </c>
      <c r="V1089" s="554">
        <f t="shared" si="94"/>
        <v>480</v>
      </c>
      <c r="W1089" s="549"/>
      <c r="X1089" s="549">
        <f>U1089*2.4</f>
        <v>384</v>
      </c>
      <c r="Y1089" s="554">
        <f t="shared" si="100"/>
        <v>1152</v>
      </c>
      <c r="Z1089" s="677" t="s">
        <v>1606</v>
      </c>
      <c r="AA1089" s="765"/>
      <c r="AB1089" s="102"/>
      <c r="AC1089" s="7">
        <f t="shared" si="104"/>
        <v>160</v>
      </c>
      <c r="AD1089" s="87"/>
      <c r="AE1089" s="103">
        <v>1</v>
      </c>
      <c r="AF1089" s="549">
        <v>0.25</v>
      </c>
      <c r="AG1089" s="103">
        <f>2.8*8</f>
        <v>22.4</v>
      </c>
      <c r="AH1089" s="104">
        <f t="shared" si="101"/>
        <v>67.199999999999989</v>
      </c>
      <c r="AI1089" s="87"/>
      <c r="AJ1089" s="103">
        <v>1</v>
      </c>
      <c r="AK1089" s="549">
        <v>0.25</v>
      </c>
      <c r="AL1089" s="103">
        <f>4.3*8+2.8*8</f>
        <v>56.8</v>
      </c>
      <c r="AM1089" s="104">
        <f t="shared" ref="AM1089:AM1159" si="105">AJ1089*AK1089*AL1089*12</f>
        <v>170.39999999999998</v>
      </c>
      <c r="AN1089" s="87"/>
      <c r="AO1089" s="103"/>
      <c r="AP1089" s="103"/>
      <c r="AQ1089" s="103"/>
      <c r="AR1089" s="104">
        <f t="shared" si="102"/>
        <v>0</v>
      </c>
      <c r="AS1089" s="87"/>
      <c r="AT1089" s="103"/>
      <c r="AU1089" s="103"/>
      <c r="AV1089" s="103"/>
      <c r="AW1089" s="104">
        <f t="shared" si="103"/>
        <v>0</v>
      </c>
    </row>
    <row r="1090" spans="1:49" hidden="1">
      <c r="A1090" s="522">
        <v>1086</v>
      </c>
      <c r="B1090" s="531" t="s">
        <v>1058</v>
      </c>
      <c r="C1090" s="513" t="s">
        <v>122</v>
      </c>
      <c r="D1090" s="513" t="s">
        <v>2640</v>
      </c>
      <c r="E1090" s="689" t="s">
        <v>1599</v>
      </c>
      <c r="F1090" s="103" t="s">
        <v>1610</v>
      </c>
      <c r="G1090" s="592" t="s">
        <v>1611</v>
      </c>
      <c r="H1090" s="87" t="s">
        <v>1613</v>
      </c>
      <c r="I1090" s="109" t="s">
        <v>1614</v>
      </c>
      <c r="J1090" s="109" t="s">
        <v>1615</v>
      </c>
      <c r="K1090" s="103"/>
      <c r="L1090" s="103"/>
      <c r="M1090" s="106"/>
      <c r="N1090" s="106"/>
      <c r="O1090" s="557" t="s">
        <v>1612</v>
      </c>
      <c r="P1090" s="103"/>
      <c r="Q1090" s="103"/>
      <c r="R1090" s="87" t="s">
        <v>184</v>
      </c>
      <c r="S1090" s="548">
        <v>1</v>
      </c>
      <c r="T1090" s="549">
        <v>0.25</v>
      </c>
      <c r="U1090" s="549">
        <v>160</v>
      </c>
      <c r="V1090" s="554">
        <f t="shared" si="94"/>
        <v>480</v>
      </c>
      <c r="W1090" s="549"/>
      <c r="X1090" s="549">
        <f t="shared" ref="X1090:X1096" si="106">U1090</f>
        <v>160</v>
      </c>
      <c r="Y1090" s="554">
        <f t="shared" si="100"/>
        <v>480</v>
      </c>
      <c r="Z1090" s="677" t="s">
        <v>1606</v>
      </c>
      <c r="AA1090" s="765"/>
      <c r="AB1090" s="102"/>
      <c r="AC1090" s="7">
        <f t="shared" si="104"/>
        <v>66.666666666666671</v>
      </c>
      <c r="AD1090" s="87"/>
      <c r="AE1090" s="103"/>
      <c r="AF1090" s="549">
        <v>0.25</v>
      </c>
      <c r="AG1090" s="103"/>
      <c r="AH1090" s="104"/>
      <c r="AI1090" s="87"/>
      <c r="AJ1090" s="103"/>
      <c r="AK1090" s="549">
        <v>0.25</v>
      </c>
      <c r="AL1090" s="103"/>
      <c r="AM1090" s="104"/>
      <c r="AN1090" s="87"/>
      <c r="AO1090" s="103"/>
      <c r="AP1090" s="103"/>
      <c r="AQ1090" s="103"/>
      <c r="AR1090" s="104"/>
      <c r="AS1090" s="87"/>
      <c r="AT1090" s="103"/>
      <c r="AU1090" s="103"/>
      <c r="AV1090" s="103"/>
      <c r="AW1090" s="104"/>
    </row>
    <row r="1091" spans="1:49" hidden="1">
      <c r="A1091" s="522">
        <v>1087</v>
      </c>
      <c r="B1091" s="531" t="s">
        <v>1058</v>
      </c>
      <c r="C1091" s="513" t="s">
        <v>122</v>
      </c>
      <c r="D1091" s="513" t="s">
        <v>2640</v>
      </c>
      <c r="E1091" s="689" t="s">
        <v>1599</v>
      </c>
      <c r="F1091" s="103" t="s">
        <v>1616</v>
      </c>
      <c r="G1091" s="513" t="s">
        <v>1617</v>
      </c>
      <c r="H1091" s="87" t="s">
        <v>321</v>
      </c>
      <c r="I1091" s="109" t="s">
        <v>1603</v>
      </c>
      <c r="J1091" s="106" t="s">
        <v>1604</v>
      </c>
      <c r="K1091" s="513"/>
      <c r="L1091" s="103"/>
      <c r="M1091" s="106"/>
      <c r="N1091" s="106"/>
      <c r="O1091" s="557" t="s">
        <v>1618</v>
      </c>
      <c r="P1091" s="103"/>
      <c r="Q1091" s="103"/>
      <c r="R1091" s="87" t="s">
        <v>184</v>
      </c>
      <c r="S1091" s="548">
        <v>1</v>
      </c>
      <c r="T1091" s="549">
        <v>0.25</v>
      </c>
      <c r="U1091" s="549">
        <v>160</v>
      </c>
      <c r="V1091" s="554">
        <f t="shared" si="94"/>
        <v>480</v>
      </c>
      <c r="W1091" s="549"/>
      <c r="X1091" s="549">
        <f t="shared" si="106"/>
        <v>160</v>
      </c>
      <c r="Y1091" s="554">
        <f t="shared" si="100"/>
        <v>480</v>
      </c>
      <c r="Z1091" s="677" t="s">
        <v>1606</v>
      </c>
      <c r="AA1091" s="729" t="s">
        <v>91</v>
      </c>
      <c r="AB1091" s="102"/>
      <c r="AC1091" s="7">
        <f t="shared" si="104"/>
        <v>66.666666666666671</v>
      </c>
      <c r="AD1091" s="87"/>
      <c r="AE1091" s="103">
        <v>1</v>
      </c>
      <c r="AF1091" s="549">
        <v>0.25</v>
      </c>
      <c r="AG1091" s="103">
        <f>2.8*8</f>
        <v>22.4</v>
      </c>
      <c r="AH1091" s="104">
        <f t="shared" si="101"/>
        <v>67.199999999999989</v>
      </c>
      <c r="AI1091" s="87"/>
      <c r="AJ1091" s="103">
        <v>1</v>
      </c>
      <c r="AK1091" s="549">
        <v>0.25</v>
      </c>
      <c r="AL1091" s="103">
        <f>4.3*8+2.8*8</f>
        <v>56.8</v>
      </c>
      <c r="AM1091" s="104">
        <f t="shared" si="105"/>
        <v>170.39999999999998</v>
      </c>
      <c r="AN1091" s="87"/>
      <c r="AO1091" s="103"/>
      <c r="AP1091" s="103"/>
      <c r="AQ1091" s="103"/>
      <c r="AR1091" s="104">
        <f t="shared" si="102"/>
        <v>0</v>
      </c>
      <c r="AS1091" s="87"/>
      <c r="AT1091" s="103"/>
      <c r="AU1091" s="103"/>
      <c r="AV1091" s="103"/>
      <c r="AW1091" s="104">
        <f t="shared" si="103"/>
        <v>0</v>
      </c>
    </row>
    <row r="1092" spans="1:49" hidden="1">
      <c r="A1092" s="522">
        <v>1088</v>
      </c>
      <c r="B1092" s="531" t="s">
        <v>1058</v>
      </c>
      <c r="C1092" s="513" t="s">
        <v>122</v>
      </c>
      <c r="D1092" s="513" t="s">
        <v>2640</v>
      </c>
      <c r="E1092" s="689" t="s">
        <v>1599</v>
      </c>
      <c r="F1092" s="103" t="s">
        <v>1616</v>
      </c>
      <c r="G1092" s="592" t="s">
        <v>1617</v>
      </c>
      <c r="H1092" s="87" t="s">
        <v>1619</v>
      </c>
      <c r="I1092" s="109" t="s">
        <v>1620</v>
      </c>
      <c r="J1092" s="591" t="s">
        <v>1621</v>
      </c>
      <c r="K1092" s="513"/>
      <c r="L1092" s="103"/>
      <c r="M1092" s="106"/>
      <c r="N1092" s="106"/>
      <c r="O1092" s="557" t="s">
        <v>1618</v>
      </c>
      <c r="P1092" s="103"/>
      <c r="Q1092" s="103"/>
      <c r="R1092" s="87" t="s">
        <v>184</v>
      </c>
      <c r="S1092" s="548">
        <v>1</v>
      </c>
      <c r="T1092" s="549">
        <v>0.25</v>
      </c>
      <c r="U1092" s="549">
        <v>160</v>
      </c>
      <c r="V1092" s="554">
        <f t="shared" si="94"/>
        <v>480</v>
      </c>
      <c r="W1092" s="549"/>
      <c r="X1092" s="549">
        <f t="shared" si="106"/>
        <v>160</v>
      </c>
      <c r="Y1092" s="554">
        <f t="shared" si="100"/>
        <v>480</v>
      </c>
      <c r="Z1092" s="677" t="s">
        <v>1606</v>
      </c>
      <c r="AA1092" s="729"/>
      <c r="AB1092" s="102"/>
      <c r="AC1092" s="7">
        <f t="shared" si="104"/>
        <v>66.666666666666671</v>
      </c>
      <c r="AD1092" s="87"/>
      <c r="AE1092" s="103"/>
      <c r="AF1092" s="549">
        <v>0.25</v>
      </c>
      <c r="AG1092" s="103"/>
      <c r="AH1092" s="104"/>
      <c r="AI1092" s="87"/>
      <c r="AJ1092" s="103"/>
      <c r="AK1092" s="549">
        <v>0.25</v>
      </c>
      <c r="AL1092" s="103"/>
      <c r="AM1092" s="104"/>
      <c r="AN1092" s="87"/>
      <c r="AO1092" s="103"/>
      <c r="AP1092" s="103"/>
      <c r="AQ1092" s="103"/>
      <c r="AR1092" s="104"/>
      <c r="AS1092" s="87"/>
      <c r="AT1092" s="103"/>
      <c r="AU1092" s="103"/>
      <c r="AV1092" s="103"/>
      <c r="AW1092" s="104"/>
    </row>
    <row r="1093" spans="1:49" hidden="1">
      <c r="A1093" s="522">
        <v>1089</v>
      </c>
      <c r="B1093" s="531" t="s">
        <v>1058</v>
      </c>
      <c r="C1093" s="513" t="s">
        <v>122</v>
      </c>
      <c r="D1093" s="513" t="s">
        <v>2640</v>
      </c>
      <c r="E1093" s="689" t="s">
        <v>1599</v>
      </c>
      <c r="F1093" s="103" t="s">
        <v>1622</v>
      </c>
      <c r="G1093" s="513" t="s">
        <v>1623</v>
      </c>
      <c r="H1093" s="87" t="s">
        <v>1624</v>
      </c>
      <c r="I1093" s="87" t="s">
        <v>1625</v>
      </c>
      <c r="J1093" s="690" t="s">
        <v>1626</v>
      </c>
      <c r="K1093" s="106"/>
      <c r="L1093" s="103"/>
      <c r="M1093" s="106"/>
      <c r="N1093" s="106"/>
      <c r="O1093" s="557" t="s">
        <v>1627</v>
      </c>
      <c r="P1093" s="103"/>
      <c r="Q1093" s="103"/>
      <c r="R1093" s="87" t="s">
        <v>184</v>
      </c>
      <c r="S1093" s="548">
        <v>1</v>
      </c>
      <c r="T1093" s="549">
        <v>0.125</v>
      </c>
      <c r="U1093" s="549">
        <v>64</v>
      </c>
      <c r="V1093" s="554">
        <f t="shared" si="94"/>
        <v>96</v>
      </c>
      <c r="W1093" s="549"/>
      <c r="X1093" s="549">
        <f t="shared" si="106"/>
        <v>64</v>
      </c>
      <c r="Y1093" s="554">
        <f t="shared" si="100"/>
        <v>96</v>
      </c>
      <c r="Z1093" s="677" t="s">
        <v>1606</v>
      </c>
      <c r="AA1093" s="729" t="s">
        <v>91</v>
      </c>
      <c r="AB1093" s="102"/>
      <c r="AC1093" s="7">
        <f t="shared" si="104"/>
        <v>26.666666666666668</v>
      </c>
      <c r="AD1093" s="87"/>
      <c r="AE1093" s="103">
        <v>1</v>
      </c>
      <c r="AF1093" s="549">
        <v>0.125</v>
      </c>
      <c r="AG1093" s="103">
        <f t="shared" ref="AG1093:AG1099" si="107">2.8*8</f>
        <v>22.4</v>
      </c>
      <c r="AH1093" s="104">
        <f t="shared" si="101"/>
        <v>33.599999999999994</v>
      </c>
      <c r="AI1093" s="87"/>
      <c r="AJ1093" s="103">
        <v>1</v>
      </c>
      <c r="AK1093" s="549">
        <v>0.125</v>
      </c>
      <c r="AL1093" s="103">
        <f t="shared" ref="AL1093:AL1100" si="108">4.3*8+2.8*8</f>
        <v>56.8</v>
      </c>
      <c r="AM1093" s="104">
        <f t="shared" si="105"/>
        <v>85.199999999999989</v>
      </c>
      <c r="AN1093" s="87"/>
      <c r="AO1093" s="103"/>
      <c r="AP1093" s="103"/>
      <c r="AQ1093" s="103"/>
      <c r="AR1093" s="104">
        <f t="shared" si="102"/>
        <v>0</v>
      </c>
      <c r="AS1093" s="87"/>
      <c r="AT1093" s="103"/>
      <c r="AU1093" s="103"/>
      <c r="AV1093" s="103"/>
      <c r="AW1093" s="104">
        <f t="shared" si="103"/>
        <v>0</v>
      </c>
    </row>
    <row r="1094" spans="1:49" hidden="1">
      <c r="A1094" s="522">
        <v>1090</v>
      </c>
      <c r="B1094" s="531" t="s">
        <v>1058</v>
      </c>
      <c r="C1094" s="513" t="s">
        <v>122</v>
      </c>
      <c r="D1094" s="513" t="s">
        <v>2640</v>
      </c>
      <c r="E1094" s="689" t="s">
        <v>1599</v>
      </c>
      <c r="F1094" s="103" t="s">
        <v>1622</v>
      </c>
      <c r="G1094" s="592" t="s">
        <v>1623</v>
      </c>
      <c r="H1094" s="87" t="s">
        <v>1628</v>
      </c>
      <c r="I1094" s="87" t="s">
        <v>1629</v>
      </c>
      <c r="J1094" s="690" t="s">
        <v>1626</v>
      </c>
      <c r="K1094" s="106"/>
      <c r="L1094" s="103"/>
      <c r="M1094" s="106"/>
      <c r="N1094" s="106"/>
      <c r="O1094" s="557" t="s">
        <v>1627</v>
      </c>
      <c r="P1094" s="103"/>
      <c r="Q1094" s="103"/>
      <c r="R1094" s="87" t="s">
        <v>184</v>
      </c>
      <c r="S1094" s="548">
        <v>1</v>
      </c>
      <c r="T1094" s="549">
        <v>0.125</v>
      </c>
      <c r="U1094" s="549">
        <v>64</v>
      </c>
      <c r="V1094" s="554">
        <f t="shared" si="94"/>
        <v>96</v>
      </c>
      <c r="W1094" s="549"/>
      <c r="X1094" s="549">
        <f t="shared" si="106"/>
        <v>64</v>
      </c>
      <c r="Y1094" s="554">
        <f t="shared" si="100"/>
        <v>96</v>
      </c>
      <c r="Z1094" s="677" t="s">
        <v>1606</v>
      </c>
      <c r="AA1094" s="729"/>
      <c r="AB1094" s="102"/>
      <c r="AC1094" s="7">
        <f t="shared" si="104"/>
        <v>26.666666666666668</v>
      </c>
      <c r="AD1094" s="87"/>
      <c r="AE1094" s="103">
        <v>1</v>
      </c>
      <c r="AF1094" s="549">
        <v>0.125</v>
      </c>
      <c r="AG1094" s="103">
        <f t="shared" si="107"/>
        <v>22.4</v>
      </c>
      <c r="AH1094" s="104">
        <f t="shared" si="101"/>
        <v>33.599999999999994</v>
      </c>
      <c r="AI1094" s="87"/>
      <c r="AJ1094" s="103">
        <v>1</v>
      </c>
      <c r="AK1094" s="549">
        <v>0.125</v>
      </c>
      <c r="AL1094" s="103">
        <f t="shared" si="108"/>
        <v>56.8</v>
      </c>
      <c r="AM1094" s="104">
        <f t="shared" si="105"/>
        <v>85.199999999999989</v>
      </c>
      <c r="AN1094" s="87"/>
      <c r="AO1094" s="103"/>
      <c r="AP1094" s="103"/>
      <c r="AQ1094" s="103"/>
      <c r="AR1094" s="104">
        <f t="shared" si="102"/>
        <v>0</v>
      </c>
      <c r="AS1094" s="87"/>
      <c r="AT1094" s="103"/>
      <c r="AU1094" s="103"/>
      <c r="AV1094" s="103"/>
      <c r="AW1094" s="104">
        <f t="shared" si="103"/>
        <v>0</v>
      </c>
    </row>
    <row r="1095" spans="1:49" ht="23" hidden="1">
      <c r="A1095" s="522">
        <v>1091</v>
      </c>
      <c r="B1095" s="531" t="s">
        <v>1058</v>
      </c>
      <c r="C1095" s="513" t="s">
        <v>122</v>
      </c>
      <c r="D1095" s="513" t="s">
        <v>2640</v>
      </c>
      <c r="E1095" s="689" t="s">
        <v>1599</v>
      </c>
      <c r="F1095" s="103" t="s">
        <v>1622</v>
      </c>
      <c r="G1095" s="592" t="s">
        <v>1623</v>
      </c>
      <c r="H1095" s="87" t="s">
        <v>1630</v>
      </c>
      <c r="I1095" s="87" t="s">
        <v>1631</v>
      </c>
      <c r="J1095" s="690" t="s">
        <v>1626</v>
      </c>
      <c r="K1095" s="106"/>
      <c r="L1095" s="103"/>
      <c r="M1095" s="106"/>
      <c r="N1095" s="106"/>
      <c r="O1095" s="557" t="s">
        <v>1627</v>
      </c>
      <c r="P1095" s="103"/>
      <c r="Q1095" s="103"/>
      <c r="R1095" s="87" t="s">
        <v>184</v>
      </c>
      <c r="S1095" s="548">
        <v>0</v>
      </c>
      <c r="T1095" s="549">
        <v>0.125</v>
      </c>
      <c r="U1095" s="549">
        <v>64</v>
      </c>
      <c r="V1095" s="554">
        <f t="shared" si="94"/>
        <v>0</v>
      </c>
      <c r="W1095" s="549"/>
      <c r="X1095" s="549">
        <f t="shared" si="106"/>
        <v>64</v>
      </c>
      <c r="Y1095" s="554">
        <f t="shared" si="100"/>
        <v>0</v>
      </c>
      <c r="Z1095" s="677" t="s">
        <v>1606</v>
      </c>
      <c r="AA1095" s="729"/>
      <c r="AB1095" s="102"/>
      <c r="AC1095" s="7">
        <f t="shared" si="104"/>
        <v>26.666666666666668</v>
      </c>
      <c r="AD1095" s="87"/>
      <c r="AE1095" s="103">
        <v>0</v>
      </c>
      <c r="AF1095" s="549">
        <v>0.125</v>
      </c>
      <c r="AG1095" s="103">
        <f t="shared" si="107"/>
        <v>22.4</v>
      </c>
      <c r="AH1095" s="104">
        <f t="shared" si="101"/>
        <v>0</v>
      </c>
      <c r="AI1095" s="87"/>
      <c r="AJ1095" s="103">
        <v>0</v>
      </c>
      <c r="AK1095" s="549">
        <v>0.125</v>
      </c>
      <c r="AL1095" s="103">
        <f t="shared" si="108"/>
        <v>56.8</v>
      </c>
      <c r="AM1095" s="104">
        <f t="shared" si="105"/>
        <v>0</v>
      </c>
      <c r="AN1095" s="87"/>
      <c r="AO1095" s="103"/>
      <c r="AP1095" s="103"/>
      <c r="AQ1095" s="103"/>
      <c r="AR1095" s="104">
        <f t="shared" si="102"/>
        <v>0</v>
      </c>
      <c r="AS1095" s="87"/>
      <c r="AT1095" s="103"/>
      <c r="AU1095" s="103"/>
      <c r="AV1095" s="103"/>
      <c r="AW1095" s="104">
        <f t="shared" si="103"/>
        <v>0</v>
      </c>
    </row>
    <row r="1096" spans="1:49" hidden="1">
      <c r="A1096" s="522">
        <v>1092</v>
      </c>
      <c r="B1096" s="531" t="s">
        <v>1058</v>
      </c>
      <c r="C1096" s="513" t="s">
        <v>122</v>
      </c>
      <c r="D1096" s="513" t="s">
        <v>2640</v>
      </c>
      <c r="E1096" s="689" t="s">
        <v>1599</v>
      </c>
      <c r="F1096" s="103" t="s">
        <v>1622</v>
      </c>
      <c r="G1096" s="592" t="s">
        <v>1623</v>
      </c>
      <c r="H1096" s="87" t="s">
        <v>1632</v>
      </c>
      <c r="I1096" s="87" t="s">
        <v>1633</v>
      </c>
      <c r="J1096" s="690" t="s">
        <v>1626</v>
      </c>
      <c r="K1096" s="106"/>
      <c r="L1096" s="103"/>
      <c r="M1096" s="106"/>
      <c r="N1096" s="106"/>
      <c r="O1096" s="557" t="s">
        <v>1627</v>
      </c>
      <c r="P1096" s="103"/>
      <c r="Q1096" s="103"/>
      <c r="R1096" s="87" t="s">
        <v>184</v>
      </c>
      <c r="S1096" s="548">
        <v>1</v>
      </c>
      <c r="T1096" s="549">
        <v>0.125</v>
      </c>
      <c r="U1096" s="549">
        <v>64</v>
      </c>
      <c r="V1096" s="554">
        <f t="shared" si="94"/>
        <v>96</v>
      </c>
      <c r="W1096" s="549"/>
      <c r="X1096" s="549">
        <f t="shared" si="106"/>
        <v>64</v>
      </c>
      <c r="Y1096" s="554">
        <f t="shared" si="100"/>
        <v>96</v>
      </c>
      <c r="Z1096" s="677" t="s">
        <v>1606</v>
      </c>
      <c r="AA1096" s="729"/>
      <c r="AB1096" s="102"/>
      <c r="AC1096" s="7">
        <f t="shared" si="104"/>
        <v>26.666666666666668</v>
      </c>
      <c r="AD1096" s="87"/>
      <c r="AE1096" s="103">
        <v>1</v>
      </c>
      <c r="AF1096" s="549">
        <v>0.125</v>
      </c>
      <c r="AG1096" s="103">
        <f t="shared" si="107"/>
        <v>22.4</v>
      </c>
      <c r="AH1096" s="104">
        <f t="shared" si="101"/>
        <v>33.599999999999994</v>
      </c>
      <c r="AI1096" s="87"/>
      <c r="AJ1096" s="103">
        <v>1</v>
      </c>
      <c r="AK1096" s="549">
        <v>0.125</v>
      </c>
      <c r="AL1096" s="103">
        <f t="shared" si="108"/>
        <v>56.8</v>
      </c>
      <c r="AM1096" s="104">
        <f t="shared" si="105"/>
        <v>85.199999999999989</v>
      </c>
      <c r="AN1096" s="87"/>
      <c r="AO1096" s="103"/>
      <c r="AP1096" s="103"/>
      <c r="AQ1096" s="103"/>
      <c r="AR1096" s="104">
        <f t="shared" si="102"/>
        <v>0</v>
      </c>
      <c r="AS1096" s="87"/>
      <c r="AT1096" s="103"/>
      <c r="AU1096" s="103"/>
      <c r="AV1096" s="103"/>
      <c r="AW1096" s="104">
        <f t="shared" si="103"/>
        <v>0</v>
      </c>
    </row>
    <row r="1097" spans="1:49" ht="23" hidden="1">
      <c r="A1097" s="522">
        <v>1093</v>
      </c>
      <c r="B1097" s="531" t="s">
        <v>1058</v>
      </c>
      <c r="C1097" s="513" t="s">
        <v>122</v>
      </c>
      <c r="D1097" s="513" t="s">
        <v>2640</v>
      </c>
      <c r="E1097" s="689" t="s">
        <v>1599</v>
      </c>
      <c r="F1097" s="103" t="s">
        <v>1634</v>
      </c>
      <c r="G1097" s="513" t="s">
        <v>1635</v>
      </c>
      <c r="H1097" s="87" t="s">
        <v>321</v>
      </c>
      <c r="I1097" s="87" t="s">
        <v>1636</v>
      </c>
      <c r="J1097" s="690" t="s">
        <v>1637</v>
      </c>
      <c r="K1097" s="106"/>
      <c r="L1097" s="103"/>
      <c r="M1097" s="106"/>
      <c r="N1097" s="106"/>
      <c r="O1097" s="557" t="s">
        <v>1638</v>
      </c>
      <c r="P1097" s="103"/>
      <c r="Q1097" s="103"/>
      <c r="R1097" s="87" t="s">
        <v>184</v>
      </c>
      <c r="S1097" s="548">
        <v>1</v>
      </c>
      <c r="T1097" s="549">
        <v>0.125</v>
      </c>
      <c r="U1097" s="549">
        <v>64</v>
      </c>
      <c r="V1097" s="554">
        <f t="shared" si="94"/>
        <v>96</v>
      </c>
      <c r="W1097" s="549"/>
      <c r="X1097" s="549">
        <f>U1097*5</f>
        <v>320</v>
      </c>
      <c r="Y1097" s="554">
        <f t="shared" si="100"/>
        <v>480</v>
      </c>
      <c r="Z1097" s="677" t="s">
        <v>1639</v>
      </c>
      <c r="AA1097" s="729" t="s">
        <v>91</v>
      </c>
      <c r="AB1097" s="763" t="s">
        <v>2691</v>
      </c>
      <c r="AC1097" s="7">
        <f t="shared" si="104"/>
        <v>133.33333333333334</v>
      </c>
      <c r="AD1097" s="87"/>
      <c r="AE1097" s="103">
        <v>1</v>
      </c>
      <c r="AF1097" s="549">
        <v>0.125</v>
      </c>
      <c r="AG1097" s="103">
        <f t="shared" si="107"/>
        <v>22.4</v>
      </c>
      <c r="AH1097" s="104">
        <f t="shared" si="101"/>
        <v>33.599999999999994</v>
      </c>
      <c r="AI1097" s="87"/>
      <c r="AJ1097" s="103">
        <v>1</v>
      </c>
      <c r="AK1097" s="549">
        <v>0.125</v>
      </c>
      <c r="AL1097" s="103">
        <f t="shared" si="108"/>
        <v>56.8</v>
      </c>
      <c r="AM1097" s="104">
        <f t="shared" si="105"/>
        <v>85.199999999999989</v>
      </c>
      <c r="AN1097" s="87"/>
      <c r="AO1097" s="103"/>
      <c r="AP1097" s="103"/>
      <c r="AQ1097" s="103"/>
      <c r="AR1097" s="104">
        <f t="shared" si="102"/>
        <v>0</v>
      </c>
      <c r="AS1097" s="87"/>
      <c r="AT1097" s="103"/>
      <c r="AU1097" s="103"/>
      <c r="AV1097" s="103"/>
      <c r="AW1097" s="104">
        <f t="shared" si="103"/>
        <v>0</v>
      </c>
    </row>
    <row r="1098" spans="1:49" hidden="1">
      <c r="A1098" s="522">
        <v>1094</v>
      </c>
      <c r="B1098" s="531" t="s">
        <v>1058</v>
      </c>
      <c r="C1098" s="513" t="s">
        <v>122</v>
      </c>
      <c r="D1098" s="513" t="s">
        <v>2640</v>
      </c>
      <c r="E1098" s="689" t="s">
        <v>1599</v>
      </c>
      <c r="F1098" s="103" t="s">
        <v>1634</v>
      </c>
      <c r="G1098" s="592" t="s">
        <v>1635</v>
      </c>
      <c r="H1098" s="87" t="s">
        <v>1640</v>
      </c>
      <c r="I1098" s="87" t="s">
        <v>1641</v>
      </c>
      <c r="J1098" s="690" t="s">
        <v>1637</v>
      </c>
      <c r="K1098" s="106"/>
      <c r="L1098" s="103"/>
      <c r="M1098" s="106"/>
      <c r="N1098" s="106"/>
      <c r="O1098" s="557" t="s">
        <v>1638</v>
      </c>
      <c r="P1098" s="103"/>
      <c r="Q1098" s="103"/>
      <c r="R1098" s="87" t="s">
        <v>184</v>
      </c>
      <c r="S1098" s="548">
        <v>1</v>
      </c>
      <c r="T1098" s="549">
        <v>0.125</v>
      </c>
      <c r="U1098" s="549">
        <v>64</v>
      </c>
      <c r="V1098" s="554">
        <f t="shared" ref="V1098:V1161" si="109">S1098*T1098*U1098*12</f>
        <v>96</v>
      </c>
      <c r="W1098" s="549"/>
      <c r="X1098" s="549">
        <f>U1098*5</f>
        <v>320</v>
      </c>
      <c r="Y1098" s="554">
        <f t="shared" si="100"/>
        <v>480</v>
      </c>
      <c r="Z1098" s="677" t="s">
        <v>1639</v>
      </c>
      <c r="AA1098" s="729"/>
      <c r="AB1098" s="763"/>
      <c r="AC1098" s="7">
        <f t="shared" si="104"/>
        <v>133.33333333333334</v>
      </c>
      <c r="AD1098" s="87"/>
      <c r="AE1098" s="103">
        <v>0</v>
      </c>
      <c r="AF1098" s="549">
        <v>0.125</v>
      </c>
      <c r="AG1098" s="103">
        <f t="shared" si="107"/>
        <v>22.4</v>
      </c>
      <c r="AH1098" s="104">
        <f t="shared" si="101"/>
        <v>0</v>
      </c>
      <c r="AI1098" s="87"/>
      <c r="AJ1098" s="103">
        <v>0</v>
      </c>
      <c r="AK1098" s="549">
        <v>0.125</v>
      </c>
      <c r="AL1098" s="103">
        <f t="shared" si="108"/>
        <v>56.8</v>
      </c>
      <c r="AM1098" s="104">
        <f t="shared" si="105"/>
        <v>0</v>
      </c>
      <c r="AN1098" s="87"/>
      <c r="AO1098" s="103"/>
      <c r="AP1098" s="103"/>
      <c r="AQ1098" s="103"/>
      <c r="AR1098" s="104">
        <f t="shared" si="102"/>
        <v>0</v>
      </c>
      <c r="AS1098" s="87"/>
      <c r="AT1098" s="103"/>
      <c r="AU1098" s="103"/>
      <c r="AV1098" s="103"/>
      <c r="AW1098" s="104">
        <f t="shared" si="103"/>
        <v>0</v>
      </c>
    </row>
    <row r="1099" spans="1:49" ht="23" hidden="1">
      <c r="A1099" s="522">
        <v>1095</v>
      </c>
      <c r="B1099" s="531" t="s">
        <v>1058</v>
      </c>
      <c r="C1099" s="513" t="s">
        <v>122</v>
      </c>
      <c r="D1099" s="513" t="s">
        <v>2640</v>
      </c>
      <c r="E1099" s="689" t="s">
        <v>1599</v>
      </c>
      <c r="F1099" s="103" t="s">
        <v>1634</v>
      </c>
      <c r="G1099" s="592" t="s">
        <v>1635</v>
      </c>
      <c r="H1099" s="87" t="s">
        <v>1642</v>
      </c>
      <c r="I1099" s="87" t="s">
        <v>1643</v>
      </c>
      <c r="J1099" s="690" t="s">
        <v>1637</v>
      </c>
      <c r="K1099" s="106"/>
      <c r="L1099" s="103"/>
      <c r="M1099" s="106"/>
      <c r="N1099" s="106"/>
      <c r="O1099" s="557" t="s">
        <v>1638</v>
      </c>
      <c r="P1099" s="103"/>
      <c r="Q1099" s="103"/>
      <c r="R1099" s="87" t="s">
        <v>184</v>
      </c>
      <c r="S1099" s="548">
        <v>0</v>
      </c>
      <c r="T1099" s="549">
        <v>0.125</v>
      </c>
      <c r="U1099" s="549">
        <v>64</v>
      </c>
      <c r="V1099" s="554">
        <f t="shared" si="109"/>
        <v>0</v>
      </c>
      <c r="W1099" s="549"/>
      <c r="X1099" s="549">
        <f>U1099*5</f>
        <v>320</v>
      </c>
      <c r="Y1099" s="554">
        <f t="shared" si="100"/>
        <v>0</v>
      </c>
      <c r="Z1099" s="677" t="s">
        <v>1639</v>
      </c>
      <c r="AA1099" s="729"/>
      <c r="AB1099" s="763"/>
      <c r="AC1099" s="7">
        <f t="shared" si="104"/>
        <v>133.33333333333334</v>
      </c>
      <c r="AD1099" s="87"/>
      <c r="AE1099" s="103">
        <v>1</v>
      </c>
      <c r="AF1099" s="549">
        <v>0.125</v>
      </c>
      <c r="AG1099" s="103">
        <f t="shared" si="107"/>
        <v>22.4</v>
      </c>
      <c r="AH1099" s="104">
        <f t="shared" si="101"/>
        <v>33.599999999999994</v>
      </c>
      <c r="AI1099" s="87"/>
      <c r="AJ1099" s="103">
        <v>1</v>
      </c>
      <c r="AK1099" s="549">
        <v>0.125</v>
      </c>
      <c r="AL1099" s="103">
        <f t="shared" si="108"/>
        <v>56.8</v>
      </c>
      <c r="AM1099" s="104">
        <f t="shared" si="105"/>
        <v>85.199999999999989</v>
      </c>
      <c r="AN1099" s="87"/>
      <c r="AO1099" s="103"/>
      <c r="AP1099" s="103"/>
      <c r="AQ1099" s="103"/>
      <c r="AR1099" s="104">
        <f t="shared" si="102"/>
        <v>0</v>
      </c>
      <c r="AS1099" s="87"/>
      <c r="AT1099" s="103"/>
      <c r="AU1099" s="103"/>
      <c r="AV1099" s="103"/>
      <c r="AW1099" s="104">
        <f t="shared" si="103"/>
        <v>0</v>
      </c>
    </row>
    <row r="1100" spans="1:49" hidden="1">
      <c r="A1100" s="522">
        <v>1096</v>
      </c>
      <c r="B1100" s="531" t="s">
        <v>1058</v>
      </c>
      <c r="C1100" s="513" t="s">
        <v>122</v>
      </c>
      <c r="D1100" s="513" t="s">
        <v>2640</v>
      </c>
      <c r="E1100" s="689" t="s">
        <v>1599</v>
      </c>
      <c r="F1100" s="103" t="s">
        <v>1634</v>
      </c>
      <c r="G1100" s="592" t="s">
        <v>1635</v>
      </c>
      <c r="H1100" s="87" t="s">
        <v>1632</v>
      </c>
      <c r="I1100" s="87" t="s">
        <v>1633</v>
      </c>
      <c r="J1100" s="690" t="s">
        <v>1637</v>
      </c>
      <c r="K1100" s="106"/>
      <c r="L1100" s="103"/>
      <c r="M1100" s="106"/>
      <c r="N1100" s="106"/>
      <c r="O1100" s="557" t="s">
        <v>1638</v>
      </c>
      <c r="P1100" s="103"/>
      <c r="Q1100" s="103"/>
      <c r="R1100" s="87" t="s">
        <v>184</v>
      </c>
      <c r="S1100" s="548">
        <v>1</v>
      </c>
      <c r="T1100" s="549">
        <v>0.125</v>
      </c>
      <c r="U1100" s="549">
        <v>64</v>
      </c>
      <c r="V1100" s="554">
        <f t="shared" si="109"/>
        <v>96</v>
      </c>
      <c r="W1100" s="549"/>
      <c r="X1100" s="549">
        <f>U1100*5</f>
        <v>320</v>
      </c>
      <c r="Y1100" s="554">
        <f t="shared" si="100"/>
        <v>480</v>
      </c>
      <c r="Z1100" s="677" t="s">
        <v>1639</v>
      </c>
      <c r="AA1100" s="729"/>
      <c r="AB1100" s="763"/>
      <c r="AC1100" s="7">
        <f t="shared" si="104"/>
        <v>133.33333333333334</v>
      </c>
      <c r="AD1100" s="87"/>
      <c r="AE1100" s="103"/>
      <c r="AF1100" s="549">
        <v>0.125</v>
      </c>
      <c r="AG1100" s="103"/>
      <c r="AH1100" s="104"/>
      <c r="AI1100" s="87"/>
      <c r="AJ1100" s="103"/>
      <c r="AK1100" s="549">
        <v>0.125</v>
      </c>
      <c r="AL1100" s="103">
        <f t="shared" si="108"/>
        <v>56.8</v>
      </c>
      <c r="AM1100" s="104"/>
      <c r="AN1100" s="87"/>
      <c r="AO1100" s="103"/>
      <c r="AP1100" s="103"/>
      <c r="AQ1100" s="103"/>
      <c r="AR1100" s="104"/>
      <c r="AS1100" s="87"/>
      <c r="AT1100" s="103"/>
      <c r="AU1100" s="103"/>
      <c r="AV1100" s="103"/>
      <c r="AW1100" s="104"/>
    </row>
    <row r="1101" spans="1:49" hidden="1">
      <c r="A1101" s="522">
        <v>1097</v>
      </c>
      <c r="B1101" s="531" t="s">
        <v>1058</v>
      </c>
      <c r="C1101" s="513" t="s">
        <v>122</v>
      </c>
      <c r="D1101" s="513" t="s">
        <v>2640</v>
      </c>
      <c r="E1101" s="689" t="s">
        <v>1599</v>
      </c>
      <c r="F1101" s="513" t="s">
        <v>1644</v>
      </c>
      <c r="G1101" s="513" t="s">
        <v>1645</v>
      </c>
      <c r="H1101" s="87" t="s">
        <v>1646</v>
      </c>
      <c r="I1101" s="87" t="s">
        <v>1647</v>
      </c>
      <c r="J1101" s="106" t="s">
        <v>1648</v>
      </c>
      <c r="K1101" s="106"/>
      <c r="L1101" s="103"/>
      <c r="M1101" s="106"/>
      <c r="N1101" s="106"/>
      <c r="O1101" s="557" t="s">
        <v>1649</v>
      </c>
      <c r="P1101" s="103"/>
      <c r="Q1101" s="103"/>
      <c r="R1101" s="87" t="s">
        <v>184</v>
      </c>
      <c r="S1101" s="548">
        <v>1</v>
      </c>
      <c r="T1101" s="549">
        <v>0.1</v>
      </c>
      <c r="U1101" s="549">
        <v>64</v>
      </c>
      <c r="V1101" s="554">
        <f t="shared" si="109"/>
        <v>76.800000000000011</v>
      </c>
      <c r="W1101" s="549"/>
      <c r="X1101" s="549">
        <f>U1101</f>
        <v>64</v>
      </c>
      <c r="Y1101" s="554">
        <f t="shared" si="100"/>
        <v>76.800000000000011</v>
      </c>
      <c r="Z1101" s="677" t="s">
        <v>1606</v>
      </c>
      <c r="AA1101" s="729" t="s">
        <v>826</v>
      </c>
      <c r="AB1101" s="102"/>
      <c r="AC1101" s="7">
        <f t="shared" si="104"/>
        <v>26.666666666666668</v>
      </c>
      <c r="AD1101" s="87"/>
      <c r="AE1101" s="103">
        <v>1</v>
      </c>
      <c r="AF1101" s="549">
        <v>0.1</v>
      </c>
      <c r="AG1101" s="103">
        <f t="shared" ref="AG1101:AG1107" si="110">2.8*8</f>
        <v>22.4</v>
      </c>
      <c r="AH1101" s="104">
        <f t="shared" si="101"/>
        <v>26.879999999999995</v>
      </c>
      <c r="AI1101" s="87"/>
      <c r="AJ1101" s="103">
        <v>1</v>
      </c>
      <c r="AK1101" s="549">
        <v>0.1</v>
      </c>
      <c r="AL1101" s="103">
        <f>4.3*8+2.8*1</f>
        <v>37.199999999999996</v>
      </c>
      <c r="AM1101" s="104">
        <f t="shared" si="105"/>
        <v>44.64</v>
      </c>
      <c r="AN1101" s="87"/>
      <c r="AO1101" s="103"/>
      <c r="AP1101" s="103"/>
      <c r="AQ1101" s="103"/>
      <c r="AR1101" s="104">
        <f t="shared" si="102"/>
        <v>0</v>
      </c>
      <c r="AS1101" s="87"/>
      <c r="AT1101" s="103"/>
      <c r="AU1101" s="103"/>
      <c r="AV1101" s="103"/>
      <c r="AW1101" s="104">
        <f t="shared" si="103"/>
        <v>0</v>
      </c>
    </row>
    <row r="1102" spans="1:49" hidden="1">
      <c r="A1102" s="522">
        <v>1098</v>
      </c>
      <c r="B1102" s="531" t="s">
        <v>1058</v>
      </c>
      <c r="C1102" s="513" t="s">
        <v>122</v>
      </c>
      <c r="D1102" s="513" t="s">
        <v>2640</v>
      </c>
      <c r="E1102" s="689" t="s">
        <v>1599</v>
      </c>
      <c r="F1102" s="513" t="s">
        <v>1644</v>
      </c>
      <c r="G1102" s="592" t="s">
        <v>1645</v>
      </c>
      <c r="H1102" s="87" t="s">
        <v>1650</v>
      </c>
      <c r="I1102" s="87" t="s">
        <v>1651</v>
      </c>
      <c r="J1102" s="106" t="s">
        <v>1648</v>
      </c>
      <c r="K1102" s="106"/>
      <c r="L1102" s="103"/>
      <c r="M1102" s="106"/>
      <c r="N1102" s="106"/>
      <c r="O1102" s="557" t="s">
        <v>1649</v>
      </c>
      <c r="P1102" s="103"/>
      <c r="Q1102" s="103"/>
      <c r="R1102" s="87" t="s">
        <v>184</v>
      </c>
      <c r="S1102" s="548">
        <v>0</v>
      </c>
      <c r="T1102" s="549">
        <v>0.5</v>
      </c>
      <c r="U1102" s="549">
        <v>64</v>
      </c>
      <c r="V1102" s="554">
        <f t="shared" si="109"/>
        <v>0</v>
      </c>
      <c r="W1102" s="549"/>
      <c r="X1102" s="549">
        <f>U1102</f>
        <v>64</v>
      </c>
      <c r="Y1102" s="554">
        <f t="shared" si="100"/>
        <v>0</v>
      </c>
      <c r="Z1102" s="677" t="s">
        <v>1606</v>
      </c>
      <c r="AA1102" s="729"/>
      <c r="AB1102" s="102"/>
      <c r="AC1102" s="7">
        <f t="shared" si="104"/>
        <v>26.666666666666668</v>
      </c>
      <c r="AD1102" s="87"/>
      <c r="AE1102" s="103">
        <v>0</v>
      </c>
      <c r="AF1102" s="549">
        <v>0.5</v>
      </c>
      <c r="AG1102" s="103">
        <f t="shared" si="110"/>
        <v>22.4</v>
      </c>
      <c r="AH1102" s="104">
        <f t="shared" si="101"/>
        <v>0</v>
      </c>
      <c r="AI1102" s="87"/>
      <c r="AJ1102" s="103">
        <v>0</v>
      </c>
      <c r="AK1102" s="549">
        <v>0.5</v>
      </c>
      <c r="AL1102" s="103">
        <f>4.3*8+2.8*1</f>
        <v>37.199999999999996</v>
      </c>
      <c r="AM1102" s="104">
        <f t="shared" si="105"/>
        <v>0</v>
      </c>
      <c r="AN1102" s="87"/>
      <c r="AO1102" s="103"/>
      <c r="AP1102" s="103"/>
      <c r="AQ1102" s="103"/>
      <c r="AR1102" s="104">
        <f t="shared" si="102"/>
        <v>0</v>
      </c>
      <c r="AS1102" s="87"/>
      <c r="AT1102" s="103"/>
      <c r="AU1102" s="103"/>
      <c r="AV1102" s="103"/>
      <c r="AW1102" s="104">
        <f t="shared" si="103"/>
        <v>0</v>
      </c>
    </row>
    <row r="1103" spans="1:49" hidden="1">
      <c r="A1103" s="522">
        <v>1099</v>
      </c>
      <c r="B1103" s="531" t="s">
        <v>1058</v>
      </c>
      <c r="C1103" s="513" t="s">
        <v>122</v>
      </c>
      <c r="D1103" s="513" t="s">
        <v>2640</v>
      </c>
      <c r="E1103" s="689" t="s">
        <v>1599</v>
      </c>
      <c r="F1103" s="513" t="s">
        <v>1644</v>
      </c>
      <c r="G1103" s="592" t="s">
        <v>1645</v>
      </c>
      <c r="H1103" s="87" t="s">
        <v>1652</v>
      </c>
      <c r="I1103" s="87" t="s">
        <v>1653</v>
      </c>
      <c r="J1103" s="106" t="s">
        <v>1648</v>
      </c>
      <c r="K1103" s="106"/>
      <c r="L1103" s="103"/>
      <c r="M1103" s="106"/>
      <c r="N1103" s="106"/>
      <c r="O1103" s="557" t="s">
        <v>1649</v>
      </c>
      <c r="P1103" s="103"/>
      <c r="Q1103" s="103"/>
      <c r="R1103" s="87" t="s">
        <v>184</v>
      </c>
      <c r="S1103" s="548">
        <v>1</v>
      </c>
      <c r="T1103" s="549">
        <v>0.1</v>
      </c>
      <c r="U1103" s="549">
        <v>64</v>
      </c>
      <c r="V1103" s="554">
        <f t="shared" si="109"/>
        <v>76.800000000000011</v>
      </c>
      <c r="W1103" s="549"/>
      <c r="X1103" s="549">
        <f>U1103</f>
        <v>64</v>
      </c>
      <c r="Y1103" s="554">
        <f t="shared" si="100"/>
        <v>76.800000000000011</v>
      </c>
      <c r="Z1103" s="677" t="s">
        <v>1606</v>
      </c>
      <c r="AA1103" s="729"/>
      <c r="AB1103" s="102"/>
      <c r="AC1103" s="7">
        <f t="shared" si="104"/>
        <v>26.666666666666668</v>
      </c>
      <c r="AD1103" s="87"/>
      <c r="AE1103" s="103">
        <v>1</v>
      </c>
      <c r="AF1103" s="549">
        <v>0.1</v>
      </c>
      <c r="AG1103" s="103">
        <f t="shared" si="110"/>
        <v>22.4</v>
      </c>
      <c r="AH1103" s="104">
        <f t="shared" si="101"/>
        <v>26.879999999999995</v>
      </c>
      <c r="AI1103" s="87"/>
      <c r="AJ1103" s="103">
        <v>1</v>
      </c>
      <c r="AK1103" s="549">
        <v>0.1</v>
      </c>
      <c r="AL1103" s="103">
        <f>4.3*8+2.8*1</f>
        <v>37.199999999999996</v>
      </c>
      <c r="AM1103" s="104">
        <f t="shared" si="105"/>
        <v>44.64</v>
      </c>
      <c r="AN1103" s="87"/>
      <c r="AO1103" s="103"/>
      <c r="AP1103" s="103"/>
      <c r="AQ1103" s="103"/>
      <c r="AR1103" s="104">
        <f t="shared" si="102"/>
        <v>0</v>
      </c>
      <c r="AS1103" s="87"/>
      <c r="AT1103" s="103"/>
      <c r="AU1103" s="103"/>
      <c r="AV1103" s="103"/>
      <c r="AW1103" s="104">
        <f t="shared" si="103"/>
        <v>0</v>
      </c>
    </row>
    <row r="1104" spans="1:49" hidden="1">
      <c r="A1104" s="522">
        <v>1100</v>
      </c>
      <c r="B1104" s="531" t="s">
        <v>1058</v>
      </c>
      <c r="C1104" s="513" t="s">
        <v>122</v>
      </c>
      <c r="D1104" s="513" t="s">
        <v>2640</v>
      </c>
      <c r="E1104" s="689" t="s">
        <v>1599</v>
      </c>
      <c r="F1104" s="513" t="s">
        <v>1654</v>
      </c>
      <c r="G1104" s="513" t="s">
        <v>1655</v>
      </c>
      <c r="H1104" s="87" t="s">
        <v>1646</v>
      </c>
      <c r="I1104" s="87" t="s">
        <v>1656</v>
      </c>
      <c r="J1104" s="106" t="s">
        <v>1657</v>
      </c>
      <c r="K1104" s="106"/>
      <c r="L1104" s="103"/>
      <c r="M1104" s="106"/>
      <c r="N1104" s="106"/>
      <c r="O1104" s="557" t="s">
        <v>1658</v>
      </c>
      <c r="P1104" s="103"/>
      <c r="Q1104" s="103"/>
      <c r="R1104" s="87" t="s">
        <v>184</v>
      </c>
      <c r="S1104" s="548">
        <v>1</v>
      </c>
      <c r="T1104" s="549">
        <v>0.3</v>
      </c>
      <c r="U1104" s="549">
        <v>64</v>
      </c>
      <c r="V1104" s="554">
        <f t="shared" si="109"/>
        <v>230.39999999999998</v>
      </c>
      <c r="W1104" s="549"/>
      <c r="X1104" s="549">
        <f>U1104*3</f>
        <v>192</v>
      </c>
      <c r="Y1104" s="554">
        <f t="shared" si="100"/>
        <v>691.19999999999993</v>
      </c>
      <c r="Z1104" s="677" t="s">
        <v>1606</v>
      </c>
      <c r="AA1104" s="729" t="s">
        <v>826</v>
      </c>
      <c r="AB1104" s="763" t="s">
        <v>2692</v>
      </c>
      <c r="AC1104" s="7">
        <f t="shared" si="104"/>
        <v>80</v>
      </c>
      <c r="AD1104" s="87"/>
      <c r="AE1104" s="103">
        <v>1</v>
      </c>
      <c r="AF1104" s="549">
        <v>0.3</v>
      </c>
      <c r="AG1104" s="103">
        <f t="shared" si="110"/>
        <v>22.4</v>
      </c>
      <c r="AH1104" s="104">
        <f t="shared" si="101"/>
        <v>80.64</v>
      </c>
      <c r="AI1104" s="87"/>
      <c r="AJ1104" s="103">
        <v>1</v>
      </c>
      <c r="AK1104" s="549">
        <v>0.3</v>
      </c>
      <c r="AL1104" s="103">
        <f>4.3*1+2.8*1</f>
        <v>7.1</v>
      </c>
      <c r="AM1104" s="104">
        <f t="shared" si="105"/>
        <v>25.56</v>
      </c>
      <c r="AN1104" s="87"/>
      <c r="AO1104" s="103"/>
      <c r="AP1104" s="103"/>
      <c r="AQ1104" s="103"/>
      <c r="AR1104" s="104">
        <f t="shared" si="102"/>
        <v>0</v>
      </c>
      <c r="AS1104" s="87"/>
      <c r="AT1104" s="103"/>
      <c r="AU1104" s="103"/>
      <c r="AV1104" s="103"/>
      <c r="AW1104" s="104">
        <f t="shared" si="103"/>
        <v>0</v>
      </c>
    </row>
    <row r="1105" spans="1:49" hidden="1">
      <c r="A1105" s="522">
        <v>1101</v>
      </c>
      <c r="B1105" s="531" t="s">
        <v>1058</v>
      </c>
      <c r="C1105" s="513" t="s">
        <v>122</v>
      </c>
      <c r="D1105" s="513" t="s">
        <v>2640</v>
      </c>
      <c r="E1105" s="689" t="s">
        <v>1599</v>
      </c>
      <c r="F1105" s="513" t="s">
        <v>1654</v>
      </c>
      <c r="G1105" s="592" t="s">
        <v>1655</v>
      </c>
      <c r="H1105" s="87" t="s">
        <v>1659</v>
      </c>
      <c r="I1105" s="87" t="s">
        <v>1660</v>
      </c>
      <c r="J1105" s="106" t="s">
        <v>1657</v>
      </c>
      <c r="K1105" s="106"/>
      <c r="L1105" s="103"/>
      <c r="M1105" s="106"/>
      <c r="N1105" s="106"/>
      <c r="O1105" s="557" t="s">
        <v>1658</v>
      </c>
      <c r="P1105" s="103"/>
      <c r="Q1105" s="103"/>
      <c r="R1105" s="87" t="s">
        <v>184</v>
      </c>
      <c r="S1105" s="548">
        <v>1</v>
      </c>
      <c r="T1105" s="549">
        <v>0.1</v>
      </c>
      <c r="U1105" s="549">
        <v>64</v>
      </c>
      <c r="V1105" s="554">
        <f t="shared" si="109"/>
        <v>76.800000000000011</v>
      </c>
      <c r="W1105" s="549"/>
      <c r="X1105" s="549">
        <f>U1105*3</f>
        <v>192</v>
      </c>
      <c r="Y1105" s="554">
        <f t="shared" si="100"/>
        <v>230.40000000000003</v>
      </c>
      <c r="Z1105" s="677" t="s">
        <v>1606</v>
      </c>
      <c r="AA1105" s="729"/>
      <c r="AB1105" s="763"/>
      <c r="AC1105" s="7">
        <f t="shared" si="104"/>
        <v>80</v>
      </c>
      <c r="AD1105" s="87"/>
      <c r="AE1105" s="103">
        <v>1</v>
      </c>
      <c r="AF1105" s="549">
        <v>0.1</v>
      </c>
      <c r="AG1105" s="103">
        <f t="shared" si="110"/>
        <v>22.4</v>
      </c>
      <c r="AH1105" s="104">
        <f t="shared" si="101"/>
        <v>26.879999999999995</v>
      </c>
      <c r="AI1105" s="87"/>
      <c r="AJ1105" s="103">
        <v>1</v>
      </c>
      <c r="AK1105" s="549">
        <v>0.1</v>
      </c>
      <c r="AL1105" s="103">
        <f>4.3*1+2.8*1</f>
        <v>7.1</v>
      </c>
      <c r="AM1105" s="104">
        <f t="shared" si="105"/>
        <v>8.52</v>
      </c>
      <c r="AN1105" s="87"/>
      <c r="AO1105" s="103"/>
      <c r="AP1105" s="103"/>
      <c r="AQ1105" s="103"/>
      <c r="AR1105" s="104">
        <f t="shared" si="102"/>
        <v>0</v>
      </c>
      <c r="AS1105" s="87"/>
      <c r="AT1105" s="103"/>
      <c r="AU1105" s="103"/>
      <c r="AV1105" s="103"/>
      <c r="AW1105" s="104">
        <f t="shared" si="103"/>
        <v>0</v>
      </c>
    </row>
    <row r="1106" spans="1:49" hidden="1">
      <c r="A1106" s="522">
        <v>1102</v>
      </c>
      <c r="B1106" s="531" t="s">
        <v>1058</v>
      </c>
      <c r="C1106" s="513" t="s">
        <v>122</v>
      </c>
      <c r="D1106" s="513" t="s">
        <v>2640</v>
      </c>
      <c r="E1106" s="689" t="s">
        <v>1599</v>
      </c>
      <c r="F1106" s="513" t="s">
        <v>1654</v>
      </c>
      <c r="G1106" s="592" t="s">
        <v>1655</v>
      </c>
      <c r="H1106" s="87" t="s">
        <v>1661</v>
      </c>
      <c r="I1106" s="87" t="s">
        <v>1662</v>
      </c>
      <c r="J1106" s="106" t="s">
        <v>1657</v>
      </c>
      <c r="K1106" s="106"/>
      <c r="L1106" s="103"/>
      <c r="M1106" s="106"/>
      <c r="N1106" s="106"/>
      <c r="O1106" s="557" t="s">
        <v>1658</v>
      </c>
      <c r="P1106" s="103"/>
      <c r="Q1106" s="103"/>
      <c r="R1106" s="87" t="s">
        <v>184</v>
      </c>
      <c r="S1106" s="548">
        <v>0</v>
      </c>
      <c r="T1106" s="549">
        <v>0.5</v>
      </c>
      <c r="U1106" s="549">
        <v>64</v>
      </c>
      <c r="V1106" s="554">
        <f t="shared" si="109"/>
        <v>0</v>
      </c>
      <c r="W1106" s="549"/>
      <c r="X1106" s="549">
        <f>U1106*3</f>
        <v>192</v>
      </c>
      <c r="Y1106" s="554">
        <f t="shared" si="100"/>
        <v>0</v>
      </c>
      <c r="Z1106" s="677" t="s">
        <v>1606</v>
      </c>
      <c r="AA1106" s="729"/>
      <c r="AB1106" s="763"/>
      <c r="AC1106" s="7">
        <f t="shared" si="104"/>
        <v>80</v>
      </c>
      <c r="AD1106" s="87"/>
      <c r="AE1106" s="103">
        <v>0</v>
      </c>
      <c r="AF1106" s="549">
        <v>0.5</v>
      </c>
      <c r="AG1106" s="103">
        <f t="shared" si="110"/>
        <v>22.4</v>
      </c>
      <c r="AH1106" s="104">
        <f t="shared" si="101"/>
        <v>0</v>
      </c>
      <c r="AI1106" s="87"/>
      <c r="AJ1106" s="103">
        <v>0</v>
      </c>
      <c r="AK1106" s="549">
        <v>0.5</v>
      </c>
      <c r="AL1106" s="103">
        <f>4.3*1+2.8*1</f>
        <v>7.1</v>
      </c>
      <c r="AM1106" s="104">
        <f t="shared" si="105"/>
        <v>0</v>
      </c>
      <c r="AN1106" s="87"/>
      <c r="AO1106" s="103"/>
      <c r="AP1106" s="103"/>
      <c r="AQ1106" s="103"/>
      <c r="AR1106" s="104">
        <f t="shared" si="102"/>
        <v>0</v>
      </c>
      <c r="AS1106" s="87"/>
      <c r="AT1106" s="103"/>
      <c r="AU1106" s="103"/>
      <c r="AV1106" s="103"/>
      <c r="AW1106" s="104">
        <f t="shared" si="103"/>
        <v>0</v>
      </c>
    </row>
    <row r="1107" spans="1:49" hidden="1">
      <c r="A1107" s="522">
        <v>1103</v>
      </c>
      <c r="B1107" s="531" t="s">
        <v>1058</v>
      </c>
      <c r="C1107" s="513" t="s">
        <v>122</v>
      </c>
      <c r="D1107" s="513" t="s">
        <v>2640</v>
      </c>
      <c r="E1107" s="689" t="s">
        <v>1599</v>
      </c>
      <c r="F1107" s="513" t="s">
        <v>1654</v>
      </c>
      <c r="G1107" s="592" t="s">
        <v>1655</v>
      </c>
      <c r="H1107" s="87" t="s">
        <v>1652</v>
      </c>
      <c r="I1107" s="87" t="s">
        <v>1653</v>
      </c>
      <c r="J1107" s="106" t="s">
        <v>1657</v>
      </c>
      <c r="K1107" s="106"/>
      <c r="L1107" s="103"/>
      <c r="M1107" s="106"/>
      <c r="N1107" s="106"/>
      <c r="O1107" s="557" t="s">
        <v>1658</v>
      </c>
      <c r="P1107" s="103"/>
      <c r="Q1107" s="103"/>
      <c r="R1107" s="87" t="s">
        <v>184</v>
      </c>
      <c r="S1107" s="548">
        <v>1</v>
      </c>
      <c r="T1107" s="549">
        <v>0.1</v>
      </c>
      <c r="U1107" s="549">
        <v>64</v>
      </c>
      <c r="V1107" s="554">
        <f t="shared" si="109"/>
        <v>76.800000000000011</v>
      </c>
      <c r="W1107" s="549"/>
      <c r="X1107" s="549">
        <f>U1107*3</f>
        <v>192</v>
      </c>
      <c r="Y1107" s="554">
        <f t="shared" si="100"/>
        <v>230.40000000000003</v>
      </c>
      <c r="Z1107" s="677" t="s">
        <v>1606</v>
      </c>
      <c r="AA1107" s="729"/>
      <c r="AB1107" s="763"/>
      <c r="AC1107" s="7">
        <f t="shared" si="104"/>
        <v>80</v>
      </c>
      <c r="AD1107" s="87"/>
      <c r="AE1107" s="103">
        <v>1</v>
      </c>
      <c r="AF1107" s="549">
        <v>0.1</v>
      </c>
      <c r="AG1107" s="103">
        <f t="shared" si="110"/>
        <v>22.4</v>
      </c>
      <c r="AH1107" s="104">
        <f t="shared" si="101"/>
        <v>26.879999999999995</v>
      </c>
      <c r="AI1107" s="87"/>
      <c r="AJ1107" s="103">
        <v>1</v>
      </c>
      <c r="AK1107" s="549">
        <v>0.1</v>
      </c>
      <c r="AL1107" s="103">
        <f>4.3*1+2.8*1</f>
        <v>7.1</v>
      </c>
      <c r="AM1107" s="104">
        <f t="shared" si="105"/>
        <v>8.52</v>
      </c>
      <c r="AN1107" s="87"/>
      <c r="AO1107" s="103"/>
      <c r="AP1107" s="103"/>
      <c r="AQ1107" s="103"/>
      <c r="AR1107" s="104">
        <f t="shared" si="102"/>
        <v>0</v>
      </c>
      <c r="AS1107" s="87"/>
      <c r="AT1107" s="103"/>
      <c r="AU1107" s="103"/>
      <c r="AV1107" s="103"/>
      <c r="AW1107" s="104">
        <f t="shared" si="103"/>
        <v>0</v>
      </c>
    </row>
    <row r="1108" spans="1:49" hidden="1">
      <c r="A1108" s="522">
        <v>1104</v>
      </c>
      <c r="B1108" s="531" t="s">
        <v>1058</v>
      </c>
      <c r="C1108" s="513" t="s">
        <v>122</v>
      </c>
      <c r="D1108" s="513" t="s">
        <v>2640</v>
      </c>
      <c r="E1108" s="689" t="s">
        <v>1599</v>
      </c>
      <c r="F1108" s="513" t="s">
        <v>1663</v>
      </c>
      <c r="G1108" s="513" t="s">
        <v>1664</v>
      </c>
      <c r="H1108" s="87" t="s">
        <v>321</v>
      </c>
      <c r="I1108" s="87" t="s">
        <v>1647</v>
      </c>
      <c r="J1108" s="106" t="s">
        <v>1604</v>
      </c>
      <c r="K1108" s="106"/>
      <c r="L1108" s="103"/>
      <c r="M1108" s="106"/>
      <c r="N1108" s="106"/>
      <c r="O1108" s="557" t="s">
        <v>1665</v>
      </c>
      <c r="P1108" s="103"/>
      <c r="Q1108" s="103"/>
      <c r="R1108" s="87" t="s">
        <v>184</v>
      </c>
      <c r="S1108" s="548">
        <v>1</v>
      </c>
      <c r="T1108" s="549">
        <v>1</v>
      </c>
      <c r="U1108" s="549">
        <v>40</v>
      </c>
      <c r="V1108" s="554">
        <f t="shared" si="109"/>
        <v>480</v>
      </c>
      <c r="W1108" s="549"/>
      <c r="X1108" s="549">
        <f>U1108*15</f>
        <v>600</v>
      </c>
      <c r="Y1108" s="554">
        <f t="shared" si="100"/>
        <v>7200</v>
      </c>
      <c r="Z1108" s="677" t="s">
        <v>1606</v>
      </c>
      <c r="AA1108" s="729" t="s">
        <v>2705</v>
      </c>
      <c r="AB1108" s="763" t="s">
        <v>2693</v>
      </c>
      <c r="AC1108" s="7">
        <f t="shared" si="104"/>
        <v>250</v>
      </c>
      <c r="AD1108" s="87"/>
      <c r="AE1108" s="103">
        <v>1</v>
      </c>
      <c r="AF1108" s="549">
        <v>1</v>
      </c>
      <c r="AG1108" s="103">
        <f t="shared" ref="AG1108:AG1115" si="111">2.8*1</f>
        <v>2.8</v>
      </c>
      <c r="AH1108" s="104">
        <f t="shared" si="101"/>
        <v>33.599999999999994</v>
      </c>
      <c r="AI1108" s="87"/>
      <c r="AJ1108" s="103">
        <v>1</v>
      </c>
      <c r="AK1108" s="549">
        <v>1</v>
      </c>
      <c r="AL1108" s="103">
        <f>4.3*6+2.8*1</f>
        <v>28.599999999999998</v>
      </c>
      <c r="AM1108" s="104">
        <f t="shared" si="105"/>
        <v>343.2</v>
      </c>
      <c r="AN1108" s="87"/>
      <c r="AO1108" s="103"/>
      <c r="AP1108" s="103"/>
      <c r="AQ1108" s="103"/>
      <c r="AR1108" s="104"/>
      <c r="AS1108" s="87"/>
      <c r="AT1108" s="103"/>
      <c r="AU1108" s="103"/>
      <c r="AV1108" s="103"/>
      <c r="AW1108" s="104"/>
    </row>
    <row r="1109" spans="1:49" hidden="1">
      <c r="A1109" s="522">
        <v>1105</v>
      </c>
      <c r="B1109" s="531" t="s">
        <v>1058</v>
      </c>
      <c r="C1109" s="513" t="s">
        <v>122</v>
      </c>
      <c r="D1109" s="513" t="s">
        <v>2640</v>
      </c>
      <c r="E1109" s="689" t="s">
        <v>1599</v>
      </c>
      <c r="F1109" s="513" t="s">
        <v>1663</v>
      </c>
      <c r="G1109" s="592" t="s">
        <v>1664</v>
      </c>
      <c r="H1109" s="87" t="s">
        <v>1666</v>
      </c>
      <c r="I1109" s="87" t="s">
        <v>1667</v>
      </c>
      <c r="J1109" s="109" t="s">
        <v>1668</v>
      </c>
      <c r="K1109" s="106"/>
      <c r="L1109" s="103"/>
      <c r="M1109" s="106"/>
      <c r="N1109" s="106"/>
      <c r="O1109" s="557" t="s">
        <v>1665</v>
      </c>
      <c r="P1109" s="103"/>
      <c r="Q1109" s="103"/>
      <c r="R1109" s="87" t="s">
        <v>184</v>
      </c>
      <c r="S1109" s="548">
        <v>1</v>
      </c>
      <c r="T1109" s="549">
        <v>1</v>
      </c>
      <c r="U1109" s="549">
        <v>40</v>
      </c>
      <c r="V1109" s="554">
        <f t="shared" si="109"/>
        <v>480</v>
      </c>
      <c r="W1109" s="549"/>
      <c r="X1109" s="549">
        <f>U1109*15</f>
        <v>600</v>
      </c>
      <c r="Y1109" s="554">
        <f t="shared" si="100"/>
        <v>7200</v>
      </c>
      <c r="Z1109" s="677" t="s">
        <v>1606</v>
      </c>
      <c r="AA1109" s="729"/>
      <c r="AB1109" s="763"/>
      <c r="AC1109" s="7">
        <f t="shared" si="104"/>
        <v>250</v>
      </c>
      <c r="AD1109" s="87"/>
      <c r="AE1109" s="103">
        <v>0</v>
      </c>
      <c r="AF1109" s="549">
        <v>1</v>
      </c>
      <c r="AG1109" s="103">
        <f t="shared" si="111"/>
        <v>2.8</v>
      </c>
      <c r="AH1109" s="104">
        <f t="shared" si="101"/>
        <v>0</v>
      </c>
      <c r="AI1109" s="87"/>
      <c r="AJ1109" s="103">
        <v>0</v>
      </c>
      <c r="AK1109" s="549">
        <v>1</v>
      </c>
      <c r="AL1109" s="103">
        <f>4.3*6+2.8*1</f>
        <v>28.599999999999998</v>
      </c>
      <c r="AM1109" s="104">
        <f t="shared" si="105"/>
        <v>0</v>
      </c>
      <c r="AN1109" s="87"/>
      <c r="AO1109" s="103"/>
      <c r="AP1109" s="103"/>
      <c r="AQ1109" s="103"/>
      <c r="AR1109" s="104"/>
      <c r="AS1109" s="87"/>
      <c r="AT1109" s="103"/>
      <c r="AU1109" s="103"/>
      <c r="AV1109" s="103"/>
      <c r="AW1109" s="104"/>
    </row>
    <row r="1110" spans="1:49" hidden="1">
      <c r="A1110" s="522">
        <v>1106</v>
      </c>
      <c r="B1110" s="531" t="s">
        <v>1058</v>
      </c>
      <c r="C1110" s="513" t="s">
        <v>122</v>
      </c>
      <c r="D1110" s="513" t="s">
        <v>2640</v>
      </c>
      <c r="E1110" s="689" t="s">
        <v>1599</v>
      </c>
      <c r="F1110" s="513" t="s">
        <v>1663</v>
      </c>
      <c r="G1110" s="592" t="s">
        <v>1664</v>
      </c>
      <c r="H1110" s="87" t="s">
        <v>1669</v>
      </c>
      <c r="I1110" s="87" t="s">
        <v>1670</v>
      </c>
      <c r="J1110" s="106" t="s">
        <v>1671</v>
      </c>
      <c r="K1110" s="106"/>
      <c r="L1110" s="103"/>
      <c r="M1110" s="106"/>
      <c r="N1110" s="106"/>
      <c r="O1110" s="557" t="s">
        <v>1665</v>
      </c>
      <c r="P1110" s="103"/>
      <c r="Q1110" s="103"/>
      <c r="R1110" s="87" t="s">
        <v>184</v>
      </c>
      <c r="S1110" s="548">
        <v>0</v>
      </c>
      <c r="T1110" s="549">
        <v>1</v>
      </c>
      <c r="U1110" s="549">
        <v>40</v>
      </c>
      <c r="V1110" s="554">
        <f t="shared" si="109"/>
        <v>0</v>
      </c>
      <c r="W1110" s="549"/>
      <c r="X1110" s="549">
        <f>U1110*15</f>
        <v>600</v>
      </c>
      <c r="Y1110" s="554">
        <f t="shared" si="100"/>
        <v>0</v>
      </c>
      <c r="Z1110" s="677" t="s">
        <v>1606</v>
      </c>
      <c r="AA1110" s="729"/>
      <c r="AB1110" s="763"/>
      <c r="AC1110" s="7">
        <f t="shared" si="104"/>
        <v>250</v>
      </c>
      <c r="AD1110" s="87"/>
      <c r="AE1110" s="103">
        <v>1</v>
      </c>
      <c r="AF1110" s="549">
        <v>1</v>
      </c>
      <c r="AG1110" s="103">
        <f t="shared" si="111"/>
        <v>2.8</v>
      </c>
      <c r="AH1110" s="104">
        <f t="shared" si="101"/>
        <v>33.599999999999994</v>
      </c>
      <c r="AI1110" s="87"/>
      <c r="AJ1110" s="103">
        <v>1</v>
      </c>
      <c r="AK1110" s="549">
        <v>1</v>
      </c>
      <c r="AL1110" s="103">
        <f>4.3*6+2.8*1</f>
        <v>28.599999999999998</v>
      </c>
      <c r="AM1110" s="104">
        <f t="shared" si="105"/>
        <v>343.2</v>
      </c>
      <c r="AN1110" s="87"/>
      <c r="AO1110" s="103"/>
      <c r="AP1110" s="103"/>
      <c r="AQ1110" s="103"/>
      <c r="AR1110" s="104"/>
      <c r="AS1110" s="87"/>
      <c r="AT1110" s="103"/>
      <c r="AU1110" s="103"/>
      <c r="AV1110" s="103"/>
      <c r="AW1110" s="104"/>
    </row>
    <row r="1111" spans="1:49" hidden="1">
      <c r="A1111" s="522">
        <v>1107</v>
      </c>
      <c r="B1111" s="531" t="s">
        <v>1058</v>
      </c>
      <c r="C1111" s="513" t="s">
        <v>122</v>
      </c>
      <c r="D1111" s="513" t="s">
        <v>2640</v>
      </c>
      <c r="E1111" s="689" t="s">
        <v>1599</v>
      </c>
      <c r="F1111" s="513" t="s">
        <v>1663</v>
      </c>
      <c r="G1111" s="592" t="s">
        <v>1664</v>
      </c>
      <c r="H1111" s="87" t="s">
        <v>1672</v>
      </c>
      <c r="I1111" s="87" t="s">
        <v>1673</v>
      </c>
      <c r="J1111" s="109" t="s">
        <v>1668</v>
      </c>
      <c r="K1111" s="106"/>
      <c r="L1111" s="103"/>
      <c r="M1111" s="106"/>
      <c r="N1111" s="106"/>
      <c r="O1111" s="557" t="s">
        <v>1665</v>
      </c>
      <c r="P1111" s="103"/>
      <c r="Q1111" s="103"/>
      <c r="R1111" s="87" t="s">
        <v>184</v>
      </c>
      <c r="S1111" s="548">
        <v>1</v>
      </c>
      <c r="T1111" s="549">
        <v>1</v>
      </c>
      <c r="U1111" s="549">
        <v>40</v>
      </c>
      <c r="V1111" s="554">
        <f t="shared" si="109"/>
        <v>480</v>
      </c>
      <c r="W1111" s="549"/>
      <c r="X1111" s="549">
        <f>U1111*15</f>
        <v>600</v>
      </c>
      <c r="Y1111" s="554">
        <f t="shared" si="100"/>
        <v>7200</v>
      </c>
      <c r="Z1111" s="677" t="s">
        <v>1606</v>
      </c>
      <c r="AA1111" s="729"/>
      <c r="AB1111" s="763"/>
      <c r="AC1111" s="7">
        <f t="shared" si="104"/>
        <v>250</v>
      </c>
      <c r="AD1111" s="87"/>
      <c r="AE1111" s="103">
        <v>0</v>
      </c>
      <c r="AF1111" s="549">
        <v>1</v>
      </c>
      <c r="AG1111" s="103">
        <f t="shared" si="111"/>
        <v>2.8</v>
      </c>
      <c r="AH1111" s="104">
        <f t="shared" si="101"/>
        <v>0</v>
      </c>
      <c r="AI1111" s="87"/>
      <c r="AJ1111" s="103">
        <v>0</v>
      </c>
      <c r="AK1111" s="549">
        <v>1</v>
      </c>
      <c r="AL1111" s="103">
        <f>4.3*6+2.8*1</f>
        <v>28.599999999999998</v>
      </c>
      <c r="AM1111" s="104">
        <f t="shared" si="105"/>
        <v>0</v>
      </c>
      <c r="AN1111" s="87"/>
      <c r="AO1111" s="103"/>
      <c r="AP1111" s="103"/>
      <c r="AQ1111" s="103"/>
      <c r="AR1111" s="104"/>
      <c r="AS1111" s="87"/>
      <c r="AT1111" s="103"/>
      <c r="AU1111" s="103"/>
      <c r="AV1111" s="103"/>
      <c r="AW1111" s="104"/>
    </row>
    <row r="1112" spans="1:49" ht="34.5" hidden="1">
      <c r="A1112" s="522">
        <v>1108</v>
      </c>
      <c r="B1112" s="531" t="s">
        <v>1058</v>
      </c>
      <c r="C1112" s="513" t="s">
        <v>122</v>
      </c>
      <c r="D1112" s="513" t="s">
        <v>2640</v>
      </c>
      <c r="E1112" s="689" t="s">
        <v>1599</v>
      </c>
      <c r="F1112" s="513" t="s">
        <v>1674</v>
      </c>
      <c r="G1112" s="513" t="s">
        <v>1675</v>
      </c>
      <c r="H1112" s="87" t="s">
        <v>1646</v>
      </c>
      <c r="I1112" s="87" t="s">
        <v>1676</v>
      </c>
      <c r="J1112" s="106" t="s">
        <v>1677</v>
      </c>
      <c r="K1112" s="106"/>
      <c r="L1112" s="691"/>
      <c r="M1112" s="106"/>
      <c r="N1112" s="106"/>
      <c r="O1112" s="557" t="s">
        <v>1678</v>
      </c>
      <c r="P1112" s="103"/>
      <c r="Q1112" s="103"/>
      <c r="R1112" s="87" t="s">
        <v>184</v>
      </c>
      <c r="S1112" s="548">
        <v>1</v>
      </c>
      <c r="T1112" s="549">
        <v>4.3478260869565223E-2</v>
      </c>
      <c r="U1112" s="549">
        <v>16</v>
      </c>
      <c r="V1112" s="554">
        <f t="shared" si="109"/>
        <v>8.3478260869565233</v>
      </c>
      <c r="W1112" s="549"/>
      <c r="X1112" s="549">
        <f>U1112</f>
        <v>16</v>
      </c>
      <c r="Y1112" s="554">
        <f t="shared" si="100"/>
        <v>8.3478260869565233</v>
      </c>
      <c r="Z1112" s="677" t="s">
        <v>1639</v>
      </c>
      <c r="AA1112" s="729" t="s">
        <v>826</v>
      </c>
      <c r="AB1112" s="102"/>
      <c r="AC1112" s="7">
        <f t="shared" si="104"/>
        <v>6.666666666666667</v>
      </c>
      <c r="AD1112" s="87"/>
      <c r="AE1112" s="103">
        <v>1</v>
      </c>
      <c r="AF1112" s="549">
        <v>4.3478260869565223E-2</v>
      </c>
      <c r="AG1112" s="103">
        <f t="shared" si="111"/>
        <v>2.8</v>
      </c>
      <c r="AH1112" s="104">
        <f t="shared" si="101"/>
        <v>1.4608695652173913</v>
      </c>
      <c r="AI1112" s="87"/>
      <c r="AJ1112" s="103">
        <v>1</v>
      </c>
      <c r="AK1112" s="549">
        <v>4.3478260869565223E-2</v>
      </c>
      <c r="AL1112" s="103">
        <f>4.3*6+2.8*1</f>
        <v>28.599999999999998</v>
      </c>
      <c r="AM1112" s="104">
        <f t="shared" si="105"/>
        <v>14.921739130434784</v>
      </c>
      <c r="AN1112" s="87"/>
      <c r="AO1112" s="103"/>
      <c r="AP1112" s="103"/>
      <c r="AQ1112" s="103"/>
      <c r="AR1112" s="104">
        <f t="shared" si="102"/>
        <v>0</v>
      </c>
      <c r="AS1112" s="87"/>
      <c r="AT1112" s="103"/>
      <c r="AU1112" s="103"/>
      <c r="AV1112" s="103"/>
      <c r="AW1112" s="104">
        <f t="shared" si="103"/>
        <v>0</v>
      </c>
    </row>
    <row r="1113" spans="1:49" ht="34.5" hidden="1">
      <c r="A1113" s="522">
        <v>1109</v>
      </c>
      <c r="B1113" s="531" t="s">
        <v>1058</v>
      </c>
      <c r="C1113" s="513" t="s">
        <v>122</v>
      </c>
      <c r="D1113" s="513" t="s">
        <v>2640</v>
      </c>
      <c r="E1113" s="689" t="s">
        <v>1599</v>
      </c>
      <c r="F1113" s="513" t="s">
        <v>1674</v>
      </c>
      <c r="G1113" s="592" t="s">
        <v>1675</v>
      </c>
      <c r="H1113" s="87" t="s">
        <v>1679</v>
      </c>
      <c r="I1113" s="87" t="s">
        <v>1680</v>
      </c>
      <c r="J1113" s="106" t="s">
        <v>1677</v>
      </c>
      <c r="K1113" s="106"/>
      <c r="L1113" s="691"/>
      <c r="M1113" s="106"/>
      <c r="N1113" s="106"/>
      <c r="O1113" s="557" t="s">
        <v>1678</v>
      </c>
      <c r="P1113" s="103"/>
      <c r="Q1113" s="103"/>
      <c r="R1113" s="87" t="s">
        <v>184</v>
      </c>
      <c r="S1113" s="548">
        <v>1</v>
      </c>
      <c r="T1113" s="549">
        <v>4.3478260869565223E-2</v>
      </c>
      <c r="U1113" s="549">
        <v>16</v>
      </c>
      <c r="V1113" s="554">
        <f t="shared" si="109"/>
        <v>8.3478260869565233</v>
      </c>
      <c r="W1113" s="549"/>
      <c r="X1113" s="549">
        <f>U1113</f>
        <v>16</v>
      </c>
      <c r="Y1113" s="554">
        <f t="shared" si="100"/>
        <v>8.3478260869565233</v>
      </c>
      <c r="Z1113" s="677" t="s">
        <v>1639</v>
      </c>
      <c r="AA1113" s="729"/>
      <c r="AB1113" s="102"/>
      <c r="AC1113" s="7">
        <f t="shared" si="104"/>
        <v>6.666666666666667</v>
      </c>
      <c r="AD1113" s="87"/>
      <c r="AE1113" s="103">
        <v>1</v>
      </c>
      <c r="AF1113" s="549">
        <v>4.3478260869565223E-2</v>
      </c>
      <c r="AG1113" s="103">
        <f t="shared" si="111"/>
        <v>2.8</v>
      </c>
      <c r="AH1113" s="104">
        <f t="shared" si="101"/>
        <v>1.4608695652173913</v>
      </c>
      <c r="AI1113" s="87"/>
      <c r="AJ1113" s="103">
        <v>1</v>
      </c>
      <c r="AK1113" s="549">
        <v>4.3478260869565223E-2</v>
      </c>
      <c r="AL1113" s="103">
        <f>4.3*3+2.8*1</f>
        <v>15.7</v>
      </c>
      <c r="AM1113" s="104">
        <f t="shared" si="105"/>
        <v>8.1913043478260867</v>
      </c>
      <c r="AN1113" s="87"/>
      <c r="AO1113" s="103"/>
      <c r="AP1113" s="103"/>
      <c r="AQ1113" s="103"/>
      <c r="AR1113" s="104">
        <f t="shared" si="102"/>
        <v>0</v>
      </c>
      <c r="AS1113" s="87"/>
      <c r="AT1113" s="103"/>
      <c r="AU1113" s="103"/>
      <c r="AV1113" s="103"/>
      <c r="AW1113" s="104">
        <f t="shared" si="103"/>
        <v>0</v>
      </c>
    </row>
    <row r="1114" spans="1:49" ht="23" hidden="1">
      <c r="A1114" s="522">
        <v>1110</v>
      </c>
      <c r="B1114" s="531" t="s">
        <v>1058</v>
      </c>
      <c r="C1114" s="513" t="s">
        <v>122</v>
      </c>
      <c r="D1114" s="513" t="s">
        <v>2640</v>
      </c>
      <c r="E1114" s="689" t="s">
        <v>1599</v>
      </c>
      <c r="F1114" s="513" t="s">
        <v>1674</v>
      </c>
      <c r="G1114" s="592" t="s">
        <v>1675</v>
      </c>
      <c r="H1114" s="87" t="s">
        <v>1679</v>
      </c>
      <c r="I1114" s="87" t="s">
        <v>1681</v>
      </c>
      <c r="J1114" s="106" t="s">
        <v>1677</v>
      </c>
      <c r="K1114" s="106"/>
      <c r="L1114" s="691"/>
      <c r="M1114" s="106"/>
      <c r="N1114" s="106"/>
      <c r="O1114" s="557" t="s">
        <v>1678</v>
      </c>
      <c r="P1114" s="103"/>
      <c r="Q1114" s="103"/>
      <c r="R1114" s="87" t="s">
        <v>184</v>
      </c>
      <c r="S1114" s="548">
        <v>0</v>
      </c>
      <c r="T1114" s="549">
        <v>0.86956521739130443</v>
      </c>
      <c r="U1114" s="549">
        <v>16</v>
      </c>
      <c r="V1114" s="554">
        <f t="shared" si="109"/>
        <v>0</v>
      </c>
      <c r="W1114" s="549"/>
      <c r="X1114" s="549">
        <f>U1114</f>
        <v>16</v>
      </c>
      <c r="Y1114" s="554">
        <f t="shared" si="100"/>
        <v>0</v>
      </c>
      <c r="Z1114" s="677" t="s">
        <v>1639</v>
      </c>
      <c r="AA1114" s="729"/>
      <c r="AB1114" s="102"/>
      <c r="AC1114" s="7">
        <f t="shared" si="104"/>
        <v>6.666666666666667</v>
      </c>
      <c r="AD1114" s="87"/>
      <c r="AE1114" s="103">
        <v>0</v>
      </c>
      <c r="AF1114" s="549">
        <v>0.86956521739130443</v>
      </c>
      <c r="AG1114" s="103">
        <f t="shared" si="111"/>
        <v>2.8</v>
      </c>
      <c r="AH1114" s="104">
        <f t="shared" si="101"/>
        <v>0</v>
      </c>
      <c r="AI1114" s="87"/>
      <c r="AJ1114" s="103">
        <v>0</v>
      </c>
      <c r="AK1114" s="549">
        <v>0.86956521739130443</v>
      </c>
      <c r="AL1114" s="103">
        <f>4.3*3+2.8*1</f>
        <v>15.7</v>
      </c>
      <c r="AM1114" s="104">
        <f t="shared" si="105"/>
        <v>0</v>
      </c>
      <c r="AN1114" s="87"/>
      <c r="AO1114" s="103"/>
      <c r="AP1114" s="103"/>
      <c r="AQ1114" s="103"/>
      <c r="AR1114" s="104">
        <f t="shared" si="102"/>
        <v>0</v>
      </c>
      <c r="AS1114" s="87"/>
      <c r="AT1114" s="103"/>
      <c r="AU1114" s="103"/>
      <c r="AV1114" s="103"/>
      <c r="AW1114" s="104">
        <f t="shared" si="103"/>
        <v>0</v>
      </c>
    </row>
    <row r="1115" spans="1:49" hidden="1">
      <c r="A1115" s="522">
        <v>1111</v>
      </c>
      <c r="B1115" s="531" t="s">
        <v>1058</v>
      </c>
      <c r="C1115" s="513" t="s">
        <v>122</v>
      </c>
      <c r="D1115" s="513" t="s">
        <v>2640</v>
      </c>
      <c r="E1115" s="689" t="s">
        <v>1599</v>
      </c>
      <c r="F1115" s="513" t="s">
        <v>1674</v>
      </c>
      <c r="G1115" s="592" t="s">
        <v>1675</v>
      </c>
      <c r="H1115" s="87" t="s">
        <v>1632</v>
      </c>
      <c r="I1115" s="87" t="s">
        <v>1633</v>
      </c>
      <c r="J1115" s="106" t="s">
        <v>1677</v>
      </c>
      <c r="K1115" s="106"/>
      <c r="L1115" s="691"/>
      <c r="M1115" s="106"/>
      <c r="N1115" s="106" t="s">
        <v>1682</v>
      </c>
      <c r="O1115" s="557" t="s">
        <v>1678</v>
      </c>
      <c r="P1115" s="103"/>
      <c r="Q1115" s="103"/>
      <c r="R1115" s="87" t="s">
        <v>184</v>
      </c>
      <c r="S1115" s="548">
        <v>1</v>
      </c>
      <c r="T1115" s="549">
        <v>4.3478260869565223E-2</v>
      </c>
      <c r="U1115" s="549">
        <v>16</v>
      </c>
      <c r="V1115" s="554">
        <f t="shared" si="109"/>
        <v>8.3478260869565233</v>
      </c>
      <c r="W1115" s="549"/>
      <c r="X1115" s="549">
        <f>U1115</f>
        <v>16</v>
      </c>
      <c r="Y1115" s="554">
        <f t="shared" si="100"/>
        <v>8.3478260869565233</v>
      </c>
      <c r="Z1115" s="677" t="s">
        <v>1639</v>
      </c>
      <c r="AA1115" s="729"/>
      <c r="AB1115" s="102"/>
      <c r="AC1115" s="7">
        <f t="shared" si="104"/>
        <v>6.666666666666667</v>
      </c>
      <c r="AD1115" s="87"/>
      <c r="AE1115" s="103">
        <v>1</v>
      </c>
      <c r="AF1115" s="549">
        <v>4.3478260869565223E-2</v>
      </c>
      <c r="AG1115" s="103">
        <f t="shared" si="111"/>
        <v>2.8</v>
      </c>
      <c r="AH1115" s="104">
        <f t="shared" si="101"/>
        <v>1.4608695652173913</v>
      </c>
      <c r="AI1115" s="87"/>
      <c r="AJ1115" s="103">
        <v>1</v>
      </c>
      <c r="AK1115" s="549">
        <v>4.3478260869565223E-2</v>
      </c>
      <c r="AL1115" s="103">
        <f>4.3*3+2.8*1</f>
        <v>15.7</v>
      </c>
      <c r="AM1115" s="104">
        <f t="shared" si="105"/>
        <v>8.1913043478260867</v>
      </c>
      <c r="AN1115" s="87"/>
      <c r="AO1115" s="103"/>
      <c r="AP1115" s="103"/>
      <c r="AQ1115" s="103"/>
      <c r="AR1115" s="104">
        <f t="shared" si="102"/>
        <v>0</v>
      </c>
      <c r="AS1115" s="87"/>
      <c r="AT1115" s="103"/>
      <c r="AU1115" s="103"/>
      <c r="AV1115" s="103"/>
      <c r="AW1115" s="104">
        <f t="shared" si="103"/>
        <v>0</v>
      </c>
    </row>
    <row r="1116" spans="1:49" hidden="1">
      <c r="A1116" s="522">
        <v>1112</v>
      </c>
      <c r="B1116" s="531" t="s">
        <v>1058</v>
      </c>
      <c r="C1116" s="513" t="s">
        <v>122</v>
      </c>
      <c r="D1116" s="513" t="s">
        <v>2640</v>
      </c>
      <c r="E1116" s="689" t="s">
        <v>1599</v>
      </c>
      <c r="F1116" s="513" t="s">
        <v>1683</v>
      </c>
      <c r="G1116" s="513" t="s">
        <v>1684</v>
      </c>
      <c r="H1116" s="87" t="s">
        <v>1646</v>
      </c>
      <c r="I1116" s="87" t="s">
        <v>1685</v>
      </c>
      <c r="J1116" s="106" t="s">
        <v>1686</v>
      </c>
      <c r="K1116" s="106"/>
      <c r="L1116" s="103"/>
      <c r="M1116" s="106"/>
      <c r="N1116" s="106"/>
      <c r="O1116" s="557" t="s">
        <v>1687</v>
      </c>
      <c r="P1116" s="103"/>
      <c r="Q1116" s="103"/>
      <c r="R1116" s="87" t="s">
        <v>184</v>
      </c>
      <c r="S1116" s="548">
        <v>1</v>
      </c>
      <c r="T1116" s="549">
        <v>9.8039215686274522E-2</v>
      </c>
      <c r="U1116" s="549">
        <v>64</v>
      </c>
      <c r="V1116" s="554">
        <f t="shared" si="109"/>
        <v>75.29411764705884</v>
      </c>
      <c r="W1116" s="549"/>
      <c r="X1116" s="549">
        <f>U1116*6</f>
        <v>384</v>
      </c>
      <c r="Y1116" s="554">
        <f t="shared" si="100"/>
        <v>451.76470588235304</v>
      </c>
      <c r="Z1116" s="677" t="s">
        <v>2694</v>
      </c>
      <c r="AA1116" s="729" t="s">
        <v>2706</v>
      </c>
      <c r="AB1116" s="763" t="s">
        <v>2695</v>
      </c>
      <c r="AC1116" s="7">
        <f t="shared" si="104"/>
        <v>160</v>
      </c>
      <c r="AD1116" s="87"/>
      <c r="AE1116" s="103">
        <v>1</v>
      </c>
      <c r="AF1116" s="549">
        <v>9.8039215686274522E-2</v>
      </c>
      <c r="AG1116" s="103">
        <f>2.8*4</f>
        <v>11.2</v>
      </c>
      <c r="AH1116" s="104">
        <f t="shared" si="101"/>
        <v>13.176470588235295</v>
      </c>
      <c r="AI1116" s="87"/>
      <c r="AJ1116" s="103">
        <v>1</v>
      </c>
      <c r="AK1116" s="549">
        <v>9.8039215686274522E-2</v>
      </c>
      <c r="AL1116" s="103">
        <f>4.3*6+2.8*6</f>
        <v>42.599999999999994</v>
      </c>
      <c r="AM1116" s="104">
        <f t="shared" si="105"/>
        <v>50.117647058823536</v>
      </c>
      <c r="AN1116" s="87"/>
      <c r="AO1116" s="103"/>
      <c r="AP1116" s="103"/>
      <c r="AQ1116" s="103"/>
      <c r="AR1116" s="104">
        <f t="shared" si="102"/>
        <v>0</v>
      </c>
      <c r="AS1116" s="87"/>
      <c r="AT1116" s="103"/>
      <c r="AU1116" s="103"/>
      <c r="AV1116" s="103"/>
      <c r="AW1116" s="104">
        <f t="shared" si="103"/>
        <v>0</v>
      </c>
    </row>
    <row r="1117" spans="1:49" hidden="1">
      <c r="A1117" s="522">
        <v>1113</v>
      </c>
      <c r="B1117" s="531" t="s">
        <v>1058</v>
      </c>
      <c r="C1117" s="513" t="s">
        <v>122</v>
      </c>
      <c r="D1117" s="513" t="s">
        <v>2640</v>
      </c>
      <c r="E1117" s="689" t="s">
        <v>1599</v>
      </c>
      <c r="F1117" s="513" t="s">
        <v>1683</v>
      </c>
      <c r="G1117" s="592" t="s">
        <v>1684</v>
      </c>
      <c r="H1117" s="87" t="s">
        <v>329</v>
      </c>
      <c r="I1117" s="87" t="s">
        <v>1688</v>
      </c>
      <c r="J1117" s="106" t="s">
        <v>1686</v>
      </c>
      <c r="K1117" s="106"/>
      <c r="L1117" s="103"/>
      <c r="M1117" s="106"/>
      <c r="N1117" s="106"/>
      <c r="O1117" s="557" t="s">
        <v>1687</v>
      </c>
      <c r="P1117" s="103"/>
      <c r="Q1117" s="103"/>
      <c r="R1117" s="87" t="s">
        <v>184</v>
      </c>
      <c r="S1117" s="548">
        <v>1</v>
      </c>
      <c r="T1117" s="549">
        <v>0.10638297872340427</v>
      </c>
      <c r="U1117" s="549">
        <v>64</v>
      </c>
      <c r="V1117" s="554">
        <f t="shared" si="109"/>
        <v>81.702127659574472</v>
      </c>
      <c r="W1117" s="549"/>
      <c r="X1117" s="549">
        <f>U1117*6</f>
        <v>384</v>
      </c>
      <c r="Y1117" s="554">
        <f t="shared" si="100"/>
        <v>490.21276595744683</v>
      </c>
      <c r="Z1117" s="677" t="s">
        <v>2694</v>
      </c>
      <c r="AA1117" s="729"/>
      <c r="AB1117" s="763"/>
      <c r="AC1117" s="7">
        <f t="shared" si="104"/>
        <v>160</v>
      </c>
      <c r="AD1117" s="87"/>
      <c r="AE1117" s="103">
        <v>1</v>
      </c>
      <c r="AF1117" s="549">
        <v>0.10638297872340427</v>
      </c>
      <c r="AG1117" s="103">
        <f>2.8*4</f>
        <v>11.2</v>
      </c>
      <c r="AH1117" s="104">
        <f t="shared" si="101"/>
        <v>14.297872340425535</v>
      </c>
      <c r="AI1117" s="87"/>
      <c r="AJ1117" s="103">
        <v>1</v>
      </c>
      <c r="AK1117" s="549">
        <v>0.10638297872340427</v>
      </c>
      <c r="AL1117" s="103">
        <f>4.3*6+2.8*6</f>
        <v>42.599999999999994</v>
      </c>
      <c r="AM1117" s="104">
        <f t="shared" si="105"/>
        <v>54.382978723404264</v>
      </c>
      <c r="AN1117" s="87"/>
      <c r="AO1117" s="103"/>
      <c r="AP1117" s="103"/>
      <c r="AQ1117" s="103"/>
      <c r="AR1117" s="104">
        <f t="shared" si="102"/>
        <v>0</v>
      </c>
      <c r="AS1117" s="87"/>
      <c r="AT1117" s="103"/>
      <c r="AU1117" s="103"/>
      <c r="AV1117" s="103"/>
      <c r="AW1117" s="104">
        <f t="shared" si="103"/>
        <v>0</v>
      </c>
    </row>
    <row r="1118" spans="1:49" hidden="1">
      <c r="A1118" s="522">
        <v>1114</v>
      </c>
      <c r="B1118" s="531" t="s">
        <v>1058</v>
      </c>
      <c r="C1118" s="513" t="s">
        <v>122</v>
      </c>
      <c r="D1118" s="513" t="s">
        <v>2640</v>
      </c>
      <c r="E1118" s="689" t="s">
        <v>1599</v>
      </c>
      <c r="F1118" s="513" t="s">
        <v>1683</v>
      </c>
      <c r="G1118" s="592" t="s">
        <v>1684</v>
      </c>
      <c r="H1118" s="87" t="s">
        <v>1689</v>
      </c>
      <c r="I1118" s="87" t="s">
        <v>1690</v>
      </c>
      <c r="J1118" s="106" t="s">
        <v>1686</v>
      </c>
      <c r="K1118" s="106"/>
      <c r="L1118" s="103"/>
      <c r="M1118" s="106"/>
      <c r="N1118" s="106"/>
      <c r="O1118" s="557" t="s">
        <v>1687</v>
      </c>
      <c r="P1118" s="103"/>
      <c r="Q1118" s="103"/>
      <c r="R1118" s="87" t="s">
        <v>184</v>
      </c>
      <c r="S1118" s="548">
        <v>0</v>
      </c>
      <c r="T1118" s="549">
        <v>0.69767441860465129</v>
      </c>
      <c r="U1118" s="549">
        <v>64</v>
      </c>
      <c r="V1118" s="554">
        <f t="shared" si="109"/>
        <v>0</v>
      </c>
      <c r="W1118" s="549"/>
      <c r="X1118" s="549">
        <f>U1118*6</f>
        <v>384</v>
      </c>
      <c r="Y1118" s="554">
        <f t="shared" si="100"/>
        <v>0</v>
      </c>
      <c r="Z1118" s="677" t="s">
        <v>2694</v>
      </c>
      <c r="AA1118" s="729"/>
      <c r="AB1118" s="763"/>
      <c r="AC1118" s="7">
        <f t="shared" si="104"/>
        <v>160</v>
      </c>
      <c r="AD1118" s="87"/>
      <c r="AE1118" s="103">
        <v>0</v>
      </c>
      <c r="AF1118" s="549">
        <v>0.69767441860465129</v>
      </c>
      <c r="AG1118" s="103">
        <f>2.8*4</f>
        <v>11.2</v>
      </c>
      <c r="AH1118" s="104">
        <f t="shared" si="101"/>
        <v>0</v>
      </c>
      <c r="AI1118" s="87"/>
      <c r="AJ1118" s="103">
        <v>0</v>
      </c>
      <c r="AK1118" s="549">
        <v>0.69767441860465129</v>
      </c>
      <c r="AL1118" s="103">
        <f>4.3*6+2.8*6</f>
        <v>42.599999999999994</v>
      </c>
      <c r="AM1118" s="104">
        <f t="shared" si="105"/>
        <v>0</v>
      </c>
      <c r="AN1118" s="87"/>
      <c r="AO1118" s="103"/>
      <c r="AP1118" s="103"/>
      <c r="AQ1118" s="103"/>
      <c r="AR1118" s="104">
        <f t="shared" si="102"/>
        <v>0</v>
      </c>
      <c r="AS1118" s="87"/>
      <c r="AT1118" s="103"/>
      <c r="AU1118" s="103"/>
      <c r="AV1118" s="103"/>
      <c r="AW1118" s="104">
        <f t="shared" si="103"/>
        <v>0</v>
      </c>
    </row>
    <row r="1119" spans="1:49" hidden="1">
      <c r="A1119" s="522">
        <v>1115</v>
      </c>
      <c r="B1119" s="531" t="s">
        <v>1058</v>
      </c>
      <c r="C1119" s="513" t="s">
        <v>122</v>
      </c>
      <c r="D1119" s="513" t="s">
        <v>2640</v>
      </c>
      <c r="E1119" s="689" t="s">
        <v>1599</v>
      </c>
      <c r="F1119" s="513" t="s">
        <v>1683</v>
      </c>
      <c r="G1119" s="592" t="s">
        <v>1684</v>
      </c>
      <c r="H1119" s="87" t="s">
        <v>1691</v>
      </c>
      <c r="I1119" s="87" t="s">
        <v>1692</v>
      </c>
      <c r="J1119" s="106" t="s">
        <v>1686</v>
      </c>
      <c r="K1119" s="106"/>
      <c r="L1119" s="103"/>
      <c r="M1119" s="106"/>
      <c r="N1119" s="106"/>
      <c r="O1119" s="557" t="s">
        <v>1687</v>
      </c>
      <c r="P1119" s="103"/>
      <c r="Q1119" s="103"/>
      <c r="R1119" s="87" t="s">
        <v>184</v>
      </c>
      <c r="S1119" s="548">
        <v>1</v>
      </c>
      <c r="T1119" s="549">
        <v>0.55555555555555547</v>
      </c>
      <c r="U1119" s="549">
        <v>64</v>
      </c>
      <c r="V1119" s="554">
        <f t="shared" si="109"/>
        <v>426.66666666666663</v>
      </c>
      <c r="W1119" s="549"/>
      <c r="X1119" s="549">
        <f>U1119*6</f>
        <v>384</v>
      </c>
      <c r="Y1119" s="554">
        <f t="shared" si="100"/>
        <v>2560</v>
      </c>
      <c r="Z1119" s="677" t="s">
        <v>2694</v>
      </c>
      <c r="AA1119" s="729"/>
      <c r="AB1119" s="763"/>
      <c r="AC1119" s="7">
        <f t="shared" si="104"/>
        <v>160</v>
      </c>
      <c r="AD1119" s="87"/>
      <c r="AE1119" s="103">
        <v>1</v>
      </c>
      <c r="AF1119" s="549">
        <v>0.55555555555555547</v>
      </c>
      <c r="AG1119" s="103">
        <f>2.8*4</f>
        <v>11.2</v>
      </c>
      <c r="AH1119" s="104">
        <f t="shared" si="101"/>
        <v>74.666666666666643</v>
      </c>
      <c r="AI1119" s="87"/>
      <c r="AJ1119" s="103">
        <v>1</v>
      </c>
      <c r="AK1119" s="549">
        <v>0.55555555555555547</v>
      </c>
      <c r="AL1119" s="103">
        <f>4.3*6+2.8*6</f>
        <v>42.599999999999994</v>
      </c>
      <c r="AM1119" s="104">
        <f t="shared" si="105"/>
        <v>283.99999999999994</v>
      </c>
      <c r="AN1119" s="87"/>
      <c r="AO1119" s="103"/>
      <c r="AP1119" s="103"/>
      <c r="AQ1119" s="103"/>
      <c r="AR1119" s="104">
        <f t="shared" si="102"/>
        <v>0</v>
      </c>
      <c r="AS1119" s="87"/>
      <c r="AT1119" s="103"/>
      <c r="AU1119" s="103"/>
      <c r="AV1119" s="103"/>
      <c r="AW1119" s="104">
        <f t="shared" si="103"/>
        <v>0</v>
      </c>
    </row>
    <row r="1120" spans="1:49" hidden="1">
      <c r="A1120" s="522">
        <v>1116</v>
      </c>
      <c r="B1120" s="531" t="s">
        <v>1058</v>
      </c>
      <c r="C1120" s="513" t="s">
        <v>122</v>
      </c>
      <c r="D1120" s="513" t="s">
        <v>2640</v>
      </c>
      <c r="E1120" s="689" t="s">
        <v>1599</v>
      </c>
      <c r="F1120" s="513" t="s">
        <v>1683</v>
      </c>
      <c r="G1120" s="592" t="s">
        <v>1684</v>
      </c>
      <c r="H1120" s="87" t="s">
        <v>1632</v>
      </c>
      <c r="I1120" s="87" t="s">
        <v>1633</v>
      </c>
      <c r="J1120" s="106" t="s">
        <v>1686</v>
      </c>
      <c r="K1120" s="106"/>
      <c r="L1120" s="103"/>
      <c r="M1120" s="106"/>
      <c r="N1120" s="106"/>
      <c r="O1120" s="557" t="s">
        <v>1687</v>
      </c>
      <c r="P1120" s="103"/>
      <c r="Q1120" s="103"/>
      <c r="R1120" s="87" t="s">
        <v>184</v>
      </c>
      <c r="S1120" s="548">
        <v>1</v>
      </c>
      <c r="T1120" s="549">
        <v>0.11111111111111112</v>
      </c>
      <c r="U1120" s="549">
        <v>64</v>
      </c>
      <c r="V1120" s="554">
        <f t="shared" si="109"/>
        <v>85.333333333333343</v>
      </c>
      <c r="W1120" s="549"/>
      <c r="X1120" s="549">
        <f>U1120*6</f>
        <v>384</v>
      </c>
      <c r="Y1120" s="554">
        <f t="shared" si="100"/>
        <v>512</v>
      </c>
      <c r="Z1120" s="677" t="s">
        <v>2694</v>
      </c>
      <c r="AA1120" s="729"/>
      <c r="AB1120" s="763"/>
      <c r="AC1120" s="7">
        <f t="shared" si="104"/>
        <v>160</v>
      </c>
      <c r="AD1120" s="87"/>
      <c r="AE1120" s="103">
        <v>1</v>
      </c>
      <c r="AF1120" s="549">
        <v>0.11111111111111112</v>
      </c>
      <c r="AG1120" s="103">
        <f>2.8*4</f>
        <v>11.2</v>
      </c>
      <c r="AH1120" s="104">
        <f t="shared" si="101"/>
        <v>14.933333333333334</v>
      </c>
      <c r="AI1120" s="87"/>
      <c r="AJ1120" s="103">
        <v>1</v>
      </c>
      <c r="AK1120" s="549">
        <v>0.11111111111111112</v>
      </c>
      <c r="AL1120" s="103">
        <f>4.3*6+2.8*6</f>
        <v>42.599999999999994</v>
      </c>
      <c r="AM1120" s="104">
        <f t="shared" si="105"/>
        <v>56.8</v>
      </c>
      <c r="AN1120" s="87"/>
      <c r="AO1120" s="103"/>
      <c r="AP1120" s="103"/>
      <c r="AQ1120" s="103"/>
      <c r="AR1120" s="104">
        <f t="shared" si="102"/>
        <v>0</v>
      </c>
      <c r="AS1120" s="87"/>
      <c r="AT1120" s="103"/>
      <c r="AU1120" s="103"/>
      <c r="AV1120" s="103"/>
      <c r="AW1120" s="104">
        <f t="shared" si="103"/>
        <v>0</v>
      </c>
    </row>
    <row r="1121" spans="1:49" hidden="1">
      <c r="A1121" s="522">
        <v>1117</v>
      </c>
      <c r="B1121" s="531" t="s">
        <v>1058</v>
      </c>
      <c r="C1121" s="513" t="s">
        <v>122</v>
      </c>
      <c r="D1121" s="513" t="s">
        <v>2640</v>
      </c>
      <c r="E1121" s="689" t="s">
        <v>1599</v>
      </c>
      <c r="F1121" s="562" t="s">
        <v>244</v>
      </c>
      <c r="G1121" s="513" t="s">
        <v>1693</v>
      </c>
      <c r="H1121" s="87" t="s">
        <v>177</v>
      </c>
      <c r="I1121" s="87" t="s">
        <v>1694</v>
      </c>
      <c r="J1121" s="106" t="s">
        <v>1695</v>
      </c>
      <c r="K1121" s="106"/>
      <c r="L1121" s="103"/>
      <c r="M1121" s="106"/>
      <c r="N1121" s="106"/>
      <c r="O1121" s="557" t="s">
        <v>1696</v>
      </c>
      <c r="P1121" s="103"/>
      <c r="Q1121" s="103"/>
      <c r="R1121" s="87" t="s">
        <v>184</v>
      </c>
      <c r="S1121" s="548">
        <v>1</v>
      </c>
      <c r="T1121" s="549">
        <v>0.05</v>
      </c>
      <c r="U1121" s="549">
        <v>160</v>
      </c>
      <c r="V1121" s="554">
        <f t="shared" si="109"/>
        <v>96</v>
      </c>
      <c r="W1121" s="549"/>
      <c r="X1121" s="549">
        <f t="shared" ref="X1121:X1137" si="112">U1121</f>
        <v>160</v>
      </c>
      <c r="Y1121" s="554">
        <f t="shared" si="100"/>
        <v>96</v>
      </c>
      <c r="Z1121" s="677" t="s">
        <v>195</v>
      </c>
      <c r="AA1121" s="729" t="s">
        <v>1950</v>
      </c>
      <c r="AB1121" s="102"/>
      <c r="AC1121" s="7">
        <f t="shared" si="104"/>
        <v>66.666666666666671</v>
      </c>
      <c r="AD1121" s="87"/>
      <c r="AE1121" s="103">
        <v>1</v>
      </c>
      <c r="AF1121" s="549">
        <v>0.05</v>
      </c>
      <c r="AG1121" s="103">
        <f>2.8*9</f>
        <v>25.2</v>
      </c>
      <c r="AH1121" s="104">
        <f t="shared" si="101"/>
        <v>15.120000000000001</v>
      </c>
      <c r="AI1121" s="87"/>
      <c r="AJ1121" s="103">
        <v>1</v>
      </c>
      <c r="AK1121" s="549">
        <v>0.05</v>
      </c>
      <c r="AL1121" s="103">
        <f>4.3*1+2.8*8</f>
        <v>26.7</v>
      </c>
      <c r="AM1121" s="104">
        <f t="shared" si="105"/>
        <v>16.02</v>
      </c>
      <c r="AN1121" s="87"/>
      <c r="AO1121" s="103"/>
      <c r="AP1121" s="103"/>
      <c r="AQ1121" s="103"/>
      <c r="AR1121" s="104">
        <f t="shared" si="102"/>
        <v>0</v>
      </c>
      <c r="AS1121" s="87"/>
      <c r="AT1121" s="103"/>
      <c r="AU1121" s="103"/>
      <c r="AV1121" s="103"/>
      <c r="AW1121" s="104">
        <f t="shared" si="103"/>
        <v>0</v>
      </c>
    </row>
    <row r="1122" spans="1:49" hidden="1">
      <c r="A1122" s="522">
        <v>1118</v>
      </c>
      <c r="B1122" s="531" t="s">
        <v>1058</v>
      </c>
      <c r="C1122" s="513" t="s">
        <v>122</v>
      </c>
      <c r="D1122" s="513" t="s">
        <v>2640</v>
      </c>
      <c r="E1122" s="689" t="s">
        <v>1599</v>
      </c>
      <c r="F1122" s="562" t="s">
        <v>244</v>
      </c>
      <c r="G1122" s="592" t="s">
        <v>1693</v>
      </c>
      <c r="H1122" s="87" t="s">
        <v>249</v>
      </c>
      <c r="I1122" s="87" t="s">
        <v>249</v>
      </c>
      <c r="J1122" s="106" t="s">
        <v>1695</v>
      </c>
      <c r="K1122" s="106"/>
      <c r="L1122" s="103"/>
      <c r="M1122" s="106"/>
      <c r="N1122" s="106"/>
      <c r="O1122" s="557" t="s">
        <v>1696</v>
      </c>
      <c r="P1122" s="103"/>
      <c r="Q1122" s="103"/>
      <c r="R1122" s="87" t="s">
        <v>184</v>
      </c>
      <c r="S1122" s="548">
        <v>1</v>
      </c>
      <c r="T1122" s="549">
        <v>0.05</v>
      </c>
      <c r="U1122" s="549">
        <v>160</v>
      </c>
      <c r="V1122" s="554">
        <f t="shared" si="109"/>
        <v>96</v>
      </c>
      <c r="W1122" s="549"/>
      <c r="X1122" s="549">
        <f t="shared" si="112"/>
        <v>160</v>
      </c>
      <c r="Y1122" s="554">
        <f t="shared" si="100"/>
        <v>96</v>
      </c>
      <c r="Z1122" s="677" t="s">
        <v>195</v>
      </c>
      <c r="AA1122" s="729"/>
      <c r="AB1122" s="102"/>
      <c r="AC1122" s="7">
        <f t="shared" si="104"/>
        <v>66.666666666666671</v>
      </c>
      <c r="AD1122" s="87"/>
      <c r="AE1122" s="103"/>
      <c r="AF1122" s="549">
        <v>0.05</v>
      </c>
      <c r="AG1122" s="103"/>
      <c r="AH1122" s="104"/>
      <c r="AI1122" s="87"/>
      <c r="AJ1122" s="103"/>
      <c r="AK1122" s="549">
        <v>0.05</v>
      </c>
      <c r="AL1122" s="103"/>
      <c r="AM1122" s="104"/>
      <c r="AN1122" s="87"/>
      <c r="AO1122" s="103"/>
      <c r="AP1122" s="103"/>
      <c r="AQ1122" s="103"/>
      <c r="AR1122" s="104">
        <f t="shared" si="102"/>
        <v>0</v>
      </c>
      <c r="AS1122" s="87"/>
      <c r="AT1122" s="103"/>
      <c r="AU1122" s="103"/>
      <c r="AV1122" s="103"/>
      <c r="AW1122" s="104">
        <f t="shared" si="103"/>
        <v>0</v>
      </c>
    </row>
    <row r="1123" spans="1:49" ht="23" hidden="1">
      <c r="A1123" s="522">
        <v>1119</v>
      </c>
      <c r="B1123" s="531" t="s">
        <v>1058</v>
      </c>
      <c r="C1123" s="513" t="s">
        <v>122</v>
      </c>
      <c r="D1123" s="513" t="s">
        <v>2640</v>
      </c>
      <c r="E1123" s="689" t="s">
        <v>1599</v>
      </c>
      <c r="F1123" s="562" t="s">
        <v>244</v>
      </c>
      <c r="G1123" s="592" t="s">
        <v>1693</v>
      </c>
      <c r="H1123" s="87" t="s">
        <v>1697</v>
      </c>
      <c r="I1123" s="87" t="s">
        <v>1698</v>
      </c>
      <c r="J1123" s="106" t="s">
        <v>1695</v>
      </c>
      <c r="K1123" s="106"/>
      <c r="L1123" s="103"/>
      <c r="M1123" s="106"/>
      <c r="N1123" s="106"/>
      <c r="O1123" s="557" t="s">
        <v>1696</v>
      </c>
      <c r="P1123" s="103"/>
      <c r="Q1123" s="103"/>
      <c r="R1123" s="87" t="s">
        <v>184</v>
      </c>
      <c r="S1123" s="548">
        <v>0</v>
      </c>
      <c r="T1123" s="549">
        <v>0.1</v>
      </c>
      <c r="U1123" s="549">
        <v>160</v>
      </c>
      <c r="V1123" s="554">
        <f t="shared" si="109"/>
        <v>0</v>
      </c>
      <c r="W1123" s="549"/>
      <c r="X1123" s="549">
        <f t="shared" si="112"/>
        <v>160</v>
      </c>
      <c r="Y1123" s="554">
        <f t="shared" si="100"/>
        <v>0</v>
      </c>
      <c r="Z1123" s="677" t="s">
        <v>195</v>
      </c>
      <c r="AA1123" s="729"/>
      <c r="AB1123" s="102"/>
      <c r="AC1123" s="7">
        <f t="shared" si="104"/>
        <v>66.666666666666671</v>
      </c>
      <c r="AD1123" s="87"/>
      <c r="AE1123" s="103">
        <v>0</v>
      </c>
      <c r="AF1123" s="549">
        <v>0.1</v>
      </c>
      <c r="AG1123" s="103">
        <f>2.8*9</f>
        <v>25.2</v>
      </c>
      <c r="AH1123" s="104">
        <f t="shared" si="101"/>
        <v>0</v>
      </c>
      <c r="AI1123" s="87"/>
      <c r="AJ1123" s="103">
        <v>0</v>
      </c>
      <c r="AK1123" s="549">
        <v>0.1</v>
      </c>
      <c r="AL1123" s="103">
        <f>4.3*1+2.8*8</f>
        <v>26.7</v>
      </c>
      <c r="AM1123" s="104">
        <f t="shared" si="105"/>
        <v>0</v>
      </c>
      <c r="AN1123" s="87"/>
      <c r="AO1123" s="103"/>
      <c r="AP1123" s="103"/>
      <c r="AQ1123" s="103"/>
      <c r="AR1123" s="104">
        <f t="shared" si="102"/>
        <v>0</v>
      </c>
      <c r="AS1123" s="87"/>
      <c r="AT1123" s="103"/>
      <c r="AU1123" s="103"/>
      <c r="AV1123" s="103"/>
      <c r="AW1123" s="104">
        <f t="shared" si="103"/>
        <v>0</v>
      </c>
    </row>
    <row r="1124" spans="1:49" hidden="1">
      <c r="A1124" s="522">
        <v>1120</v>
      </c>
      <c r="B1124" s="531" t="s">
        <v>1058</v>
      </c>
      <c r="C1124" s="513" t="s">
        <v>122</v>
      </c>
      <c r="D1124" s="513" t="s">
        <v>2640</v>
      </c>
      <c r="E1124" s="689" t="s">
        <v>1599</v>
      </c>
      <c r="F1124" s="562" t="s">
        <v>244</v>
      </c>
      <c r="G1124" s="592" t="s">
        <v>1693</v>
      </c>
      <c r="H1124" s="87" t="s">
        <v>254</v>
      </c>
      <c r="I1124" s="87" t="s">
        <v>255</v>
      </c>
      <c r="J1124" s="106" t="s">
        <v>1695</v>
      </c>
      <c r="K1124" s="106"/>
      <c r="L1124" s="103"/>
      <c r="M1124" s="106"/>
      <c r="N1124" s="106"/>
      <c r="O1124" s="557" t="s">
        <v>1696</v>
      </c>
      <c r="P1124" s="103"/>
      <c r="Q1124" s="103"/>
      <c r="R1124" s="87" t="s">
        <v>184</v>
      </c>
      <c r="S1124" s="548">
        <v>0</v>
      </c>
      <c r="T1124" s="549">
        <v>0.6</v>
      </c>
      <c r="U1124" s="549">
        <v>160</v>
      </c>
      <c r="V1124" s="554">
        <f t="shared" si="109"/>
        <v>0</v>
      </c>
      <c r="W1124" s="549"/>
      <c r="X1124" s="549">
        <f t="shared" si="112"/>
        <v>160</v>
      </c>
      <c r="Y1124" s="554">
        <f t="shared" si="100"/>
        <v>0</v>
      </c>
      <c r="Z1124" s="677" t="s">
        <v>195</v>
      </c>
      <c r="AA1124" s="729"/>
      <c r="AB1124" s="102"/>
      <c r="AC1124" s="7">
        <f t="shared" si="104"/>
        <v>66.666666666666671</v>
      </c>
      <c r="AD1124" s="87"/>
      <c r="AE1124" s="103">
        <v>0</v>
      </c>
      <c r="AF1124" s="549">
        <v>0.6</v>
      </c>
      <c r="AG1124" s="103">
        <f>2.8*9</f>
        <v>25.2</v>
      </c>
      <c r="AH1124" s="104">
        <f t="shared" si="101"/>
        <v>0</v>
      </c>
      <c r="AI1124" s="87"/>
      <c r="AJ1124" s="103">
        <v>0</v>
      </c>
      <c r="AK1124" s="549">
        <v>0.6</v>
      </c>
      <c r="AL1124" s="103">
        <f>4.3*1+2.8*8</f>
        <v>26.7</v>
      </c>
      <c r="AM1124" s="104">
        <f t="shared" si="105"/>
        <v>0</v>
      </c>
      <c r="AN1124" s="87"/>
      <c r="AO1124" s="103"/>
      <c r="AP1124" s="103"/>
      <c r="AQ1124" s="103"/>
      <c r="AR1124" s="104">
        <f t="shared" si="102"/>
        <v>0</v>
      </c>
      <c r="AS1124" s="87"/>
      <c r="AT1124" s="103"/>
      <c r="AU1124" s="103"/>
      <c r="AV1124" s="103"/>
      <c r="AW1124" s="104">
        <f t="shared" si="103"/>
        <v>0</v>
      </c>
    </row>
    <row r="1125" spans="1:49" hidden="1">
      <c r="A1125" s="522">
        <v>1121</v>
      </c>
      <c r="B1125" s="531" t="s">
        <v>1058</v>
      </c>
      <c r="C1125" s="513" t="s">
        <v>122</v>
      </c>
      <c r="D1125" s="513" t="s">
        <v>2640</v>
      </c>
      <c r="E1125" s="689" t="s">
        <v>1599</v>
      </c>
      <c r="F1125" s="562" t="s">
        <v>244</v>
      </c>
      <c r="G1125" s="592" t="s">
        <v>1693</v>
      </c>
      <c r="H1125" s="87" t="s">
        <v>258</v>
      </c>
      <c r="I1125" s="87" t="s">
        <v>259</v>
      </c>
      <c r="J1125" s="106" t="s">
        <v>1695</v>
      </c>
      <c r="K1125" s="106"/>
      <c r="L1125" s="103"/>
      <c r="M1125" s="106"/>
      <c r="N1125" s="106"/>
      <c r="O1125" s="557" t="s">
        <v>1696</v>
      </c>
      <c r="P1125" s="103"/>
      <c r="Q1125" s="103"/>
      <c r="R1125" s="87" t="s">
        <v>184</v>
      </c>
      <c r="S1125" s="548">
        <v>1</v>
      </c>
      <c r="T1125" s="549">
        <v>0.1</v>
      </c>
      <c r="U1125" s="549">
        <v>160</v>
      </c>
      <c r="V1125" s="554">
        <f t="shared" si="109"/>
        <v>192</v>
      </c>
      <c r="W1125" s="549"/>
      <c r="X1125" s="549">
        <f t="shared" si="112"/>
        <v>160</v>
      </c>
      <c r="Y1125" s="554">
        <f t="shared" si="100"/>
        <v>192</v>
      </c>
      <c r="Z1125" s="677" t="s">
        <v>195</v>
      </c>
      <c r="AA1125" s="729"/>
      <c r="AB1125" s="102"/>
      <c r="AC1125" s="7">
        <f t="shared" si="104"/>
        <v>66.666666666666671</v>
      </c>
      <c r="AD1125" s="87"/>
      <c r="AE1125" s="103">
        <v>1</v>
      </c>
      <c r="AF1125" s="549">
        <v>0.1</v>
      </c>
      <c r="AG1125" s="103">
        <f>2.8*9</f>
        <v>25.2</v>
      </c>
      <c r="AH1125" s="104">
        <f t="shared" si="101"/>
        <v>30.240000000000002</v>
      </c>
      <c r="AI1125" s="87"/>
      <c r="AJ1125" s="103">
        <v>1</v>
      </c>
      <c r="AK1125" s="549">
        <v>0.1</v>
      </c>
      <c r="AL1125" s="103">
        <f>4.3*1+2.8*8</f>
        <v>26.7</v>
      </c>
      <c r="AM1125" s="104">
        <f t="shared" si="105"/>
        <v>32.04</v>
      </c>
      <c r="AN1125" s="87"/>
      <c r="AO1125" s="103"/>
      <c r="AP1125" s="103"/>
      <c r="AQ1125" s="103"/>
      <c r="AR1125" s="104">
        <f t="shared" si="102"/>
        <v>0</v>
      </c>
      <c r="AS1125" s="87"/>
      <c r="AT1125" s="103"/>
      <c r="AU1125" s="103"/>
      <c r="AV1125" s="103"/>
      <c r="AW1125" s="104">
        <f t="shared" si="103"/>
        <v>0</v>
      </c>
    </row>
    <row r="1126" spans="1:49" hidden="1">
      <c r="A1126" s="522">
        <v>1122</v>
      </c>
      <c r="B1126" s="531" t="s">
        <v>1058</v>
      </c>
      <c r="C1126" s="513" t="s">
        <v>122</v>
      </c>
      <c r="D1126" s="513" t="s">
        <v>2640</v>
      </c>
      <c r="E1126" s="689" t="s">
        <v>1599</v>
      </c>
      <c r="F1126" s="562" t="s">
        <v>244</v>
      </c>
      <c r="G1126" s="592" t="s">
        <v>1693</v>
      </c>
      <c r="H1126" s="87" t="s">
        <v>260</v>
      </c>
      <c r="I1126" s="87" t="s">
        <v>261</v>
      </c>
      <c r="J1126" s="106" t="s">
        <v>1695</v>
      </c>
      <c r="K1126" s="106"/>
      <c r="L1126" s="103"/>
      <c r="M1126" s="106"/>
      <c r="N1126" s="106"/>
      <c r="O1126" s="557" t="s">
        <v>1696</v>
      </c>
      <c r="P1126" s="103"/>
      <c r="Q1126" s="103"/>
      <c r="R1126" s="87" t="s">
        <v>184</v>
      </c>
      <c r="S1126" s="548">
        <v>1</v>
      </c>
      <c r="T1126" s="549">
        <v>0.05</v>
      </c>
      <c r="U1126" s="549">
        <v>160</v>
      </c>
      <c r="V1126" s="554">
        <f t="shared" si="109"/>
        <v>96</v>
      </c>
      <c r="W1126" s="549"/>
      <c r="X1126" s="549">
        <f t="shared" si="112"/>
        <v>160</v>
      </c>
      <c r="Y1126" s="554">
        <f t="shared" ref="Y1126:Y1189" si="113">S1126*T1126*X1126*12</f>
        <v>96</v>
      </c>
      <c r="Z1126" s="677" t="s">
        <v>195</v>
      </c>
      <c r="AA1126" s="729"/>
      <c r="AB1126" s="102"/>
      <c r="AC1126" s="7">
        <f t="shared" si="104"/>
        <v>66.666666666666671</v>
      </c>
      <c r="AD1126" s="87"/>
      <c r="AE1126" s="103">
        <v>1</v>
      </c>
      <c r="AF1126" s="549">
        <v>0.05</v>
      </c>
      <c r="AG1126" s="103">
        <f>2.8*9</f>
        <v>25.2</v>
      </c>
      <c r="AH1126" s="104">
        <f t="shared" si="101"/>
        <v>15.120000000000001</v>
      </c>
      <c r="AI1126" s="87"/>
      <c r="AJ1126" s="103">
        <v>1</v>
      </c>
      <c r="AK1126" s="549">
        <v>0.05</v>
      </c>
      <c r="AL1126" s="103">
        <f>4.3*1+2.8*8</f>
        <v>26.7</v>
      </c>
      <c r="AM1126" s="104">
        <f t="shared" si="105"/>
        <v>16.02</v>
      </c>
      <c r="AN1126" s="87"/>
      <c r="AO1126" s="103"/>
      <c r="AP1126" s="103"/>
      <c r="AQ1126" s="103"/>
      <c r="AR1126" s="104">
        <f t="shared" si="102"/>
        <v>0</v>
      </c>
      <c r="AS1126" s="87"/>
      <c r="AT1126" s="103"/>
      <c r="AU1126" s="103"/>
      <c r="AV1126" s="103"/>
      <c r="AW1126" s="104">
        <f t="shared" si="103"/>
        <v>0</v>
      </c>
    </row>
    <row r="1127" spans="1:49" hidden="1">
      <c r="A1127" s="522">
        <v>1123</v>
      </c>
      <c r="B1127" s="531" t="s">
        <v>1058</v>
      </c>
      <c r="C1127" s="513" t="s">
        <v>122</v>
      </c>
      <c r="D1127" s="513" t="s">
        <v>2640</v>
      </c>
      <c r="E1127" s="689" t="s">
        <v>1599</v>
      </c>
      <c r="F1127" s="562" t="s">
        <v>244</v>
      </c>
      <c r="G1127" s="592" t="s">
        <v>1693</v>
      </c>
      <c r="H1127" s="87" t="s">
        <v>260</v>
      </c>
      <c r="I1127" s="87" t="s">
        <v>261</v>
      </c>
      <c r="J1127" s="106" t="s">
        <v>1695</v>
      </c>
      <c r="K1127" s="106"/>
      <c r="L1127" s="103"/>
      <c r="M1127" s="106"/>
      <c r="N1127" s="106"/>
      <c r="O1127" s="557" t="s">
        <v>1696</v>
      </c>
      <c r="P1127" s="103"/>
      <c r="Q1127" s="103"/>
      <c r="R1127" s="87" t="s">
        <v>184</v>
      </c>
      <c r="S1127" s="548">
        <v>1</v>
      </c>
      <c r="T1127" s="549">
        <v>0.05</v>
      </c>
      <c r="U1127" s="549">
        <v>160</v>
      </c>
      <c r="V1127" s="554">
        <f t="shared" si="109"/>
        <v>96</v>
      </c>
      <c r="W1127" s="549"/>
      <c r="X1127" s="549">
        <f t="shared" si="112"/>
        <v>160</v>
      </c>
      <c r="Y1127" s="554">
        <f t="shared" si="113"/>
        <v>96</v>
      </c>
      <c r="Z1127" s="677" t="s">
        <v>195</v>
      </c>
      <c r="AA1127" s="729"/>
      <c r="AB1127" s="102"/>
      <c r="AC1127" s="7">
        <f t="shared" si="104"/>
        <v>66.666666666666671</v>
      </c>
      <c r="AD1127" s="87"/>
      <c r="AE1127" s="103"/>
      <c r="AF1127" s="549">
        <v>0.05</v>
      </c>
      <c r="AG1127" s="103"/>
      <c r="AH1127" s="104"/>
      <c r="AI1127" s="87"/>
      <c r="AJ1127" s="103"/>
      <c r="AK1127" s="549">
        <v>0.05</v>
      </c>
      <c r="AL1127" s="103"/>
      <c r="AM1127" s="104"/>
      <c r="AN1127" s="87"/>
      <c r="AO1127" s="103"/>
      <c r="AP1127" s="103"/>
      <c r="AQ1127" s="103"/>
      <c r="AR1127" s="104">
        <f t="shared" si="102"/>
        <v>0</v>
      </c>
      <c r="AS1127" s="87"/>
      <c r="AT1127" s="103"/>
      <c r="AU1127" s="103"/>
      <c r="AV1127" s="103"/>
      <c r="AW1127" s="104">
        <f t="shared" si="103"/>
        <v>0</v>
      </c>
    </row>
    <row r="1128" spans="1:49" hidden="1">
      <c r="A1128" s="522">
        <v>1124</v>
      </c>
      <c r="B1128" s="531" t="s">
        <v>1058</v>
      </c>
      <c r="C1128" s="513" t="s">
        <v>122</v>
      </c>
      <c r="D1128" s="513" t="s">
        <v>2640</v>
      </c>
      <c r="E1128" s="689" t="s">
        <v>1599</v>
      </c>
      <c r="F1128" s="103" t="s">
        <v>1699</v>
      </c>
      <c r="G1128" s="513" t="s">
        <v>1700</v>
      </c>
      <c r="H1128" s="87" t="s">
        <v>590</v>
      </c>
      <c r="I1128" s="87" t="s">
        <v>1701</v>
      </c>
      <c r="J1128" s="106" t="s">
        <v>109</v>
      </c>
      <c r="K1128" s="106"/>
      <c r="L1128" s="103"/>
      <c r="M1128" s="106"/>
      <c r="N1128" s="106"/>
      <c r="O1128" s="557" t="s">
        <v>1702</v>
      </c>
      <c r="P1128" s="103"/>
      <c r="Q1128" s="103"/>
      <c r="R1128" s="87" t="s">
        <v>184</v>
      </c>
      <c r="S1128" s="548">
        <v>1</v>
      </c>
      <c r="T1128" s="549">
        <v>0.1</v>
      </c>
      <c r="U1128" s="549">
        <v>160</v>
      </c>
      <c r="V1128" s="554">
        <f t="shared" si="109"/>
        <v>192</v>
      </c>
      <c r="W1128" s="549"/>
      <c r="X1128" s="549">
        <f t="shared" si="112"/>
        <v>160</v>
      </c>
      <c r="Y1128" s="554">
        <f t="shared" si="113"/>
        <v>192</v>
      </c>
      <c r="Z1128" s="677" t="s">
        <v>195</v>
      </c>
      <c r="AA1128" s="729" t="s">
        <v>1950</v>
      </c>
      <c r="AB1128" s="102"/>
      <c r="AC1128" s="7">
        <f t="shared" si="104"/>
        <v>66.666666666666671</v>
      </c>
      <c r="AD1128" s="87"/>
      <c r="AE1128" s="103">
        <v>1</v>
      </c>
      <c r="AF1128" s="549">
        <v>0.1</v>
      </c>
      <c r="AG1128" s="103">
        <f t="shared" ref="AG1128:AG1134" si="114">2.8*1</f>
        <v>2.8</v>
      </c>
      <c r="AH1128" s="104">
        <f t="shared" si="101"/>
        <v>3.3599999999999994</v>
      </c>
      <c r="AI1128" s="87"/>
      <c r="AJ1128" s="103">
        <v>1</v>
      </c>
      <c r="AK1128" s="549">
        <v>0.1</v>
      </c>
      <c r="AL1128" s="103">
        <f>4.3*1+2.8*2</f>
        <v>9.8999999999999986</v>
      </c>
      <c r="AM1128" s="104">
        <f t="shared" si="105"/>
        <v>11.879999999999999</v>
      </c>
      <c r="AN1128" s="87"/>
      <c r="AO1128" s="103"/>
      <c r="AP1128" s="103"/>
      <c r="AQ1128" s="103"/>
      <c r="AR1128" s="104">
        <f t="shared" si="102"/>
        <v>0</v>
      </c>
      <c r="AS1128" s="87"/>
      <c r="AT1128" s="103"/>
      <c r="AU1128" s="103"/>
      <c r="AV1128" s="103"/>
      <c r="AW1128" s="104">
        <f t="shared" si="103"/>
        <v>0</v>
      </c>
    </row>
    <row r="1129" spans="1:49" hidden="1">
      <c r="A1129" s="522">
        <v>1125</v>
      </c>
      <c r="B1129" s="531" t="s">
        <v>1058</v>
      </c>
      <c r="C1129" s="513" t="s">
        <v>122</v>
      </c>
      <c r="D1129" s="513" t="s">
        <v>2640</v>
      </c>
      <c r="E1129" s="689" t="s">
        <v>1599</v>
      </c>
      <c r="F1129" s="103" t="s">
        <v>1699</v>
      </c>
      <c r="G1129" s="592" t="s">
        <v>1700</v>
      </c>
      <c r="H1129" s="87" t="s">
        <v>1699</v>
      </c>
      <c r="I1129" s="87" t="s">
        <v>1703</v>
      </c>
      <c r="J1129" s="106" t="s">
        <v>109</v>
      </c>
      <c r="K1129" s="106"/>
      <c r="L1129" s="103"/>
      <c r="M1129" s="106"/>
      <c r="N1129" s="106"/>
      <c r="O1129" s="557" t="s">
        <v>1702</v>
      </c>
      <c r="P1129" s="103"/>
      <c r="Q1129" s="103"/>
      <c r="R1129" s="87" t="s">
        <v>184</v>
      </c>
      <c r="S1129" s="548">
        <v>0</v>
      </c>
      <c r="T1129" s="549">
        <v>0.8</v>
      </c>
      <c r="U1129" s="549">
        <v>160</v>
      </c>
      <c r="V1129" s="554">
        <f t="shared" si="109"/>
        <v>0</v>
      </c>
      <c r="W1129" s="549"/>
      <c r="X1129" s="549">
        <f t="shared" si="112"/>
        <v>160</v>
      </c>
      <c r="Y1129" s="554">
        <f t="shared" si="113"/>
        <v>0</v>
      </c>
      <c r="Z1129" s="677" t="s">
        <v>195</v>
      </c>
      <c r="AA1129" s="729"/>
      <c r="AB1129" s="102"/>
      <c r="AC1129" s="7">
        <f t="shared" si="104"/>
        <v>66.666666666666671</v>
      </c>
      <c r="AD1129" s="87"/>
      <c r="AE1129" s="103">
        <v>0</v>
      </c>
      <c r="AF1129" s="549">
        <v>0.8</v>
      </c>
      <c r="AG1129" s="103">
        <f t="shared" si="114"/>
        <v>2.8</v>
      </c>
      <c r="AH1129" s="104">
        <f t="shared" si="101"/>
        <v>0</v>
      </c>
      <c r="AI1129" s="87"/>
      <c r="AJ1129" s="103">
        <v>0</v>
      </c>
      <c r="AK1129" s="549">
        <v>0.8</v>
      </c>
      <c r="AL1129" s="103">
        <f>4.3*1+2.8*2</f>
        <v>9.8999999999999986</v>
      </c>
      <c r="AM1129" s="104">
        <f t="shared" si="105"/>
        <v>0</v>
      </c>
      <c r="AN1129" s="87"/>
      <c r="AO1129" s="103"/>
      <c r="AP1129" s="103"/>
      <c r="AQ1129" s="103"/>
      <c r="AR1129" s="104">
        <f t="shared" si="102"/>
        <v>0</v>
      </c>
      <c r="AS1129" s="87"/>
      <c r="AT1129" s="103"/>
      <c r="AU1129" s="103"/>
      <c r="AV1129" s="103"/>
      <c r="AW1129" s="104">
        <f t="shared" si="103"/>
        <v>0</v>
      </c>
    </row>
    <row r="1130" spans="1:49" hidden="1">
      <c r="A1130" s="522">
        <v>1126</v>
      </c>
      <c r="B1130" s="531" t="s">
        <v>1058</v>
      </c>
      <c r="C1130" s="513" t="s">
        <v>122</v>
      </c>
      <c r="D1130" s="513" t="s">
        <v>2640</v>
      </c>
      <c r="E1130" s="689" t="s">
        <v>1599</v>
      </c>
      <c r="F1130" s="103" t="s">
        <v>1699</v>
      </c>
      <c r="G1130" s="592" t="s">
        <v>1700</v>
      </c>
      <c r="H1130" s="87" t="s">
        <v>874</v>
      </c>
      <c r="I1130" s="87" t="s">
        <v>1704</v>
      </c>
      <c r="J1130" s="106" t="s">
        <v>109</v>
      </c>
      <c r="K1130" s="106"/>
      <c r="L1130" s="103"/>
      <c r="M1130" s="106"/>
      <c r="N1130" s="106"/>
      <c r="O1130" s="557" t="s">
        <v>1702</v>
      </c>
      <c r="P1130" s="103"/>
      <c r="Q1130" s="103"/>
      <c r="R1130" s="87" t="s">
        <v>184</v>
      </c>
      <c r="S1130" s="548">
        <v>1</v>
      </c>
      <c r="T1130" s="549">
        <v>0.1</v>
      </c>
      <c r="U1130" s="549">
        <v>160</v>
      </c>
      <c r="V1130" s="554">
        <f t="shared" si="109"/>
        <v>192</v>
      </c>
      <c r="W1130" s="549"/>
      <c r="X1130" s="549">
        <f t="shared" si="112"/>
        <v>160</v>
      </c>
      <c r="Y1130" s="554">
        <f t="shared" si="113"/>
        <v>192</v>
      </c>
      <c r="Z1130" s="677" t="s">
        <v>195</v>
      </c>
      <c r="AA1130" s="729"/>
      <c r="AB1130" s="102"/>
      <c r="AC1130" s="7">
        <f t="shared" si="104"/>
        <v>66.666666666666671</v>
      </c>
      <c r="AD1130" s="87"/>
      <c r="AE1130" s="103">
        <v>1</v>
      </c>
      <c r="AF1130" s="549">
        <v>0.1</v>
      </c>
      <c r="AG1130" s="103">
        <f t="shared" si="114"/>
        <v>2.8</v>
      </c>
      <c r="AH1130" s="104">
        <f t="shared" si="101"/>
        <v>3.3599999999999994</v>
      </c>
      <c r="AI1130" s="87"/>
      <c r="AJ1130" s="103">
        <v>1</v>
      </c>
      <c r="AK1130" s="549">
        <v>0.1</v>
      </c>
      <c r="AL1130" s="103">
        <f>4.3*1+2.8*2</f>
        <v>9.8999999999999986</v>
      </c>
      <c r="AM1130" s="104">
        <f t="shared" si="105"/>
        <v>11.879999999999999</v>
      </c>
      <c r="AN1130" s="87"/>
      <c r="AO1130" s="103"/>
      <c r="AP1130" s="103"/>
      <c r="AQ1130" s="103"/>
      <c r="AR1130" s="104">
        <f t="shared" si="102"/>
        <v>0</v>
      </c>
      <c r="AS1130" s="87"/>
      <c r="AT1130" s="103"/>
      <c r="AU1130" s="103"/>
      <c r="AV1130" s="103"/>
      <c r="AW1130" s="104">
        <f t="shared" si="103"/>
        <v>0</v>
      </c>
    </row>
    <row r="1131" spans="1:49" ht="23" hidden="1">
      <c r="A1131" s="522">
        <v>1127</v>
      </c>
      <c r="B1131" s="531" t="s">
        <v>1058</v>
      </c>
      <c r="C1131" s="513" t="s">
        <v>122</v>
      </c>
      <c r="D1131" s="513" t="s">
        <v>2640</v>
      </c>
      <c r="E1131" s="689" t="s">
        <v>1599</v>
      </c>
      <c r="F1131" s="103" t="s">
        <v>1705</v>
      </c>
      <c r="G1131" s="513" t="s">
        <v>1706</v>
      </c>
      <c r="H1131" s="87" t="s">
        <v>1707</v>
      </c>
      <c r="I1131" s="87" t="s">
        <v>1708</v>
      </c>
      <c r="J1131" s="106" t="s">
        <v>1709</v>
      </c>
      <c r="K1131" s="87"/>
      <c r="L1131" s="103"/>
      <c r="M1131" s="106"/>
      <c r="N1131" s="106"/>
      <c r="O1131" s="672" t="s">
        <v>1710</v>
      </c>
      <c r="P1131" s="103"/>
      <c r="Q1131" s="103"/>
      <c r="R1131" s="87" t="s">
        <v>184</v>
      </c>
      <c r="S1131" s="548">
        <v>1</v>
      </c>
      <c r="T1131" s="549">
        <v>0.1</v>
      </c>
      <c r="U1131" s="549">
        <v>0.25</v>
      </c>
      <c r="V1131" s="554">
        <f t="shared" si="109"/>
        <v>0.30000000000000004</v>
      </c>
      <c r="W1131" s="549"/>
      <c r="X1131" s="549">
        <f t="shared" si="112"/>
        <v>0.25</v>
      </c>
      <c r="Y1131" s="554">
        <f t="shared" si="113"/>
        <v>0.30000000000000004</v>
      </c>
      <c r="Z1131" s="677" t="s">
        <v>1606</v>
      </c>
      <c r="AA1131" s="766" t="s">
        <v>826</v>
      </c>
      <c r="AB1131" s="102"/>
      <c r="AC1131" s="7">
        <f t="shared" si="104"/>
        <v>0.10416666666666667</v>
      </c>
      <c r="AD1131" s="87"/>
      <c r="AE1131" s="103">
        <v>1</v>
      </c>
      <c r="AF1131" s="549">
        <v>0.1</v>
      </c>
      <c r="AG1131" s="103">
        <f t="shared" si="114"/>
        <v>2.8</v>
      </c>
      <c r="AH1131" s="104">
        <f t="shared" si="101"/>
        <v>3.3599999999999994</v>
      </c>
      <c r="AI1131" s="87"/>
      <c r="AJ1131" s="103">
        <v>1</v>
      </c>
      <c r="AK1131" s="549">
        <v>0.1</v>
      </c>
      <c r="AL1131" s="103">
        <v>0</v>
      </c>
      <c r="AM1131" s="104">
        <f t="shared" si="105"/>
        <v>0</v>
      </c>
      <c r="AN1131" s="87"/>
      <c r="AO1131" s="103"/>
      <c r="AP1131" s="103"/>
      <c r="AQ1131" s="103"/>
      <c r="AR1131" s="104">
        <f t="shared" si="102"/>
        <v>0</v>
      </c>
      <c r="AS1131" s="87"/>
      <c r="AT1131" s="103"/>
      <c r="AU1131" s="103"/>
      <c r="AV1131" s="103"/>
      <c r="AW1131" s="104">
        <f t="shared" si="103"/>
        <v>0</v>
      </c>
    </row>
    <row r="1132" spans="1:49" ht="103.5" hidden="1">
      <c r="A1132" s="522">
        <v>1128</v>
      </c>
      <c r="B1132" s="531" t="s">
        <v>1058</v>
      </c>
      <c r="C1132" s="513" t="s">
        <v>122</v>
      </c>
      <c r="D1132" s="513" t="s">
        <v>2640</v>
      </c>
      <c r="E1132" s="689" t="s">
        <v>1599</v>
      </c>
      <c r="F1132" s="103" t="s">
        <v>1705</v>
      </c>
      <c r="G1132" s="592" t="s">
        <v>1706</v>
      </c>
      <c r="H1132" s="87" t="s">
        <v>177</v>
      </c>
      <c r="I1132" s="87" t="s">
        <v>1711</v>
      </c>
      <c r="J1132" s="106" t="s">
        <v>1709</v>
      </c>
      <c r="K1132" s="87"/>
      <c r="L1132" s="103"/>
      <c r="M1132" s="106"/>
      <c r="N1132" s="106"/>
      <c r="O1132" s="672" t="s">
        <v>1710</v>
      </c>
      <c r="P1132" s="103"/>
      <c r="Q1132" s="103"/>
      <c r="R1132" s="87" t="s">
        <v>184</v>
      </c>
      <c r="S1132" s="548">
        <v>1</v>
      </c>
      <c r="T1132" s="549">
        <v>0.1</v>
      </c>
      <c r="U1132" s="549">
        <v>0.25</v>
      </c>
      <c r="V1132" s="554">
        <f t="shared" si="109"/>
        <v>0.30000000000000004</v>
      </c>
      <c r="W1132" s="549"/>
      <c r="X1132" s="549">
        <f t="shared" si="112"/>
        <v>0.25</v>
      </c>
      <c r="Y1132" s="554">
        <f t="shared" si="113"/>
        <v>0.30000000000000004</v>
      </c>
      <c r="Z1132" s="677" t="s">
        <v>1606</v>
      </c>
      <c r="AA1132" s="766"/>
      <c r="AB1132" s="102"/>
      <c r="AC1132" s="7">
        <f t="shared" si="104"/>
        <v>0.10416666666666667</v>
      </c>
      <c r="AD1132" s="87"/>
      <c r="AE1132" s="103">
        <v>1</v>
      </c>
      <c r="AF1132" s="549">
        <v>0.1</v>
      </c>
      <c r="AG1132" s="103">
        <f t="shared" si="114"/>
        <v>2.8</v>
      </c>
      <c r="AH1132" s="104">
        <f t="shared" si="101"/>
        <v>3.3599999999999994</v>
      </c>
      <c r="AI1132" s="87"/>
      <c r="AJ1132" s="103">
        <v>1</v>
      </c>
      <c r="AK1132" s="549">
        <v>0.1</v>
      </c>
      <c r="AL1132" s="103">
        <v>0</v>
      </c>
      <c r="AM1132" s="104">
        <f t="shared" si="105"/>
        <v>0</v>
      </c>
      <c r="AN1132" s="87"/>
      <c r="AO1132" s="103"/>
      <c r="AP1132" s="103"/>
      <c r="AQ1132" s="103"/>
      <c r="AR1132" s="104">
        <f t="shared" si="102"/>
        <v>0</v>
      </c>
      <c r="AS1132" s="87"/>
      <c r="AT1132" s="103"/>
      <c r="AU1132" s="103"/>
      <c r="AV1132" s="103"/>
      <c r="AW1132" s="104">
        <f t="shared" si="103"/>
        <v>0</v>
      </c>
    </row>
    <row r="1133" spans="1:49" ht="152" hidden="1">
      <c r="A1133" s="522">
        <v>1129</v>
      </c>
      <c r="B1133" s="531" t="s">
        <v>1058</v>
      </c>
      <c r="C1133" s="513" t="s">
        <v>122</v>
      </c>
      <c r="D1133" s="513" t="s">
        <v>2640</v>
      </c>
      <c r="E1133" s="689" t="s">
        <v>1599</v>
      </c>
      <c r="F1133" s="103" t="s">
        <v>1705</v>
      </c>
      <c r="G1133" s="592" t="s">
        <v>1706</v>
      </c>
      <c r="H1133" s="87" t="s">
        <v>1712</v>
      </c>
      <c r="I1133" s="87" t="s">
        <v>1713</v>
      </c>
      <c r="J1133" s="106" t="s">
        <v>1709</v>
      </c>
      <c r="K1133" s="87"/>
      <c r="L1133" s="103"/>
      <c r="M1133" s="106"/>
      <c r="N1133" s="106"/>
      <c r="O1133" s="672" t="s">
        <v>1710</v>
      </c>
      <c r="P1133" s="103"/>
      <c r="Q1133" s="103"/>
      <c r="R1133" s="87" t="s">
        <v>184</v>
      </c>
      <c r="S1133" s="548">
        <v>0</v>
      </c>
      <c r="T1133" s="549">
        <v>0.7</v>
      </c>
      <c r="U1133" s="549">
        <v>0.25</v>
      </c>
      <c r="V1133" s="554">
        <f t="shared" si="109"/>
        <v>0</v>
      </c>
      <c r="W1133" s="549"/>
      <c r="X1133" s="549">
        <f t="shared" si="112"/>
        <v>0.25</v>
      </c>
      <c r="Y1133" s="554">
        <f t="shared" si="113"/>
        <v>0</v>
      </c>
      <c r="Z1133" s="677" t="s">
        <v>1606</v>
      </c>
      <c r="AA1133" s="766"/>
      <c r="AB1133" s="102"/>
      <c r="AC1133" s="7">
        <f t="shared" si="104"/>
        <v>0.10416666666666667</v>
      </c>
      <c r="AD1133" s="87"/>
      <c r="AE1133" s="103">
        <v>0</v>
      </c>
      <c r="AF1133" s="549">
        <v>0.7</v>
      </c>
      <c r="AG1133" s="103">
        <f t="shared" si="114"/>
        <v>2.8</v>
      </c>
      <c r="AH1133" s="104">
        <f t="shared" si="101"/>
        <v>0</v>
      </c>
      <c r="AI1133" s="87"/>
      <c r="AJ1133" s="103">
        <v>0</v>
      </c>
      <c r="AK1133" s="549">
        <v>0.7</v>
      </c>
      <c r="AL1133" s="103">
        <v>0</v>
      </c>
      <c r="AM1133" s="104">
        <f t="shared" si="105"/>
        <v>0</v>
      </c>
      <c r="AN1133" s="87"/>
      <c r="AO1133" s="103"/>
      <c r="AP1133" s="103"/>
      <c r="AQ1133" s="103"/>
      <c r="AR1133" s="104">
        <f t="shared" si="102"/>
        <v>0</v>
      </c>
      <c r="AS1133" s="87"/>
      <c r="AT1133" s="103"/>
      <c r="AU1133" s="103"/>
      <c r="AV1133" s="103"/>
      <c r="AW1133" s="104">
        <f t="shared" si="103"/>
        <v>0</v>
      </c>
    </row>
    <row r="1134" spans="1:49" ht="23" hidden="1">
      <c r="A1134" s="522">
        <v>1130</v>
      </c>
      <c r="B1134" s="531" t="s">
        <v>1058</v>
      </c>
      <c r="C1134" s="513" t="s">
        <v>122</v>
      </c>
      <c r="D1134" s="513" t="s">
        <v>2640</v>
      </c>
      <c r="E1134" s="689" t="s">
        <v>1599</v>
      </c>
      <c r="F1134" s="103" t="s">
        <v>1705</v>
      </c>
      <c r="G1134" s="592" t="s">
        <v>1706</v>
      </c>
      <c r="H1134" s="87" t="s">
        <v>1632</v>
      </c>
      <c r="I1134" s="87" t="s">
        <v>1633</v>
      </c>
      <c r="J1134" s="106" t="s">
        <v>1709</v>
      </c>
      <c r="K1134" s="87"/>
      <c r="L1134" s="103"/>
      <c r="M1134" s="106"/>
      <c r="N1134" s="580" t="s">
        <v>896</v>
      </c>
      <c r="O1134" s="672" t="s">
        <v>1710</v>
      </c>
      <c r="P1134" s="103"/>
      <c r="Q1134" s="103"/>
      <c r="R1134" s="87" t="s">
        <v>184</v>
      </c>
      <c r="S1134" s="548">
        <v>1</v>
      </c>
      <c r="T1134" s="549">
        <v>0.1</v>
      </c>
      <c r="U1134" s="549">
        <v>0.25</v>
      </c>
      <c r="V1134" s="554">
        <f t="shared" si="109"/>
        <v>0.30000000000000004</v>
      </c>
      <c r="W1134" s="549"/>
      <c r="X1134" s="549">
        <f t="shared" si="112"/>
        <v>0.25</v>
      </c>
      <c r="Y1134" s="554">
        <f t="shared" si="113"/>
        <v>0.30000000000000004</v>
      </c>
      <c r="Z1134" s="677" t="s">
        <v>1606</v>
      </c>
      <c r="AA1134" s="766"/>
      <c r="AB1134" s="102"/>
      <c r="AC1134" s="7">
        <f t="shared" si="104"/>
        <v>0.10416666666666667</v>
      </c>
      <c r="AD1134" s="87"/>
      <c r="AE1134" s="103">
        <v>1</v>
      </c>
      <c r="AF1134" s="549">
        <v>0.1</v>
      </c>
      <c r="AG1134" s="103">
        <f t="shared" si="114"/>
        <v>2.8</v>
      </c>
      <c r="AH1134" s="104">
        <f t="shared" si="101"/>
        <v>3.3599999999999994</v>
      </c>
      <c r="AI1134" s="87"/>
      <c r="AJ1134" s="103">
        <v>1</v>
      </c>
      <c r="AK1134" s="549">
        <v>0.1</v>
      </c>
      <c r="AL1134" s="103">
        <v>0</v>
      </c>
      <c r="AM1134" s="104">
        <f t="shared" si="105"/>
        <v>0</v>
      </c>
      <c r="AN1134" s="87"/>
      <c r="AO1134" s="103"/>
      <c r="AP1134" s="103"/>
      <c r="AQ1134" s="103"/>
      <c r="AR1134" s="104">
        <f t="shared" si="102"/>
        <v>0</v>
      </c>
      <c r="AS1134" s="87"/>
      <c r="AT1134" s="103"/>
      <c r="AU1134" s="103"/>
      <c r="AV1134" s="103"/>
      <c r="AW1134" s="104">
        <f t="shared" si="103"/>
        <v>0</v>
      </c>
    </row>
    <row r="1135" spans="1:49" hidden="1">
      <c r="A1135" s="522">
        <v>1131</v>
      </c>
      <c r="B1135" s="531" t="s">
        <v>1058</v>
      </c>
      <c r="C1135" s="513" t="s">
        <v>122</v>
      </c>
      <c r="D1135" s="513" t="s">
        <v>2640</v>
      </c>
      <c r="E1135" s="103" t="s">
        <v>1599</v>
      </c>
      <c r="F1135" s="103" t="s">
        <v>1714</v>
      </c>
      <c r="G1135" s="513" t="s">
        <v>1715</v>
      </c>
      <c r="H1135" s="87" t="s">
        <v>1716</v>
      </c>
      <c r="I1135" s="87" t="s">
        <v>1717</v>
      </c>
      <c r="J1135" s="106" t="s">
        <v>1718</v>
      </c>
      <c r="K1135" s="106"/>
      <c r="L1135" s="103"/>
      <c r="M1135" s="106"/>
      <c r="N1135" s="580"/>
      <c r="O1135" s="672" t="s">
        <v>1719</v>
      </c>
      <c r="P1135" s="103"/>
      <c r="Q1135" s="103"/>
      <c r="R1135" s="87" t="s">
        <v>184</v>
      </c>
      <c r="S1135" s="548">
        <v>1</v>
      </c>
      <c r="T1135" s="549">
        <v>0.1</v>
      </c>
      <c r="U1135" s="549">
        <v>32</v>
      </c>
      <c r="V1135" s="554">
        <f t="shared" si="109"/>
        <v>38.400000000000006</v>
      </c>
      <c r="W1135" s="549"/>
      <c r="X1135" s="549">
        <f t="shared" si="112"/>
        <v>32</v>
      </c>
      <c r="Y1135" s="554">
        <f t="shared" si="113"/>
        <v>38.400000000000006</v>
      </c>
      <c r="Z1135" s="677" t="s">
        <v>1606</v>
      </c>
      <c r="AA1135" s="766" t="s">
        <v>826</v>
      </c>
      <c r="AB1135" s="102"/>
      <c r="AC1135" s="7">
        <f t="shared" si="104"/>
        <v>13.333333333333334</v>
      </c>
      <c r="AD1135" s="87"/>
      <c r="AE1135" s="103">
        <v>1</v>
      </c>
      <c r="AF1135" s="549">
        <v>0.1</v>
      </c>
      <c r="AG1135" s="103">
        <v>0</v>
      </c>
      <c r="AH1135" s="104">
        <f t="shared" si="101"/>
        <v>0</v>
      </c>
      <c r="AI1135" s="87"/>
      <c r="AJ1135" s="103">
        <v>1</v>
      </c>
      <c r="AK1135" s="549">
        <v>0.1</v>
      </c>
      <c r="AL1135" s="103">
        <f>4.3*4</f>
        <v>17.2</v>
      </c>
      <c r="AM1135" s="104">
        <f t="shared" si="105"/>
        <v>20.64</v>
      </c>
      <c r="AN1135" s="87"/>
      <c r="AO1135" s="103"/>
      <c r="AP1135" s="103"/>
      <c r="AQ1135" s="103"/>
      <c r="AR1135" s="104">
        <f t="shared" si="102"/>
        <v>0</v>
      </c>
      <c r="AS1135" s="87"/>
      <c r="AT1135" s="103"/>
      <c r="AU1135" s="103"/>
      <c r="AV1135" s="103"/>
      <c r="AW1135" s="104">
        <f t="shared" si="103"/>
        <v>0</v>
      </c>
    </row>
    <row r="1136" spans="1:49" ht="69" hidden="1">
      <c r="A1136" s="522">
        <v>1132</v>
      </c>
      <c r="B1136" s="531" t="s">
        <v>1058</v>
      </c>
      <c r="C1136" s="513" t="s">
        <v>122</v>
      </c>
      <c r="D1136" s="513" t="s">
        <v>2640</v>
      </c>
      <c r="E1136" s="103" t="s">
        <v>1599</v>
      </c>
      <c r="F1136" s="103" t="s">
        <v>1714</v>
      </c>
      <c r="G1136" s="592" t="s">
        <v>1715</v>
      </c>
      <c r="H1136" s="87" t="s">
        <v>1720</v>
      </c>
      <c r="I1136" s="87" t="s">
        <v>1721</v>
      </c>
      <c r="J1136" s="106" t="s">
        <v>1718</v>
      </c>
      <c r="K1136" s="106"/>
      <c r="L1136" s="103"/>
      <c r="M1136" s="106"/>
      <c r="N1136" s="106"/>
      <c r="O1136" s="672" t="s">
        <v>1719</v>
      </c>
      <c r="P1136" s="103"/>
      <c r="Q1136" s="103"/>
      <c r="R1136" s="87" t="s">
        <v>184</v>
      </c>
      <c r="S1136" s="548">
        <v>0</v>
      </c>
      <c r="T1136" s="549">
        <v>0.8</v>
      </c>
      <c r="U1136" s="549">
        <v>32</v>
      </c>
      <c r="V1136" s="554">
        <f t="shared" si="109"/>
        <v>0</v>
      </c>
      <c r="W1136" s="549"/>
      <c r="X1136" s="549">
        <f t="shared" si="112"/>
        <v>32</v>
      </c>
      <c r="Y1136" s="554">
        <f t="shared" si="113"/>
        <v>0</v>
      </c>
      <c r="Z1136" s="677" t="s">
        <v>1606</v>
      </c>
      <c r="AA1136" s="766"/>
      <c r="AB1136" s="102"/>
      <c r="AC1136" s="7">
        <f t="shared" si="104"/>
        <v>13.333333333333334</v>
      </c>
      <c r="AD1136" s="87"/>
      <c r="AE1136" s="103">
        <v>0</v>
      </c>
      <c r="AF1136" s="549">
        <v>0.8</v>
      </c>
      <c r="AG1136" s="103">
        <v>0</v>
      </c>
      <c r="AH1136" s="104">
        <f t="shared" si="101"/>
        <v>0</v>
      </c>
      <c r="AI1136" s="87"/>
      <c r="AJ1136" s="103">
        <v>0</v>
      </c>
      <c r="AK1136" s="549">
        <v>0.8</v>
      </c>
      <c r="AL1136" s="103">
        <f>4.3*4</f>
        <v>17.2</v>
      </c>
      <c r="AM1136" s="104">
        <f t="shared" si="105"/>
        <v>0</v>
      </c>
      <c r="AN1136" s="87"/>
      <c r="AO1136" s="103"/>
      <c r="AP1136" s="103"/>
      <c r="AQ1136" s="103"/>
      <c r="AR1136" s="104">
        <f t="shared" si="102"/>
        <v>0</v>
      </c>
      <c r="AS1136" s="87"/>
      <c r="AT1136" s="103"/>
      <c r="AU1136" s="103"/>
      <c r="AV1136" s="103"/>
      <c r="AW1136" s="104">
        <f t="shared" si="103"/>
        <v>0</v>
      </c>
    </row>
    <row r="1137" spans="1:49" ht="23" hidden="1">
      <c r="A1137" s="522">
        <v>1133</v>
      </c>
      <c r="B1137" s="531" t="s">
        <v>1058</v>
      </c>
      <c r="C1137" s="513" t="s">
        <v>122</v>
      </c>
      <c r="D1137" s="513" t="s">
        <v>2640</v>
      </c>
      <c r="E1137" s="103" t="s">
        <v>1599</v>
      </c>
      <c r="F1137" s="103" t="s">
        <v>1714</v>
      </c>
      <c r="G1137" s="592" t="s">
        <v>1715</v>
      </c>
      <c r="H1137" s="87" t="s">
        <v>1632</v>
      </c>
      <c r="I1137" s="109" t="s">
        <v>1722</v>
      </c>
      <c r="J1137" s="106" t="s">
        <v>1718</v>
      </c>
      <c r="K1137" s="106"/>
      <c r="L1137" s="103"/>
      <c r="M1137" s="106"/>
      <c r="N1137" s="106"/>
      <c r="O1137" s="672" t="s">
        <v>1719</v>
      </c>
      <c r="P1137" s="103"/>
      <c r="Q1137" s="103"/>
      <c r="R1137" s="87" t="s">
        <v>184</v>
      </c>
      <c r="S1137" s="548">
        <v>1</v>
      </c>
      <c r="T1137" s="549">
        <v>0.1</v>
      </c>
      <c r="U1137" s="549">
        <v>32</v>
      </c>
      <c r="V1137" s="554">
        <f t="shared" si="109"/>
        <v>38.400000000000006</v>
      </c>
      <c r="W1137" s="575"/>
      <c r="X1137" s="549">
        <f t="shared" si="112"/>
        <v>32</v>
      </c>
      <c r="Y1137" s="554">
        <f t="shared" si="113"/>
        <v>38.400000000000006</v>
      </c>
      <c r="Z1137" s="677" t="s">
        <v>1606</v>
      </c>
      <c r="AA1137" s="766"/>
      <c r="AB1137" s="102"/>
      <c r="AC1137" s="7">
        <f t="shared" si="104"/>
        <v>13.333333333333334</v>
      </c>
      <c r="AD1137" s="87"/>
      <c r="AE1137" s="103">
        <v>1</v>
      </c>
      <c r="AF1137" s="549">
        <v>0.1</v>
      </c>
      <c r="AG1137" s="103">
        <v>0</v>
      </c>
      <c r="AH1137" s="104">
        <f t="shared" si="101"/>
        <v>0</v>
      </c>
      <c r="AI1137" s="87"/>
      <c r="AJ1137" s="103">
        <v>1</v>
      </c>
      <c r="AK1137" s="549">
        <v>0.1</v>
      </c>
      <c r="AL1137" s="103">
        <f>4.3*4</f>
        <v>17.2</v>
      </c>
      <c r="AM1137" s="104">
        <f t="shared" si="105"/>
        <v>20.64</v>
      </c>
      <c r="AN1137" s="87"/>
      <c r="AO1137" s="103"/>
      <c r="AP1137" s="103"/>
      <c r="AQ1137" s="103"/>
      <c r="AR1137" s="104">
        <f t="shared" si="102"/>
        <v>0</v>
      </c>
      <c r="AS1137" s="87"/>
      <c r="AT1137" s="103"/>
      <c r="AU1137" s="103"/>
      <c r="AV1137" s="103"/>
      <c r="AW1137" s="104">
        <f t="shared" si="103"/>
        <v>0</v>
      </c>
    </row>
    <row r="1138" spans="1:49" hidden="1">
      <c r="A1138" s="522">
        <v>1134</v>
      </c>
      <c r="B1138" s="531" t="s">
        <v>1058</v>
      </c>
      <c r="C1138" s="513" t="s">
        <v>122</v>
      </c>
      <c r="D1138" s="513" t="s">
        <v>2640</v>
      </c>
      <c r="E1138" s="103" t="s">
        <v>1599</v>
      </c>
      <c r="F1138" s="103" t="s">
        <v>1723</v>
      </c>
      <c r="G1138" s="513" t="s">
        <v>110</v>
      </c>
      <c r="H1138" s="87" t="s">
        <v>1724</v>
      </c>
      <c r="I1138" s="109" t="s">
        <v>1725</v>
      </c>
      <c r="J1138" s="106" t="s">
        <v>1726</v>
      </c>
      <c r="K1138" s="106"/>
      <c r="L1138" s="103"/>
      <c r="M1138" s="106"/>
      <c r="N1138" s="106"/>
      <c r="O1138" s="557" t="s">
        <v>1727</v>
      </c>
      <c r="P1138" s="103"/>
      <c r="Q1138" s="103"/>
      <c r="R1138" s="87" t="s">
        <v>184</v>
      </c>
      <c r="S1138" s="548">
        <v>1</v>
      </c>
      <c r="T1138" s="549">
        <v>0.45</v>
      </c>
      <c r="U1138" s="549">
        <v>32</v>
      </c>
      <c r="V1138" s="554">
        <f t="shared" si="109"/>
        <v>172.8</v>
      </c>
      <c r="W1138" s="575"/>
      <c r="X1138" s="549">
        <f>U1138*3</f>
        <v>96</v>
      </c>
      <c r="Y1138" s="554">
        <f t="shared" si="113"/>
        <v>518.40000000000009</v>
      </c>
      <c r="Z1138" s="677" t="s">
        <v>1728</v>
      </c>
      <c r="AA1138" s="729" t="s">
        <v>92</v>
      </c>
      <c r="AB1138" s="763" t="s">
        <v>2696</v>
      </c>
      <c r="AC1138" s="7">
        <f t="shared" si="104"/>
        <v>40</v>
      </c>
      <c r="AD1138" s="87"/>
      <c r="AE1138" s="103">
        <v>1</v>
      </c>
      <c r="AF1138" s="549">
        <v>0.45</v>
      </c>
      <c r="AG1138" s="103">
        <v>0</v>
      </c>
      <c r="AH1138" s="104">
        <f t="shared" si="101"/>
        <v>0</v>
      </c>
      <c r="AI1138" s="87"/>
      <c r="AJ1138" s="103">
        <v>1</v>
      </c>
      <c r="AK1138" s="549">
        <v>0.45</v>
      </c>
      <c r="AL1138" s="103">
        <f t="shared" ref="AL1138:AL1144" si="115">4.3*3</f>
        <v>12.899999999999999</v>
      </c>
      <c r="AM1138" s="104">
        <f t="shared" si="105"/>
        <v>69.66</v>
      </c>
      <c r="AN1138" s="87"/>
      <c r="AO1138" s="103"/>
      <c r="AP1138" s="103"/>
      <c r="AQ1138" s="103"/>
      <c r="AR1138" s="104">
        <f t="shared" si="102"/>
        <v>0</v>
      </c>
      <c r="AS1138" s="87"/>
      <c r="AT1138" s="103"/>
      <c r="AU1138" s="103"/>
      <c r="AV1138" s="103"/>
      <c r="AW1138" s="104">
        <f t="shared" si="103"/>
        <v>0</v>
      </c>
    </row>
    <row r="1139" spans="1:49" hidden="1">
      <c r="A1139" s="522">
        <v>1135</v>
      </c>
      <c r="B1139" s="531" t="s">
        <v>1058</v>
      </c>
      <c r="C1139" s="513" t="s">
        <v>122</v>
      </c>
      <c r="D1139" s="513" t="s">
        <v>2640</v>
      </c>
      <c r="E1139" s="103" t="s">
        <v>1599</v>
      </c>
      <c r="F1139" s="103" t="s">
        <v>1723</v>
      </c>
      <c r="G1139" s="592" t="s">
        <v>110</v>
      </c>
      <c r="H1139" s="87" t="s">
        <v>110</v>
      </c>
      <c r="I1139" s="109" t="s">
        <v>1729</v>
      </c>
      <c r="J1139" s="106" t="s">
        <v>1726</v>
      </c>
      <c r="K1139" s="106"/>
      <c r="L1139" s="103"/>
      <c r="M1139" s="106"/>
      <c r="N1139" s="106"/>
      <c r="O1139" s="557" t="s">
        <v>1727</v>
      </c>
      <c r="P1139" s="103"/>
      <c r="Q1139" s="103"/>
      <c r="R1139" s="87" t="s">
        <v>184</v>
      </c>
      <c r="S1139" s="548">
        <v>1</v>
      </c>
      <c r="T1139" s="549">
        <v>0.45</v>
      </c>
      <c r="U1139" s="549">
        <v>32</v>
      </c>
      <c r="V1139" s="554">
        <f t="shared" si="109"/>
        <v>172.8</v>
      </c>
      <c r="W1139" s="575"/>
      <c r="X1139" s="549">
        <f>U1139*3</f>
        <v>96</v>
      </c>
      <c r="Y1139" s="554">
        <f t="shared" si="113"/>
        <v>518.40000000000009</v>
      </c>
      <c r="Z1139" s="677" t="s">
        <v>1728</v>
      </c>
      <c r="AA1139" s="729"/>
      <c r="AB1139" s="763"/>
      <c r="AC1139" s="7">
        <f t="shared" si="104"/>
        <v>40</v>
      </c>
      <c r="AD1139" s="87"/>
      <c r="AE1139" s="103">
        <v>1</v>
      </c>
      <c r="AF1139" s="549">
        <v>0.45</v>
      </c>
      <c r="AG1139" s="103">
        <v>0</v>
      </c>
      <c r="AH1139" s="104">
        <f t="shared" si="101"/>
        <v>0</v>
      </c>
      <c r="AI1139" s="87"/>
      <c r="AJ1139" s="103">
        <v>1</v>
      </c>
      <c r="AK1139" s="549">
        <v>0.45</v>
      </c>
      <c r="AL1139" s="103">
        <f t="shared" si="115"/>
        <v>12.899999999999999</v>
      </c>
      <c r="AM1139" s="104">
        <f t="shared" si="105"/>
        <v>69.66</v>
      </c>
      <c r="AN1139" s="87"/>
      <c r="AO1139" s="103"/>
      <c r="AP1139" s="103"/>
      <c r="AQ1139" s="103"/>
      <c r="AR1139" s="104">
        <f t="shared" si="102"/>
        <v>0</v>
      </c>
      <c r="AS1139" s="87"/>
      <c r="AT1139" s="103"/>
      <c r="AU1139" s="103"/>
      <c r="AV1139" s="103"/>
      <c r="AW1139" s="104">
        <f t="shared" si="103"/>
        <v>0</v>
      </c>
    </row>
    <row r="1140" spans="1:49" hidden="1">
      <c r="A1140" s="522">
        <v>1136</v>
      </c>
      <c r="B1140" s="531" t="s">
        <v>1058</v>
      </c>
      <c r="C1140" s="513" t="s">
        <v>122</v>
      </c>
      <c r="D1140" s="513" t="s">
        <v>2640</v>
      </c>
      <c r="E1140" s="103" t="s">
        <v>1599</v>
      </c>
      <c r="F1140" s="103" t="s">
        <v>1723</v>
      </c>
      <c r="G1140" s="592" t="s">
        <v>110</v>
      </c>
      <c r="H1140" s="87" t="s">
        <v>1730</v>
      </c>
      <c r="I1140" s="109" t="s">
        <v>1633</v>
      </c>
      <c r="J1140" s="106" t="s">
        <v>1726</v>
      </c>
      <c r="K1140" s="106"/>
      <c r="L1140" s="103"/>
      <c r="M1140" s="106"/>
      <c r="N1140" s="106"/>
      <c r="O1140" s="557" t="s">
        <v>1727</v>
      </c>
      <c r="P1140" s="103"/>
      <c r="Q1140" s="103"/>
      <c r="R1140" s="87" t="s">
        <v>184</v>
      </c>
      <c r="S1140" s="548">
        <v>1</v>
      </c>
      <c r="T1140" s="549">
        <v>0.1</v>
      </c>
      <c r="U1140" s="549">
        <v>32</v>
      </c>
      <c r="V1140" s="554">
        <f t="shared" si="109"/>
        <v>38.400000000000006</v>
      </c>
      <c r="W1140" s="575"/>
      <c r="X1140" s="549">
        <f>U1140*3</f>
        <v>96</v>
      </c>
      <c r="Y1140" s="554">
        <f t="shared" si="113"/>
        <v>115.20000000000002</v>
      </c>
      <c r="Z1140" s="677" t="s">
        <v>1728</v>
      </c>
      <c r="AA1140" s="729"/>
      <c r="AB1140" s="763"/>
      <c r="AC1140" s="7">
        <f t="shared" si="104"/>
        <v>40</v>
      </c>
      <c r="AD1140" s="87"/>
      <c r="AE1140" s="103">
        <v>1</v>
      </c>
      <c r="AF1140" s="549">
        <v>0.1</v>
      </c>
      <c r="AG1140" s="103">
        <v>0</v>
      </c>
      <c r="AH1140" s="104">
        <f t="shared" si="101"/>
        <v>0</v>
      </c>
      <c r="AI1140" s="87"/>
      <c r="AJ1140" s="103">
        <v>1</v>
      </c>
      <c r="AK1140" s="549">
        <v>0.1</v>
      </c>
      <c r="AL1140" s="103">
        <f t="shared" si="115"/>
        <v>12.899999999999999</v>
      </c>
      <c r="AM1140" s="104">
        <f t="shared" si="105"/>
        <v>15.48</v>
      </c>
      <c r="AN1140" s="87"/>
      <c r="AO1140" s="103"/>
      <c r="AP1140" s="103"/>
      <c r="AQ1140" s="103"/>
      <c r="AR1140" s="104">
        <f t="shared" si="102"/>
        <v>0</v>
      </c>
      <c r="AS1140" s="87"/>
      <c r="AT1140" s="103"/>
      <c r="AU1140" s="103"/>
      <c r="AV1140" s="103"/>
      <c r="AW1140" s="104">
        <f t="shared" si="103"/>
        <v>0</v>
      </c>
    </row>
    <row r="1141" spans="1:49" hidden="1">
      <c r="A1141" s="522">
        <v>1137</v>
      </c>
      <c r="B1141" s="531" t="s">
        <v>1058</v>
      </c>
      <c r="C1141" s="513" t="s">
        <v>122</v>
      </c>
      <c r="D1141" s="513" t="s">
        <v>2640</v>
      </c>
      <c r="E1141" s="103" t="s">
        <v>1599</v>
      </c>
      <c r="F1141" s="103" t="s">
        <v>1731</v>
      </c>
      <c r="G1141" s="513" t="s">
        <v>1732</v>
      </c>
      <c r="H1141" s="109" t="s">
        <v>1724</v>
      </c>
      <c r="I1141" s="109" t="s">
        <v>1733</v>
      </c>
      <c r="J1141" s="106" t="s">
        <v>1734</v>
      </c>
      <c r="K1141" s="106"/>
      <c r="L1141" s="103"/>
      <c r="M1141" s="106"/>
      <c r="N1141" s="106"/>
      <c r="O1141" s="557" t="s">
        <v>104</v>
      </c>
      <c r="P1141" s="103"/>
      <c r="Q1141" s="103"/>
      <c r="R1141" s="87" t="s">
        <v>184</v>
      </c>
      <c r="S1141" s="548">
        <v>1</v>
      </c>
      <c r="T1141" s="549">
        <v>0.1</v>
      </c>
      <c r="U1141" s="549">
        <v>32</v>
      </c>
      <c r="V1141" s="554">
        <f t="shared" si="109"/>
        <v>38.400000000000006</v>
      </c>
      <c r="W1141" s="575"/>
      <c r="X1141" s="549">
        <f>U1141</f>
        <v>32</v>
      </c>
      <c r="Y1141" s="554">
        <f t="shared" si="113"/>
        <v>38.400000000000006</v>
      </c>
      <c r="Z1141" s="677" t="s">
        <v>1606</v>
      </c>
      <c r="AA1141" s="729" t="s">
        <v>826</v>
      </c>
      <c r="AB1141" s="102"/>
      <c r="AC1141" s="7">
        <f t="shared" si="104"/>
        <v>13.333333333333334</v>
      </c>
      <c r="AD1141" s="87"/>
      <c r="AE1141" s="103">
        <v>1</v>
      </c>
      <c r="AF1141" s="549">
        <v>0.1</v>
      </c>
      <c r="AG1141" s="103">
        <v>0</v>
      </c>
      <c r="AH1141" s="104">
        <f t="shared" si="101"/>
        <v>0</v>
      </c>
      <c r="AI1141" s="87"/>
      <c r="AJ1141" s="103">
        <v>1</v>
      </c>
      <c r="AK1141" s="549">
        <v>0.1</v>
      </c>
      <c r="AL1141" s="103">
        <f t="shared" si="115"/>
        <v>12.899999999999999</v>
      </c>
      <c r="AM1141" s="104">
        <f t="shared" si="105"/>
        <v>15.48</v>
      </c>
      <c r="AN1141" s="87"/>
      <c r="AO1141" s="103"/>
      <c r="AP1141" s="103"/>
      <c r="AQ1141" s="103"/>
      <c r="AR1141" s="104">
        <f t="shared" si="102"/>
        <v>0</v>
      </c>
      <c r="AS1141" s="87"/>
      <c r="AT1141" s="103"/>
      <c r="AU1141" s="103"/>
      <c r="AV1141" s="103"/>
      <c r="AW1141" s="104">
        <f t="shared" si="103"/>
        <v>0</v>
      </c>
    </row>
    <row r="1142" spans="1:49" ht="57.5" hidden="1">
      <c r="A1142" s="522">
        <v>1138</v>
      </c>
      <c r="B1142" s="531" t="s">
        <v>1058</v>
      </c>
      <c r="C1142" s="513" t="s">
        <v>122</v>
      </c>
      <c r="D1142" s="513" t="s">
        <v>2640</v>
      </c>
      <c r="E1142" s="103" t="s">
        <v>1599</v>
      </c>
      <c r="F1142" s="103" t="s">
        <v>1731</v>
      </c>
      <c r="G1142" s="592" t="s">
        <v>1732</v>
      </c>
      <c r="H1142" s="109" t="s">
        <v>205</v>
      </c>
      <c r="I1142" s="109" t="s">
        <v>1735</v>
      </c>
      <c r="J1142" s="106" t="s">
        <v>1734</v>
      </c>
      <c r="K1142" s="106"/>
      <c r="L1142" s="103"/>
      <c r="M1142" s="106"/>
      <c r="N1142" s="106"/>
      <c r="O1142" s="557" t="s">
        <v>104</v>
      </c>
      <c r="P1142" s="103"/>
      <c r="Q1142" s="103"/>
      <c r="R1142" s="87" t="s">
        <v>184</v>
      </c>
      <c r="S1142" s="548">
        <v>1</v>
      </c>
      <c r="T1142" s="549">
        <v>0.1</v>
      </c>
      <c r="U1142" s="549">
        <v>32</v>
      </c>
      <c r="V1142" s="554">
        <f t="shared" si="109"/>
        <v>38.400000000000006</v>
      </c>
      <c r="W1142" s="575"/>
      <c r="X1142" s="549">
        <f>U1142</f>
        <v>32</v>
      </c>
      <c r="Y1142" s="554">
        <f t="shared" si="113"/>
        <v>38.400000000000006</v>
      </c>
      <c r="Z1142" s="677" t="s">
        <v>1606</v>
      </c>
      <c r="AA1142" s="729"/>
      <c r="AB1142" s="102"/>
      <c r="AC1142" s="7">
        <f t="shared" si="104"/>
        <v>13.333333333333334</v>
      </c>
      <c r="AD1142" s="87"/>
      <c r="AE1142" s="103">
        <v>1</v>
      </c>
      <c r="AF1142" s="549">
        <v>0.1</v>
      </c>
      <c r="AG1142" s="103">
        <v>0</v>
      </c>
      <c r="AH1142" s="104">
        <f t="shared" si="101"/>
        <v>0</v>
      </c>
      <c r="AI1142" s="87"/>
      <c r="AJ1142" s="103">
        <v>1</v>
      </c>
      <c r="AK1142" s="549">
        <v>0.1</v>
      </c>
      <c r="AL1142" s="103">
        <f t="shared" si="115"/>
        <v>12.899999999999999</v>
      </c>
      <c r="AM1142" s="104">
        <f t="shared" si="105"/>
        <v>15.48</v>
      </c>
      <c r="AN1142" s="87"/>
      <c r="AO1142" s="103"/>
      <c r="AP1142" s="103"/>
      <c r="AQ1142" s="103"/>
      <c r="AR1142" s="104">
        <f t="shared" si="102"/>
        <v>0</v>
      </c>
      <c r="AS1142" s="87"/>
      <c r="AT1142" s="103"/>
      <c r="AU1142" s="103"/>
      <c r="AV1142" s="103"/>
      <c r="AW1142" s="104">
        <f t="shared" si="103"/>
        <v>0</v>
      </c>
    </row>
    <row r="1143" spans="1:49" hidden="1">
      <c r="A1143" s="522">
        <v>1139</v>
      </c>
      <c r="B1143" s="531" t="s">
        <v>1058</v>
      </c>
      <c r="C1143" s="513" t="s">
        <v>122</v>
      </c>
      <c r="D1143" s="513" t="s">
        <v>2640</v>
      </c>
      <c r="E1143" s="103" t="s">
        <v>1599</v>
      </c>
      <c r="F1143" s="103" t="s">
        <v>1731</v>
      </c>
      <c r="G1143" s="592" t="s">
        <v>1732</v>
      </c>
      <c r="H1143" s="109" t="s">
        <v>1736</v>
      </c>
      <c r="I1143" s="109" t="s">
        <v>1737</v>
      </c>
      <c r="J1143" s="106" t="s">
        <v>1734</v>
      </c>
      <c r="K1143" s="106"/>
      <c r="L1143" s="103"/>
      <c r="M1143" s="106"/>
      <c r="N1143" s="106"/>
      <c r="O1143" s="557" t="s">
        <v>104</v>
      </c>
      <c r="P1143" s="103"/>
      <c r="Q1143" s="103"/>
      <c r="R1143" s="87" t="s">
        <v>184</v>
      </c>
      <c r="S1143" s="548">
        <v>0</v>
      </c>
      <c r="T1143" s="549">
        <v>0.7</v>
      </c>
      <c r="U1143" s="549">
        <v>32</v>
      </c>
      <c r="V1143" s="554">
        <f t="shared" si="109"/>
        <v>0</v>
      </c>
      <c r="W1143" s="549"/>
      <c r="X1143" s="549">
        <f>U1143</f>
        <v>32</v>
      </c>
      <c r="Y1143" s="554">
        <f t="shared" si="113"/>
        <v>0</v>
      </c>
      <c r="Z1143" s="677" t="s">
        <v>1606</v>
      </c>
      <c r="AA1143" s="729"/>
      <c r="AB1143" s="102"/>
      <c r="AC1143" s="7">
        <f t="shared" si="104"/>
        <v>13.333333333333334</v>
      </c>
      <c r="AD1143" s="87"/>
      <c r="AE1143" s="103">
        <v>0</v>
      </c>
      <c r="AF1143" s="549">
        <v>0.7</v>
      </c>
      <c r="AG1143" s="103">
        <v>0</v>
      </c>
      <c r="AH1143" s="104">
        <f t="shared" si="101"/>
        <v>0</v>
      </c>
      <c r="AI1143" s="87"/>
      <c r="AJ1143" s="103">
        <v>0</v>
      </c>
      <c r="AK1143" s="549">
        <v>0.7</v>
      </c>
      <c r="AL1143" s="103">
        <f t="shared" si="115"/>
        <v>12.899999999999999</v>
      </c>
      <c r="AM1143" s="104">
        <f t="shared" si="105"/>
        <v>0</v>
      </c>
      <c r="AN1143" s="87"/>
      <c r="AO1143" s="103"/>
      <c r="AP1143" s="103"/>
      <c r="AQ1143" s="103"/>
      <c r="AR1143" s="104">
        <f t="shared" si="102"/>
        <v>0</v>
      </c>
      <c r="AS1143" s="87"/>
      <c r="AT1143" s="103"/>
      <c r="AU1143" s="103"/>
      <c r="AV1143" s="103"/>
      <c r="AW1143" s="104">
        <f t="shared" si="103"/>
        <v>0</v>
      </c>
    </row>
    <row r="1144" spans="1:49" ht="34.5" hidden="1">
      <c r="A1144" s="522">
        <v>1140</v>
      </c>
      <c r="B1144" s="531" t="s">
        <v>1058</v>
      </c>
      <c r="C1144" s="513" t="s">
        <v>122</v>
      </c>
      <c r="D1144" s="513" t="s">
        <v>2640</v>
      </c>
      <c r="E1144" s="103" t="s">
        <v>1599</v>
      </c>
      <c r="F1144" s="103" t="s">
        <v>1731</v>
      </c>
      <c r="G1144" s="592" t="s">
        <v>1732</v>
      </c>
      <c r="H1144" s="109" t="s">
        <v>193</v>
      </c>
      <c r="I1144" s="109" t="s">
        <v>1738</v>
      </c>
      <c r="J1144" s="106" t="s">
        <v>1734</v>
      </c>
      <c r="K1144" s="106"/>
      <c r="L1144" s="103"/>
      <c r="M1144" s="106"/>
      <c r="N1144" s="106"/>
      <c r="O1144" s="557" t="s">
        <v>104</v>
      </c>
      <c r="P1144" s="103"/>
      <c r="Q1144" s="103"/>
      <c r="R1144" s="87" t="s">
        <v>184</v>
      </c>
      <c r="S1144" s="548">
        <v>1</v>
      </c>
      <c r="T1144" s="549">
        <v>0.1</v>
      </c>
      <c r="U1144" s="549">
        <v>32</v>
      </c>
      <c r="V1144" s="554">
        <f t="shared" si="109"/>
        <v>38.400000000000006</v>
      </c>
      <c r="W1144" s="549"/>
      <c r="X1144" s="549">
        <f>U1144</f>
        <v>32</v>
      </c>
      <c r="Y1144" s="554">
        <f t="shared" si="113"/>
        <v>38.400000000000006</v>
      </c>
      <c r="Z1144" s="677" t="s">
        <v>1606</v>
      </c>
      <c r="AA1144" s="729"/>
      <c r="AB1144" s="102"/>
      <c r="AC1144" s="7">
        <f t="shared" si="104"/>
        <v>13.333333333333334</v>
      </c>
      <c r="AD1144" s="87"/>
      <c r="AE1144" s="103">
        <v>1</v>
      </c>
      <c r="AF1144" s="549">
        <v>0.1</v>
      </c>
      <c r="AG1144" s="103">
        <v>0</v>
      </c>
      <c r="AH1144" s="104">
        <f t="shared" si="101"/>
        <v>0</v>
      </c>
      <c r="AI1144" s="87"/>
      <c r="AJ1144" s="103">
        <v>1</v>
      </c>
      <c r="AK1144" s="549">
        <v>0.1</v>
      </c>
      <c r="AL1144" s="103">
        <f t="shared" si="115"/>
        <v>12.899999999999999</v>
      </c>
      <c r="AM1144" s="104">
        <f t="shared" si="105"/>
        <v>15.48</v>
      </c>
      <c r="AN1144" s="87"/>
      <c r="AO1144" s="103"/>
      <c r="AP1144" s="103"/>
      <c r="AQ1144" s="103"/>
      <c r="AR1144" s="104">
        <f t="shared" si="102"/>
        <v>0</v>
      </c>
      <c r="AS1144" s="87"/>
      <c r="AT1144" s="103"/>
      <c r="AU1144" s="103"/>
      <c r="AV1144" s="103"/>
      <c r="AW1144" s="104">
        <f t="shared" si="103"/>
        <v>0</v>
      </c>
    </row>
    <row r="1145" spans="1:49" hidden="1">
      <c r="A1145" s="522">
        <v>1141</v>
      </c>
      <c r="B1145" s="531" t="s">
        <v>1058</v>
      </c>
      <c r="C1145" s="513" t="s">
        <v>122</v>
      </c>
      <c r="D1145" s="513" t="s">
        <v>2640</v>
      </c>
      <c r="E1145" s="103" t="s">
        <v>1599</v>
      </c>
      <c r="F1145" s="103" t="s">
        <v>1739</v>
      </c>
      <c r="G1145" s="513" t="s">
        <v>1740</v>
      </c>
      <c r="H1145" s="109" t="s">
        <v>1724</v>
      </c>
      <c r="I1145" s="109" t="s">
        <v>1741</v>
      </c>
      <c r="J1145" s="106" t="s">
        <v>1621</v>
      </c>
      <c r="K1145" s="106"/>
      <c r="L1145" s="103"/>
      <c r="M1145" s="106"/>
      <c r="N1145" s="106"/>
      <c r="O1145" s="557" t="s">
        <v>1618</v>
      </c>
      <c r="P1145" s="103"/>
      <c r="Q1145" s="103"/>
      <c r="R1145" s="87" t="s">
        <v>184</v>
      </c>
      <c r="S1145" s="548">
        <v>1</v>
      </c>
      <c r="T1145" s="549">
        <v>0.1</v>
      </c>
      <c r="U1145" s="549">
        <v>4</v>
      </c>
      <c r="V1145" s="554">
        <f t="shared" si="109"/>
        <v>4.8000000000000007</v>
      </c>
      <c r="W1145" s="549"/>
      <c r="X1145" s="549">
        <f>U1145*3</f>
        <v>12</v>
      </c>
      <c r="Y1145" s="554">
        <f t="shared" si="113"/>
        <v>14.400000000000002</v>
      </c>
      <c r="Z1145" s="677" t="s">
        <v>195</v>
      </c>
      <c r="AA1145" s="729" t="s">
        <v>1950</v>
      </c>
      <c r="AB1145" s="763" t="s">
        <v>2697</v>
      </c>
      <c r="AC1145" s="7">
        <f t="shared" si="104"/>
        <v>5</v>
      </c>
      <c r="AD1145" s="87"/>
      <c r="AE1145" s="103">
        <v>1</v>
      </c>
      <c r="AF1145" s="549">
        <v>0.1</v>
      </c>
      <c r="AG1145" s="103">
        <v>0</v>
      </c>
      <c r="AH1145" s="104">
        <f t="shared" si="101"/>
        <v>0</v>
      </c>
      <c r="AI1145" s="87"/>
      <c r="AJ1145" s="103">
        <v>1</v>
      </c>
      <c r="AK1145" s="549">
        <v>0.1</v>
      </c>
      <c r="AL1145" s="103">
        <f>4.3*1</f>
        <v>4.3</v>
      </c>
      <c r="AM1145" s="104">
        <f t="shared" si="105"/>
        <v>5.16</v>
      </c>
      <c r="AN1145" s="87"/>
      <c r="AO1145" s="103"/>
      <c r="AP1145" s="103"/>
      <c r="AQ1145" s="103"/>
      <c r="AR1145" s="104">
        <f t="shared" si="102"/>
        <v>0</v>
      </c>
      <c r="AS1145" s="87"/>
      <c r="AT1145" s="103"/>
      <c r="AU1145" s="103"/>
      <c r="AV1145" s="103"/>
      <c r="AW1145" s="104">
        <f t="shared" si="103"/>
        <v>0</v>
      </c>
    </row>
    <row r="1146" spans="1:49" ht="37" hidden="1">
      <c r="A1146" s="522">
        <v>1142</v>
      </c>
      <c r="B1146" s="531" t="s">
        <v>1058</v>
      </c>
      <c r="C1146" s="513" t="s">
        <v>122</v>
      </c>
      <c r="D1146" s="513" t="s">
        <v>2640</v>
      </c>
      <c r="E1146" s="103" t="s">
        <v>1599</v>
      </c>
      <c r="F1146" s="103" t="s">
        <v>1739</v>
      </c>
      <c r="G1146" s="592" t="s">
        <v>1740</v>
      </c>
      <c r="H1146" s="109" t="s">
        <v>205</v>
      </c>
      <c r="I1146" s="109" t="s">
        <v>1742</v>
      </c>
      <c r="J1146" s="106" t="s">
        <v>1621</v>
      </c>
      <c r="K1146" s="106"/>
      <c r="L1146" s="103"/>
      <c r="M1146" s="106"/>
      <c r="N1146" s="106"/>
      <c r="O1146" s="557" t="s">
        <v>1618</v>
      </c>
      <c r="P1146" s="103"/>
      <c r="Q1146" s="103"/>
      <c r="R1146" s="87" t="s">
        <v>184</v>
      </c>
      <c r="S1146" s="548">
        <v>1</v>
      </c>
      <c r="T1146" s="549">
        <v>0.1</v>
      </c>
      <c r="U1146" s="549">
        <v>4</v>
      </c>
      <c r="V1146" s="554">
        <f t="shared" si="109"/>
        <v>4.8000000000000007</v>
      </c>
      <c r="W1146" s="549"/>
      <c r="X1146" s="549">
        <f>U1146*3</f>
        <v>12</v>
      </c>
      <c r="Y1146" s="554">
        <f t="shared" si="113"/>
        <v>14.400000000000002</v>
      </c>
      <c r="Z1146" s="677" t="s">
        <v>195</v>
      </c>
      <c r="AA1146" s="729"/>
      <c r="AB1146" s="763"/>
      <c r="AC1146" s="7">
        <f t="shared" si="104"/>
        <v>5</v>
      </c>
      <c r="AD1146" s="87"/>
      <c r="AE1146" s="103">
        <v>1</v>
      </c>
      <c r="AF1146" s="549">
        <v>0.1</v>
      </c>
      <c r="AG1146" s="103">
        <v>0</v>
      </c>
      <c r="AH1146" s="104">
        <f t="shared" si="101"/>
        <v>0</v>
      </c>
      <c r="AI1146" s="87"/>
      <c r="AJ1146" s="103">
        <v>1</v>
      </c>
      <c r="AK1146" s="549">
        <v>0.1</v>
      </c>
      <c r="AL1146" s="103">
        <f>4.3*1</f>
        <v>4.3</v>
      </c>
      <c r="AM1146" s="104">
        <f t="shared" si="105"/>
        <v>5.16</v>
      </c>
      <c r="AN1146" s="87"/>
      <c r="AO1146" s="103"/>
      <c r="AP1146" s="103"/>
      <c r="AQ1146" s="103"/>
      <c r="AR1146" s="104">
        <f t="shared" si="102"/>
        <v>0</v>
      </c>
      <c r="AS1146" s="87"/>
      <c r="AT1146" s="103"/>
      <c r="AU1146" s="103"/>
      <c r="AV1146" s="103"/>
      <c r="AW1146" s="104">
        <f t="shared" si="103"/>
        <v>0</v>
      </c>
    </row>
    <row r="1147" spans="1:49" ht="34.5" hidden="1">
      <c r="A1147" s="522">
        <v>1143</v>
      </c>
      <c r="B1147" s="531" t="s">
        <v>1058</v>
      </c>
      <c r="C1147" s="513" t="s">
        <v>122</v>
      </c>
      <c r="D1147" s="513" t="s">
        <v>2640</v>
      </c>
      <c r="E1147" s="103" t="s">
        <v>1599</v>
      </c>
      <c r="F1147" s="103" t="s">
        <v>1739</v>
      </c>
      <c r="G1147" s="592" t="s">
        <v>1740</v>
      </c>
      <c r="H1147" s="87" t="s">
        <v>1743</v>
      </c>
      <c r="I1147" s="109" t="s">
        <v>1744</v>
      </c>
      <c r="J1147" s="106" t="s">
        <v>1621</v>
      </c>
      <c r="K1147" s="106"/>
      <c r="L1147" s="103"/>
      <c r="M1147" s="106"/>
      <c r="N1147" s="106" t="s">
        <v>1745</v>
      </c>
      <c r="O1147" s="557" t="s">
        <v>1746</v>
      </c>
      <c r="P1147" s="103"/>
      <c r="Q1147" s="103"/>
      <c r="R1147" s="87" t="s">
        <v>184</v>
      </c>
      <c r="S1147" s="548">
        <v>0</v>
      </c>
      <c r="T1147" s="549">
        <v>0.7</v>
      </c>
      <c r="U1147" s="549">
        <v>4</v>
      </c>
      <c r="V1147" s="554">
        <f t="shared" si="109"/>
        <v>0</v>
      </c>
      <c r="W1147" s="549"/>
      <c r="X1147" s="549">
        <f>U1147*3</f>
        <v>12</v>
      </c>
      <c r="Y1147" s="554">
        <f t="shared" si="113"/>
        <v>0</v>
      </c>
      <c r="Z1147" s="677" t="s">
        <v>195</v>
      </c>
      <c r="AA1147" s="729"/>
      <c r="AB1147" s="763"/>
      <c r="AC1147" s="7">
        <f t="shared" si="104"/>
        <v>5</v>
      </c>
      <c r="AD1147" s="87"/>
      <c r="AE1147" s="103">
        <v>0</v>
      </c>
      <c r="AF1147" s="549">
        <v>0.7</v>
      </c>
      <c r="AG1147" s="103">
        <v>0</v>
      </c>
      <c r="AH1147" s="104">
        <f t="shared" si="101"/>
        <v>0</v>
      </c>
      <c r="AI1147" s="87"/>
      <c r="AJ1147" s="103">
        <v>0</v>
      </c>
      <c r="AK1147" s="549">
        <v>0.7</v>
      </c>
      <c r="AL1147" s="103">
        <f>4.3*1</f>
        <v>4.3</v>
      </c>
      <c r="AM1147" s="104">
        <f t="shared" si="105"/>
        <v>0</v>
      </c>
      <c r="AN1147" s="87"/>
      <c r="AO1147" s="513"/>
      <c r="AP1147" s="513"/>
      <c r="AQ1147" s="513"/>
      <c r="AR1147" s="104">
        <f t="shared" si="102"/>
        <v>0</v>
      </c>
      <c r="AS1147" s="87"/>
      <c r="AT1147" s="513"/>
      <c r="AU1147" s="513"/>
      <c r="AV1147" s="513"/>
      <c r="AW1147" s="104">
        <f t="shared" si="103"/>
        <v>0</v>
      </c>
    </row>
    <row r="1148" spans="1:49" ht="23" hidden="1">
      <c r="A1148" s="522">
        <v>1144</v>
      </c>
      <c r="B1148" s="531" t="s">
        <v>1058</v>
      </c>
      <c r="C1148" s="513" t="s">
        <v>122</v>
      </c>
      <c r="D1148" s="513" t="s">
        <v>2640</v>
      </c>
      <c r="E1148" s="103" t="s">
        <v>1599</v>
      </c>
      <c r="F1148" s="103" t="s">
        <v>1739</v>
      </c>
      <c r="G1148" s="592" t="s">
        <v>1740</v>
      </c>
      <c r="H1148" s="87" t="s">
        <v>193</v>
      </c>
      <c r="I1148" s="109" t="s">
        <v>1747</v>
      </c>
      <c r="J1148" s="106" t="s">
        <v>1621</v>
      </c>
      <c r="K1148" s="106"/>
      <c r="L1148" s="103"/>
      <c r="M1148" s="106"/>
      <c r="N1148" s="106"/>
      <c r="O1148" s="557" t="s">
        <v>1618</v>
      </c>
      <c r="P1148" s="103"/>
      <c r="Q1148" s="103"/>
      <c r="R1148" s="87" t="s">
        <v>184</v>
      </c>
      <c r="S1148" s="548">
        <v>1</v>
      </c>
      <c r="T1148" s="549">
        <v>0.1</v>
      </c>
      <c r="U1148" s="549">
        <v>4</v>
      </c>
      <c r="V1148" s="554">
        <f t="shared" si="109"/>
        <v>4.8000000000000007</v>
      </c>
      <c r="W1148" s="549"/>
      <c r="X1148" s="549">
        <f>U1148*3</f>
        <v>12</v>
      </c>
      <c r="Y1148" s="554">
        <f t="shared" si="113"/>
        <v>14.400000000000002</v>
      </c>
      <c r="Z1148" s="677" t="s">
        <v>195</v>
      </c>
      <c r="AA1148" s="729"/>
      <c r="AB1148" s="763"/>
      <c r="AC1148" s="7">
        <f t="shared" si="104"/>
        <v>5</v>
      </c>
      <c r="AD1148" s="87"/>
      <c r="AE1148" s="103">
        <v>1</v>
      </c>
      <c r="AF1148" s="549">
        <v>0.1</v>
      </c>
      <c r="AG1148" s="103">
        <v>0</v>
      </c>
      <c r="AH1148" s="104">
        <f t="shared" si="101"/>
        <v>0</v>
      </c>
      <c r="AI1148" s="87"/>
      <c r="AJ1148" s="103">
        <v>1</v>
      </c>
      <c r="AK1148" s="549">
        <v>0.1</v>
      </c>
      <c r="AL1148" s="103">
        <f>4.3*1</f>
        <v>4.3</v>
      </c>
      <c r="AM1148" s="104">
        <f t="shared" si="105"/>
        <v>5.16</v>
      </c>
      <c r="AN1148" s="87"/>
      <c r="AO1148" s="513"/>
      <c r="AP1148" s="513"/>
      <c r="AQ1148" s="513"/>
      <c r="AR1148" s="104">
        <f t="shared" si="102"/>
        <v>0</v>
      </c>
      <c r="AS1148" s="87"/>
      <c r="AT1148" s="513"/>
      <c r="AU1148" s="513"/>
      <c r="AV1148" s="513"/>
      <c r="AW1148" s="104">
        <f t="shared" si="103"/>
        <v>0</v>
      </c>
    </row>
    <row r="1149" spans="1:49" ht="34.5" hidden="1">
      <c r="A1149" s="522">
        <v>1145</v>
      </c>
      <c r="B1149" s="531" t="s">
        <v>1058</v>
      </c>
      <c r="C1149" s="513" t="s">
        <v>122</v>
      </c>
      <c r="D1149" s="513" t="s">
        <v>2640</v>
      </c>
      <c r="E1149" s="103" t="s">
        <v>1599</v>
      </c>
      <c r="F1149" s="544" t="s">
        <v>197</v>
      </c>
      <c r="G1149" s="103" t="s">
        <v>1748</v>
      </c>
      <c r="H1149" s="513" t="s">
        <v>1749</v>
      </c>
      <c r="I1149" s="109" t="s">
        <v>1311</v>
      </c>
      <c r="J1149" s="87" t="s">
        <v>1750</v>
      </c>
      <c r="K1149" s="87"/>
      <c r="L1149" s="513"/>
      <c r="M1149" s="87"/>
      <c r="N1149" s="87"/>
      <c r="O1149" s="546" t="s">
        <v>1751</v>
      </c>
      <c r="P1149" s="103"/>
      <c r="Q1149" s="103"/>
      <c r="R1149" s="87" t="s">
        <v>184</v>
      </c>
      <c r="S1149" s="574">
        <v>1</v>
      </c>
      <c r="T1149" s="575">
        <v>0.1</v>
      </c>
      <c r="U1149" s="575">
        <v>0.25</v>
      </c>
      <c r="V1149" s="554">
        <f t="shared" si="109"/>
        <v>0.30000000000000004</v>
      </c>
      <c r="W1149" s="549"/>
      <c r="X1149" s="549">
        <f t="shared" ref="X1149:X1177" si="116">U1149</f>
        <v>0.25</v>
      </c>
      <c r="Y1149" s="554">
        <f t="shared" si="113"/>
        <v>0.30000000000000004</v>
      </c>
      <c r="Z1149" s="677" t="s">
        <v>195</v>
      </c>
      <c r="AA1149" s="765" t="s">
        <v>1950</v>
      </c>
      <c r="AB1149" s="102"/>
      <c r="AC1149" s="7">
        <f t="shared" si="104"/>
        <v>0.10416666666666667</v>
      </c>
      <c r="AD1149" s="87"/>
      <c r="AE1149" s="513">
        <v>1</v>
      </c>
      <c r="AF1149" s="575">
        <v>0.1</v>
      </c>
      <c r="AG1149" s="103">
        <f t="shared" ref="AG1149:AG1155" si="117">2.8*1</f>
        <v>2.8</v>
      </c>
      <c r="AH1149" s="104">
        <f t="shared" si="101"/>
        <v>3.3599999999999994</v>
      </c>
      <c r="AI1149" s="87"/>
      <c r="AJ1149" s="513">
        <v>1</v>
      </c>
      <c r="AK1149" s="575">
        <v>0.1</v>
      </c>
      <c r="AL1149" s="513">
        <v>0</v>
      </c>
      <c r="AM1149" s="104">
        <f t="shared" si="105"/>
        <v>0</v>
      </c>
      <c r="AN1149" s="87"/>
      <c r="AO1149" s="513"/>
      <c r="AP1149" s="513"/>
      <c r="AQ1149" s="513"/>
      <c r="AR1149" s="104">
        <f t="shared" si="102"/>
        <v>0</v>
      </c>
      <c r="AS1149" s="87"/>
      <c r="AT1149" s="513"/>
      <c r="AU1149" s="513"/>
      <c r="AV1149" s="513"/>
      <c r="AW1149" s="104">
        <f t="shared" si="103"/>
        <v>0</v>
      </c>
    </row>
    <row r="1150" spans="1:49" ht="23" hidden="1">
      <c r="A1150" s="522">
        <v>1146</v>
      </c>
      <c r="B1150" s="531" t="s">
        <v>1058</v>
      </c>
      <c r="C1150" s="513" t="s">
        <v>122</v>
      </c>
      <c r="D1150" s="513" t="s">
        <v>2640</v>
      </c>
      <c r="E1150" s="103" t="s">
        <v>1599</v>
      </c>
      <c r="F1150" s="544" t="s">
        <v>197</v>
      </c>
      <c r="G1150" s="570" t="s">
        <v>1748</v>
      </c>
      <c r="H1150" s="87" t="s">
        <v>540</v>
      </c>
      <c r="I1150" s="109" t="s">
        <v>1313</v>
      </c>
      <c r="J1150" s="87" t="s">
        <v>1750</v>
      </c>
      <c r="K1150" s="87"/>
      <c r="L1150" s="513"/>
      <c r="M1150" s="106"/>
      <c r="N1150" s="106"/>
      <c r="O1150" s="546" t="s">
        <v>1751</v>
      </c>
      <c r="P1150" s="103"/>
      <c r="Q1150" s="103"/>
      <c r="R1150" s="87" t="s">
        <v>184</v>
      </c>
      <c r="S1150" s="574">
        <v>1</v>
      </c>
      <c r="T1150" s="575">
        <v>0.1</v>
      </c>
      <c r="U1150" s="575">
        <v>0.25</v>
      </c>
      <c r="V1150" s="554">
        <f t="shared" si="109"/>
        <v>0.30000000000000004</v>
      </c>
      <c r="W1150" s="575"/>
      <c r="X1150" s="549">
        <f t="shared" si="116"/>
        <v>0.25</v>
      </c>
      <c r="Y1150" s="554">
        <f t="shared" si="113"/>
        <v>0.30000000000000004</v>
      </c>
      <c r="Z1150" s="677" t="s">
        <v>195</v>
      </c>
      <c r="AA1150" s="765"/>
      <c r="AB1150" s="102"/>
      <c r="AC1150" s="7">
        <f t="shared" si="104"/>
        <v>0.10416666666666667</v>
      </c>
      <c r="AD1150" s="87"/>
      <c r="AE1150" s="513">
        <v>1</v>
      </c>
      <c r="AF1150" s="575">
        <v>0.1</v>
      </c>
      <c r="AG1150" s="103">
        <f t="shared" si="117"/>
        <v>2.8</v>
      </c>
      <c r="AH1150" s="104">
        <f t="shared" si="101"/>
        <v>3.3599999999999994</v>
      </c>
      <c r="AI1150" s="87"/>
      <c r="AJ1150" s="513">
        <v>1</v>
      </c>
      <c r="AK1150" s="575">
        <v>0.1</v>
      </c>
      <c r="AL1150" s="513">
        <v>0</v>
      </c>
      <c r="AM1150" s="104">
        <f t="shared" si="105"/>
        <v>0</v>
      </c>
      <c r="AN1150" s="87"/>
      <c r="AO1150" s="513"/>
      <c r="AP1150" s="513"/>
      <c r="AQ1150" s="513"/>
      <c r="AR1150" s="104">
        <f t="shared" si="102"/>
        <v>0</v>
      </c>
      <c r="AS1150" s="87"/>
      <c r="AT1150" s="513"/>
      <c r="AU1150" s="513"/>
      <c r="AV1150" s="513"/>
      <c r="AW1150" s="104">
        <f t="shared" si="103"/>
        <v>0</v>
      </c>
    </row>
    <row r="1151" spans="1:49" ht="23" hidden="1">
      <c r="A1151" s="522">
        <v>1147</v>
      </c>
      <c r="B1151" s="531" t="s">
        <v>1058</v>
      </c>
      <c r="C1151" s="513" t="s">
        <v>122</v>
      </c>
      <c r="D1151" s="513" t="s">
        <v>2640</v>
      </c>
      <c r="E1151" s="103" t="s">
        <v>1599</v>
      </c>
      <c r="F1151" s="544" t="s">
        <v>197</v>
      </c>
      <c r="G1151" s="570" t="s">
        <v>1748</v>
      </c>
      <c r="H1151" s="87" t="s">
        <v>542</v>
      </c>
      <c r="I1151" s="109" t="s">
        <v>1315</v>
      </c>
      <c r="J1151" s="87" t="s">
        <v>1750</v>
      </c>
      <c r="K1151" s="87"/>
      <c r="L1151" s="513"/>
      <c r="M1151" s="106"/>
      <c r="N1151" s="106"/>
      <c r="O1151" s="546" t="s">
        <v>1751</v>
      </c>
      <c r="P1151" s="103"/>
      <c r="Q1151" s="103"/>
      <c r="R1151" s="87" t="s">
        <v>184</v>
      </c>
      <c r="S1151" s="574">
        <v>1</v>
      </c>
      <c r="T1151" s="575">
        <v>0.1</v>
      </c>
      <c r="U1151" s="575">
        <v>0.25</v>
      </c>
      <c r="V1151" s="554">
        <f t="shared" si="109"/>
        <v>0.30000000000000004</v>
      </c>
      <c r="W1151" s="575"/>
      <c r="X1151" s="549">
        <f t="shared" si="116"/>
        <v>0.25</v>
      </c>
      <c r="Y1151" s="554">
        <f t="shared" si="113"/>
        <v>0.30000000000000004</v>
      </c>
      <c r="Z1151" s="677" t="s">
        <v>195</v>
      </c>
      <c r="AA1151" s="765"/>
      <c r="AB1151" s="102"/>
      <c r="AC1151" s="7">
        <f t="shared" si="104"/>
        <v>0.10416666666666667</v>
      </c>
      <c r="AD1151" s="87"/>
      <c r="AE1151" s="513">
        <v>1</v>
      </c>
      <c r="AF1151" s="575">
        <v>0.1</v>
      </c>
      <c r="AG1151" s="103">
        <f t="shared" si="117"/>
        <v>2.8</v>
      </c>
      <c r="AH1151" s="104">
        <f t="shared" ref="AH1151:AH1216" si="118">AE1151*AF1151*AG1151*12</f>
        <v>3.3599999999999994</v>
      </c>
      <c r="AI1151" s="87"/>
      <c r="AJ1151" s="513">
        <v>1</v>
      </c>
      <c r="AK1151" s="575">
        <v>0.1</v>
      </c>
      <c r="AL1151" s="513">
        <v>0</v>
      </c>
      <c r="AM1151" s="104">
        <f t="shared" si="105"/>
        <v>0</v>
      </c>
      <c r="AN1151" s="87"/>
      <c r="AO1151" s="513"/>
      <c r="AP1151" s="513"/>
      <c r="AQ1151" s="513"/>
      <c r="AR1151" s="104">
        <f t="shared" ref="AR1151:AR1218" si="119">AO1151*AP1151*AQ1151*12</f>
        <v>0</v>
      </c>
      <c r="AS1151" s="87"/>
      <c r="AT1151" s="513"/>
      <c r="AU1151" s="513"/>
      <c r="AV1151" s="513"/>
      <c r="AW1151" s="104">
        <f t="shared" ref="AW1151:AW1218" si="120">AT1151*AU1151*AV1151*12</f>
        <v>0</v>
      </c>
    </row>
    <row r="1152" spans="1:49" ht="23" hidden="1">
      <c r="A1152" s="522">
        <v>1148</v>
      </c>
      <c r="B1152" s="531" t="s">
        <v>1058</v>
      </c>
      <c r="C1152" s="513" t="s">
        <v>122</v>
      </c>
      <c r="D1152" s="513" t="s">
        <v>2640</v>
      </c>
      <c r="E1152" s="103" t="s">
        <v>1599</v>
      </c>
      <c r="F1152" s="544" t="s">
        <v>197</v>
      </c>
      <c r="G1152" s="570" t="s">
        <v>1748</v>
      </c>
      <c r="H1152" s="87" t="s">
        <v>1752</v>
      </c>
      <c r="I1152" s="109" t="s">
        <v>1319</v>
      </c>
      <c r="J1152" s="87" t="s">
        <v>1750</v>
      </c>
      <c r="K1152" s="87"/>
      <c r="L1152" s="513"/>
      <c r="M1152" s="106"/>
      <c r="N1152" s="106" t="s">
        <v>815</v>
      </c>
      <c r="O1152" s="546" t="s">
        <v>1751</v>
      </c>
      <c r="P1152" s="103"/>
      <c r="Q1152" s="103"/>
      <c r="R1152" s="87" t="s">
        <v>184</v>
      </c>
      <c r="S1152" s="574">
        <v>1</v>
      </c>
      <c r="T1152" s="575">
        <v>0.1</v>
      </c>
      <c r="U1152" s="575">
        <v>0.25</v>
      </c>
      <c r="V1152" s="554">
        <f t="shared" si="109"/>
        <v>0.30000000000000004</v>
      </c>
      <c r="W1152" s="549"/>
      <c r="X1152" s="549">
        <f t="shared" si="116"/>
        <v>0.25</v>
      </c>
      <c r="Y1152" s="554">
        <f t="shared" si="113"/>
        <v>0.30000000000000004</v>
      </c>
      <c r="Z1152" s="677" t="s">
        <v>195</v>
      </c>
      <c r="AA1152" s="765"/>
      <c r="AB1152" s="102"/>
      <c r="AC1152" s="7">
        <f t="shared" ref="AC1152:AC1215" si="121">X1152/2.4</f>
        <v>0.10416666666666667</v>
      </c>
      <c r="AD1152" s="87"/>
      <c r="AE1152" s="513">
        <v>1</v>
      </c>
      <c r="AF1152" s="575">
        <v>0.1</v>
      </c>
      <c r="AG1152" s="103">
        <f t="shared" si="117"/>
        <v>2.8</v>
      </c>
      <c r="AH1152" s="104">
        <f t="shared" si="118"/>
        <v>3.3599999999999994</v>
      </c>
      <c r="AI1152" s="87"/>
      <c r="AJ1152" s="513">
        <v>1</v>
      </c>
      <c r="AK1152" s="575">
        <v>0.1</v>
      </c>
      <c r="AL1152" s="513">
        <v>0</v>
      </c>
      <c r="AM1152" s="104">
        <f t="shared" si="105"/>
        <v>0</v>
      </c>
      <c r="AN1152" s="87"/>
      <c r="AO1152" s="513"/>
      <c r="AP1152" s="513"/>
      <c r="AQ1152" s="513"/>
      <c r="AR1152" s="104">
        <f t="shared" si="119"/>
        <v>0</v>
      </c>
      <c r="AS1152" s="87"/>
      <c r="AT1152" s="513"/>
      <c r="AU1152" s="513"/>
      <c r="AV1152" s="513"/>
      <c r="AW1152" s="104">
        <f t="shared" si="120"/>
        <v>0</v>
      </c>
    </row>
    <row r="1153" spans="1:49" ht="23" hidden="1">
      <c r="A1153" s="522">
        <v>1149</v>
      </c>
      <c r="B1153" s="531" t="s">
        <v>1058</v>
      </c>
      <c r="C1153" s="513" t="s">
        <v>122</v>
      </c>
      <c r="D1153" s="513" t="s">
        <v>2640</v>
      </c>
      <c r="E1153" s="103" t="s">
        <v>1599</v>
      </c>
      <c r="F1153" s="544" t="s">
        <v>197</v>
      </c>
      <c r="G1153" s="570" t="s">
        <v>1748</v>
      </c>
      <c r="H1153" s="87" t="s">
        <v>581</v>
      </c>
      <c r="I1153" s="109" t="s">
        <v>1321</v>
      </c>
      <c r="J1153" s="87" t="s">
        <v>1750</v>
      </c>
      <c r="K1153" s="87"/>
      <c r="L1153" s="513"/>
      <c r="M1153" s="106"/>
      <c r="N1153" s="87" t="s">
        <v>815</v>
      </c>
      <c r="O1153" s="546" t="s">
        <v>1753</v>
      </c>
      <c r="P1153" s="103"/>
      <c r="Q1153" s="103"/>
      <c r="R1153" s="87" t="s">
        <v>184</v>
      </c>
      <c r="S1153" s="574">
        <v>0</v>
      </c>
      <c r="T1153" s="575">
        <v>0.5</v>
      </c>
      <c r="U1153" s="575">
        <v>0.25</v>
      </c>
      <c r="V1153" s="554">
        <f t="shared" si="109"/>
        <v>0</v>
      </c>
      <c r="W1153" s="549"/>
      <c r="X1153" s="549">
        <f t="shared" si="116"/>
        <v>0.25</v>
      </c>
      <c r="Y1153" s="554">
        <f t="shared" si="113"/>
        <v>0</v>
      </c>
      <c r="Z1153" s="677" t="s">
        <v>195</v>
      </c>
      <c r="AA1153" s="765"/>
      <c r="AB1153" s="102"/>
      <c r="AC1153" s="7">
        <f t="shared" si="121"/>
        <v>0.10416666666666667</v>
      </c>
      <c r="AD1153" s="87"/>
      <c r="AE1153" s="513">
        <v>0</v>
      </c>
      <c r="AF1153" s="575">
        <v>0.5</v>
      </c>
      <c r="AG1153" s="103">
        <f t="shared" si="117"/>
        <v>2.8</v>
      </c>
      <c r="AH1153" s="104">
        <f t="shared" si="118"/>
        <v>0</v>
      </c>
      <c r="AI1153" s="87"/>
      <c r="AJ1153" s="513">
        <v>0</v>
      </c>
      <c r="AK1153" s="575">
        <v>0.5</v>
      </c>
      <c r="AL1153" s="513">
        <v>0</v>
      </c>
      <c r="AM1153" s="104">
        <f t="shared" si="105"/>
        <v>0</v>
      </c>
      <c r="AN1153" s="87"/>
      <c r="AO1153" s="103"/>
      <c r="AP1153" s="103"/>
      <c r="AQ1153" s="103"/>
      <c r="AR1153" s="104">
        <f t="shared" si="119"/>
        <v>0</v>
      </c>
      <c r="AS1153" s="87"/>
      <c r="AT1153" s="103"/>
      <c r="AU1153" s="103"/>
      <c r="AV1153" s="103"/>
      <c r="AW1153" s="104">
        <f t="shared" si="120"/>
        <v>0</v>
      </c>
    </row>
    <row r="1154" spans="1:49" ht="23" hidden="1">
      <c r="A1154" s="522">
        <v>1150</v>
      </c>
      <c r="B1154" s="531" t="s">
        <v>1058</v>
      </c>
      <c r="C1154" s="513" t="s">
        <v>122</v>
      </c>
      <c r="D1154" s="513" t="s">
        <v>2640</v>
      </c>
      <c r="E1154" s="103" t="s">
        <v>1599</v>
      </c>
      <c r="F1154" s="544" t="s">
        <v>197</v>
      </c>
      <c r="G1154" s="570" t="s">
        <v>1748</v>
      </c>
      <c r="H1154" s="87" t="s">
        <v>1754</v>
      </c>
      <c r="I1154" s="109" t="s">
        <v>1325</v>
      </c>
      <c r="J1154" s="87" t="s">
        <v>1750</v>
      </c>
      <c r="K1154" s="87"/>
      <c r="L1154" s="513"/>
      <c r="M1154" s="87"/>
      <c r="N1154" s="87"/>
      <c r="O1154" s="546" t="s">
        <v>1751</v>
      </c>
      <c r="P1154" s="103"/>
      <c r="Q1154" s="103"/>
      <c r="R1154" s="87" t="s">
        <v>184</v>
      </c>
      <c r="S1154" s="574">
        <v>1</v>
      </c>
      <c r="T1154" s="575">
        <v>0.1</v>
      </c>
      <c r="U1154" s="575">
        <v>0.25</v>
      </c>
      <c r="V1154" s="554">
        <f t="shared" si="109"/>
        <v>0.30000000000000004</v>
      </c>
      <c r="W1154" s="549"/>
      <c r="X1154" s="549">
        <f t="shared" si="116"/>
        <v>0.25</v>
      </c>
      <c r="Y1154" s="554">
        <f t="shared" si="113"/>
        <v>0.30000000000000004</v>
      </c>
      <c r="Z1154" s="677" t="s">
        <v>195</v>
      </c>
      <c r="AA1154" s="765"/>
      <c r="AB1154" s="102"/>
      <c r="AC1154" s="7">
        <f t="shared" si="121"/>
        <v>0.10416666666666667</v>
      </c>
      <c r="AD1154" s="87"/>
      <c r="AE1154" s="513">
        <v>1</v>
      </c>
      <c r="AF1154" s="575">
        <v>0.1</v>
      </c>
      <c r="AG1154" s="103">
        <f t="shared" si="117"/>
        <v>2.8</v>
      </c>
      <c r="AH1154" s="104">
        <f t="shared" si="118"/>
        <v>3.3599999999999994</v>
      </c>
      <c r="AI1154" s="87"/>
      <c r="AJ1154" s="513">
        <v>1</v>
      </c>
      <c r="AK1154" s="575">
        <v>0.1</v>
      </c>
      <c r="AL1154" s="513">
        <v>0</v>
      </c>
      <c r="AM1154" s="104">
        <f t="shared" si="105"/>
        <v>0</v>
      </c>
      <c r="AN1154" s="87"/>
      <c r="AO1154" s="103"/>
      <c r="AP1154" s="103"/>
      <c r="AQ1154" s="103"/>
      <c r="AR1154" s="104">
        <f t="shared" si="119"/>
        <v>0</v>
      </c>
      <c r="AS1154" s="87"/>
      <c r="AT1154" s="103"/>
      <c r="AU1154" s="103"/>
      <c r="AV1154" s="103"/>
      <c r="AW1154" s="104">
        <f t="shared" si="120"/>
        <v>0</v>
      </c>
    </row>
    <row r="1155" spans="1:49" ht="23" hidden="1">
      <c r="A1155" s="522">
        <v>1151</v>
      </c>
      <c r="B1155" s="531" t="s">
        <v>1058</v>
      </c>
      <c r="C1155" s="513" t="s">
        <v>122</v>
      </c>
      <c r="D1155" s="513" t="s">
        <v>2640</v>
      </c>
      <c r="E1155" s="103" t="s">
        <v>1599</v>
      </c>
      <c r="F1155" s="544" t="s">
        <v>197</v>
      </c>
      <c r="G1155" s="570" t="s">
        <v>1748</v>
      </c>
      <c r="H1155" s="87" t="s">
        <v>550</v>
      </c>
      <c r="I1155" s="109" t="s">
        <v>1327</v>
      </c>
      <c r="J1155" s="87" t="s">
        <v>1750</v>
      </c>
      <c r="K1155" s="87"/>
      <c r="L1155" s="513"/>
      <c r="M1155" s="106"/>
      <c r="N1155" s="106"/>
      <c r="O1155" s="546" t="s">
        <v>1751</v>
      </c>
      <c r="P1155" s="103"/>
      <c r="Q1155" s="103"/>
      <c r="R1155" s="87" t="s">
        <v>184</v>
      </c>
      <c r="S1155" s="574">
        <v>1</v>
      </c>
      <c r="T1155" s="575">
        <v>0.1</v>
      </c>
      <c r="U1155" s="575">
        <v>0.25</v>
      </c>
      <c r="V1155" s="554">
        <f t="shared" si="109"/>
        <v>0.30000000000000004</v>
      </c>
      <c r="W1155" s="549"/>
      <c r="X1155" s="549">
        <f t="shared" si="116"/>
        <v>0.25</v>
      </c>
      <c r="Y1155" s="554">
        <f t="shared" si="113"/>
        <v>0.30000000000000004</v>
      </c>
      <c r="Z1155" s="677" t="s">
        <v>195</v>
      </c>
      <c r="AA1155" s="765"/>
      <c r="AB1155" s="102"/>
      <c r="AC1155" s="7">
        <f t="shared" si="121"/>
        <v>0.10416666666666667</v>
      </c>
      <c r="AD1155" s="87"/>
      <c r="AE1155" s="513">
        <v>1</v>
      </c>
      <c r="AF1155" s="575">
        <v>0.1</v>
      </c>
      <c r="AG1155" s="103">
        <f t="shared" si="117"/>
        <v>2.8</v>
      </c>
      <c r="AH1155" s="104">
        <f t="shared" si="118"/>
        <v>3.3599999999999994</v>
      </c>
      <c r="AI1155" s="87"/>
      <c r="AJ1155" s="513">
        <v>1</v>
      </c>
      <c r="AK1155" s="575">
        <v>0.1</v>
      </c>
      <c r="AL1155" s="513">
        <v>0</v>
      </c>
      <c r="AM1155" s="104">
        <f t="shared" si="105"/>
        <v>0</v>
      </c>
      <c r="AN1155" s="87"/>
      <c r="AO1155" s="103"/>
      <c r="AP1155" s="103"/>
      <c r="AQ1155" s="103"/>
      <c r="AR1155" s="104">
        <f t="shared" si="119"/>
        <v>0</v>
      </c>
      <c r="AS1155" s="87"/>
      <c r="AT1155" s="103"/>
      <c r="AU1155" s="103"/>
      <c r="AV1155" s="103"/>
      <c r="AW1155" s="104">
        <f t="shared" si="120"/>
        <v>0</v>
      </c>
    </row>
    <row r="1156" spans="1:49" hidden="1">
      <c r="A1156" s="522">
        <v>1152</v>
      </c>
      <c r="B1156" s="531" t="s">
        <v>1058</v>
      </c>
      <c r="C1156" s="513" t="s">
        <v>122</v>
      </c>
      <c r="D1156" s="513" t="s">
        <v>2640</v>
      </c>
      <c r="E1156" s="103" t="s">
        <v>1599</v>
      </c>
      <c r="F1156" s="103" t="s">
        <v>1755</v>
      </c>
      <c r="G1156" s="513" t="s">
        <v>1756</v>
      </c>
      <c r="H1156" s="87" t="s">
        <v>321</v>
      </c>
      <c r="I1156" s="87" t="s">
        <v>1757</v>
      </c>
      <c r="J1156" s="106" t="s">
        <v>1758</v>
      </c>
      <c r="K1156" s="106"/>
      <c r="L1156" s="103"/>
      <c r="M1156" s="106"/>
      <c r="N1156" s="106"/>
      <c r="O1156" s="557" t="s">
        <v>1759</v>
      </c>
      <c r="P1156" s="103"/>
      <c r="Q1156" s="103"/>
      <c r="R1156" s="87" t="s">
        <v>184</v>
      </c>
      <c r="S1156" s="548">
        <v>1</v>
      </c>
      <c r="T1156" s="549">
        <v>0.25</v>
      </c>
      <c r="U1156" s="549">
        <v>80</v>
      </c>
      <c r="V1156" s="554">
        <f t="shared" si="109"/>
        <v>240</v>
      </c>
      <c r="W1156" s="549"/>
      <c r="X1156" s="549">
        <f t="shared" si="116"/>
        <v>80</v>
      </c>
      <c r="Y1156" s="554">
        <f t="shared" si="113"/>
        <v>240</v>
      </c>
      <c r="Z1156" s="677" t="s">
        <v>1760</v>
      </c>
      <c r="AA1156" s="729" t="s">
        <v>92</v>
      </c>
      <c r="AB1156" s="102"/>
      <c r="AC1156" s="7">
        <f t="shared" si="121"/>
        <v>33.333333333333336</v>
      </c>
      <c r="AD1156" s="87"/>
      <c r="AE1156" s="103">
        <v>1</v>
      </c>
      <c r="AF1156" s="549">
        <v>0.25</v>
      </c>
      <c r="AG1156" s="103">
        <f>2.8*8</f>
        <v>22.4</v>
      </c>
      <c r="AH1156" s="104">
        <f t="shared" si="118"/>
        <v>67.199999999999989</v>
      </c>
      <c r="AI1156" s="87"/>
      <c r="AJ1156" s="103">
        <v>1</v>
      </c>
      <c r="AK1156" s="549">
        <v>0.25</v>
      </c>
      <c r="AL1156" s="103">
        <f>4.3*6+2.8*6</f>
        <v>42.599999999999994</v>
      </c>
      <c r="AM1156" s="104">
        <f t="shared" si="105"/>
        <v>127.79999999999998</v>
      </c>
      <c r="AN1156" s="87"/>
      <c r="AO1156" s="103"/>
      <c r="AP1156" s="103"/>
      <c r="AQ1156" s="103"/>
      <c r="AR1156" s="104">
        <f t="shared" si="119"/>
        <v>0</v>
      </c>
      <c r="AS1156" s="87"/>
      <c r="AT1156" s="103"/>
      <c r="AU1156" s="103"/>
      <c r="AV1156" s="103"/>
      <c r="AW1156" s="104">
        <f t="shared" si="120"/>
        <v>0</v>
      </c>
    </row>
    <row r="1157" spans="1:49" ht="23" hidden="1">
      <c r="A1157" s="522">
        <v>1153</v>
      </c>
      <c r="B1157" s="531" t="s">
        <v>1058</v>
      </c>
      <c r="C1157" s="513" t="s">
        <v>122</v>
      </c>
      <c r="D1157" s="513" t="s">
        <v>2640</v>
      </c>
      <c r="E1157" s="103" t="s">
        <v>1599</v>
      </c>
      <c r="F1157" s="103" t="s">
        <v>1755</v>
      </c>
      <c r="G1157" s="592" t="s">
        <v>1756</v>
      </c>
      <c r="H1157" s="87" t="s">
        <v>1761</v>
      </c>
      <c r="I1157" s="87" t="s">
        <v>1762</v>
      </c>
      <c r="J1157" s="106" t="s">
        <v>1758</v>
      </c>
      <c r="K1157" s="106"/>
      <c r="L1157" s="103"/>
      <c r="M1157" s="106"/>
      <c r="N1157" s="106"/>
      <c r="O1157" s="557" t="s">
        <v>1759</v>
      </c>
      <c r="P1157" s="103"/>
      <c r="Q1157" s="103"/>
      <c r="R1157" s="87" t="s">
        <v>184</v>
      </c>
      <c r="S1157" s="548">
        <v>1</v>
      </c>
      <c r="T1157" s="549">
        <v>0.25</v>
      </c>
      <c r="U1157" s="549">
        <v>80</v>
      </c>
      <c r="V1157" s="554">
        <f t="shared" si="109"/>
        <v>240</v>
      </c>
      <c r="W1157" s="549"/>
      <c r="X1157" s="549">
        <f t="shared" si="116"/>
        <v>80</v>
      </c>
      <c r="Y1157" s="554">
        <f t="shared" si="113"/>
        <v>240</v>
      </c>
      <c r="Z1157" s="677" t="s">
        <v>1760</v>
      </c>
      <c r="AA1157" s="729"/>
      <c r="AB1157" s="102"/>
      <c r="AC1157" s="7">
        <f t="shared" si="121"/>
        <v>33.333333333333336</v>
      </c>
      <c r="AD1157" s="87"/>
      <c r="AE1157" s="103">
        <v>1</v>
      </c>
      <c r="AF1157" s="549">
        <v>0.25</v>
      </c>
      <c r="AG1157" s="103">
        <f>2.8*8</f>
        <v>22.4</v>
      </c>
      <c r="AH1157" s="104">
        <f t="shared" si="118"/>
        <v>67.199999999999989</v>
      </c>
      <c r="AI1157" s="87"/>
      <c r="AJ1157" s="103">
        <v>1</v>
      </c>
      <c r="AK1157" s="549">
        <v>0.25</v>
      </c>
      <c r="AL1157" s="103">
        <f>4.3*6+2.8*6</f>
        <v>42.599999999999994</v>
      </c>
      <c r="AM1157" s="104">
        <f t="shared" si="105"/>
        <v>127.79999999999998</v>
      </c>
      <c r="AN1157" s="87"/>
      <c r="AO1157" s="103"/>
      <c r="AP1157" s="103"/>
      <c r="AQ1157" s="103"/>
      <c r="AR1157" s="104"/>
      <c r="AS1157" s="87"/>
      <c r="AT1157" s="103"/>
      <c r="AU1157" s="103"/>
      <c r="AV1157" s="103"/>
      <c r="AW1157" s="104"/>
    </row>
    <row r="1158" spans="1:49" hidden="1">
      <c r="A1158" s="522">
        <v>1154</v>
      </c>
      <c r="B1158" s="531" t="s">
        <v>1058</v>
      </c>
      <c r="C1158" s="513" t="s">
        <v>122</v>
      </c>
      <c r="D1158" s="513" t="s">
        <v>2640</v>
      </c>
      <c r="E1158" s="103" t="s">
        <v>1599</v>
      </c>
      <c r="F1158" s="103" t="s">
        <v>1755</v>
      </c>
      <c r="G1158" s="592" t="s">
        <v>1756</v>
      </c>
      <c r="H1158" s="87" t="s">
        <v>1763</v>
      </c>
      <c r="I1158" s="87" t="s">
        <v>1764</v>
      </c>
      <c r="J1158" s="106" t="s">
        <v>1758</v>
      </c>
      <c r="K1158" s="106"/>
      <c r="L1158" s="103"/>
      <c r="M1158" s="106"/>
      <c r="N1158" s="106"/>
      <c r="O1158" s="557" t="s">
        <v>1759</v>
      </c>
      <c r="P1158" s="103"/>
      <c r="Q1158" s="103"/>
      <c r="R1158" s="87" t="s">
        <v>184</v>
      </c>
      <c r="S1158" s="548">
        <v>0</v>
      </c>
      <c r="T1158" s="549">
        <v>0.25</v>
      </c>
      <c r="U1158" s="549">
        <v>80</v>
      </c>
      <c r="V1158" s="554">
        <f t="shared" si="109"/>
        <v>0</v>
      </c>
      <c r="W1158" s="549"/>
      <c r="X1158" s="549">
        <f t="shared" si="116"/>
        <v>80</v>
      </c>
      <c r="Y1158" s="554">
        <f t="shared" si="113"/>
        <v>0</v>
      </c>
      <c r="Z1158" s="677" t="s">
        <v>1760</v>
      </c>
      <c r="AA1158" s="729"/>
      <c r="AB1158" s="102"/>
      <c r="AC1158" s="7">
        <f t="shared" si="121"/>
        <v>33.333333333333336</v>
      </c>
      <c r="AD1158" s="87"/>
      <c r="AE1158" s="103">
        <v>0</v>
      </c>
      <c r="AF1158" s="549">
        <v>0.25</v>
      </c>
      <c r="AG1158" s="103">
        <f>2.8*8</f>
        <v>22.4</v>
      </c>
      <c r="AH1158" s="104">
        <f t="shared" si="118"/>
        <v>0</v>
      </c>
      <c r="AI1158" s="87"/>
      <c r="AJ1158" s="103">
        <v>0</v>
      </c>
      <c r="AK1158" s="549">
        <v>0.25</v>
      </c>
      <c r="AL1158" s="103">
        <f>4.3*6+2.8*6</f>
        <v>42.599999999999994</v>
      </c>
      <c r="AM1158" s="104">
        <f t="shared" si="105"/>
        <v>0</v>
      </c>
      <c r="AN1158" s="87"/>
      <c r="AO1158" s="103"/>
      <c r="AP1158" s="103"/>
      <c r="AQ1158" s="103"/>
      <c r="AR1158" s="104">
        <f t="shared" si="119"/>
        <v>0</v>
      </c>
      <c r="AS1158" s="87"/>
      <c r="AT1158" s="103"/>
      <c r="AU1158" s="103"/>
      <c r="AV1158" s="103"/>
      <c r="AW1158" s="104">
        <f t="shared" si="120"/>
        <v>0</v>
      </c>
    </row>
    <row r="1159" spans="1:49" hidden="1">
      <c r="A1159" s="522">
        <v>1155</v>
      </c>
      <c r="B1159" s="531" t="s">
        <v>1058</v>
      </c>
      <c r="C1159" s="513" t="s">
        <v>122</v>
      </c>
      <c r="D1159" s="513" t="s">
        <v>2640</v>
      </c>
      <c r="E1159" s="103" t="s">
        <v>1599</v>
      </c>
      <c r="F1159" s="103" t="s">
        <v>1755</v>
      </c>
      <c r="G1159" s="592" t="s">
        <v>1756</v>
      </c>
      <c r="H1159" s="87" t="s">
        <v>1765</v>
      </c>
      <c r="I1159" s="87" t="s">
        <v>1766</v>
      </c>
      <c r="J1159" s="106" t="s">
        <v>1758</v>
      </c>
      <c r="K1159" s="106"/>
      <c r="L1159" s="103"/>
      <c r="M1159" s="106"/>
      <c r="N1159" s="106"/>
      <c r="O1159" s="557" t="s">
        <v>1759</v>
      </c>
      <c r="P1159" s="103"/>
      <c r="Q1159" s="103"/>
      <c r="R1159" s="87" t="s">
        <v>184</v>
      </c>
      <c r="S1159" s="548">
        <v>1</v>
      </c>
      <c r="T1159" s="549">
        <v>0.25</v>
      </c>
      <c r="U1159" s="549">
        <v>80</v>
      </c>
      <c r="V1159" s="554">
        <f t="shared" si="109"/>
        <v>240</v>
      </c>
      <c r="W1159" s="549"/>
      <c r="X1159" s="549">
        <f t="shared" si="116"/>
        <v>80</v>
      </c>
      <c r="Y1159" s="554">
        <f t="shared" si="113"/>
        <v>240</v>
      </c>
      <c r="Z1159" s="677" t="s">
        <v>1760</v>
      </c>
      <c r="AA1159" s="729"/>
      <c r="AB1159" s="102"/>
      <c r="AC1159" s="7">
        <f t="shared" si="121"/>
        <v>33.333333333333336</v>
      </c>
      <c r="AD1159" s="87"/>
      <c r="AE1159" s="103">
        <v>1</v>
      </c>
      <c r="AF1159" s="549">
        <v>0.25</v>
      </c>
      <c r="AG1159" s="103">
        <f>2.8*8</f>
        <v>22.4</v>
      </c>
      <c r="AH1159" s="104">
        <f t="shared" si="118"/>
        <v>67.199999999999989</v>
      </c>
      <c r="AI1159" s="87"/>
      <c r="AJ1159" s="103">
        <v>1</v>
      </c>
      <c r="AK1159" s="549">
        <v>0.25</v>
      </c>
      <c r="AL1159" s="103">
        <f>4.3*6+2.8*6</f>
        <v>42.599999999999994</v>
      </c>
      <c r="AM1159" s="104">
        <f t="shared" si="105"/>
        <v>127.79999999999998</v>
      </c>
      <c r="AN1159" s="87"/>
      <c r="AO1159" s="103"/>
      <c r="AP1159" s="103"/>
      <c r="AQ1159" s="103"/>
      <c r="AR1159" s="104"/>
      <c r="AS1159" s="87"/>
      <c r="AT1159" s="103"/>
      <c r="AU1159" s="103"/>
      <c r="AV1159" s="103"/>
      <c r="AW1159" s="104"/>
    </row>
    <row r="1160" spans="1:49" hidden="1">
      <c r="A1160" s="522">
        <v>1156</v>
      </c>
      <c r="B1160" s="531" t="s">
        <v>1058</v>
      </c>
      <c r="C1160" s="513" t="s">
        <v>122</v>
      </c>
      <c r="D1160" s="513" t="s">
        <v>2641</v>
      </c>
      <c r="E1160" s="562" t="s">
        <v>271</v>
      </c>
      <c r="F1160" s="103" t="s">
        <v>1767</v>
      </c>
      <c r="G1160" s="513" t="s">
        <v>1768</v>
      </c>
      <c r="H1160" s="87" t="s">
        <v>1155</v>
      </c>
      <c r="I1160" s="109" t="s">
        <v>1769</v>
      </c>
      <c r="J1160" s="106"/>
      <c r="K1160" s="103"/>
      <c r="L1160" s="103"/>
      <c r="M1160" s="106"/>
      <c r="N1160" s="106"/>
      <c r="O1160" s="557"/>
      <c r="P1160" s="103"/>
      <c r="Q1160" s="103"/>
      <c r="R1160" s="87" t="s">
        <v>184</v>
      </c>
      <c r="S1160" s="548">
        <v>1</v>
      </c>
      <c r="T1160" s="549">
        <v>0.2</v>
      </c>
      <c r="U1160" s="549">
        <v>64</v>
      </c>
      <c r="V1160" s="554">
        <f t="shared" si="109"/>
        <v>153.60000000000002</v>
      </c>
      <c r="W1160" s="549"/>
      <c r="X1160" s="549">
        <f t="shared" si="116"/>
        <v>64</v>
      </c>
      <c r="Y1160" s="554">
        <f t="shared" si="113"/>
        <v>153.60000000000002</v>
      </c>
      <c r="Z1160" s="677" t="s">
        <v>1770</v>
      </c>
      <c r="AA1160" s="729" t="s">
        <v>826</v>
      </c>
      <c r="AB1160" s="102" t="s">
        <v>1771</v>
      </c>
      <c r="AC1160" s="7">
        <f t="shared" si="121"/>
        <v>26.666666666666668</v>
      </c>
      <c r="AD1160" s="87"/>
      <c r="AE1160" s="103">
        <v>1</v>
      </c>
      <c r="AF1160" s="549">
        <v>0.2</v>
      </c>
      <c r="AG1160" s="103">
        <f>2.8*12</f>
        <v>33.599999999999994</v>
      </c>
      <c r="AH1160" s="104">
        <f t="shared" si="118"/>
        <v>80.639999999999986</v>
      </c>
      <c r="AI1160" s="87"/>
      <c r="AJ1160" s="103">
        <v>1</v>
      </c>
      <c r="AK1160" s="549">
        <v>0.2</v>
      </c>
      <c r="AL1160" s="103">
        <f>2.8*12</f>
        <v>33.599999999999994</v>
      </c>
      <c r="AM1160" s="104">
        <f t="shared" ref="AM1160:AM1225" si="122">AJ1160*AK1160*AL1160*12</f>
        <v>80.639999999999986</v>
      </c>
      <c r="AN1160" s="87"/>
      <c r="AO1160" s="103"/>
      <c r="AP1160" s="103"/>
      <c r="AQ1160" s="103"/>
      <c r="AR1160" s="104"/>
      <c r="AS1160" s="87"/>
      <c r="AT1160" s="103"/>
      <c r="AU1160" s="103"/>
      <c r="AV1160" s="103"/>
      <c r="AW1160" s="104"/>
    </row>
    <row r="1161" spans="1:49" hidden="1">
      <c r="A1161" s="522">
        <v>1157</v>
      </c>
      <c r="B1161" s="531" t="s">
        <v>1058</v>
      </c>
      <c r="C1161" s="513" t="s">
        <v>122</v>
      </c>
      <c r="D1161" s="513" t="s">
        <v>2641</v>
      </c>
      <c r="E1161" s="562" t="s">
        <v>271</v>
      </c>
      <c r="F1161" s="103" t="s">
        <v>1767</v>
      </c>
      <c r="G1161" s="592" t="s">
        <v>1768</v>
      </c>
      <c r="H1161" s="87" t="s">
        <v>1772</v>
      </c>
      <c r="I1161" s="109" t="s">
        <v>1773</v>
      </c>
      <c r="J1161" s="106"/>
      <c r="K1161" s="103"/>
      <c r="L1161" s="103"/>
      <c r="M1161" s="106"/>
      <c r="N1161" s="106"/>
      <c r="O1161" s="557"/>
      <c r="P1161" s="103"/>
      <c r="Q1161" s="103"/>
      <c r="R1161" s="87" t="s">
        <v>184</v>
      </c>
      <c r="S1161" s="548">
        <v>1</v>
      </c>
      <c r="T1161" s="549">
        <v>0.8</v>
      </c>
      <c r="U1161" s="549">
        <v>64</v>
      </c>
      <c r="V1161" s="554">
        <f t="shared" si="109"/>
        <v>614.40000000000009</v>
      </c>
      <c r="W1161" s="549"/>
      <c r="X1161" s="549">
        <f t="shared" si="116"/>
        <v>64</v>
      </c>
      <c r="Y1161" s="554">
        <f t="shared" si="113"/>
        <v>614.40000000000009</v>
      </c>
      <c r="Z1161" s="677" t="s">
        <v>1770</v>
      </c>
      <c r="AA1161" s="729"/>
      <c r="AB1161" s="102"/>
      <c r="AC1161" s="7">
        <f t="shared" si="121"/>
        <v>26.666666666666668</v>
      </c>
      <c r="AD1161" s="87"/>
      <c r="AE1161" s="103">
        <v>1</v>
      </c>
      <c r="AF1161" s="549">
        <v>0.8</v>
      </c>
      <c r="AG1161" s="103">
        <f>2.8*12</f>
        <v>33.599999999999994</v>
      </c>
      <c r="AH1161" s="104">
        <f t="shared" si="118"/>
        <v>322.55999999999995</v>
      </c>
      <c r="AI1161" s="87"/>
      <c r="AJ1161" s="103">
        <v>1</v>
      </c>
      <c r="AK1161" s="549">
        <v>0.8</v>
      </c>
      <c r="AL1161" s="103">
        <f>2.8*12</f>
        <v>33.599999999999994</v>
      </c>
      <c r="AM1161" s="104">
        <f t="shared" si="122"/>
        <v>322.55999999999995</v>
      </c>
      <c r="AN1161" s="87"/>
      <c r="AO1161" s="103"/>
      <c r="AP1161" s="103"/>
      <c r="AQ1161" s="103"/>
      <c r="AR1161" s="104">
        <f t="shared" si="119"/>
        <v>0</v>
      </c>
      <c r="AS1161" s="87"/>
      <c r="AT1161" s="103"/>
      <c r="AU1161" s="103"/>
      <c r="AV1161" s="103"/>
      <c r="AW1161" s="104">
        <f t="shared" si="120"/>
        <v>0</v>
      </c>
    </row>
    <row r="1162" spans="1:49" hidden="1">
      <c r="A1162" s="522">
        <v>1158</v>
      </c>
      <c r="B1162" s="531" t="s">
        <v>1058</v>
      </c>
      <c r="C1162" s="513" t="s">
        <v>122</v>
      </c>
      <c r="D1162" s="513" t="s">
        <v>2640</v>
      </c>
      <c r="E1162" s="637" t="s">
        <v>2941</v>
      </c>
      <c r="F1162" s="103" t="s">
        <v>2925</v>
      </c>
      <c r="G1162" s="513" t="s">
        <v>1774</v>
      </c>
      <c r="H1162" s="87" t="s">
        <v>1775</v>
      </c>
      <c r="I1162" s="109" t="s">
        <v>1776</v>
      </c>
      <c r="J1162" s="106" t="s">
        <v>1777</v>
      </c>
      <c r="K1162" s="103"/>
      <c r="L1162" s="103"/>
      <c r="M1162" s="106"/>
      <c r="N1162" s="106"/>
      <c r="O1162" s="557" t="s">
        <v>1125</v>
      </c>
      <c r="P1162" s="103"/>
      <c r="Q1162" s="103"/>
      <c r="R1162" s="87" t="s">
        <v>184</v>
      </c>
      <c r="S1162" s="548">
        <v>1</v>
      </c>
      <c r="T1162" s="549">
        <v>0.17</v>
      </c>
      <c r="U1162" s="549">
        <v>32</v>
      </c>
      <c r="V1162" s="554">
        <f t="shared" ref="V1162:V1225" si="123">S1162*T1162*U1162*12</f>
        <v>65.28</v>
      </c>
      <c r="W1162" s="549"/>
      <c r="X1162" s="549">
        <f t="shared" si="116"/>
        <v>32</v>
      </c>
      <c r="Y1162" s="554">
        <f t="shared" si="113"/>
        <v>65.28</v>
      </c>
      <c r="Z1162" s="677" t="s">
        <v>1770</v>
      </c>
      <c r="AA1162" s="729" t="s">
        <v>91</v>
      </c>
      <c r="AB1162" s="102"/>
      <c r="AC1162" s="7">
        <f t="shared" si="121"/>
        <v>13.333333333333334</v>
      </c>
      <c r="AD1162" s="87"/>
      <c r="AE1162" s="103">
        <v>1</v>
      </c>
      <c r="AF1162" s="549">
        <v>0.17</v>
      </c>
      <c r="AG1162" s="103">
        <f>2.8*12</f>
        <v>33.599999999999994</v>
      </c>
      <c r="AH1162" s="104">
        <f t="shared" si="118"/>
        <v>68.543999999999997</v>
      </c>
      <c r="AI1162" s="87"/>
      <c r="AJ1162" s="103">
        <v>1</v>
      </c>
      <c r="AK1162" s="549">
        <v>0.17</v>
      </c>
      <c r="AL1162" s="103">
        <f>2.8*12</f>
        <v>33.599999999999994</v>
      </c>
      <c r="AM1162" s="104">
        <f t="shared" si="122"/>
        <v>68.543999999999997</v>
      </c>
      <c r="AN1162" s="87"/>
      <c r="AO1162" s="103"/>
      <c r="AP1162" s="103"/>
      <c r="AQ1162" s="103"/>
      <c r="AR1162" s="104"/>
      <c r="AS1162" s="87"/>
      <c r="AT1162" s="103"/>
      <c r="AU1162" s="103"/>
      <c r="AV1162" s="103"/>
      <c r="AW1162" s="104"/>
    </row>
    <row r="1163" spans="1:49" ht="34.5" hidden="1">
      <c r="A1163" s="522">
        <v>1159</v>
      </c>
      <c r="B1163" s="531" t="s">
        <v>1058</v>
      </c>
      <c r="C1163" s="513" t="s">
        <v>122</v>
      </c>
      <c r="D1163" s="513" t="s">
        <v>2640</v>
      </c>
      <c r="E1163" s="637" t="s">
        <v>2941</v>
      </c>
      <c r="F1163" s="103" t="s">
        <v>2925</v>
      </c>
      <c r="G1163" s="592" t="s">
        <v>1774</v>
      </c>
      <c r="H1163" s="87" t="s">
        <v>1778</v>
      </c>
      <c r="I1163" s="109" t="s">
        <v>1779</v>
      </c>
      <c r="J1163" s="106" t="s">
        <v>1777</v>
      </c>
      <c r="K1163" s="103"/>
      <c r="L1163" s="103"/>
      <c r="M1163" s="106"/>
      <c r="N1163" s="106"/>
      <c r="O1163" s="557" t="s">
        <v>1125</v>
      </c>
      <c r="P1163" s="103"/>
      <c r="Q1163" s="103"/>
      <c r="R1163" s="87" t="s">
        <v>184</v>
      </c>
      <c r="S1163" s="548">
        <v>1</v>
      </c>
      <c r="T1163" s="549">
        <v>0.17</v>
      </c>
      <c r="U1163" s="549">
        <v>32</v>
      </c>
      <c r="V1163" s="554">
        <f t="shared" si="123"/>
        <v>65.28</v>
      </c>
      <c r="W1163" s="549"/>
      <c r="X1163" s="549">
        <f t="shared" si="116"/>
        <v>32</v>
      </c>
      <c r="Y1163" s="554">
        <f t="shared" si="113"/>
        <v>65.28</v>
      </c>
      <c r="Z1163" s="677" t="s">
        <v>1770</v>
      </c>
      <c r="AA1163" s="729"/>
      <c r="AB1163" s="102"/>
      <c r="AC1163" s="7">
        <f t="shared" si="121"/>
        <v>13.333333333333334</v>
      </c>
      <c r="AD1163" s="87"/>
      <c r="AE1163" s="103"/>
      <c r="AF1163" s="549">
        <v>0.17</v>
      </c>
      <c r="AG1163" s="103"/>
      <c r="AH1163" s="104"/>
      <c r="AI1163" s="87"/>
      <c r="AJ1163" s="103"/>
      <c r="AK1163" s="549">
        <v>0.17</v>
      </c>
      <c r="AL1163" s="103"/>
      <c r="AM1163" s="104"/>
      <c r="AN1163" s="87"/>
      <c r="AO1163" s="103"/>
      <c r="AP1163" s="103"/>
      <c r="AQ1163" s="103"/>
      <c r="AR1163" s="104">
        <f t="shared" si="119"/>
        <v>0</v>
      </c>
      <c r="AS1163" s="87"/>
      <c r="AT1163" s="103"/>
      <c r="AU1163" s="103"/>
      <c r="AV1163" s="103"/>
      <c r="AW1163" s="104">
        <f t="shared" si="120"/>
        <v>0</v>
      </c>
    </row>
    <row r="1164" spans="1:49" hidden="1">
      <c r="A1164" s="522">
        <v>1160</v>
      </c>
      <c r="B1164" s="531" t="s">
        <v>1058</v>
      </c>
      <c r="C1164" s="513" t="s">
        <v>122</v>
      </c>
      <c r="D1164" s="513" t="s">
        <v>2640</v>
      </c>
      <c r="E1164" s="637" t="s">
        <v>2941</v>
      </c>
      <c r="F1164" s="103" t="s">
        <v>2925</v>
      </c>
      <c r="G1164" s="592" t="s">
        <v>1774</v>
      </c>
      <c r="H1164" s="87" t="s">
        <v>222</v>
      </c>
      <c r="I1164" s="109" t="s">
        <v>1780</v>
      </c>
      <c r="J1164" s="106" t="s">
        <v>1777</v>
      </c>
      <c r="K1164" s="103"/>
      <c r="L1164" s="103"/>
      <c r="M1164" s="106"/>
      <c r="N1164" s="106"/>
      <c r="O1164" s="557" t="s">
        <v>1125</v>
      </c>
      <c r="P1164" s="103"/>
      <c r="Q1164" s="103"/>
      <c r="R1164" s="87" t="s">
        <v>184</v>
      </c>
      <c r="S1164" s="548">
        <v>1</v>
      </c>
      <c r="T1164" s="549">
        <v>0.17</v>
      </c>
      <c r="U1164" s="549">
        <v>32</v>
      </c>
      <c r="V1164" s="554">
        <f t="shared" si="123"/>
        <v>65.28</v>
      </c>
      <c r="W1164" s="549"/>
      <c r="X1164" s="549">
        <f t="shared" si="116"/>
        <v>32</v>
      </c>
      <c r="Y1164" s="554">
        <f t="shared" si="113"/>
        <v>65.28</v>
      </c>
      <c r="Z1164" s="677" t="s">
        <v>1770</v>
      </c>
      <c r="AA1164" s="729"/>
      <c r="AB1164" s="102"/>
      <c r="AC1164" s="7">
        <f t="shared" si="121"/>
        <v>13.333333333333334</v>
      </c>
      <c r="AD1164" s="87"/>
      <c r="AE1164" s="103"/>
      <c r="AF1164" s="549">
        <v>0.17</v>
      </c>
      <c r="AG1164" s="103"/>
      <c r="AH1164" s="104"/>
      <c r="AI1164" s="87"/>
      <c r="AJ1164" s="103"/>
      <c r="AK1164" s="549">
        <v>0.17</v>
      </c>
      <c r="AL1164" s="103"/>
      <c r="AM1164" s="104"/>
      <c r="AN1164" s="87"/>
      <c r="AO1164" s="103"/>
      <c r="AP1164" s="103"/>
      <c r="AQ1164" s="103"/>
      <c r="AR1164" s="104"/>
      <c r="AS1164" s="87"/>
      <c r="AT1164" s="103"/>
      <c r="AU1164" s="103"/>
      <c r="AV1164" s="103"/>
      <c r="AW1164" s="104"/>
    </row>
    <row r="1165" spans="1:49" hidden="1">
      <c r="A1165" s="522">
        <v>1161</v>
      </c>
      <c r="B1165" s="531" t="s">
        <v>1058</v>
      </c>
      <c r="C1165" s="513" t="s">
        <v>122</v>
      </c>
      <c r="D1165" s="513" t="s">
        <v>2640</v>
      </c>
      <c r="E1165" s="637" t="s">
        <v>2941</v>
      </c>
      <c r="F1165" s="103" t="s">
        <v>1781</v>
      </c>
      <c r="G1165" s="513" t="s">
        <v>1782</v>
      </c>
      <c r="H1165" s="87" t="s">
        <v>1775</v>
      </c>
      <c r="I1165" s="109" t="s">
        <v>1783</v>
      </c>
      <c r="J1165" s="106" t="s">
        <v>1784</v>
      </c>
      <c r="K1165" s="103"/>
      <c r="L1165" s="103"/>
      <c r="M1165" s="106"/>
      <c r="N1165" s="106"/>
      <c r="O1165" s="557" t="s">
        <v>1785</v>
      </c>
      <c r="P1165" s="103"/>
      <c r="Q1165" s="103"/>
      <c r="R1165" s="87" t="s">
        <v>184</v>
      </c>
      <c r="S1165" s="548">
        <v>1</v>
      </c>
      <c r="T1165" s="549">
        <v>0.1</v>
      </c>
      <c r="U1165" s="549">
        <v>32</v>
      </c>
      <c r="V1165" s="554">
        <f t="shared" si="123"/>
        <v>38.400000000000006</v>
      </c>
      <c r="W1165" s="549"/>
      <c r="X1165" s="549">
        <f t="shared" si="116"/>
        <v>32</v>
      </c>
      <c r="Y1165" s="554">
        <f t="shared" si="113"/>
        <v>38.400000000000006</v>
      </c>
      <c r="Z1165" s="677" t="s">
        <v>1770</v>
      </c>
      <c r="AA1165" s="729" t="s">
        <v>91</v>
      </c>
      <c r="AB1165" s="102"/>
      <c r="AC1165" s="7">
        <f t="shared" si="121"/>
        <v>13.333333333333334</v>
      </c>
      <c r="AD1165" s="87"/>
      <c r="AE1165" s="103">
        <v>1</v>
      </c>
      <c r="AF1165" s="549">
        <v>0.1</v>
      </c>
      <c r="AG1165" s="103">
        <f>2.8*12</f>
        <v>33.599999999999994</v>
      </c>
      <c r="AH1165" s="104">
        <f t="shared" si="118"/>
        <v>40.319999999999993</v>
      </c>
      <c r="AI1165" s="87"/>
      <c r="AJ1165" s="103">
        <v>1</v>
      </c>
      <c r="AK1165" s="549">
        <v>0.1</v>
      </c>
      <c r="AL1165" s="103">
        <f>2.8*12</f>
        <v>33.599999999999994</v>
      </c>
      <c r="AM1165" s="104">
        <f t="shared" si="122"/>
        <v>40.319999999999993</v>
      </c>
      <c r="AN1165" s="87"/>
      <c r="AO1165" s="103"/>
      <c r="AP1165" s="103"/>
      <c r="AQ1165" s="103"/>
      <c r="AR1165" s="104"/>
      <c r="AS1165" s="87"/>
      <c r="AT1165" s="103"/>
      <c r="AU1165" s="103"/>
      <c r="AV1165" s="103"/>
      <c r="AW1165" s="104"/>
    </row>
    <row r="1166" spans="1:49" ht="23" hidden="1">
      <c r="A1166" s="522">
        <v>1162</v>
      </c>
      <c r="B1166" s="531" t="s">
        <v>1058</v>
      </c>
      <c r="C1166" s="513" t="s">
        <v>122</v>
      </c>
      <c r="D1166" s="513" t="s">
        <v>2640</v>
      </c>
      <c r="E1166" s="637" t="s">
        <v>2941</v>
      </c>
      <c r="F1166" s="103" t="s">
        <v>1781</v>
      </c>
      <c r="G1166" s="592" t="s">
        <v>1782</v>
      </c>
      <c r="H1166" s="87" t="s">
        <v>1786</v>
      </c>
      <c r="I1166" s="109" t="s">
        <v>1787</v>
      </c>
      <c r="J1166" s="106" t="s">
        <v>1784</v>
      </c>
      <c r="K1166" s="103"/>
      <c r="L1166" s="103"/>
      <c r="M1166" s="106"/>
      <c r="N1166" s="106"/>
      <c r="O1166" s="557" t="s">
        <v>1785</v>
      </c>
      <c r="P1166" s="103"/>
      <c r="Q1166" s="103"/>
      <c r="R1166" s="87" t="s">
        <v>184</v>
      </c>
      <c r="S1166" s="548">
        <v>1</v>
      </c>
      <c r="T1166" s="549">
        <v>0.4</v>
      </c>
      <c r="U1166" s="549">
        <v>32</v>
      </c>
      <c r="V1166" s="554">
        <f t="shared" si="123"/>
        <v>153.60000000000002</v>
      </c>
      <c r="W1166" s="549"/>
      <c r="X1166" s="549">
        <f t="shared" si="116"/>
        <v>32</v>
      </c>
      <c r="Y1166" s="554">
        <f t="shared" si="113"/>
        <v>153.60000000000002</v>
      </c>
      <c r="Z1166" s="677" t="s">
        <v>1770</v>
      </c>
      <c r="AA1166" s="729"/>
      <c r="AB1166" s="102"/>
      <c r="AC1166" s="7">
        <f t="shared" si="121"/>
        <v>13.333333333333334</v>
      </c>
      <c r="AD1166" s="87"/>
      <c r="AE1166" s="103"/>
      <c r="AF1166" s="549">
        <v>0.4</v>
      </c>
      <c r="AG1166" s="103"/>
      <c r="AH1166" s="104"/>
      <c r="AI1166" s="87"/>
      <c r="AJ1166" s="103"/>
      <c r="AK1166" s="549">
        <v>0.4</v>
      </c>
      <c r="AL1166" s="103"/>
      <c r="AM1166" s="104"/>
      <c r="AN1166" s="87"/>
      <c r="AO1166" s="103"/>
      <c r="AP1166" s="103"/>
      <c r="AQ1166" s="103"/>
      <c r="AR1166" s="104"/>
      <c r="AS1166" s="87"/>
      <c r="AT1166" s="103"/>
      <c r="AU1166" s="103"/>
      <c r="AV1166" s="103"/>
      <c r="AW1166" s="104"/>
    </row>
    <row r="1167" spans="1:49" ht="57.5" hidden="1">
      <c r="A1167" s="522">
        <v>1163</v>
      </c>
      <c r="B1167" s="531" t="s">
        <v>1058</v>
      </c>
      <c r="C1167" s="513" t="s">
        <v>122</v>
      </c>
      <c r="D1167" s="513" t="s">
        <v>2640</v>
      </c>
      <c r="E1167" s="637" t="s">
        <v>2941</v>
      </c>
      <c r="F1167" s="513" t="s">
        <v>1788</v>
      </c>
      <c r="G1167" s="513" t="s">
        <v>1789</v>
      </c>
      <c r="H1167" s="87" t="s">
        <v>1775</v>
      </c>
      <c r="I1167" s="109" t="s">
        <v>1776</v>
      </c>
      <c r="J1167" s="106" t="s">
        <v>1790</v>
      </c>
      <c r="K1167" s="513"/>
      <c r="L1167" s="103"/>
      <c r="M1167" s="106"/>
      <c r="N1167" s="106"/>
      <c r="O1167" s="546" t="s">
        <v>1791</v>
      </c>
      <c r="P1167" s="103"/>
      <c r="Q1167" s="103"/>
      <c r="R1167" s="87" t="s">
        <v>184</v>
      </c>
      <c r="S1167" s="548">
        <v>1</v>
      </c>
      <c r="T1167" s="549">
        <v>0.1</v>
      </c>
      <c r="U1167" s="549">
        <v>64</v>
      </c>
      <c r="V1167" s="554">
        <f t="shared" si="123"/>
        <v>76.800000000000011</v>
      </c>
      <c r="W1167" s="549"/>
      <c r="X1167" s="549">
        <f t="shared" si="116"/>
        <v>64</v>
      </c>
      <c r="Y1167" s="554">
        <f t="shared" si="113"/>
        <v>76.800000000000011</v>
      </c>
      <c r="Z1167" s="677" t="s">
        <v>1770</v>
      </c>
      <c r="AA1167" s="765" t="s">
        <v>91</v>
      </c>
      <c r="AB1167" s="102"/>
      <c r="AC1167" s="7">
        <f t="shared" si="121"/>
        <v>26.666666666666668</v>
      </c>
      <c r="AD1167" s="87"/>
      <c r="AE1167" s="103">
        <v>1</v>
      </c>
      <c r="AF1167" s="549">
        <v>0.1</v>
      </c>
      <c r="AG1167" s="103">
        <f t="shared" ref="AG1167:AG1172" si="124">2.8*12</f>
        <v>33.599999999999994</v>
      </c>
      <c r="AH1167" s="104">
        <f t="shared" si="118"/>
        <v>40.319999999999993</v>
      </c>
      <c r="AI1167" s="87"/>
      <c r="AJ1167" s="103">
        <v>1</v>
      </c>
      <c r="AK1167" s="549">
        <v>0.1</v>
      </c>
      <c r="AL1167" s="103">
        <f t="shared" ref="AL1167:AL1172" si="125">2.8*12</f>
        <v>33.599999999999994</v>
      </c>
      <c r="AM1167" s="104">
        <f t="shared" si="122"/>
        <v>40.319999999999993</v>
      </c>
      <c r="AN1167" s="87"/>
      <c r="AO1167" s="103"/>
      <c r="AP1167" s="103"/>
      <c r="AQ1167" s="103"/>
      <c r="AR1167" s="104"/>
      <c r="AS1167" s="87"/>
      <c r="AT1167" s="103"/>
      <c r="AU1167" s="103"/>
      <c r="AV1167" s="103"/>
      <c r="AW1167" s="104"/>
    </row>
    <row r="1168" spans="1:49" ht="57.5" hidden="1">
      <c r="A1168" s="522">
        <v>1164</v>
      </c>
      <c r="B1168" s="531" t="s">
        <v>1058</v>
      </c>
      <c r="C1168" s="513" t="s">
        <v>122</v>
      </c>
      <c r="D1168" s="513" t="s">
        <v>2640</v>
      </c>
      <c r="E1168" s="637" t="s">
        <v>2941</v>
      </c>
      <c r="F1168" s="513" t="s">
        <v>1788</v>
      </c>
      <c r="G1168" s="592" t="s">
        <v>1789</v>
      </c>
      <c r="H1168" s="87" t="s">
        <v>1792</v>
      </c>
      <c r="I1168" s="109" t="s">
        <v>1793</v>
      </c>
      <c r="J1168" s="106" t="s">
        <v>1790</v>
      </c>
      <c r="K1168" s="513"/>
      <c r="L1168" s="103"/>
      <c r="M1168" s="106"/>
      <c r="N1168" s="106"/>
      <c r="O1168" s="546" t="s">
        <v>1791</v>
      </c>
      <c r="P1168" s="103"/>
      <c r="Q1168" s="103"/>
      <c r="R1168" s="87" t="s">
        <v>184</v>
      </c>
      <c r="S1168" s="548">
        <v>1</v>
      </c>
      <c r="T1168" s="549">
        <v>0.3</v>
      </c>
      <c r="U1168" s="549">
        <v>64</v>
      </c>
      <c r="V1168" s="554">
        <f t="shared" si="123"/>
        <v>230.39999999999998</v>
      </c>
      <c r="W1168" s="549"/>
      <c r="X1168" s="549">
        <f t="shared" si="116"/>
        <v>64</v>
      </c>
      <c r="Y1168" s="554">
        <f t="shared" si="113"/>
        <v>230.39999999999998</v>
      </c>
      <c r="Z1168" s="677" t="s">
        <v>1770</v>
      </c>
      <c r="AA1168" s="765"/>
      <c r="AB1168" s="102"/>
      <c r="AC1168" s="7">
        <f t="shared" si="121"/>
        <v>26.666666666666668</v>
      </c>
      <c r="AD1168" s="87"/>
      <c r="AE1168" s="103">
        <v>1</v>
      </c>
      <c r="AF1168" s="549">
        <v>0.3</v>
      </c>
      <c r="AG1168" s="103">
        <f t="shared" si="124"/>
        <v>33.599999999999994</v>
      </c>
      <c r="AH1168" s="104">
        <f t="shared" si="118"/>
        <v>120.95999999999998</v>
      </c>
      <c r="AI1168" s="87"/>
      <c r="AJ1168" s="103">
        <v>1</v>
      </c>
      <c r="AK1168" s="549">
        <v>0.3</v>
      </c>
      <c r="AL1168" s="103">
        <f t="shared" si="125"/>
        <v>33.599999999999994</v>
      </c>
      <c r="AM1168" s="104">
        <f t="shared" si="122"/>
        <v>120.95999999999998</v>
      </c>
      <c r="AN1168" s="87"/>
      <c r="AO1168" s="103"/>
      <c r="AP1168" s="103"/>
      <c r="AQ1168" s="103"/>
      <c r="AR1168" s="104">
        <f t="shared" si="119"/>
        <v>0</v>
      </c>
      <c r="AS1168" s="87"/>
      <c r="AT1168" s="103"/>
      <c r="AU1168" s="103"/>
      <c r="AV1168" s="103"/>
      <c r="AW1168" s="104">
        <f t="shared" si="120"/>
        <v>0</v>
      </c>
    </row>
    <row r="1169" spans="1:49" ht="57.5" hidden="1">
      <c r="A1169" s="522">
        <v>1165</v>
      </c>
      <c r="B1169" s="531" t="s">
        <v>1058</v>
      </c>
      <c r="C1169" s="513" t="s">
        <v>122</v>
      </c>
      <c r="D1169" s="513" t="s">
        <v>2640</v>
      </c>
      <c r="E1169" s="637" t="s">
        <v>2941</v>
      </c>
      <c r="F1169" s="513" t="s">
        <v>1788</v>
      </c>
      <c r="G1169" s="592" t="s">
        <v>1789</v>
      </c>
      <c r="H1169" s="87" t="s">
        <v>222</v>
      </c>
      <c r="I1169" s="109" t="s">
        <v>1780</v>
      </c>
      <c r="J1169" s="106" t="s">
        <v>1790</v>
      </c>
      <c r="K1169" s="513"/>
      <c r="L1169" s="103"/>
      <c r="M1169" s="106"/>
      <c r="N1169" s="106"/>
      <c r="O1169" s="546" t="s">
        <v>1791</v>
      </c>
      <c r="P1169" s="103"/>
      <c r="Q1169" s="103"/>
      <c r="R1169" s="87" t="s">
        <v>184</v>
      </c>
      <c r="S1169" s="548">
        <v>1</v>
      </c>
      <c r="T1169" s="549">
        <v>0.1</v>
      </c>
      <c r="U1169" s="549">
        <v>64</v>
      </c>
      <c r="V1169" s="554">
        <f t="shared" si="123"/>
        <v>76.800000000000011</v>
      </c>
      <c r="W1169" s="549"/>
      <c r="X1169" s="549">
        <f t="shared" si="116"/>
        <v>64</v>
      </c>
      <c r="Y1169" s="554">
        <f t="shared" si="113"/>
        <v>76.800000000000011</v>
      </c>
      <c r="Z1169" s="677" t="s">
        <v>1770</v>
      </c>
      <c r="AA1169" s="765"/>
      <c r="AB1169" s="102"/>
      <c r="AC1169" s="7">
        <f t="shared" si="121"/>
        <v>26.666666666666668</v>
      </c>
      <c r="AD1169" s="87"/>
      <c r="AE1169" s="103">
        <v>1</v>
      </c>
      <c r="AF1169" s="549">
        <v>0.1</v>
      </c>
      <c r="AG1169" s="103">
        <f t="shared" si="124"/>
        <v>33.599999999999994</v>
      </c>
      <c r="AH1169" s="104">
        <f t="shared" si="118"/>
        <v>40.319999999999993</v>
      </c>
      <c r="AI1169" s="87"/>
      <c r="AJ1169" s="103">
        <v>1</v>
      </c>
      <c r="AK1169" s="549">
        <v>0.1</v>
      </c>
      <c r="AL1169" s="103">
        <f t="shared" si="125"/>
        <v>33.599999999999994</v>
      </c>
      <c r="AM1169" s="104">
        <f t="shared" si="122"/>
        <v>40.319999999999993</v>
      </c>
      <c r="AN1169" s="87"/>
      <c r="AO1169" s="103"/>
      <c r="AP1169" s="103"/>
      <c r="AQ1169" s="103"/>
      <c r="AR1169" s="104">
        <f t="shared" si="119"/>
        <v>0</v>
      </c>
      <c r="AS1169" s="87"/>
      <c r="AT1169" s="103"/>
      <c r="AU1169" s="103"/>
      <c r="AV1169" s="103"/>
      <c r="AW1169" s="104">
        <f t="shared" si="120"/>
        <v>0</v>
      </c>
    </row>
    <row r="1170" spans="1:49" hidden="1">
      <c r="A1170" s="522">
        <v>1166</v>
      </c>
      <c r="B1170" s="531" t="s">
        <v>1058</v>
      </c>
      <c r="C1170" s="513" t="s">
        <v>88</v>
      </c>
      <c r="D1170" s="513" t="s">
        <v>2641</v>
      </c>
      <c r="E1170" s="544" t="s">
        <v>1794</v>
      </c>
      <c r="F1170" s="514" t="s">
        <v>1795</v>
      </c>
      <c r="G1170" s="513" t="s">
        <v>1796</v>
      </c>
      <c r="H1170" s="87" t="s">
        <v>1797</v>
      </c>
      <c r="I1170" s="109" t="s">
        <v>1798</v>
      </c>
      <c r="J1170" s="106" t="s">
        <v>1790</v>
      </c>
      <c r="K1170" s="513"/>
      <c r="L1170" s="103"/>
      <c r="M1170" s="106"/>
      <c r="N1170" s="106"/>
      <c r="O1170" s="546"/>
      <c r="P1170" s="103"/>
      <c r="Q1170" s="103"/>
      <c r="R1170" s="87" t="s">
        <v>184</v>
      </c>
      <c r="S1170" s="548">
        <v>1</v>
      </c>
      <c r="T1170" s="549">
        <v>0.1</v>
      </c>
      <c r="U1170" s="549">
        <v>64</v>
      </c>
      <c r="V1170" s="554">
        <f t="shared" si="123"/>
        <v>76.800000000000011</v>
      </c>
      <c r="W1170" s="549"/>
      <c r="X1170" s="549">
        <f t="shared" si="116"/>
        <v>64</v>
      </c>
      <c r="Y1170" s="554">
        <f t="shared" si="113"/>
        <v>76.800000000000011</v>
      </c>
      <c r="Z1170" s="677" t="s">
        <v>1799</v>
      </c>
      <c r="AA1170" s="765" t="s">
        <v>826</v>
      </c>
      <c r="AB1170" s="102"/>
      <c r="AC1170" s="7">
        <f t="shared" si="121"/>
        <v>26.666666666666668</v>
      </c>
      <c r="AD1170" s="87"/>
      <c r="AE1170" s="103">
        <v>1</v>
      </c>
      <c r="AF1170" s="549">
        <v>0.1</v>
      </c>
      <c r="AG1170" s="103">
        <f t="shared" si="124"/>
        <v>33.599999999999994</v>
      </c>
      <c r="AH1170" s="104">
        <f t="shared" si="118"/>
        <v>40.319999999999993</v>
      </c>
      <c r="AI1170" s="87"/>
      <c r="AJ1170" s="103">
        <v>1</v>
      </c>
      <c r="AK1170" s="549">
        <v>0.1</v>
      </c>
      <c r="AL1170" s="103">
        <f t="shared" si="125"/>
        <v>33.599999999999994</v>
      </c>
      <c r="AM1170" s="104">
        <f t="shared" si="122"/>
        <v>40.319999999999993</v>
      </c>
      <c r="AN1170" s="87"/>
      <c r="AO1170" s="103"/>
      <c r="AP1170" s="103"/>
      <c r="AQ1170" s="103"/>
      <c r="AR1170" s="104">
        <f t="shared" si="119"/>
        <v>0</v>
      </c>
      <c r="AS1170" s="87"/>
      <c r="AT1170" s="103"/>
      <c r="AU1170" s="103"/>
      <c r="AV1170" s="103"/>
      <c r="AW1170" s="104">
        <f t="shared" si="120"/>
        <v>0</v>
      </c>
    </row>
    <row r="1171" spans="1:49" hidden="1">
      <c r="A1171" s="522">
        <v>1167</v>
      </c>
      <c r="B1171" s="531" t="s">
        <v>1058</v>
      </c>
      <c r="C1171" s="513" t="s">
        <v>88</v>
      </c>
      <c r="D1171" s="513" t="s">
        <v>2641</v>
      </c>
      <c r="E1171" s="544" t="s">
        <v>1794</v>
      </c>
      <c r="F1171" s="514" t="s">
        <v>1795</v>
      </c>
      <c r="G1171" s="592" t="s">
        <v>1796</v>
      </c>
      <c r="H1171" s="87" t="s">
        <v>1800</v>
      </c>
      <c r="I1171" s="109" t="s">
        <v>1801</v>
      </c>
      <c r="J1171" s="106" t="s">
        <v>1802</v>
      </c>
      <c r="K1171" s="513"/>
      <c r="L1171" s="103"/>
      <c r="M1171" s="106"/>
      <c r="N1171" s="106"/>
      <c r="O1171" s="546"/>
      <c r="P1171" s="103"/>
      <c r="Q1171" s="103"/>
      <c r="R1171" s="87" t="s">
        <v>184</v>
      </c>
      <c r="S1171" s="548">
        <v>1</v>
      </c>
      <c r="T1171" s="549">
        <v>0.1</v>
      </c>
      <c r="U1171" s="549">
        <v>64</v>
      </c>
      <c r="V1171" s="554">
        <f t="shared" si="123"/>
        <v>76.800000000000011</v>
      </c>
      <c r="W1171" s="549"/>
      <c r="X1171" s="549">
        <f t="shared" si="116"/>
        <v>64</v>
      </c>
      <c r="Y1171" s="554">
        <f t="shared" si="113"/>
        <v>76.800000000000011</v>
      </c>
      <c r="Z1171" s="677" t="s">
        <v>1799</v>
      </c>
      <c r="AA1171" s="765"/>
      <c r="AB1171" s="102"/>
      <c r="AC1171" s="7">
        <f t="shared" si="121"/>
        <v>26.666666666666668</v>
      </c>
      <c r="AD1171" s="87"/>
      <c r="AE1171" s="103">
        <v>1</v>
      </c>
      <c r="AF1171" s="549">
        <v>0.1</v>
      </c>
      <c r="AG1171" s="103">
        <f t="shared" si="124"/>
        <v>33.599999999999994</v>
      </c>
      <c r="AH1171" s="104">
        <f t="shared" si="118"/>
        <v>40.319999999999993</v>
      </c>
      <c r="AI1171" s="87"/>
      <c r="AJ1171" s="103">
        <v>1</v>
      </c>
      <c r="AK1171" s="549">
        <v>0.1</v>
      </c>
      <c r="AL1171" s="103">
        <f t="shared" si="125"/>
        <v>33.599999999999994</v>
      </c>
      <c r="AM1171" s="104">
        <f t="shared" si="122"/>
        <v>40.319999999999993</v>
      </c>
      <c r="AN1171" s="87"/>
      <c r="AO1171" s="103"/>
      <c r="AP1171" s="103"/>
      <c r="AQ1171" s="103"/>
      <c r="AR1171" s="104">
        <f t="shared" si="119"/>
        <v>0</v>
      </c>
      <c r="AS1171" s="87"/>
      <c r="AT1171" s="103"/>
      <c r="AU1171" s="103"/>
      <c r="AV1171" s="103"/>
      <c r="AW1171" s="104">
        <f t="shared" si="120"/>
        <v>0</v>
      </c>
    </row>
    <row r="1172" spans="1:49" hidden="1">
      <c r="A1172" s="522">
        <v>1168</v>
      </c>
      <c r="B1172" s="531" t="s">
        <v>1058</v>
      </c>
      <c r="C1172" s="513" t="s">
        <v>88</v>
      </c>
      <c r="D1172" s="513" t="s">
        <v>2641</v>
      </c>
      <c r="E1172" s="544" t="s">
        <v>1794</v>
      </c>
      <c r="F1172" s="514" t="s">
        <v>1795</v>
      </c>
      <c r="G1172" s="592" t="s">
        <v>1796</v>
      </c>
      <c r="H1172" s="87" t="s">
        <v>1803</v>
      </c>
      <c r="I1172" s="109" t="s">
        <v>1804</v>
      </c>
      <c r="J1172" s="106" t="s">
        <v>345</v>
      </c>
      <c r="K1172" s="513"/>
      <c r="L1172" s="103"/>
      <c r="M1172" s="106"/>
      <c r="N1172" s="106"/>
      <c r="O1172" s="546"/>
      <c r="P1172" s="103"/>
      <c r="Q1172" s="103"/>
      <c r="R1172" s="87" t="s">
        <v>184</v>
      </c>
      <c r="S1172" s="548">
        <v>1</v>
      </c>
      <c r="T1172" s="549">
        <v>0.5</v>
      </c>
      <c r="U1172" s="549">
        <v>64</v>
      </c>
      <c r="V1172" s="554">
        <f t="shared" si="123"/>
        <v>384</v>
      </c>
      <c r="W1172" s="549"/>
      <c r="X1172" s="549">
        <f t="shared" si="116"/>
        <v>64</v>
      </c>
      <c r="Y1172" s="554">
        <f t="shared" si="113"/>
        <v>384</v>
      </c>
      <c r="Z1172" s="677" t="s">
        <v>1799</v>
      </c>
      <c r="AA1172" s="765"/>
      <c r="AB1172" s="102"/>
      <c r="AC1172" s="7">
        <f t="shared" si="121"/>
        <v>26.666666666666668</v>
      </c>
      <c r="AD1172" s="87"/>
      <c r="AE1172" s="103">
        <v>1</v>
      </c>
      <c r="AF1172" s="549">
        <v>0.5</v>
      </c>
      <c r="AG1172" s="103">
        <f t="shared" si="124"/>
        <v>33.599999999999994</v>
      </c>
      <c r="AH1172" s="104">
        <f t="shared" si="118"/>
        <v>201.59999999999997</v>
      </c>
      <c r="AI1172" s="87"/>
      <c r="AJ1172" s="103">
        <v>1</v>
      </c>
      <c r="AK1172" s="549">
        <v>0.5</v>
      </c>
      <c r="AL1172" s="103">
        <f t="shared" si="125"/>
        <v>33.599999999999994</v>
      </c>
      <c r="AM1172" s="104">
        <f t="shared" si="122"/>
        <v>201.59999999999997</v>
      </c>
      <c r="AN1172" s="87"/>
      <c r="AO1172" s="103"/>
      <c r="AP1172" s="103"/>
      <c r="AQ1172" s="103"/>
      <c r="AR1172" s="104">
        <f t="shared" si="119"/>
        <v>0</v>
      </c>
      <c r="AS1172" s="87"/>
      <c r="AT1172" s="103"/>
      <c r="AU1172" s="103"/>
      <c r="AV1172" s="103"/>
      <c r="AW1172" s="104">
        <f t="shared" si="120"/>
        <v>0</v>
      </c>
    </row>
    <row r="1173" spans="1:49" hidden="1">
      <c r="A1173" s="522">
        <v>1169</v>
      </c>
      <c r="B1173" s="531" t="s">
        <v>1058</v>
      </c>
      <c r="C1173" s="513" t="s">
        <v>122</v>
      </c>
      <c r="D1173" s="513" t="s">
        <v>2640</v>
      </c>
      <c r="E1173" s="103" t="s">
        <v>1599</v>
      </c>
      <c r="F1173" s="513" t="s">
        <v>1805</v>
      </c>
      <c r="G1173" s="513" t="s">
        <v>1806</v>
      </c>
      <c r="H1173" s="87" t="s">
        <v>1807</v>
      </c>
      <c r="I1173" s="87" t="s">
        <v>1808</v>
      </c>
      <c r="J1173" s="106" t="s">
        <v>1809</v>
      </c>
      <c r="K1173" s="87"/>
      <c r="L1173" s="103"/>
      <c r="M1173" s="106"/>
      <c r="N1173" s="106"/>
      <c r="O1173" s="557" t="s">
        <v>1810</v>
      </c>
      <c r="P1173" s="103"/>
      <c r="Q1173" s="103"/>
      <c r="R1173" s="87" t="s">
        <v>184</v>
      </c>
      <c r="S1173" s="548">
        <v>1</v>
      </c>
      <c r="T1173" s="549">
        <v>0.5</v>
      </c>
      <c r="U1173" s="549">
        <v>64</v>
      </c>
      <c r="V1173" s="554">
        <f t="shared" si="123"/>
        <v>384</v>
      </c>
      <c r="W1173" s="575"/>
      <c r="X1173" s="549">
        <f t="shared" si="116"/>
        <v>64</v>
      </c>
      <c r="Y1173" s="554">
        <f t="shared" si="113"/>
        <v>384</v>
      </c>
      <c r="Z1173" s="677" t="s">
        <v>1811</v>
      </c>
      <c r="AA1173" s="729" t="s">
        <v>826</v>
      </c>
      <c r="AB1173" s="102"/>
      <c r="AC1173" s="7">
        <f t="shared" si="121"/>
        <v>26.666666666666668</v>
      </c>
      <c r="AD1173" s="87"/>
      <c r="AE1173" s="103">
        <v>1</v>
      </c>
      <c r="AF1173" s="549">
        <v>0.5</v>
      </c>
      <c r="AG1173" s="103">
        <f t="shared" ref="AG1173:AG1182" si="126">2.8*1</f>
        <v>2.8</v>
      </c>
      <c r="AH1173" s="104">
        <f t="shared" si="118"/>
        <v>16.799999999999997</v>
      </c>
      <c r="AI1173" s="87"/>
      <c r="AJ1173" s="103">
        <v>1</v>
      </c>
      <c r="AK1173" s="549">
        <v>0.5</v>
      </c>
      <c r="AL1173" s="103">
        <f>4.3*4+2.8*4</f>
        <v>28.4</v>
      </c>
      <c r="AM1173" s="104">
        <f t="shared" si="122"/>
        <v>170.39999999999998</v>
      </c>
      <c r="AN1173" s="87"/>
      <c r="AO1173" s="103"/>
      <c r="AP1173" s="103"/>
      <c r="AQ1173" s="103"/>
      <c r="AR1173" s="104">
        <f t="shared" si="119"/>
        <v>0</v>
      </c>
      <c r="AS1173" s="87"/>
      <c r="AT1173" s="103"/>
      <c r="AU1173" s="103"/>
      <c r="AV1173" s="103"/>
      <c r="AW1173" s="104">
        <f t="shared" si="120"/>
        <v>0</v>
      </c>
    </row>
    <row r="1174" spans="1:49" hidden="1">
      <c r="A1174" s="522">
        <v>1170</v>
      </c>
      <c r="B1174" s="531" t="s">
        <v>1058</v>
      </c>
      <c r="C1174" s="513" t="s">
        <v>122</v>
      </c>
      <c r="D1174" s="513" t="s">
        <v>2640</v>
      </c>
      <c r="E1174" s="103" t="s">
        <v>1599</v>
      </c>
      <c r="F1174" s="513" t="s">
        <v>1805</v>
      </c>
      <c r="G1174" s="592" t="s">
        <v>1806</v>
      </c>
      <c r="H1174" s="87" t="s">
        <v>1812</v>
      </c>
      <c r="I1174" s="87" t="s">
        <v>1813</v>
      </c>
      <c r="J1174" s="106" t="s">
        <v>1809</v>
      </c>
      <c r="K1174" s="87"/>
      <c r="L1174" s="103"/>
      <c r="M1174" s="106"/>
      <c r="N1174" s="106"/>
      <c r="O1174" s="557" t="s">
        <v>1810</v>
      </c>
      <c r="P1174" s="103"/>
      <c r="Q1174" s="103"/>
      <c r="R1174" s="87" t="s">
        <v>184</v>
      </c>
      <c r="S1174" s="548">
        <v>1</v>
      </c>
      <c r="T1174" s="549">
        <v>0.5</v>
      </c>
      <c r="U1174" s="549">
        <v>64</v>
      </c>
      <c r="V1174" s="554">
        <f t="shared" si="123"/>
        <v>384</v>
      </c>
      <c r="W1174" s="549"/>
      <c r="X1174" s="549">
        <f t="shared" si="116"/>
        <v>64</v>
      </c>
      <c r="Y1174" s="554">
        <f t="shared" si="113"/>
        <v>384</v>
      </c>
      <c r="Z1174" s="677" t="s">
        <v>1811</v>
      </c>
      <c r="AA1174" s="729"/>
      <c r="AB1174" s="102"/>
      <c r="AC1174" s="7">
        <f t="shared" si="121"/>
        <v>26.666666666666668</v>
      </c>
      <c r="AD1174" s="87"/>
      <c r="AE1174" s="103">
        <v>1</v>
      </c>
      <c r="AF1174" s="549">
        <v>0.5</v>
      </c>
      <c r="AG1174" s="103">
        <f t="shared" si="126"/>
        <v>2.8</v>
      </c>
      <c r="AH1174" s="104">
        <f t="shared" si="118"/>
        <v>16.799999999999997</v>
      </c>
      <c r="AI1174" s="87"/>
      <c r="AJ1174" s="103">
        <v>1</v>
      </c>
      <c r="AK1174" s="549">
        <v>0.5</v>
      </c>
      <c r="AL1174" s="103">
        <f>4.3*4+2.8*4</f>
        <v>28.4</v>
      </c>
      <c r="AM1174" s="104">
        <f t="shared" si="122"/>
        <v>170.39999999999998</v>
      </c>
      <c r="AN1174" s="87"/>
      <c r="AO1174" s="103"/>
      <c r="AP1174" s="103"/>
      <c r="AQ1174" s="103"/>
      <c r="AR1174" s="104">
        <f t="shared" si="119"/>
        <v>0</v>
      </c>
      <c r="AS1174" s="87"/>
      <c r="AT1174" s="103"/>
      <c r="AU1174" s="103"/>
      <c r="AV1174" s="103"/>
      <c r="AW1174" s="104">
        <f t="shared" si="120"/>
        <v>0</v>
      </c>
    </row>
    <row r="1175" spans="1:49" hidden="1">
      <c r="A1175" s="522">
        <v>1171</v>
      </c>
      <c r="B1175" s="531" t="s">
        <v>1058</v>
      </c>
      <c r="C1175" s="513" t="s">
        <v>122</v>
      </c>
      <c r="D1175" s="513" t="s">
        <v>2640</v>
      </c>
      <c r="E1175" s="103" t="s">
        <v>1599</v>
      </c>
      <c r="F1175" s="513" t="s">
        <v>1805</v>
      </c>
      <c r="G1175" s="592" t="s">
        <v>1806</v>
      </c>
      <c r="H1175" s="87" t="s">
        <v>1761</v>
      </c>
      <c r="I1175" s="87" t="s">
        <v>1814</v>
      </c>
      <c r="J1175" s="106" t="s">
        <v>1809</v>
      </c>
      <c r="K1175" s="87"/>
      <c r="L1175" s="103"/>
      <c r="M1175" s="106"/>
      <c r="N1175" s="106"/>
      <c r="O1175" s="557" t="s">
        <v>1810</v>
      </c>
      <c r="P1175" s="103"/>
      <c r="Q1175" s="103"/>
      <c r="R1175" s="87" t="s">
        <v>184</v>
      </c>
      <c r="S1175" s="548">
        <v>1</v>
      </c>
      <c r="T1175" s="549">
        <v>0.5</v>
      </c>
      <c r="U1175" s="549">
        <v>64</v>
      </c>
      <c r="V1175" s="554">
        <f t="shared" si="123"/>
        <v>384</v>
      </c>
      <c r="W1175" s="549"/>
      <c r="X1175" s="549">
        <f t="shared" si="116"/>
        <v>64</v>
      </c>
      <c r="Y1175" s="554">
        <f t="shared" si="113"/>
        <v>384</v>
      </c>
      <c r="Z1175" s="677" t="s">
        <v>1811</v>
      </c>
      <c r="AA1175" s="729"/>
      <c r="AB1175" s="102"/>
      <c r="AC1175" s="7">
        <f t="shared" si="121"/>
        <v>26.666666666666668</v>
      </c>
      <c r="AD1175" s="87"/>
      <c r="AE1175" s="103">
        <v>1</v>
      </c>
      <c r="AF1175" s="549">
        <v>0.5</v>
      </c>
      <c r="AG1175" s="103">
        <f t="shared" si="126"/>
        <v>2.8</v>
      </c>
      <c r="AH1175" s="104">
        <f t="shared" si="118"/>
        <v>16.799999999999997</v>
      </c>
      <c r="AI1175" s="87"/>
      <c r="AJ1175" s="103">
        <v>1</v>
      </c>
      <c r="AK1175" s="549">
        <v>0.5</v>
      </c>
      <c r="AL1175" s="103">
        <f>4.3*4+2.8*4</f>
        <v>28.4</v>
      </c>
      <c r="AM1175" s="104">
        <f t="shared" si="122"/>
        <v>170.39999999999998</v>
      </c>
      <c r="AN1175" s="87"/>
      <c r="AO1175" s="103"/>
      <c r="AP1175" s="103"/>
      <c r="AQ1175" s="103"/>
      <c r="AR1175" s="104">
        <f t="shared" si="119"/>
        <v>0</v>
      </c>
      <c r="AS1175" s="87"/>
      <c r="AT1175" s="103"/>
      <c r="AU1175" s="103"/>
      <c r="AV1175" s="103"/>
      <c r="AW1175" s="104">
        <f t="shared" si="120"/>
        <v>0</v>
      </c>
    </row>
    <row r="1176" spans="1:49" hidden="1">
      <c r="A1176" s="522">
        <v>1172</v>
      </c>
      <c r="B1176" s="531" t="s">
        <v>1058</v>
      </c>
      <c r="C1176" s="513" t="s">
        <v>122</v>
      </c>
      <c r="D1176" s="513" t="s">
        <v>2640</v>
      </c>
      <c r="E1176" s="103" t="s">
        <v>1599</v>
      </c>
      <c r="F1176" s="513" t="s">
        <v>1805</v>
      </c>
      <c r="G1176" s="592" t="s">
        <v>1806</v>
      </c>
      <c r="H1176" s="87" t="s">
        <v>1815</v>
      </c>
      <c r="I1176" s="87" t="s">
        <v>1764</v>
      </c>
      <c r="J1176" s="106" t="s">
        <v>1809</v>
      </c>
      <c r="K1176" s="87"/>
      <c r="L1176" s="103"/>
      <c r="M1176" s="106"/>
      <c r="N1176" s="106"/>
      <c r="O1176" s="557" t="s">
        <v>1810</v>
      </c>
      <c r="P1176" s="103"/>
      <c r="Q1176" s="103"/>
      <c r="R1176" s="87" t="s">
        <v>184</v>
      </c>
      <c r="S1176" s="548">
        <v>1</v>
      </c>
      <c r="T1176" s="549">
        <v>0.5</v>
      </c>
      <c r="U1176" s="549">
        <v>64</v>
      </c>
      <c r="V1176" s="554">
        <f t="shared" si="123"/>
        <v>384</v>
      </c>
      <c r="W1176" s="549"/>
      <c r="X1176" s="549">
        <f t="shared" si="116"/>
        <v>64</v>
      </c>
      <c r="Y1176" s="554">
        <f t="shared" si="113"/>
        <v>384</v>
      </c>
      <c r="Z1176" s="677" t="s">
        <v>1811</v>
      </c>
      <c r="AA1176" s="729"/>
      <c r="AB1176" s="102"/>
      <c r="AC1176" s="7">
        <f t="shared" si="121"/>
        <v>26.666666666666668</v>
      </c>
      <c r="AD1176" s="87"/>
      <c r="AE1176" s="103">
        <v>1</v>
      </c>
      <c r="AF1176" s="549">
        <v>0.5</v>
      </c>
      <c r="AG1176" s="103">
        <f t="shared" si="126"/>
        <v>2.8</v>
      </c>
      <c r="AH1176" s="104">
        <f t="shared" si="118"/>
        <v>16.799999999999997</v>
      </c>
      <c r="AI1176" s="87"/>
      <c r="AJ1176" s="103">
        <v>1</v>
      </c>
      <c r="AK1176" s="549">
        <v>0.5</v>
      </c>
      <c r="AL1176" s="103">
        <f>4.3*4+2.8*4</f>
        <v>28.4</v>
      </c>
      <c r="AM1176" s="104">
        <f t="shared" si="122"/>
        <v>170.39999999999998</v>
      </c>
      <c r="AN1176" s="87"/>
      <c r="AO1176" s="103"/>
      <c r="AP1176" s="103"/>
      <c r="AQ1176" s="103"/>
      <c r="AR1176" s="104">
        <f t="shared" si="119"/>
        <v>0</v>
      </c>
      <c r="AS1176" s="87"/>
      <c r="AT1176" s="103"/>
      <c r="AU1176" s="103"/>
      <c r="AV1176" s="103"/>
      <c r="AW1176" s="104">
        <f t="shared" si="120"/>
        <v>0</v>
      </c>
    </row>
    <row r="1177" spans="1:49" ht="23" hidden="1">
      <c r="A1177" s="522">
        <v>1173</v>
      </c>
      <c r="B1177" s="531" t="s">
        <v>1058</v>
      </c>
      <c r="C1177" s="513" t="s">
        <v>122</v>
      </c>
      <c r="D1177" s="513" t="s">
        <v>2640</v>
      </c>
      <c r="E1177" s="103" t="s">
        <v>1599</v>
      </c>
      <c r="F1177" s="513" t="s">
        <v>1805</v>
      </c>
      <c r="G1177" s="592" t="s">
        <v>1806</v>
      </c>
      <c r="H1177" s="87" t="s">
        <v>1816</v>
      </c>
      <c r="I1177" s="87" t="s">
        <v>1633</v>
      </c>
      <c r="J1177" s="106" t="s">
        <v>1809</v>
      </c>
      <c r="K1177" s="87"/>
      <c r="L1177" s="103"/>
      <c r="M1177" s="106"/>
      <c r="N1177" s="106"/>
      <c r="O1177" s="557" t="s">
        <v>1810</v>
      </c>
      <c r="P1177" s="103"/>
      <c r="Q1177" s="103"/>
      <c r="R1177" s="87" t="s">
        <v>184</v>
      </c>
      <c r="S1177" s="548">
        <v>1</v>
      </c>
      <c r="T1177" s="549">
        <v>0.1</v>
      </c>
      <c r="U1177" s="549">
        <v>64</v>
      </c>
      <c r="V1177" s="554">
        <f t="shared" si="123"/>
        <v>76.800000000000011</v>
      </c>
      <c r="W1177" s="549"/>
      <c r="X1177" s="549">
        <f t="shared" si="116"/>
        <v>64</v>
      </c>
      <c r="Y1177" s="554">
        <f t="shared" si="113"/>
        <v>76.800000000000011</v>
      </c>
      <c r="Z1177" s="677" t="s">
        <v>1811</v>
      </c>
      <c r="AA1177" s="729"/>
      <c r="AB1177" s="102"/>
      <c r="AC1177" s="7">
        <f t="shared" si="121"/>
        <v>26.666666666666668</v>
      </c>
      <c r="AD1177" s="87"/>
      <c r="AE1177" s="103">
        <v>1</v>
      </c>
      <c r="AF1177" s="549">
        <v>0.1</v>
      </c>
      <c r="AG1177" s="103">
        <f t="shared" si="126"/>
        <v>2.8</v>
      </c>
      <c r="AH1177" s="104">
        <f t="shared" si="118"/>
        <v>3.3599999999999994</v>
      </c>
      <c r="AI1177" s="87"/>
      <c r="AJ1177" s="103">
        <v>1</v>
      </c>
      <c r="AK1177" s="549">
        <v>0.1</v>
      </c>
      <c r="AL1177" s="103">
        <f>4.3*4+2.8*4</f>
        <v>28.4</v>
      </c>
      <c r="AM1177" s="104">
        <f t="shared" si="122"/>
        <v>34.08</v>
      </c>
      <c r="AN1177" s="87"/>
      <c r="AO1177" s="103"/>
      <c r="AP1177" s="103"/>
      <c r="AQ1177" s="103"/>
      <c r="AR1177" s="104">
        <f t="shared" si="119"/>
        <v>0</v>
      </c>
      <c r="AS1177" s="87"/>
      <c r="AT1177" s="103"/>
      <c r="AU1177" s="103"/>
      <c r="AV1177" s="103"/>
      <c r="AW1177" s="104">
        <f t="shared" si="120"/>
        <v>0</v>
      </c>
    </row>
    <row r="1178" spans="1:49" hidden="1">
      <c r="A1178" s="522">
        <v>1174</v>
      </c>
      <c r="B1178" s="531" t="s">
        <v>1058</v>
      </c>
      <c r="C1178" s="513" t="s">
        <v>122</v>
      </c>
      <c r="D1178" s="513" t="s">
        <v>2640</v>
      </c>
      <c r="E1178" s="103" t="s">
        <v>1599</v>
      </c>
      <c r="F1178" s="513" t="s">
        <v>1817</v>
      </c>
      <c r="G1178" s="513" t="s">
        <v>1818</v>
      </c>
      <c r="H1178" s="87" t="s">
        <v>1807</v>
      </c>
      <c r="I1178" s="87" t="s">
        <v>1808</v>
      </c>
      <c r="J1178" s="106" t="s">
        <v>1809</v>
      </c>
      <c r="K1178" s="87"/>
      <c r="L1178" s="103"/>
      <c r="M1178" s="106"/>
      <c r="N1178" s="106"/>
      <c r="O1178" s="557" t="s">
        <v>1810</v>
      </c>
      <c r="P1178" s="103"/>
      <c r="Q1178" s="103"/>
      <c r="R1178" s="87" t="s">
        <v>184</v>
      </c>
      <c r="S1178" s="548">
        <v>1</v>
      </c>
      <c r="T1178" s="549">
        <v>0.5</v>
      </c>
      <c r="U1178" s="549">
        <v>32</v>
      </c>
      <c r="V1178" s="554">
        <f t="shared" si="123"/>
        <v>192</v>
      </c>
      <c r="W1178" s="549"/>
      <c r="X1178" s="549">
        <f>U1178*3</f>
        <v>96</v>
      </c>
      <c r="Y1178" s="554">
        <f t="shared" si="113"/>
        <v>576</v>
      </c>
      <c r="Z1178" s="677" t="s">
        <v>1819</v>
      </c>
      <c r="AA1178" s="729" t="s">
        <v>826</v>
      </c>
      <c r="AB1178" s="102" t="s">
        <v>2698</v>
      </c>
      <c r="AC1178" s="7">
        <f t="shared" si="121"/>
        <v>40</v>
      </c>
      <c r="AD1178" s="87"/>
      <c r="AE1178" s="103">
        <v>1</v>
      </c>
      <c r="AF1178" s="549">
        <v>0.5</v>
      </c>
      <c r="AG1178" s="103">
        <f t="shared" si="126"/>
        <v>2.8</v>
      </c>
      <c r="AH1178" s="104">
        <f t="shared" si="118"/>
        <v>16.799999999999997</v>
      </c>
      <c r="AI1178" s="87"/>
      <c r="AJ1178" s="103">
        <v>1</v>
      </c>
      <c r="AK1178" s="549">
        <v>0.5</v>
      </c>
      <c r="AL1178" s="103">
        <f>4.3*0+2.8*3</f>
        <v>8.3999999999999986</v>
      </c>
      <c r="AM1178" s="104">
        <f t="shared" si="122"/>
        <v>50.399999999999991</v>
      </c>
      <c r="AN1178" s="87"/>
      <c r="AO1178" s="103"/>
      <c r="AP1178" s="103"/>
      <c r="AQ1178" s="103"/>
      <c r="AR1178" s="104"/>
      <c r="AS1178" s="87"/>
      <c r="AT1178" s="103"/>
      <c r="AU1178" s="103"/>
      <c r="AV1178" s="103"/>
      <c r="AW1178" s="104"/>
    </row>
    <row r="1179" spans="1:49" hidden="1">
      <c r="A1179" s="522">
        <v>1175</v>
      </c>
      <c r="B1179" s="531" t="s">
        <v>1058</v>
      </c>
      <c r="C1179" s="513" t="s">
        <v>122</v>
      </c>
      <c r="D1179" s="513" t="s">
        <v>2640</v>
      </c>
      <c r="E1179" s="103" t="s">
        <v>1599</v>
      </c>
      <c r="F1179" s="513" t="s">
        <v>1817</v>
      </c>
      <c r="G1179" s="592" t="s">
        <v>1818</v>
      </c>
      <c r="H1179" s="87" t="s">
        <v>1820</v>
      </c>
      <c r="I1179" s="87" t="s">
        <v>1821</v>
      </c>
      <c r="J1179" s="106" t="s">
        <v>1809</v>
      </c>
      <c r="K1179" s="87"/>
      <c r="L1179" s="103"/>
      <c r="M1179" s="106"/>
      <c r="N1179" s="106"/>
      <c r="O1179" s="557" t="s">
        <v>1810</v>
      </c>
      <c r="P1179" s="103"/>
      <c r="Q1179" s="103"/>
      <c r="R1179" s="87" t="s">
        <v>184</v>
      </c>
      <c r="S1179" s="548">
        <v>0</v>
      </c>
      <c r="T1179" s="549">
        <v>4</v>
      </c>
      <c r="U1179" s="549">
        <v>32</v>
      </c>
      <c r="V1179" s="554">
        <f t="shared" si="123"/>
        <v>0</v>
      </c>
      <c r="W1179" s="549"/>
      <c r="X1179" s="549">
        <f>U1179*3</f>
        <v>96</v>
      </c>
      <c r="Y1179" s="554">
        <f t="shared" si="113"/>
        <v>0</v>
      </c>
      <c r="Z1179" s="677" t="s">
        <v>1819</v>
      </c>
      <c r="AA1179" s="729"/>
      <c r="AB1179" s="102" t="s">
        <v>2698</v>
      </c>
      <c r="AC1179" s="7">
        <f t="shared" si="121"/>
        <v>40</v>
      </c>
      <c r="AD1179" s="87"/>
      <c r="AE1179" s="103">
        <v>0</v>
      </c>
      <c r="AF1179" s="549">
        <v>4</v>
      </c>
      <c r="AG1179" s="103">
        <f t="shared" si="126"/>
        <v>2.8</v>
      </c>
      <c r="AH1179" s="104">
        <f t="shared" si="118"/>
        <v>0</v>
      </c>
      <c r="AI1179" s="87"/>
      <c r="AJ1179" s="103">
        <v>0</v>
      </c>
      <c r="AK1179" s="549">
        <v>4</v>
      </c>
      <c r="AL1179" s="103">
        <f>4.3*0+2.8*3</f>
        <v>8.3999999999999986</v>
      </c>
      <c r="AM1179" s="104">
        <f t="shared" si="122"/>
        <v>0</v>
      </c>
      <c r="AN1179" s="87"/>
      <c r="AO1179" s="103"/>
      <c r="AP1179" s="103"/>
      <c r="AQ1179" s="103"/>
      <c r="AR1179" s="104"/>
      <c r="AS1179" s="87"/>
      <c r="AT1179" s="103"/>
      <c r="AU1179" s="103"/>
      <c r="AV1179" s="103"/>
      <c r="AW1179" s="104"/>
    </row>
    <row r="1180" spans="1:49" hidden="1">
      <c r="A1180" s="522">
        <v>1176</v>
      </c>
      <c r="B1180" s="531" t="s">
        <v>1058</v>
      </c>
      <c r="C1180" s="513" t="s">
        <v>122</v>
      </c>
      <c r="D1180" s="513" t="s">
        <v>2640</v>
      </c>
      <c r="E1180" s="103" t="s">
        <v>1599</v>
      </c>
      <c r="F1180" s="513" t="s">
        <v>1817</v>
      </c>
      <c r="G1180" s="592" t="s">
        <v>1818</v>
      </c>
      <c r="H1180" s="87" t="s">
        <v>1822</v>
      </c>
      <c r="I1180" s="87" t="s">
        <v>1823</v>
      </c>
      <c r="J1180" s="106" t="s">
        <v>1809</v>
      </c>
      <c r="K1180" s="87"/>
      <c r="L1180" s="103"/>
      <c r="M1180" s="106"/>
      <c r="N1180" s="106"/>
      <c r="O1180" s="557" t="s">
        <v>1810</v>
      </c>
      <c r="P1180" s="103"/>
      <c r="Q1180" s="103"/>
      <c r="R1180" s="87" t="s">
        <v>184</v>
      </c>
      <c r="S1180" s="548">
        <v>1</v>
      </c>
      <c r="T1180" s="549">
        <v>0.5</v>
      </c>
      <c r="U1180" s="549">
        <v>32</v>
      </c>
      <c r="V1180" s="554">
        <f t="shared" si="123"/>
        <v>192</v>
      </c>
      <c r="W1180" s="549"/>
      <c r="X1180" s="549">
        <f>U1180*3</f>
        <v>96</v>
      </c>
      <c r="Y1180" s="554">
        <f t="shared" si="113"/>
        <v>576</v>
      </c>
      <c r="Z1180" s="677" t="s">
        <v>1819</v>
      </c>
      <c r="AA1180" s="729"/>
      <c r="AB1180" s="102" t="s">
        <v>2698</v>
      </c>
      <c r="AC1180" s="7">
        <f t="shared" si="121"/>
        <v>40</v>
      </c>
      <c r="AD1180" s="87"/>
      <c r="AE1180" s="103">
        <v>1</v>
      </c>
      <c r="AF1180" s="549">
        <v>0.5</v>
      </c>
      <c r="AG1180" s="103">
        <f t="shared" si="126"/>
        <v>2.8</v>
      </c>
      <c r="AH1180" s="104">
        <f t="shared" si="118"/>
        <v>16.799999999999997</v>
      </c>
      <c r="AI1180" s="87"/>
      <c r="AJ1180" s="103">
        <v>1</v>
      </c>
      <c r="AK1180" s="549">
        <v>0.5</v>
      </c>
      <c r="AL1180" s="103">
        <f>4.3*0+2.8*3</f>
        <v>8.3999999999999986</v>
      </c>
      <c r="AM1180" s="104">
        <f t="shared" si="122"/>
        <v>50.399999999999991</v>
      </c>
      <c r="AN1180" s="87"/>
      <c r="AO1180" s="103"/>
      <c r="AP1180" s="103"/>
      <c r="AQ1180" s="103"/>
      <c r="AR1180" s="104"/>
      <c r="AS1180" s="87"/>
      <c r="AT1180" s="103"/>
      <c r="AU1180" s="103"/>
      <c r="AV1180" s="103"/>
      <c r="AW1180" s="104"/>
    </row>
    <row r="1181" spans="1:49" hidden="1">
      <c r="A1181" s="522">
        <v>1177</v>
      </c>
      <c r="B1181" s="531" t="s">
        <v>1058</v>
      </c>
      <c r="C1181" s="513" t="s">
        <v>122</v>
      </c>
      <c r="D1181" s="513" t="s">
        <v>2640</v>
      </c>
      <c r="E1181" s="103" t="s">
        <v>1599</v>
      </c>
      <c r="F1181" s="513" t="s">
        <v>1817</v>
      </c>
      <c r="G1181" s="592" t="s">
        <v>1818</v>
      </c>
      <c r="H1181" s="87" t="s">
        <v>1815</v>
      </c>
      <c r="I1181" s="87" t="s">
        <v>1764</v>
      </c>
      <c r="J1181" s="106" t="s">
        <v>1809</v>
      </c>
      <c r="K1181" s="87"/>
      <c r="L1181" s="103"/>
      <c r="M1181" s="106"/>
      <c r="N1181" s="106"/>
      <c r="O1181" s="557" t="s">
        <v>1810</v>
      </c>
      <c r="P1181" s="103"/>
      <c r="Q1181" s="103"/>
      <c r="R1181" s="87" t="s">
        <v>184</v>
      </c>
      <c r="S1181" s="548">
        <v>0</v>
      </c>
      <c r="T1181" s="549">
        <v>0.5</v>
      </c>
      <c r="U1181" s="549">
        <v>32</v>
      </c>
      <c r="V1181" s="554">
        <f t="shared" si="123"/>
        <v>0</v>
      </c>
      <c r="W1181" s="549"/>
      <c r="X1181" s="549">
        <f>U1181*3</f>
        <v>96</v>
      </c>
      <c r="Y1181" s="554">
        <f t="shared" si="113"/>
        <v>0</v>
      </c>
      <c r="Z1181" s="677" t="s">
        <v>1819</v>
      </c>
      <c r="AA1181" s="729"/>
      <c r="AB1181" s="102" t="s">
        <v>2698</v>
      </c>
      <c r="AC1181" s="7">
        <f t="shared" si="121"/>
        <v>40</v>
      </c>
      <c r="AD1181" s="87"/>
      <c r="AE1181" s="103">
        <v>0</v>
      </c>
      <c r="AF1181" s="549">
        <v>0.5</v>
      </c>
      <c r="AG1181" s="103">
        <f t="shared" si="126"/>
        <v>2.8</v>
      </c>
      <c r="AH1181" s="104">
        <f t="shared" si="118"/>
        <v>0</v>
      </c>
      <c r="AI1181" s="87"/>
      <c r="AJ1181" s="103">
        <v>0</v>
      </c>
      <c r="AK1181" s="549">
        <v>0.5</v>
      </c>
      <c r="AL1181" s="103">
        <f>4.3*0+2.8*3</f>
        <v>8.3999999999999986</v>
      </c>
      <c r="AM1181" s="104">
        <f t="shared" si="122"/>
        <v>0</v>
      </c>
      <c r="AN1181" s="87"/>
      <c r="AO1181" s="103"/>
      <c r="AP1181" s="103"/>
      <c r="AQ1181" s="103"/>
      <c r="AR1181" s="104"/>
      <c r="AS1181" s="87"/>
      <c r="AT1181" s="103"/>
      <c r="AU1181" s="103"/>
      <c r="AV1181" s="103"/>
      <c r="AW1181" s="104"/>
    </row>
    <row r="1182" spans="1:49" ht="24" hidden="1" customHeight="1">
      <c r="A1182" s="522">
        <v>1178</v>
      </c>
      <c r="B1182" s="531" t="s">
        <v>1058</v>
      </c>
      <c r="C1182" s="513" t="s">
        <v>122</v>
      </c>
      <c r="D1182" s="513" t="s">
        <v>2640</v>
      </c>
      <c r="E1182" s="103" t="s">
        <v>1599</v>
      </c>
      <c r="F1182" s="513" t="s">
        <v>1817</v>
      </c>
      <c r="G1182" s="592" t="s">
        <v>1818</v>
      </c>
      <c r="H1182" s="87" t="s">
        <v>1824</v>
      </c>
      <c r="I1182" s="87" t="s">
        <v>1633</v>
      </c>
      <c r="J1182" s="106" t="s">
        <v>1809</v>
      </c>
      <c r="K1182" s="87"/>
      <c r="L1182" s="103"/>
      <c r="M1182" s="106"/>
      <c r="N1182" s="106"/>
      <c r="O1182" s="557" t="s">
        <v>1810</v>
      </c>
      <c r="P1182" s="103"/>
      <c r="Q1182" s="103"/>
      <c r="R1182" s="87" t="s">
        <v>184</v>
      </c>
      <c r="S1182" s="548">
        <v>1</v>
      </c>
      <c r="T1182" s="549">
        <v>0.1</v>
      </c>
      <c r="U1182" s="549">
        <v>32</v>
      </c>
      <c r="V1182" s="554">
        <f t="shared" si="123"/>
        <v>38.400000000000006</v>
      </c>
      <c r="W1182" s="549"/>
      <c r="X1182" s="549">
        <f>U1182*3</f>
        <v>96</v>
      </c>
      <c r="Y1182" s="554">
        <f t="shared" si="113"/>
        <v>115.20000000000002</v>
      </c>
      <c r="Z1182" s="677" t="s">
        <v>1819</v>
      </c>
      <c r="AA1182" s="729"/>
      <c r="AB1182" s="102" t="s">
        <v>2698</v>
      </c>
      <c r="AC1182" s="7">
        <f t="shared" si="121"/>
        <v>40</v>
      </c>
      <c r="AD1182" s="87"/>
      <c r="AE1182" s="103">
        <v>1</v>
      </c>
      <c r="AF1182" s="549">
        <v>0.1</v>
      </c>
      <c r="AG1182" s="103">
        <f t="shared" si="126"/>
        <v>2.8</v>
      </c>
      <c r="AH1182" s="104">
        <f t="shared" si="118"/>
        <v>3.3599999999999994</v>
      </c>
      <c r="AI1182" s="87"/>
      <c r="AJ1182" s="103">
        <v>1</v>
      </c>
      <c r="AK1182" s="549">
        <v>0.1</v>
      </c>
      <c r="AL1182" s="103">
        <f>4.3*0+2.8*3</f>
        <v>8.3999999999999986</v>
      </c>
      <c r="AM1182" s="104">
        <f t="shared" si="122"/>
        <v>10.079999999999998</v>
      </c>
      <c r="AN1182" s="87"/>
      <c r="AO1182" s="103"/>
      <c r="AP1182" s="103"/>
      <c r="AQ1182" s="103"/>
      <c r="AR1182" s="104"/>
      <c r="AS1182" s="87"/>
      <c r="AT1182" s="103"/>
      <c r="AU1182" s="103"/>
      <c r="AV1182" s="103"/>
      <c r="AW1182" s="104"/>
    </row>
    <row r="1183" spans="1:49" ht="42" hidden="1">
      <c r="A1183" s="522">
        <v>1179</v>
      </c>
      <c r="B1183" s="531" t="s">
        <v>1058</v>
      </c>
      <c r="C1183" s="513" t="s">
        <v>122</v>
      </c>
      <c r="D1183" s="513" t="s">
        <v>2640</v>
      </c>
      <c r="E1183" s="103" t="s">
        <v>1599</v>
      </c>
      <c r="F1183" s="513" t="s">
        <v>1825</v>
      </c>
      <c r="G1183" s="513" t="s">
        <v>1826</v>
      </c>
      <c r="H1183" s="87" t="s">
        <v>1724</v>
      </c>
      <c r="I1183" s="87" t="s">
        <v>1827</v>
      </c>
      <c r="J1183" s="106" t="s">
        <v>1828</v>
      </c>
      <c r="K1183" s="106"/>
      <c r="L1183" s="103"/>
      <c r="M1183" s="106"/>
      <c r="N1183" s="106"/>
      <c r="O1183" s="557" t="s">
        <v>1829</v>
      </c>
      <c r="P1183" s="103"/>
      <c r="Q1183" s="103"/>
      <c r="R1183" s="87" t="s">
        <v>184</v>
      </c>
      <c r="S1183" s="548">
        <v>1</v>
      </c>
      <c r="T1183" s="549">
        <v>0.1</v>
      </c>
      <c r="U1183" s="549">
        <v>1</v>
      </c>
      <c r="V1183" s="554">
        <f t="shared" si="123"/>
        <v>1.2000000000000002</v>
      </c>
      <c r="W1183" s="549"/>
      <c r="X1183" s="549">
        <f>U1183</f>
        <v>1</v>
      </c>
      <c r="Y1183" s="554">
        <f t="shared" si="113"/>
        <v>1.2000000000000002</v>
      </c>
      <c r="Z1183" s="677" t="s">
        <v>195</v>
      </c>
      <c r="AA1183" s="729" t="s">
        <v>826</v>
      </c>
      <c r="AB1183" s="692" t="s">
        <v>1830</v>
      </c>
      <c r="AC1183" s="7">
        <f t="shared" si="121"/>
        <v>0.41666666666666669</v>
      </c>
      <c r="AD1183" s="87"/>
      <c r="AE1183" s="103"/>
      <c r="AF1183" s="549">
        <v>0.1</v>
      </c>
      <c r="AG1183" s="103"/>
      <c r="AH1183" s="104"/>
      <c r="AI1183" s="87"/>
      <c r="AJ1183" s="103"/>
      <c r="AK1183" s="549">
        <v>0.1</v>
      </c>
      <c r="AL1183" s="103"/>
      <c r="AM1183" s="104"/>
      <c r="AN1183" s="87"/>
      <c r="AO1183" s="103"/>
      <c r="AP1183" s="103"/>
      <c r="AQ1183" s="103"/>
      <c r="AR1183" s="104"/>
      <c r="AS1183" s="87"/>
      <c r="AT1183" s="103"/>
      <c r="AU1183" s="103"/>
      <c r="AV1183" s="103"/>
      <c r="AW1183" s="104"/>
    </row>
    <row r="1184" spans="1:49" hidden="1">
      <c r="A1184" s="522">
        <v>1180</v>
      </c>
      <c r="B1184" s="531" t="s">
        <v>1058</v>
      </c>
      <c r="C1184" s="513" t="s">
        <v>122</v>
      </c>
      <c r="D1184" s="513" t="s">
        <v>2640</v>
      </c>
      <c r="E1184" s="103" t="s">
        <v>1599</v>
      </c>
      <c r="F1184" s="513" t="s">
        <v>1825</v>
      </c>
      <c r="G1184" s="592" t="s">
        <v>1826</v>
      </c>
      <c r="H1184" s="87" t="s">
        <v>1825</v>
      </c>
      <c r="I1184" s="87" t="s">
        <v>1831</v>
      </c>
      <c r="J1184" s="106" t="s">
        <v>1828</v>
      </c>
      <c r="K1184" s="106"/>
      <c r="L1184" s="103"/>
      <c r="M1184" s="106"/>
      <c r="N1184" s="106"/>
      <c r="O1184" s="557" t="s">
        <v>1829</v>
      </c>
      <c r="P1184" s="103"/>
      <c r="Q1184" s="103"/>
      <c r="R1184" s="87" t="s">
        <v>184</v>
      </c>
      <c r="S1184" s="548">
        <v>0</v>
      </c>
      <c r="T1184" s="549">
        <v>2</v>
      </c>
      <c r="U1184" s="549">
        <v>1</v>
      </c>
      <c r="V1184" s="554">
        <f t="shared" si="123"/>
        <v>0</v>
      </c>
      <c r="W1184" s="549"/>
      <c r="X1184" s="549">
        <f>U1184</f>
        <v>1</v>
      </c>
      <c r="Y1184" s="554">
        <f t="shared" si="113"/>
        <v>0</v>
      </c>
      <c r="Z1184" s="677" t="s">
        <v>195</v>
      </c>
      <c r="AA1184" s="729"/>
      <c r="AB1184" s="693" t="s">
        <v>1832</v>
      </c>
      <c r="AC1184" s="7">
        <f t="shared" si="121"/>
        <v>0.41666666666666669</v>
      </c>
      <c r="AD1184" s="87"/>
      <c r="AE1184" s="103"/>
      <c r="AF1184" s="549">
        <v>2</v>
      </c>
      <c r="AG1184" s="103"/>
      <c r="AH1184" s="104"/>
      <c r="AI1184" s="87"/>
      <c r="AJ1184" s="103"/>
      <c r="AK1184" s="549">
        <v>2</v>
      </c>
      <c r="AL1184" s="103"/>
      <c r="AM1184" s="104"/>
      <c r="AN1184" s="87"/>
      <c r="AO1184" s="103"/>
      <c r="AP1184" s="103"/>
      <c r="AQ1184" s="103"/>
      <c r="AR1184" s="104"/>
      <c r="AS1184" s="87"/>
      <c r="AT1184" s="103"/>
      <c r="AU1184" s="103"/>
      <c r="AV1184" s="103"/>
      <c r="AW1184" s="104"/>
    </row>
    <row r="1185" spans="1:49" ht="28" hidden="1">
      <c r="A1185" s="522">
        <v>1181</v>
      </c>
      <c r="B1185" s="531" t="s">
        <v>1058</v>
      </c>
      <c r="C1185" s="513" t="s">
        <v>122</v>
      </c>
      <c r="D1185" s="513" t="s">
        <v>2640</v>
      </c>
      <c r="E1185" s="103" t="s">
        <v>1599</v>
      </c>
      <c r="F1185" s="513" t="s">
        <v>1833</v>
      </c>
      <c r="G1185" s="513" t="s">
        <v>1834</v>
      </c>
      <c r="H1185" s="87" t="s">
        <v>1835</v>
      </c>
      <c r="I1185" s="87" t="s">
        <v>1836</v>
      </c>
      <c r="J1185" s="106" t="s">
        <v>1837</v>
      </c>
      <c r="K1185" s="106"/>
      <c r="L1185" s="103"/>
      <c r="M1185" s="106"/>
      <c r="N1185" s="106"/>
      <c r="O1185" s="557" t="s">
        <v>1838</v>
      </c>
      <c r="P1185" s="103"/>
      <c r="Q1185" s="103"/>
      <c r="R1185" s="87" t="s">
        <v>184</v>
      </c>
      <c r="S1185" s="548">
        <v>1</v>
      </c>
      <c r="T1185" s="549">
        <v>0.1</v>
      </c>
      <c r="U1185" s="549">
        <v>1</v>
      </c>
      <c r="V1185" s="554">
        <f t="shared" si="123"/>
        <v>1.2000000000000002</v>
      </c>
      <c r="W1185" s="549"/>
      <c r="X1185" s="549">
        <f>U1185</f>
        <v>1</v>
      </c>
      <c r="Y1185" s="554">
        <f t="shared" si="113"/>
        <v>1.2000000000000002</v>
      </c>
      <c r="Z1185" s="677" t="s">
        <v>195</v>
      </c>
      <c r="AA1185" s="729" t="s">
        <v>826</v>
      </c>
      <c r="AB1185" s="692" t="s">
        <v>1839</v>
      </c>
      <c r="AC1185" s="7">
        <f t="shared" si="121"/>
        <v>0.41666666666666669</v>
      </c>
      <c r="AD1185" s="87"/>
      <c r="AE1185" s="103"/>
      <c r="AF1185" s="549">
        <v>0.1</v>
      </c>
      <c r="AG1185" s="103"/>
      <c r="AH1185" s="104"/>
      <c r="AI1185" s="87"/>
      <c r="AJ1185" s="103"/>
      <c r="AK1185" s="549">
        <v>0.1</v>
      </c>
      <c r="AL1185" s="103"/>
      <c r="AM1185" s="104"/>
      <c r="AN1185" s="87"/>
      <c r="AO1185" s="103"/>
      <c r="AP1185" s="103"/>
      <c r="AQ1185" s="103"/>
      <c r="AR1185" s="104"/>
      <c r="AS1185" s="87"/>
      <c r="AT1185" s="103"/>
      <c r="AU1185" s="103"/>
      <c r="AV1185" s="103"/>
      <c r="AW1185" s="104"/>
    </row>
    <row r="1186" spans="1:49" hidden="1">
      <c r="A1186" s="522">
        <v>1182</v>
      </c>
      <c r="B1186" s="531" t="s">
        <v>1058</v>
      </c>
      <c r="C1186" s="513" t="s">
        <v>122</v>
      </c>
      <c r="D1186" s="513" t="s">
        <v>2640</v>
      </c>
      <c r="E1186" s="103" t="s">
        <v>1599</v>
      </c>
      <c r="F1186" s="513" t="s">
        <v>1833</v>
      </c>
      <c r="G1186" s="592" t="s">
        <v>1834</v>
      </c>
      <c r="H1186" s="87" t="s">
        <v>922</v>
      </c>
      <c r="I1186" s="87" t="s">
        <v>1840</v>
      </c>
      <c r="J1186" s="106" t="s">
        <v>1837</v>
      </c>
      <c r="K1186" s="106"/>
      <c r="L1186" s="103"/>
      <c r="M1186" s="106"/>
      <c r="N1186" s="106"/>
      <c r="O1186" s="557" t="s">
        <v>1838</v>
      </c>
      <c r="P1186" s="103"/>
      <c r="Q1186" s="103"/>
      <c r="R1186" s="87" t="s">
        <v>184</v>
      </c>
      <c r="S1186" s="548">
        <v>0</v>
      </c>
      <c r="T1186" s="549">
        <v>2</v>
      </c>
      <c r="U1186" s="549">
        <v>1</v>
      </c>
      <c r="V1186" s="554">
        <f t="shared" si="123"/>
        <v>0</v>
      </c>
      <c r="W1186" s="549"/>
      <c r="X1186" s="549">
        <f>U1186</f>
        <v>1</v>
      </c>
      <c r="Y1186" s="554">
        <f t="shared" si="113"/>
        <v>0</v>
      </c>
      <c r="Z1186" s="677" t="s">
        <v>195</v>
      </c>
      <c r="AA1186" s="729"/>
      <c r="AB1186" s="693" t="s">
        <v>1832</v>
      </c>
      <c r="AC1186" s="7">
        <f t="shared" si="121"/>
        <v>0.41666666666666669</v>
      </c>
      <c r="AD1186" s="87"/>
      <c r="AE1186" s="103"/>
      <c r="AF1186" s="549">
        <v>2</v>
      </c>
      <c r="AG1186" s="103"/>
      <c r="AH1186" s="104"/>
      <c r="AI1186" s="87"/>
      <c r="AJ1186" s="103"/>
      <c r="AK1186" s="549">
        <v>2</v>
      </c>
      <c r="AL1186" s="103"/>
      <c r="AM1186" s="104"/>
      <c r="AN1186" s="87"/>
      <c r="AO1186" s="103"/>
      <c r="AP1186" s="103"/>
      <c r="AQ1186" s="103"/>
      <c r="AR1186" s="104"/>
      <c r="AS1186" s="87"/>
      <c r="AT1186" s="103"/>
      <c r="AU1186" s="103"/>
      <c r="AV1186" s="103"/>
      <c r="AW1186" s="104"/>
    </row>
    <row r="1187" spans="1:49" ht="28" hidden="1">
      <c r="A1187" s="522">
        <v>1183</v>
      </c>
      <c r="B1187" s="531" t="s">
        <v>1058</v>
      </c>
      <c r="C1187" s="513" t="s">
        <v>122</v>
      </c>
      <c r="D1187" s="513" t="s">
        <v>2640</v>
      </c>
      <c r="E1187" s="103" t="s">
        <v>1599</v>
      </c>
      <c r="F1187" s="513" t="s">
        <v>1841</v>
      </c>
      <c r="G1187" s="513" t="s">
        <v>1842</v>
      </c>
      <c r="H1187" s="87" t="s">
        <v>1835</v>
      </c>
      <c r="I1187" s="87" t="s">
        <v>1843</v>
      </c>
      <c r="J1187" s="106" t="s">
        <v>1844</v>
      </c>
      <c r="K1187" s="106"/>
      <c r="L1187" s="103"/>
      <c r="M1187" s="106"/>
      <c r="N1187" s="106"/>
      <c r="O1187" s="557" t="s">
        <v>1845</v>
      </c>
      <c r="P1187" s="103"/>
      <c r="Q1187" s="103"/>
      <c r="R1187" s="87" t="s">
        <v>184</v>
      </c>
      <c r="S1187" s="548">
        <v>1</v>
      </c>
      <c r="T1187" s="549">
        <v>0.1</v>
      </c>
      <c r="U1187" s="549">
        <v>1</v>
      </c>
      <c r="V1187" s="554">
        <f t="shared" si="123"/>
        <v>1.2000000000000002</v>
      </c>
      <c r="W1187" s="549"/>
      <c r="X1187" s="549">
        <f>U1187</f>
        <v>1</v>
      </c>
      <c r="Y1187" s="554">
        <f t="shared" si="113"/>
        <v>1.2000000000000002</v>
      </c>
      <c r="Z1187" s="677" t="s">
        <v>195</v>
      </c>
      <c r="AA1187" s="729" t="s">
        <v>826</v>
      </c>
      <c r="AB1187" s="692" t="s">
        <v>1839</v>
      </c>
      <c r="AC1187" s="7">
        <f t="shared" si="121"/>
        <v>0.41666666666666669</v>
      </c>
      <c r="AD1187" s="87"/>
      <c r="AE1187" s="103"/>
      <c r="AF1187" s="549">
        <v>0.1</v>
      </c>
      <c r="AG1187" s="103"/>
      <c r="AH1187" s="104"/>
      <c r="AI1187" s="87"/>
      <c r="AJ1187" s="103"/>
      <c r="AK1187" s="549">
        <v>0.1</v>
      </c>
      <c r="AL1187" s="103"/>
      <c r="AM1187" s="104"/>
      <c r="AN1187" s="87"/>
      <c r="AO1187" s="103"/>
      <c r="AP1187" s="103"/>
      <c r="AQ1187" s="103"/>
      <c r="AR1187" s="104"/>
      <c r="AS1187" s="87"/>
      <c r="AT1187" s="103"/>
      <c r="AU1187" s="103"/>
      <c r="AV1187" s="103"/>
      <c r="AW1187" s="104"/>
    </row>
    <row r="1188" spans="1:49" hidden="1">
      <c r="A1188" s="522">
        <v>1184</v>
      </c>
      <c r="B1188" s="531" t="s">
        <v>1058</v>
      </c>
      <c r="C1188" s="513" t="s">
        <v>122</v>
      </c>
      <c r="D1188" s="513" t="s">
        <v>2640</v>
      </c>
      <c r="E1188" s="103" t="s">
        <v>1599</v>
      </c>
      <c r="F1188" s="513" t="s">
        <v>1841</v>
      </c>
      <c r="G1188" s="592" t="s">
        <v>1842</v>
      </c>
      <c r="H1188" s="87" t="s">
        <v>1843</v>
      </c>
      <c r="I1188" s="87" t="s">
        <v>1846</v>
      </c>
      <c r="J1188" s="106" t="s">
        <v>1844</v>
      </c>
      <c r="K1188" s="106"/>
      <c r="L1188" s="103"/>
      <c r="M1188" s="106"/>
      <c r="N1188" s="106"/>
      <c r="O1188" s="557" t="s">
        <v>1845</v>
      </c>
      <c r="P1188" s="103"/>
      <c r="Q1188" s="103"/>
      <c r="R1188" s="87" t="s">
        <v>184</v>
      </c>
      <c r="S1188" s="548">
        <v>0</v>
      </c>
      <c r="T1188" s="549">
        <v>2</v>
      </c>
      <c r="U1188" s="549">
        <v>1</v>
      </c>
      <c r="V1188" s="554">
        <f t="shared" si="123"/>
        <v>0</v>
      </c>
      <c r="W1188" s="549"/>
      <c r="X1188" s="549">
        <f t="shared" ref="X1188:X1200" si="127">U1188</f>
        <v>1</v>
      </c>
      <c r="Y1188" s="554">
        <f t="shared" si="113"/>
        <v>0</v>
      </c>
      <c r="Z1188" s="677" t="s">
        <v>195</v>
      </c>
      <c r="AA1188" s="729"/>
      <c r="AB1188" s="693" t="s">
        <v>1832</v>
      </c>
      <c r="AC1188" s="7">
        <f t="shared" si="121"/>
        <v>0.41666666666666669</v>
      </c>
      <c r="AD1188" s="87"/>
      <c r="AE1188" s="103"/>
      <c r="AF1188" s="549">
        <v>2</v>
      </c>
      <c r="AG1188" s="103"/>
      <c r="AH1188" s="104"/>
      <c r="AI1188" s="87"/>
      <c r="AJ1188" s="103"/>
      <c r="AK1188" s="549">
        <v>2</v>
      </c>
      <c r="AL1188" s="103"/>
      <c r="AM1188" s="104"/>
      <c r="AN1188" s="87"/>
      <c r="AO1188" s="103"/>
      <c r="AP1188" s="103"/>
      <c r="AQ1188" s="103"/>
      <c r="AR1188" s="104"/>
      <c r="AS1188" s="87"/>
      <c r="AT1188" s="103"/>
      <c r="AU1188" s="103"/>
      <c r="AV1188" s="103"/>
      <c r="AW1188" s="104"/>
    </row>
    <row r="1189" spans="1:49" ht="28" hidden="1">
      <c r="A1189" s="522">
        <v>1185</v>
      </c>
      <c r="B1189" s="531" t="s">
        <v>1058</v>
      </c>
      <c r="C1189" s="513" t="s">
        <v>122</v>
      </c>
      <c r="D1189" s="513" t="s">
        <v>2640</v>
      </c>
      <c r="E1189" s="103" t="s">
        <v>1599</v>
      </c>
      <c r="F1189" s="563" t="s">
        <v>229</v>
      </c>
      <c r="G1189" s="679" t="s">
        <v>1847</v>
      </c>
      <c r="H1189" s="87" t="s">
        <v>1724</v>
      </c>
      <c r="I1189" s="87" t="s">
        <v>1848</v>
      </c>
      <c r="J1189" s="106" t="s">
        <v>1849</v>
      </c>
      <c r="K1189" s="106"/>
      <c r="L1189" s="103"/>
      <c r="M1189" s="106"/>
      <c r="N1189" s="106"/>
      <c r="O1189" s="557" t="s">
        <v>1850</v>
      </c>
      <c r="P1189" s="103"/>
      <c r="Q1189" s="103"/>
      <c r="R1189" s="87" t="s">
        <v>184</v>
      </c>
      <c r="S1189" s="548">
        <v>1</v>
      </c>
      <c r="T1189" s="549">
        <v>0.1</v>
      </c>
      <c r="U1189" s="549">
        <v>1</v>
      </c>
      <c r="V1189" s="554">
        <f t="shared" si="123"/>
        <v>1.2000000000000002</v>
      </c>
      <c r="W1189" s="549"/>
      <c r="X1189" s="549">
        <f t="shared" si="127"/>
        <v>1</v>
      </c>
      <c r="Y1189" s="554">
        <f t="shared" si="113"/>
        <v>1.2000000000000002</v>
      </c>
      <c r="Z1189" s="677" t="s">
        <v>195</v>
      </c>
      <c r="AA1189" s="103" t="s">
        <v>826</v>
      </c>
      <c r="AB1189" s="692" t="s">
        <v>1839</v>
      </c>
      <c r="AC1189" s="7">
        <f t="shared" si="121"/>
        <v>0.41666666666666669</v>
      </c>
      <c r="AD1189" s="87"/>
      <c r="AE1189" s="103"/>
      <c r="AF1189" s="549">
        <v>0.1</v>
      </c>
      <c r="AG1189" s="103"/>
      <c r="AH1189" s="104"/>
      <c r="AI1189" s="87"/>
      <c r="AJ1189" s="103"/>
      <c r="AK1189" s="549">
        <v>0.1</v>
      </c>
      <c r="AL1189" s="103"/>
      <c r="AM1189" s="104"/>
      <c r="AN1189" s="87"/>
      <c r="AO1189" s="103"/>
      <c r="AP1189" s="103"/>
      <c r="AQ1189" s="103"/>
      <c r="AR1189" s="104"/>
      <c r="AS1189" s="87"/>
      <c r="AT1189" s="103"/>
      <c r="AU1189" s="103"/>
      <c r="AV1189" s="103"/>
      <c r="AW1189" s="104"/>
    </row>
    <row r="1190" spans="1:49" hidden="1">
      <c r="A1190" s="522">
        <v>1186</v>
      </c>
      <c r="B1190" s="531" t="s">
        <v>1058</v>
      </c>
      <c r="C1190" s="513" t="s">
        <v>122</v>
      </c>
      <c r="D1190" s="513" t="s">
        <v>2640</v>
      </c>
      <c r="E1190" s="103" t="s">
        <v>1599</v>
      </c>
      <c r="F1190" s="563" t="s">
        <v>229</v>
      </c>
      <c r="G1190" s="694" t="s">
        <v>1847</v>
      </c>
      <c r="H1190" s="87" t="s">
        <v>229</v>
      </c>
      <c r="I1190" s="87" t="s">
        <v>1851</v>
      </c>
      <c r="J1190" s="106" t="s">
        <v>1849</v>
      </c>
      <c r="K1190" s="106"/>
      <c r="L1190" s="103"/>
      <c r="M1190" s="106"/>
      <c r="N1190" s="106"/>
      <c r="O1190" s="557" t="s">
        <v>1850</v>
      </c>
      <c r="P1190" s="103"/>
      <c r="Q1190" s="103"/>
      <c r="R1190" s="87" t="s">
        <v>184</v>
      </c>
      <c r="S1190" s="548">
        <v>0</v>
      </c>
      <c r="T1190" s="549">
        <v>1</v>
      </c>
      <c r="U1190" s="549">
        <v>1</v>
      </c>
      <c r="V1190" s="554">
        <f t="shared" si="123"/>
        <v>0</v>
      </c>
      <c r="W1190" s="549"/>
      <c r="X1190" s="549">
        <f t="shared" si="127"/>
        <v>1</v>
      </c>
      <c r="Y1190" s="554">
        <f t="shared" ref="Y1190:Y1225" si="128">S1190*T1190*X1190*12</f>
        <v>0</v>
      </c>
      <c r="Z1190" s="677" t="s">
        <v>195</v>
      </c>
      <c r="AA1190" s="103" t="s">
        <v>826</v>
      </c>
      <c r="AB1190" s="693" t="s">
        <v>1832</v>
      </c>
      <c r="AC1190" s="7">
        <f t="shared" si="121"/>
        <v>0.41666666666666669</v>
      </c>
      <c r="AD1190" s="87"/>
      <c r="AE1190" s="103"/>
      <c r="AF1190" s="549">
        <v>1</v>
      </c>
      <c r="AG1190" s="103"/>
      <c r="AH1190" s="104"/>
      <c r="AI1190" s="87"/>
      <c r="AJ1190" s="103"/>
      <c r="AK1190" s="549">
        <v>1</v>
      </c>
      <c r="AL1190" s="103"/>
      <c r="AM1190" s="104"/>
      <c r="AN1190" s="87"/>
      <c r="AO1190" s="103"/>
      <c r="AP1190" s="103"/>
      <c r="AQ1190" s="103"/>
      <c r="AR1190" s="104"/>
      <c r="AS1190" s="87"/>
      <c r="AT1190" s="103"/>
      <c r="AU1190" s="103"/>
      <c r="AV1190" s="103"/>
      <c r="AW1190" s="104"/>
    </row>
    <row r="1191" spans="1:49" ht="28" hidden="1">
      <c r="A1191" s="522">
        <v>1187</v>
      </c>
      <c r="B1191" s="531" t="s">
        <v>1058</v>
      </c>
      <c r="C1191" s="513" t="s">
        <v>122</v>
      </c>
      <c r="D1191" s="513" t="s">
        <v>2640</v>
      </c>
      <c r="E1191" s="103" t="s">
        <v>1599</v>
      </c>
      <c r="F1191" s="514" t="s">
        <v>225</v>
      </c>
      <c r="G1191" s="513" t="s">
        <v>226</v>
      </c>
      <c r="H1191" s="87" t="s">
        <v>1724</v>
      </c>
      <c r="I1191" s="87" t="s">
        <v>1852</v>
      </c>
      <c r="J1191" s="106" t="s">
        <v>1853</v>
      </c>
      <c r="K1191" s="106"/>
      <c r="L1191" s="103"/>
      <c r="M1191" s="106"/>
      <c r="N1191" s="106"/>
      <c r="O1191" s="557" t="s">
        <v>1854</v>
      </c>
      <c r="P1191" s="103"/>
      <c r="Q1191" s="103"/>
      <c r="R1191" s="87" t="s">
        <v>184</v>
      </c>
      <c r="S1191" s="548">
        <v>1</v>
      </c>
      <c r="T1191" s="549">
        <v>0.1</v>
      </c>
      <c r="U1191" s="549">
        <v>1</v>
      </c>
      <c r="V1191" s="554">
        <f t="shared" si="123"/>
        <v>1.2000000000000002</v>
      </c>
      <c r="W1191" s="549"/>
      <c r="X1191" s="549">
        <f t="shared" si="127"/>
        <v>1</v>
      </c>
      <c r="Y1191" s="554">
        <f t="shared" si="128"/>
        <v>1.2000000000000002</v>
      </c>
      <c r="Z1191" s="677" t="s">
        <v>195</v>
      </c>
      <c r="AA1191" s="729" t="s">
        <v>826</v>
      </c>
      <c r="AB1191" s="692" t="s">
        <v>1839</v>
      </c>
      <c r="AC1191" s="7">
        <f t="shared" si="121"/>
        <v>0.41666666666666669</v>
      </c>
      <c r="AD1191" s="87"/>
      <c r="AE1191" s="103"/>
      <c r="AF1191" s="549">
        <v>0.1</v>
      </c>
      <c r="AG1191" s="103"/>
      <c r="AH1191" s="104"/>
      <c r="AI1191" s="87"/>
      <c r="AJ1191" s="103"/>
      <c r="AK1191" s="549">
        <v>0.1</v>
      </c>
      <c r="AL1191" s="103"/>
      <c r="AM1191" s="104"/>
      <c r="AN1191" s="87"/>
      <c r="AO1191" s="103"/>
      <c r="AP1191" s="103"/>
      <c r="AQ1191" s="103"/>
      <c r="AR1191" s="104"/>
      <c r="AS1191" s="87"/>
      <c r="AT1191" s="103"/>
      <c r="AU1191" s="103"/>
      <c r="AV1191" s="103"/>
      <c r="AW1191" s="104"/>
    </row>
    <row r="1192" spans="1:49" hidden="1">
      <c r="A1192" s="522">
        <v>1188</v>
      </c>
      <c r="B1192" s="531" t="s">
        <v>1058</v>
      </c>
      <c r="C1192" s="513" t="s">
        <v>122</v>
      </c>
      <c r="D1192" s="513" t="s">
        <v>2640</v>
      </c>
      <c r="E1192" s="103" t="s">
        <v>1599</v>
      </c>
      <c r="F1192" s="514" t="s">
        <v>225</v>
      </c>
      <c r="G1192" s="592" t="s">
        <v>226</v>
      </c>
      <c r="H1192" s="87" t="s">
        <v>1855</v>
      </c>
      <c r="I1192" s="87" t="s">
        <v>1856</v>
      </c>
      <c r="J1192" s="106" t="s">
        <v>1853</v>
      </c>
      <c r="K1192" s="106"/>
      <c r="L1192" s="103"/>
      <c r="M1192" s="106"/>
      <c r="N1192" s="106"/>
      <c r="O1192" s="557" t="s">
        <v>1854</v>
      </c>
      <c r="P1192" s="103"/>
      <c r="Q1192" s="103"/>
      <c r="R1192" s="87" t="s">
        <v>184</v>
      </c>
      <c r="S1192" s="548">
        <v>0</v>
      </c>
      <c r="T1192" s="549">
        <v>2</v>
      </c>
      <c r="U1192" s="549">
        <v>1</v>
      </c>
      <c r="V1192" s="554">
        <f t="shared" si="123"/>
        <v>0</v>
      </c>
      <c r="W1192" s="549"/>
      <c r="X1192" s="549">
        <f t="shared" si="127"/>
        <v>1</v>
      </c>
      <c r="Y1192" s="554">
        <f t="shared" si="128"/>
        <v>0</v>
      </c>
      <c r="Z1192" s="677" t="s">
        <v>195</v>
      </c>
      <c r="AA1192" s="729"/>
      <c r="AB1192" s="693" t="s">
        <v>1832</v>
      </c>
      <c r="AC1192" s="7">
        <f t="shared" si="121"/>
        <v>0.41666666666666669</v>
      </c>
      <c r="AD1192" s="87"/>
      <c r="AE1192" s="103"/>
      <c r="AF1192" s="549">
        <v>2</v>
      </c>
      <c r="AG1192" s="103"/>
      <c r="AH1192" s="104"/>
      <c r="AI1192" s="87"/>
      <c r="AJ1192" s="103"/>
      <c r="AK1192" s="549">
        <v>2</v>
      </c>
      <c r="AL1192" s="103"/>
      <c r="AM1192" s="104"/>
      <c r="AN1192" s="87"/>
      <c r="AO1192" s="103"/>
      <c r="AP1192" s="103"/>
      <c r="AQ1192" s="103"/>
      <c r="AR1192" s="104">
        <f t="shared" si="119"/>
        <v>0</v>
      </c>
      <c r="AS1192" s="87"/>
      <c r="AT1192" s="103"/>
      <c r="AU1192" s="103"/>
      <c r="AV1192" s="103"/>
      <c r="AW1192" s="104">
        <f t="shared" si="120"/>
        <v>0</v>
      </c>
    </row>
    <row r="1193" spans="1:49" ht="28" hidden="1">
      <c r="A1193" s="522">
        <v>1189</v>
      </c>
      <c r="B1193" s="531" t="s">
        <v>1058</v>
      </c>
      <c r="C1193" s="513" t="s">
        <v>122</v>
      </c>
      <c r="D1193" s="513" t="s">
        <v>2640</v>
      </c>
      <c r="E1193" s="103" t="s">
        <v>1599</v>
      </c>
      <c r="F1193" s="513" t="s">
        <v>1857</v>
      </c>
      <c r="G1193" s="513" t="s">
        <v>1826</v>
      </c>
      <c r="H1193" s="87" t="s">
        <v>1724</v>
      </c>
      <c r="I1193" s="87" t="s">
        <v>1858</v>
      </c>
      <c r="J1193" s="106" t="s">
        <v>1859</v>
      </c>
      <c r="K1193" s="106"/>
      <c r="L1193" s="103"/>
      <c r="M1193" s="106"/>
      <c r="N1193" s="106"/>
      <c r="O1193" s="557" t="s">
        <v>1860</v>
      </c>
      <c r="P1193" s="103"/>
      <c r="Q1193" s="103"/>
      <c r="R1193" s="87" t="s">
        <v>184</v>
      </c>
      <c r="S1193" s="548">
        <v>1</v>
      </c>
      <c r="T1193" s="549">
        <v>0.1</v>
      </c>
      <c r="U1193" s="549">
        <v>1</v>
      </c>
      <c r="V1193" s="554">
        <f t="shared" si="123"/>
        <v>1.2000000000000002</v>
      </c>
      <c r="W1193" s="549"/>
      <c r="X1193" s="549">
        <f t="shared" si="127"/>
        <v>1</v>
      </c>
      <c r="Y1193" s="554">
        <f t="shared" si="128"/>
        <v>1.2000000000000002</v>
      </c>
      <c r="Z1193" s="677" t="s">
        <v>195</v>
      </c>
      <c r="AA1193" s="729" t="s">
        <v>826</v>
      </c>
      <c r="AB1193" s="692" t="s">
        <v>1839</v>
      </c>
      <c r="AC1193" s="7">
        <f t="shared" si="121"/>
        <v>0.41666666666666669</v>
      </c>
      <c r="AD1193" s="87"/>
      <c r="AE1193" s="103"/>
      <c r="AF1193" s="549">
        <v>0.1</v>
      </c>
      <c r="AG1193" s="103"/>
      <c r="AH1193" s="104"/>
      <c r="AI1193" s="87"/>
      <c r="AJ1193" s="103"/>
      <c r="AK1193" s="549">
        <v>0.1</v>
      </c>
      <c r="AL1193" s="103"/>
      <c r="AM1193" s="104"/>
      <c r="AN1193" s="87"/>
      <c r="AO1193" s="103"/>
      <c r="AP1193" s="103"/>
      <c r="AQ1193" s="103"/>
      <c r="AR1193" s="104">
        <f t="shared" si="119"/>
        <v>0</v>
      </c>
      <c r="AS1193" s="87"/>
      <c r="AT1193" s="103"/>
      <c r="AU1193" s="103"/>
      <c r="AV1193" s="103"/>
      <c r="AW1193" s="104">
        <f t="shared" si="120"/>
        <v>0</v>
      </c>
    </row>
    <row r="1194" spans="1:49" hidden="1">
      <c r="A1194" s="522">
        <v>1190</v>
      </c>
      <c r="B1194" s="531" t="s">
        <v>1058</v>
      </c>
      <c r="C1194" s="513" t="s">
        <v>122</v>
      </c>
      <c r="D1194" s="513" t="s">
        <v>2640</v>
      </c>
      <c r="E1194" s="103" t="s">
        <v>1599</v>
      </c>
      <c r="F1194" s="513" t="s">
        <v>1857</v>
      </c>
      <c r="G1194" s="592" t="s">
        <v>1826</v>
      </c>
      <c r="H1194" s="87" t="s">
        <v>1857</v>
      </c>
      <c r="I1194" s="87" t="s">
        <v>1861</v>
      </c>
      <c r="J1194" s="106" t="s">
        <v>1859</v>
      </c>
      <c r="K1194" s="106"/>
      <c r="L1194" s="103"/>
      <c r="M1194" s="106"/>
      <c r="N1194" s="106"/>
      <c r="O1194" s="557" t="s">
        <v>1860</v>
      </c>
      <c r="P1194" s="103"/>
      <c r="Q1194" s="103"/>
      <c r="R1194" s="87" t="s">
        <v>184</v>
      </c>
      <c r="S1194" s="548">
        <v>0</v>
      </c>
      <c r="T1194" s="549">
        <v>2</v>
      </c>
      <c r="U1194" s="549">
        <v>1</v>
      </c>
      <c r="V1194" s="554">
        <f t="shared" si="123"/>
        <v>0</v>
      </c>
      <c r="W1194" s="549"/>
      <c r="X1194" s="549">
        <f t="shared" si="127"/>
        <v>1</v>
      </c>
      <c r="Y1194" s="554">
        <f t="shared" si="128"/>
        <v>0</v>
      </c>
      <c r="Z1194" s="677" t="s">
        <v>195</v>
      </c>
      <c r="AA1194" s="729"/>
      <c r="AB1194" s="693" t="s">
        <v>1832</v>
      </c>
      <c r="AC1194" s="7">
        <f t="shared" si="121"/>
        <v>0.41666666666666669</v>
      </c>
      <c r="AD1194" s="87"/>
      <c r="AE1194" s="103"/>
      <c r="AF1194" s="549">
        <v>2</v>
      </c>
      <c r="AG1194" s="103"/>
      <c r="AH1194" s="104"/>
      <c r="AI1194" s="87"/>
      <c r="AJ1194" s="103"/>
      <c r="AK1194" s="549">
        <v>2</v>
      </c>
      <c r="AL1194" s="103"/>
      <c r="AM1194" s="104"/>
      <c r="AN1194" s="87"/>
      <c r="AO1194" s="103"/>
      <c r="AP1194" s="103"/>
      <c r="AQ1194" s="103"/>
      <c r="AR1194" s="104">
        <f t="shared" si="119"/>
        <v>0</v>
      </c>
      <c r="AS1194" s="87"/>
      <c r="AT1194" s="103"/>
      <c r="AU1194" s="103"/>
      <c r="AV1194" s="103"/>
      <c r="AW1194" s="104">
        <f t="shared" si="120"/>
        <v>0</v>
      </c>
    </row>
    <row r="1195" spans="1:49" ht="28" hidden="1">
      <c r="A1195" s="522">
        <v>1191</v>
      </c>
      <c r="B1195" s="531" t="s">
        <v>1058</v>
      </c>
      <c r="C1195" s="513" t="s">
        <v>122</v>
      </c>
      <c r="D1195" s="513" t="s">
        <v>2640</v>
      </c>
      <c r="E1195" s="103" t="s">
        <v>1599</v>
      </c>
      <c r="F1195" s="513" t="s">
        <v>1862</v>
      </c>
      <c r="G1195" s="513" t="s">
        <v>1826</v>
      </c>
      <c r="H1195" s="87" t="s">
        <v>1724</v>
      </c>
      <c r="I1195" s="87" t="s">
        <v>1863</v>
      </c>
      <c r="J1195" s="106" t="s">
        <v>1864</v>
      </c>
      <c r="K1195" s="106"/>
      <c r="L1195" s="103"/>
      <c r="M1195" s="106"/>
      <c r="N1195" s="106"/>
      <c r="O1195" s="557" t="s">
        <v>1860</v>
      </c>
      <c r="P1195" s="103"/>
      <c r="Q1195" s="103"/>
      <c r="R1195" s="87" t="s">
        <v>184</v>
      </c>
      <c r="S1195" s="548">
        <v>1</v>
      </c>
      <c r="T1195" s="549">
        <v>0.1</v>
      </c>
      <c r="U1195" s="549">
        <v>1</v>
      </c>
      <c r="V1195" s="554">
        <f t="shared" si="123"/>
        <v>1.2000000000000002</v>
      </c>
      <c r="W1195" s="549"/>
      <c r="X1195" s="549">
        <f t="shared" si="127"/>
        <v>1</v>
      </c>
      <c r="Y1195" s="554">
        <f t="shared" si="128"/>
        <v>1.2000000000000002</v>
      </c>
      <c r="Z1195" s="677" t="s">
        <v>195</v>
      </c>
      <c r="AA1195" s="729" t="s">
        <v>826</v>
      </c>
      <c r="AB1195" s="692" t="s">
        <v>1839</v>
      </c>
      <c r="AC1195" s="7">
        <f t="shared" si="121"/>
        <v>0.41666666666666669</v>
      </c>
      <c r="AD1195" s="87"/>
      <c r="AE1195" s="103"/>
      <c r="AF1195" s="549">
        <v>0.1</v>
      </c>
      <c r="AG1195" s="103"/>
      <c r="AH1195" s="104"/>
      <c r="AI1195" s="87"/>
      <c r="AJ1195" s="103"/>
      <c r="AK1195" s="549">
        <v>0.1</v>
      </c>
      <c r="AL1195" s="103"/>
      <c r="AM1195" s="104"/>
      <c r="AN1195" s="87"/>
      <c r="AO1195" s="103"/>
      <c r="AP1195" s="103"/>
      <c r="AQ1195" s="103"/>
      <c r="AR1195" s="104">
        <f t="shared" si="119"/>
        <v>0</v>
      </c>
      <c r="AS1195" s="87"/>
      <c r="AT1195" s="103"/>
      <c r="AU1195" s="103"/>
      <c r="AV1195" s="103"/>
      <c r="AW1195" s="104">
        <f t="shared" si="120"/>
        <v>0</v>
      </c>
    </row>
    <row r="1196" spans="1:49" hidden="1">
      <c r="A1196" s="522">
        <v>1192</v>
      </c>
      <c r="B1196" s="531" t="s">
        <v>1058</v>
      </c>
      <c r="C1196" s="513" t="s">
        <v>122</v>
      </c>
      <c r="D1196" s="513" t="s">
        <v>2640</v>
      </c>
      <c r="E1196" s="103" t="s">
        <v>1599</v>
      </c>
      <c r="F1196" s="513" t="s">
        <v>1862</v>
      </c>
      <c r="G1196" s="592" t="s">
        <v>1826</v>
      </c>
      <c r="H1196" s="87" t="s">
        <v>1862</v>
      </c>
      <c r="I1196" s="87" t="s">
        <v>1865</v>
      </c>
      <c r="J1196" s="106" t="s">
        <v>1864</v>
      </c>
      <c r="K1196" s="106"/>
      <c r="L1196" s="103"/>
      <c r="M1196" s="106"/>
      <c r="N1196" s="106"/>
      <c r="O1196" s="557" t="s">
        <v>1860</v>
      </c>
      <c r="P1196" s="103"/>
      <c r="Q1196" s="103"/>
      <c r="R1196" s="87" t="s">
        <v>184</v>
      </c>
      <c r="S1196" s="548">
        <v>0</v>
      </c>
      <c r="T1196" s="549">
        <v>1</v>
      </c>
      <c r="U1196" s="549">
        <v>1</v>
      </c>
      <c r="V1196" s="554">
        <f t="shared" si="123"/>
        <v>0</v>
      </c>
      <c r="W1196" s="549"/>
      <c r="X1196" s="549">
        <f t="shared" si="127"/>
        <v>1</v>
      </c>
      <c r="Y1196" s="554">
        <f t="shared" si="128"/>
        <v>0</v>
      </c>
      <c r="Z1196" s="677" t="s">
        <v>195</v>
      </c>
      <c r="AA1196" s="729"/>
      <c r="AB1196" s="693" t="s">
        <v>1832</v>
      </c>
      <c r="AC1196" s="7">
        <f t="shared" si="121"/>
        <v>0.41666666666666669</v>
      </c>
      <c r="AD1196" s="87"/>
      <c r="AE1196" s="103"/>
      <c r="AF1196" s="549">
        <v>1</v>
      </c>
      <c r="AG1196" s="103"/>
      <c r="AH1196" s="104"/>
      <c r="AI1196" s="87"/>
      <c r="AJ1196" s="103"/>
      <c r="AK1196" s="549">
        <v>1</v>
      </c>
      <c r="AL1196" s="103"/>
      <c r="AM1196" s="104"/>
      <c r="AN1196" s="87"/>
      <c r="AO1196" s="103"/>
      <c r="AP1196" s="103"/>
      <c r="AQ1196" s="103"/>
      <c r="AR1196" s="104">
        <f t="shared" si="119"/>
        <v>0</v>
      </c>
      <c r="AS1196" s="87"/>
      <c r="AT1196" s="103"/>
      <c r="AU1196" s="103"/>
      <c r="AV1196" s="103"/>
      <c r="AW1196" s="104">
        <f t="shared" si="120"/>
        <v>0</v>
      </c>
    </row>
    <row r="1197" spans="1:49" ht="16.5" hidden="1" customHeight="1">
      <c r="A1197" s="522">
        <v>1193</v>
      </c>
      <c r="B1197" s="531" t="s">
        <v>1058</v>
      </c>
      <c r="C1197" s="513" t="s">
        <v>122</v>
      </c>
      <c r="D1197" s="513" t="s">
        <v>2640</v>
      </c>
      <c r="E1197" s="103" t="s">
        <v>1599</v>
      </c>
      <c r="F1197" s="513" t="s">
        <v>1866</v>
      </c>
      <c r="G1197" s="592" t="s">
        <v>1867</v>
      </c>
      <c r="H1197" s="425" t="s">
        <v>1835</v>
      </c>
      <c r="I1197" s="87" t="s">
        <v>1868</v>
      </c>
      <c r="J1197" s="106" t="s">
        <v>1869</v>
      </c>
      <c r="K1197" s="106"/>
      <c r="L1197" s="103"/>
      <c r="M1197" s="106"/>
      <c r="N1197" s="106"/>
      <c r="O1197" s="557" t="s">
        <v>1870</v>
      </c>
      <c r="P1197" s="103"/>
      <c r="Q1197" s="103"/>
      <c r="R1197" s="87" t="s">
        <v>184</v>
      </c>
      <c r="S1197" s="548">
        <v>1</v>
      </c>
      <c r="T1197" s="549">
        <v>0.1</v>
      </c>
      <c r="U1197" s="549">
        <v>1</v>
      </c>
      <c r="V1197" s="554">
        <f t="shared" si="123"/>
        <v>1.2000000000000002</v>
      </c>
      <c r="W1197" s="549"/>
      <c r="X1197" s="549">
        <f t="shared" si="127"/>
        <v>1</v>
      </c>
      <c r="Y1197" s="554">
        <f t="shared" si="128"/>
        <v>1.2000000000000002</v>
      </c>
      <c r="Z1197" s="677" t="s">
        <v>195</v>
      </c>
      <c r="AA1197" s="729" t="s">
        <v>826</v>
      </c>
      <c r="AB1197" s="102"/>
      <c r="AC1197" s="7">
        <f t="shared" si="121"/>
        <v>0.41666666666666669</v>
      </c>
      <c r="AD1197" s="87"/>
      <c r="AE1197" s="103"/>
      <c r="AF1197" s="549">
        <v>0.1</v>
      </c>
      <c r="AG1197" s="103"/>
      <c r="AH1197" s="104"/>
      <c r="AI1197" s="87"/>
      <c r="AJ1197" s="103"/>
      <c r="AK1197" s="549">
        <v>0.1</v>
      </c>
      <c r="AL1197" s="103"/>
      <c r="AM1197" s="104"/>
      <c r="AN1197" s="87"/>
      <c r="AO1197" s="103"/>
      <c r="AP1197" s="103"/>
      <c r="AQ1197" s="103"/>
      <c r="AR1197" s="104">
        <f>AO1197*AP1197*AQ1197*12</f>
        <v>0</v>
      </c>
      <c r="AS1197" s="87"/>
      <c r="AT1197" s="103"/>
      <c r="AU1197" s="103"/>
      <c r="AV1197" s="103"/>
      <c r="AW1197" s="104">
        <f>AT1197*AU1197*AV1197*12</f>
        <v>0</v>
      </c>
    </row>
    <row r="1198" spans="1:49" ht="16.5" hidden="1" customHeight="1">
      <c r="A1198" s="522">
        <v>1194</v>
      </c>
      <c r="B1198" s="531" t="s">
        <v>1058</v>
      </c>
      <c r="C1198" s="513" t="s">
        <v>122</v>
      </c>
      <c r="D1198" s="513" t="s">
        <v>2640</v>
      </c>
      <c r="E1198" s="103" t="s">
        <v>1599</v>
      </c>
      <c r="F1198" s="513" t="s">
        <v>1866</v>
      </c>
      <c r="G1198" s="592" t="s">
        <v>1867</v>
      </c>
      <c r="H1198" s="425" t="s">
        <v>1866</v>
      </c>
      <c r="I1198" s="87" t="s">
        <v>1871</v>
      </c>
      <c r="J1198" s="106" t="s">
        <v>1869</v>
      </c>
      <c r="K1198" s="106"/>
      <c r="L1198" s="103"/>
      <c r="M1198" s="106"/>
      <c r="N1198" s="106"/>
      <c r="O1198" s="557" t="s">
        <v>1870</v>
      </c>
      <c r="P1198" s="103"/>
      <c r="Q1198" s="103"/>
      <c r="R1198" s="87" t="s">
        <v>184</v>
      </c>
      <c r="S1198" s="548">
        <v>0</v>
      </c>
      <c r="T1198" s="549">
        <v>1</v>
      </c>
      <c r="U1198" s="549">
        <v>1</v>
      </c>
      <c r="V1198" s="554">
        <f t="shared" si="123"/>
        <v>0</v>
      </c>
      <c r="W1198" s="549"/>
      <c r="X1198" s="549">
        <f t="shared" si="127"/>
        <v>1</v>
      </c>
      <c r="Y1198" s="554">
        <f t="shared" si="128"/>
        <v>0</v>
      </c>
      <c r="Z1198" s="677" t="s">
        <v>195</v>
      </c>
      <c r="AA1198" s="729"/>
      <c r="AB1198" s="102"/>
      <c r="AC1198" s="7">
        <f t="shared" si="121"/>
        <v>0.41666666666666669</v>
      </c>
      <c r="AD1198" s="87"/>
      <c r="AE1198" s="103"/>
      <c r="AF1198" s="549">
        <v>1</v>
      </c>
      <c r="AG1198" s="103"/>
      <c r="AH1198" s="104"/>
      <c r="AI1198" s="87"/>
      <c r="AJ1198" s="103"/>
      <c r="AK1198" s="549">
        <v>1</v>
      </c>
      <c r="AL1198" s="103"/>
      <c r="AM1198" s="104"/>
      <c r="AN1198" s="87"/>
      <c r="AO1198" s="103"/>
      <c r="AP1198" s="103"/>
      <c r="AQ1198" s="103"/>
      <c r="AR1198" s="104">
        <f>AO1198*AP1198*AQ1198*12</f>
        <v>0</v>
      </c>
      <c r="AS1198" s="87"/>
      <c r="AT1198" s="103"/>
      <c r="AU1198" s="103"/>
      <c r="AV1198" s="103"/>
      <c r="AW1198" s="104">
        <f>AT1198*AU1198*AV1198*12</f>
        <v>0</v>
      </c>
    </row>
    <row r="1199" spans="1:49" ht="16.5" hidden="1" customHeight="1">
      <c r="A1199" s="522">
        <v>1195</v>
      </c>
      <c r="B1199" s="531" t="s">
        <v>1058</v>
      </c>
      <c r="C1199" s="513" t="s">
        <v>122</v>
      </c>
      <c r="D1199" s="513" t="s">
        <v>2640</v>
      </c>
      <c r="E1199" s="103" t="s">
        <v>1599</v>
      </c>
      <c r="F1199" s="513" t="s">
        <v>1872</v>
      </c>
      <c r="G1199" s="513" t="s">
        <v>1873</v>
      </c>
      <c r="H1199" s="87" t="s">
        <v>1874</v>
      </c>
      <c r="I1199" s="87" t="s">
        <v>1875</v>
      </c>
      <c r="J1199" s="106" t="s">
        <v>1876</v>
      </c>
      <c r="K1199" s="106"/>
      <c r="L1199" s="103"/>
      <c r="M1199" s="106"/>
      <c r="N1199" s="106"/>
      <c r="O1199" s="557" t="s">
        <v>1877</v>
      </c>
      <c r="P1199" s="103"/>
      <c r="Q1199" s="103"/>
      <c r="R1199" s="87" t="s">
        <v>184</v>
      </c>
      <c r="S1199" s="548">
        <v>0</v>
      </c>
      <c r="T1199" s="549">
        <v>2</v>
      </c>
      <c r="U1199" s="549">
        <v>1</v>
      </c>
      <c r="V1199" s="554">
        <f t="shared" si="123"/>
        <v>0</v>
      </c>
      <c r="W1199" s="549"/>
      <c r="X1199" s="549">
        <f t="shared" si="127"/>
        <v>1</v>
      </c>
      <c r="Y1199" s="554">
        <f t="shared" si="128"/>
        <v>0</v>
      </c>
      <c r="Z1199" s="677" t="s">
        <v>195</v>
      </c>
      <c r="AA1199" s="729" t="s">
        <v>826</v>
      </c>
      <c r="AB1199" s="102"/>
      <c r="AC1199" s="7">
        <f t="shared" si="121"/>
        <v>0.41666666666666669</v>
      </c>
      <c r="AD1199" s="87"/>
      <c r="AE1199" s="103">
        <v>0</v>
      </c>
      <c r="AF1199" s="549">
        <v>2</v>
      </c>
      <c r="AG1199" s="103">
        <f>2.8*0.5</f>
        <v>1.4</v>
      </c>
      <c r="AH1199" s="104">
        <f t="shared" si="118"/>
        <v>0</v>
      </c>
      <c r="AI1199" s="87"/>
      <c r="AJ1199" s="103">
        <v>0</v>
      </c>
      <c r="AK1199" s="549">
        <v>2</v>
      </c>
      <c r="AL1199" s="103">
        <f>2.8*0.5</f>
        <v>1.4</v>
      </c>
      <c r="AM1199" s="104">
        <f t="shared" si="122"/>
        <v>0</v>
      </c>
      <c r="AN1199" s="87"/>
      <c r="AO1199" s="103"/>
      <c r="AP1199" s="103"/>
      <c r="AQ1199" s="103"/>
      <c r="AR1199" s="104">
        <f t="shared" si="119"/>
        <v>0</v>
      </c>
      <c r="AS1199" s="87"/>
      <c r="AT1199" s="103"/>
      <c r="AU1199" s="103"/>
      <c r="AV1199" s="103"/>
      <c r="AW1199" s="104">
        <f t="shared" si="120"/>
        <v>0</v>
      </c>
    </row>
    <row r="1200" spans="1:49" hidden="1">
      <c r="A1200" s="522">
        <v>1196</v>
      </c>
      <c r="B1200" s="531" t="s">
        <v>1058</v>
      </c>
      <c r="C1200" s="513" t="s">
        <v>122</v>
      </c>
      <c r="D1200" s="513" t="s">
        <v>2640</v>
      </c>
      <c r="E1200" s="103" t="s">
        <v>1599</v>
      </c>
      <c r="F1200" s="513" t="s">
        <v>1872</v>
      </c>
      <c r="G1200" s="592" t="s">
        <v>1873</v>
      </c>
      <c r="H1200" s="87" t="s">
        <v>1878</v>
      </c>
      <c r="I1200" s="87" t="s">
        <v>1879</v>
      </c>
      <c r="J1200" s="106" t="s">
        <v>1695</v>
      </c>
      <c r="K1200" s="106"/>
      <c r="L1200" s="103"/>
      <c r="M1200" s="106"/>
      <c r="N1200" s="106"/>
      <c r="O1200" s="557" t="s">
        <v>1877</v>
      </c>
      <c r="P1200" s="103"/>
      <c r="Q1200" s="103"/>
      <c r="R1200" s="87" t="s">
        <v>184</v>
      </c>
      <c r="S1200" s="548">
        <v>1</v>
      </c>
      <c r="T1200" s="549">
        <v>1</v>
      </c>
      <c r="U1200" s="549">
        <v>1</v>
      </c>
      <c r="V1200" s="554">
        <f t="shared" si="123"/>
        <v>12</v>
      </c>
      <c r="W1200" s="549"/>
      <c r="X1200" s="549">
        <f t="shared" si="127"/>
        <v>1</v>
      </c>
      <c r="Y1200" s="554">
        <f t="shared" si="128"/>
        <v>12</v>
      </c>
      <c r="Z1200" s="677" t="s">
        <v>195</v>
      </c>
      <c r="AA1200" s="729"/>
      <c r="AB1200" s="102"/>
      <c r="AC1200" s="7">
        <f t="shared" si="121"/>
        <v>0.41666666666666669</v>
      </c>
      <c r="AD1200" s="87"/>
      <c r="AE1200" s="103">
        <v>1</v>
      </c>
      <c r="AF1200" s="549">
        <v>1</v>
      </c>
      <c r="AG1200" s="103">
        <f>2.8*0.5</f>
        <v>1.4</v>
      </c>
      <c r="AH1200" s="104">
        <f t="shared" si="118"/>
        <v>16.799999999999997</v>
      </c>
      <c r="AI1200" s="87"/>
      <c r="AJ1200" s="103">
        <v>1</v>
      </c>
      <c r="AK1200" s="549">
        <v>1</v>
      </c>
      <c r="AL1200" s="103">
        <f>2.8*0.5</f>
        <v>1.4</v>
      </c>
      <c r="AM1200" s="104">
        <f t="shared" si="122"/>
        <v>16.799999999999997</v>
      </c>
      <c r="AN1200" s="87"/>
      <c r="AO1200" s="103"/>
      <c r="AP1200" s="103"/>
      <c r="AQ1200" s="103"/>
      <c r="AR1200" s="104">
        <f t="shared" si="119"/>
        <v>0</v>
      </c>
      <c r="AS1200" s="87"/>
      <c r="AT1200" s="103"/>
      <c r="AU1200" s="103"/>
      <c r="AV1200" s="103"/>
      <c r="AW1200" s="104">
        <f t="shared" si="120"/>
        <v>0</v>
      </c>
    </row>
    <row r="1201" spans="1:51" hidden="1">
      <c r="A1201" s="522">
        <v>1197</v>
      </c>
      <c r="B1201" s="531" t="s">
        <v>1058</v>
      </c>
      <c r="C1201" s="513" t="s">
        <v>122</v>
      </c>
      <c r="D1201" s="513" t="s">
        <v>2641</v>
      </c>
      <c r="E1201" s="576" t="s">
        <v>2938</v>
      </c>
      <c r="F1201" s="562" t="s">
        <v>334</v>
      </c>
      <c r="G1201" s="103" t="s">
        <v>647</v>
      </c>
      <c r="H1201" s="87" t="s">
        <v>1880</v>
      </c>
      <c r="I1201" s="87" t="s">
        <v>1881</v>
      </c>
      <c r="J1201" s="106" t="s">
        <v>1505</v>
      </c>
      <c r="K1201" s="103"/>
      <c r="L1201" s="103"/>
      <c r="M1201" s="106"/>
      <c r="N1201" s="106"/>
      <c r="O1201" s="557"/>
      <c r="P1201" s="103"/>
      <c r="Q1201" s="103"/>
      <c r="R1201" s="87" t="s">
        <v>1509</v>
      </c>
      <c r="S1201" s="548">
        <v>1</v>
      </c>
      <c r="T1201" s="549">
        <v>0.8</v>
      </c>
      <c r="U1201" s="549">
        <v>32</v>
      </c>
      <c r="V1201" s="554">
        <f t="shared" si="123"/>
        <v>307.20000000000005</v>
      </c>
      <c r="W1201" s="549"/>
      <c r="X1201" s="549">
        <f>U1201*2</f>
        <v>64</v>
      </c>
      <c r="Y1201" s="554">
        <f t="shared" si="128"/>
        <v>614.40000000000009</v>
      </c>
      <c r="Z1201" s="677" t="s">
        <v>2699</v>
      </c>
      <c r="AA1201" s="729" t="s">
        <v>2707</v>
      </c>
      <c r="AB1201" s="102" t="s">
        <v>2700</v>
      </c>
      <c r="AC1201" s="7">
        <f t="shared" si="121"/>
        <v>26.666666666666668</v>
      </c>
      <c r="AD1201" s="87"/>
      <c r="AE1201" s="103"/>
      <c r="AF1201" s="549">
        <v>0.8</v>
      </c>
      <c r="AG1201" s="103"/>
      <c r="AH1201" s="104"/>
      <c r="AI1201" s="87"/>
      <c r="AJ1201" s="103"/>
      <c r="AK1201" s="549">
        <v>0.8</v>
      </c>
      <c r="AL1201" s="103"/>
      <c r="AM1201" s="104"/>
      <c r="AN1201" s="87"/>
      <c r="AO1201" s="103"/>
      <c r="AP1201" s="103"/>
      <c r="AQ1201" s="103"/>
      <c r="AR1201" s="104">
        <f t="shared" si="119"/>
        <v>0</v>
      </c>
      <c r="AS1201" s="87"/>
      <c r="AT1201" s="103"/>
      <c r="AU1201" s="103"/>
      <c r="AV1201" s="103"/>
      <c r="AW1201" s="104">
        <f t="shared" si="120"/>
        <v>0</v>
      </c>
    </row>
    <row r="1202" spans="1:51" hidden="1">
      <c r="A1202" s="522">
        <v>1198</v>
      </c>
      <c r="B1202" s="531" t="s">
        <v>1058</v>
      </c>
      <c r="C1202" s="513" t="s">
        <v>122</v>
      </c>
      <c r="D1202" s="513" t="s">
        <v>2641</v>
      </c>
      <c r="E1202" s="576" t="s">
        <v>2938</v>
      </c>
      <c r="F1202" s="562" t="s">
        <v>334</v>
      </c>
      <c r="G1202" s="103" t="s">
        <v>647</v>
      </c>
      <c r="H1202" s="87" t="s">
        <v>338</v>
      </c>
      <c r="I1202" s="109" t="s">
        <v>1189</v>
      </c>
      <c r="J1202" s="106"/>
      <c r="K1202" s="103"/>
      <c r="L1202" s="103"/>
      <c r="M1202" s="106"/>
      <c r="N1202" s="106"/>
      <c r="O1202" s="557"/>
      <c r="P1202" s="103"/>
      <c r="Q1202" s="103"/>
      <c r="R1202" s="547" t="s">
        <v>1509</v>
      </c>
      <c r="S1202" s="548">
        <v>1</v>
      </c>
      <c r="T1202" s="549">
        <v>0.8</v>
      </c>
      <c r="U1202" s="549">
        <v>32</v>
      </c>
      <c r="V1202" s="554">
        <f t="shared" si="123"/>
        <v>307.20000000000005</v>
      </c>
      <c r="W1202" s="549"/>
      <c r="X1202" s="549">
        <f>U1202*2</f>
        <v>64</v>
      </c>
      <c r="Y1202" s="554">
        <f t="shared" si="128"/>
        <v>614.40000000000009</v>
      </c>
      <c r="Z1202" s="677" t="s">
        <v>2699</v>
      </c>
      <c r="AA1202" s="729"/>
      <c r="AB1202" s="102" t="s">
        <v>2700</v>
      </c>
      <c r="AC1202" s="7">
        <f t="shared" si="121"/>
        <v>26.666666666666668</v>
      </c>
      <c r="AD1202" s="87"/>
      <c r="AE1202" s="103"/>
      <c r="AF1202" s="549">
        <v>0.8</v>
      </c>
      <c r="AG1202" s="103"/>
      <c r="AH1202" s="104"/>
      <c r="AI1202" s="87"/>
      <c r="AJ1202" s="103"/>
      <c r="AK1202" s="549">
        <v>0.8</v>
      </c>
      <c r="AL1202" s="103"/>
      <c r="AM1202" s="104"/>
      <c r="AN1202" s="87"/>
      <c r="AO1202" s="103"/>
      <c r="AP1202" s="103"/>
      <c r="AQ1202" s="103"/>
      <c r="AR1202" s="104">
        <f t="shared" si="119"/>
        <v>0</v>
      </c>
      <c r="AS1202" s="87"/>
      <c r="AT1202" s="103"/>
      <c r="AU1202" s="103"/>
      <c r="AV1202" s="103"/>
      <c r="AW1202" s="104">
        <f t="shared" si="120"/>
        <v>0</v>
      </c>
    </row>
    <row r="1203" spans="1:51" hidden="1">
      <c r="A1203" s="522">
        <v>1199</v>
      </c>
      <c r="B1203" s="531" t="s">
        <v>1058</v>
      </c>
      <c r="C1203" s="513" t="s">
        <v>122</v>
      </c>
      <c r="D1203" s="513" t="s">
        <v>2641</v>
      </c>
      <c r="E1203" s="576" t="s">
        <v>2938</v>
      </c>
      <c r="F1203" s="562" t="s">
        <v>334</v>
      </c>
      <c r="G1203" s="103" t="s">
        <v>647</v>
      </c>
      <c r="H1203" s="87" t="s">
        <v>1472</v>
      </c>
      <c r="I1203" s="109" t="s">
        <v>1190</v>
      </c>
      <c r="J1203" s="106"/>
      <c r="K1203" s="103"/>
      <c r="L1203" s="103"/>
      <c r="M1203" s="106"/>
      <c r="N1203" s="106"/>
      <c r="O1203" s="557"/>
      <c r="P1203" s="103"/>
      <c r="Q1203" s="103"/>
      <c r="R1203" s="547" t="s">
        <v>184</v>
      </c>
      <c r="S1203" s="548">
        <v>1</v>
      </c>
      <c r="T1203" s="549">
        <v>0.4</v>
      </c>
      <c r="U1203" s="549">
        <v>32</v>
      </c>
      <c r="V1203" s="554">
        <f t="shared" si="123"/>
        <v>153.60000000000002</v>
      </c>
      <c r="W1203" s="549"/>
      <c r="X1203" s="549">
        <f t="shared" ref="X1203:X1225" si="129">U1203*2</f>
        <v>64</v>
      </c>
      <c r="Y1203" s="554">
        <f t="shared" si="128"/>
        <v>307.20000000000005</v>
      </c>
      <c r="Z1203" s="677" t="s">
        <v>2699</v>
      </c>
      <c r="AA1203" s="729"/>
      <c r="AB1203" s="102" t="s">
        <v>2700</v>
      </c>
      <c r="AC1203" s="7">
        <f t="shared" si="121"/>
        <v>26.666666666666668</v>
      </c>
      <c r="AD1203" s="87"/>
      <c r="AE1203" s="103"/>
      <c r="AF1203" s="549">
        <v>0.4</v>
      </c>
      <c r="AG1203" s="103"/>
      <c r="AH1203" s="104"/>
      <c r="AI1203" s="87"/>
      <c r="AJ1203" s="103"/>
      <c r="AK1203" s="549">
        <v>0.4</v>
      </c>
      <c r="AL1203" s="103"/>
      <c r="AM1203" s="104"/>
      <c r="AN1203" s="87"/>
      <c r="AO1203" s="103"/>
      <c r="AP1203" s="103"/>
      <c r="AQ1203" s="103"/>
      <c r="AR1203" s="104">
        <f t="shared" si="119"/>
        <v>0</v>
      </c>
      <c r="AS1203" s="87"/>
      <c r="AT1203" s="103"/>
      <c r="AU1203" s="103"/>
      <c r="AV1203" s="103"/>
      <c r="AW1203" s="104">
        <f t="shared" si="120"/>
        <v>0</v>
      </c>
    </row>
    <row r="1204" spans="1:51" hidden="1">
      <c r="A1204" s="522">
        <v>1200</v>
      </c>
      <c r="B1204" s="531" t="s">
        <v>1058</v>
      </c>
      <c r="C1204" s="513" t="s">
        <v>122</v>
      </c>
      <c r="D1204" s="513" t="s">
        <v>2641</v>
      </c>
      <c r="E1204" s="576" t="s">
        <v>2938</v>
      </c>
      <c r="F1204" s="562" t="s">
        <v>334</v>
      </c>
      <c r="G1204" s="103" t="s">
        <v>647</v>
      </c>
      <c r="H1204" s="87" t="s">
        <v>1883</v>
      </c>
      <c r="I1204" s="109" t="s">
        <v>1191</v>
      </c>
      <c r="J1204" s="106" t="s">
        <v>1511</v>
      </c>
      <c r="K1204" s="103"/>
      <c r="L1204" s="103"/>
      <c r="M1204" s="106"/>
      <c r="N1204" s="106"/>
      <c r="O1204" s="557"/>
      <c r="P1204" s="103"/>
      <c r="Q1204" s="103"/>
      <c r="R1204" s="547" t="s">
        <v>184</v>
      </c>
      <c r="S1204" s="548">
        <v>0</v>
      </c>
      <c r="T1204" s="549">
        <v>12</v>
      </c>
      <c r="U1204" s="549">
        <v>32</v>
      </c>
      <c r="V1204" s="554">
        <f t="shared" si="123"/>
        <v>0</v>
      </c>
      <c r="W1204" s="549"/>
      <c r="X1204" s="549">
        <f t="shared" si="129"/>
        <v>64</v>
      </c>
      <c r="Y1204" s="554">
        <f t="shared" si="128"/>
        <v>0</v>
      </c>
      <c r="Z1204" s="677" t="s">
        <v>2699</v>
      </c>
      <c r="AA1204" s="729"/>
      <c r="AB1204" s="102" t="s">
        <v>2700</v>
      </c>
      <c r="AC1204" s="7">
        <f t="shared" si="121"/>
        <v>26.666666666666668</v>
      </c>
      <c r="AD1204" s="87"/>
      <c r="AE1204" s="103"/>
      <c r="AF1204" s="549">
        <v>12</v>
      </c>
      <c r="AG1204" s="103"/>
      <c r="AH1204" s="104"/>
      <c r="AI1204" s="87"/>
      <c r="AJ1204" s="103"/>
      <c r="AK1204" s="549">
        <v>12</v>
      </c>
      <c r="AL1204" s="103"/>
      <c r="AM1204" s="104"/>
      <c r="AN1204" s="87"/>
      <c r="AO1204" s="103"/>
      <c r="AP1204" s="103"/>
      <c r="AQ1204" s="103"/>
      <c r="AR1204" s="104">
        <f t="shared" si="119"/>
        <v>0</v>
      </c>
      <c r="AS1204" s="87"/>
      <c r="AT1204" s="103"/>
      <c r="AU1204" s="103"/>
      <c r="AV1204" s="103"/>
      <c r="AW1204" s="104">
        <f t="shared" si="120"/>
        <v>0</v>
      </c>
    </row>
    <row r="1205" spans="1:51" ht="16.5" hidden="1" customHeight="1">
      <c r="A1205" s="522">
        <v>1201</v>
      </c>
      <c r="B1205" s="531" t="s">
        <v>1058</v>
      </c>
      <c r="C1205" s="513" t="s">
        <v>122</v>
      </c>
      <c r="D1205" s="513" t="s">
        <v>2641</v>
      </c>
      <c r="E1205" s="576" t="s">
        <v>2938</v>
      </c>
      <c r="F1205" s="562" t="s">
        <v>334</v>
      </c>
      <c r="G1205" s="637" t="s">
        <v>346</v>
      </c>
      <c r="H1205" s="87" t="s">
        <v>349</v>
      </c>
      <c r="I1205" s="109" t="s">
        <v>1193</v>
      </c>
      <c r="J1205" s="106" t="s">
        <v>1416</v>
      </c>
      <c r="K1205" s="103"/>
      <c r="L1205" s="103"/>
      <c r="M1205" s="106"/>
      <c r="N1205" s="106"/>
      <c r="O1205" s="557"/>
      <c r="P1205" s="103"/>
      <c r="Q1205" s="103"/>
      <c r="R1205" s="547" t="s">
        <v>420</v>
      </c>
      <c r="S1205" s="548">
        <v>1</v>
      </c>
      <c r="T1205" s="549">
        <v>0.1</v>
      </c>
      <c r="U1205" s="549">
        <v>32</v>
      </c>
      <c r="V1205" s="554">
        <f t="shared" si="123"/>
        <v>38.400000000000006</v>
      </c>
      <c r="W1205" s="549"/>
      <c r="X1205" s="549">
        <f t="shared" si="129"/>
        <v>64</v>
      </c>
      <c r="Y1205" s="554">
        <f t="shared" si="128"/>
        <v>76.800000000000011</v>
      </c>
      <c r="Z1205" s="677" t="s">
        <v>2699</v>
      </c>
      <c r="AA1205" s="729"/>
      <c r="AB1205" s="102" t="s">
        <v>2700</v>
      </c>
      <c r="AC1205" s="7">
        <f t="shared" si="121"/>
        <v>26.666666666666668</v>
      </c>
      <c r="AD1205" s="87"/>
      <c r="AE1205" s="103"/>
      <c r="AF1205" s="549">
        <v>0.1</v>
      </c>
      <c r="AG1205" s="103"/>
      <c r="AH1205" s="104"/>
      <c r="AI1205" s="87"/>
      <c r="AJ1205" s="103"/>
      <c r="AK1205" s="549">
        <v>0.1</v>
      </c>
      <c r="AL1205" s="103"/>
      <c r="AM1205" s="104"/>
      <c r="AN1205" s="87"/>
      <c r="AO1205" s="103"/>
      <c r="AP1205" s="103"/>
      <c r="AQ1205" s="103"/>
      <c r="AR1205" s="104">
        <f t="shared" si="119"/>
        <v>0</v>
      </c>
      <c r="AS1205" s="87"/>
      <c r="AT1205" s="103"/>
      <c r="AU1205" s="103"/>
      <c r="AV1205" s="103"/>
      <c r="AW1205" s="104">
        <f t="shared" si="120"/>
        <v>0</v>
      </c>
    </row>
    <row r="1206" spans="1:51" ht="16.5" hidden="1" customHeight="1">
      <c r="A1206" s="522">
        <v>1202</v>
      </c>
      <c r="B1206" s="531" t="s">
        <v>1058</v>
      </c>
      <c r="C1206" s="513" t="s">
        <v>122</v>
      </c>
      <c r="D1206" s="513" t="s">
        <v>2641</v>
      </c>
      <c r="E1206" s="576" t="s">
        <v>2938</v>
      </c>
      <c r="F1206" s="562" t="s">
        <v>334</v>
      </c>
      <c r="G1206" s="637" t="s">
        <v>346</v>
      </c>
      <c r="H1206" s="87" t="s">
        <v>1195</v>
      </c>
      <c r="I1206" s="109" t="s">
        <v>1195</v>
      </c>
      <c r="J1206" s="106"/>
      <c r="K1206" s="103"/>
      <c r="L1206" s="103"/>
      <c r="M1206" s="106"/>
      <c r="N1206" s="106"/>
      <c r="O1206" s="557"/>
      <c r="P1206" s="103"/>
      <c r="Q1206" s="103"/>
      <c r="R1206" s="547" t="s">
        <v>1512</v>
      </c>
      <c r="S1206" s="548">
        <v>0</v>
      </c>
      <c r="T1206" s="548">
        <v>0</v>
      </c>
      <c r="U1206" s="549">
        <v>32</v>
      </c>
      <c r="V1206" s="554">
        <f t="shared" si="123"/>
        <v>0</v>
      </c>
      <c r="W1206" s="549"/>
      <c r="X1206" s="549">
        <f t="shared" si="129"/>
        <v>64</v>
      </c>
      <c r="Y1206" s="554">
        <f t="shared" si="128"/>
        <v>0</v>
      </c>
      <c r="Z1206" s="677" t="s">
        <v>2699</v>
      </c>
      <c r="AA1206" s="729"/>
      <c r="AB1206" s="102" t="s">
        <v>2700</v>
      </c>
      <c r="AC1206" s="7">
        <f t="shared" si="121"/>
        <v>26.666666666666668</v>
      </c>
      <c r="AD1206" s="87"/>
      <c r="AE1206" s="103"/>
      <c r="AF1206" s="548">
        <v>0</v>
      </c>
      <c r="AG1206" s="103"/>
      <c r="AH1206" s="104"/>
      <c r="AI1206" s="87"/>
      <c r="AJ1206" s="103"/>
      <c r="AK1206" s="548">
        <v>0</v>
      </c>
      <c r="AL1206" s="103"/>
      <c r="AM1206" s="104"/>
      <c r="AN1206" s="87"/>
      <c r="AO1206" s="103"/>
      <c r="AP1206" s="103"/>
      <c r="AQ1206" s="103"/>
      <c r="AR1206" s="104">
        <f t="shared" si="119"/>
        <v>0</v>
      </c>
      <c r="AS1206" s="87"/>
      <c r="AT1206" s="103"/>
      <c r="AU1206" s="103"/>
      <c r="AV1206" s="103"/>
      <c r="AW1206" s="104">
        <f t="shared" si="120"/>
        <v>0</v>
      </c>
    </row>
    <row r="1207" spans="1:51" ht="16.5" hidden="1" customHeight="1">
      <c r="A1207" s="522">
        <v>1203</v>
      </c>
      <c r="B1207" s="531" t="s">
        <v>1058</v>
      </c>
      <c r="C1207" s="513" t="s">
        <v>122</v>
      </c>
      <c r="D1207" s="513" t="s">
        <v>2641</v>
      </c>
      <c r="E1207" s="576" t="s">
        <v>2938</v>
      </c>
      <c r="F1207" s="562" t="s">
        <v>334</v>
      </c>
      <c r="G1207" s="637" t="s">
        <v>346</v>
      </c>
      <c r="H1207" s="87" t="s">
        <v>1513</v>
      </c>
      <c r="I1207" s="109" t="s">
        <v>1197</v>
      </c>
      <c r="J1207" s="106"/>
      <c r="K1207" s="103"/>
      <c r="L1207" s="103"/>
      <c r="M1207" s="106"/>
      <c r="N1207" s="106"/>
      <c r="O1207" s="557"/>
      <c r="P1207" s="103"/>
      <c r="Q1207" s="103"/>
      <c r="R1207" s="547" t="s">
        <v>420</v>
      </c>
      <c r="S1207" s="548">
        <v>1</v>
      </c>
      <c r="T1207" s="549">
        <v>0.1</v>
      </c>
      <c r="U1207" s="549">
        <v>32</v>
      </c>
      <c r="V1207" s="554">
        <f t="shared" si="123"/>
        <v>38.400000000000006</v>
      </c>
      <c r="W1207" s="549"/>
      <c r="X1207" s="549">
        <f t="shared" si="129"/>
        <v>64</v>
      </c>
      <c r="Y1207" s="554">
        <f t="shared" si="128"/>
        <v>76.800000000000011</v>
      </c>
      <c r="Z1207" s="677" t="s">
        <v>2699</v>
      </c>
      <c r="AA1207" s="729"/>
      <c r="AB1207" s="102" t="s">
        <v>2700</v>
      </c>
      <c r="AC1207" s="7">
        <f t="shared" si="121"/>
        <v>26.666666666666668</v>
      </c>
      <c r="AD1207" s="87"/>
      <c r="AE1207" s="103"/>
      <c r="AF1207" s="549">
        <v>0.1</v>
      </c>
      <c r="AG1207" s="103"/>
      <c r="AH1207" s="104"/>
      <c r="AI1207" s="87"/>
      <c r="AJ1207" s="103"/>
      <c r="AK1207" s="549">
        <v>0.1</v>
      </c>
      <c r="AL1207" s="103"/>
      <c r="AM1207" s="104"/>
      <c r="AN1207" s="87"/>
      <c r="AO1207" s="103"/>
      <c r="AP1207" s="103"/>
      <c r="AQ1207" s="103"/>
      <c r="AR1207" s="104">
        <f t="shared" si="119"/>
        <v>0</v>
      </c>
      <c r="AS1207" s="87"/>
      <c r="AT1207" s="103"/>
      <c r="AU1207" s="103"/>
      <c r="AV1207" s="103"/>
      <c r="AW1207" s="104">
        <f t="shared" si="120"/>
        <v>0</v>
      </c>
    </row>
    <row r="1208" spans="1:51" hidden="1">
      <c r="A1208" s="522">
        <v>1204</v>
      </c>
      <c r="B1208" s="531" t="s">
        <v>1058</v>
      </c>
      <c r="C1208" s="513" t="s">
        <v>122</v>
      </c>
      <c r="D1208" s="513" t="s">
        <v>2641</v>
      </c>
      <c r="E1208" s="576" t="s">
        <v>2938</v>
      </c>
      <c r="F1208" s="562" t="s">
        <v>334</v>
      </c>
      <c r="G1208" s="637" t="s">
        <v>346</v>
      </c>
      <c r="H1208" s="87" t="s">
        <v>355</v>
      </c>
      <c r="I1208" s="109" t="s">
        <v>1198</v>
      </c>
      <c r="J1208" s="106" t="s">
        <v>1511</v>
      </c>
      <c r="K1208" s="103"/>
      <c r="L1208" s="103"/>
      <c r="M1208" s="106"/>
      <c r="N1208" s="106"/>
      <c r="O1208" s="557"/>
      <c r="P1208" s="103"/>
      <c r="Q1208" s="103"/>
      <c r="R1208" s="547" t="s">
        <v>420</v>
      </c>
      <c r="S1208" s="548">
        <v>0</v>
      </c>
      <c r="T1208" s="549">
        <v>24</v>
      </c>
      <c r="U1208" s="549">
        <v>32</v>
      </c>
      <c r="V1208" s="554">
        <f t="shared" si="123"/>
        <v>0</v>
      </c>
      <c r="W1208" s="549"/>
      <c r="X1208" s="549">
        <f t="shared" si="129"/>
        <v>64</v>
      </c>
      <c r="Y1208" s="554">
        <f t="shared" si="128"/>
        <v>0</v>
      </c>
      <c r="Z1208" s="677" t="s">
        <v>2699</v>
      </c>
      <c r="AA1208" s="729"/>
      <c r="AB1208" s="102" t="s">
        <v>2700</v>
      </c>
      <c r="AC1208" s="7">
        <f t="shared" si="121"/>
        <v>26.666666666666668</v>
      </c>
      <c r="AD1208" s="87"/>
      <c r="AE1208" s="103"/>
      <c r="AF1208" s="549">
        <v>24</v>
      </c>
      <c r="AG1208" s="103"/>
      <c r="AH1208" s="104"/>
      <c r="AI1208" s="87"/>
      <c r="AJ1208" s="103"/>
      <c r="AK1208" s="549">
        <v>24</v>
      </c>
      <c r="AL1208" s="103"/>
      <c r="AM1208" s="104"/>
      <c r="AN1208" s="87"/>
      <c r="AO1208" s="103"/>
      <c r="AP1208" s="103"/>
      <c r="AQ1208" s="103"/>
      <c r="AR1208" s="104">
        <f t="shared" si="119"/>
        <v>0</v>
      </c>
      <c r="AS1208" s="87"/>
      <c r="AT1208" s="103"/>
      <c r="AU1208" s="103"/>
      <c r="AV1208" s="103"/>
      <c r="AW1208" s="104">
        <f t="shared" si="120"/>
        <v>0</v>
      </c>
    </row>
    <row r="1209" spans="1:51" ht="24" hidden="1" customHeight="1">
      <c r="A1209" s="522">
        <v>1205</v>
      </c>
      <c r="B1209" s="531" t="s">
        <v>1058</v>
      </c>
      <c r="C1209" s="513" t="s">
        <v>122</v>
      </c>
      <c r="D1209" s="513" t="s">
        <v>2641</v>
      </c>
      <c r="E1209" s="576" t="s">
        <v>2938</v>
      </c>
      <c r="F1209" s="562" t="s">
        <v>334</v>
      </c>
      <c r="G1209" s="562" t="s">
        <v>400</v>
      </c>
      <c r="H1209" s="87" t="s">
        <v>1545</v>
      </c>
      <c r="I1209" s="87" t="s">
        <v>1200</v>
      </c>
      <c r="J1209" s="106" t="s">
        <v>1416</v>
      </c>
      <c r="K1209" s="103"/>
      <c r="L1209" s="103"/>
      <c r="M1209" s="106"/>
      <c r="N1209" s="106"/>
      <c r="O1209" s="557"/>
      <c r="P1209" s="103"/>
      <c r="Q1209" s="103"/>
      <c r="R1209" s="87" t="s">
        <v>420</v>
      </c>
      <c r="S1209" s="548">
        <v>1</v>
      </c>
      <c r="T1209" s="549">
        <v>0.2</v>
      </c>
      <c r="U1209" s="549">
        <v>32</v>
      </c>
      <c r="V1209" s="554">
        <f t="shared" si="123"/>
        <v>76.800000000000011</v>
      </c>
      <c r="W1209" s="549"/>
      <c r="X1209" s="549">
        <f t="shared" si="129"/>
        <v>64</v>
      </c>
      <c r="Y1209" s="554">
        <f t="shared" si="128"/>
        <v>153.60000000000002</v>
      </c>
      <c r="Z1209" s="677" t="s">
        <v>2699</v>
      </c>
      <c r="AA1209" s="729"/>
      <c r="AB1209" s="102" t="s">
        <v>2700</v>
      </c>
      <c r="AC1209" s="7">
        <f t="shared" si="121"/>
        <v>26.666666666666668</v>
      </c>
      <c r="AD1209" s="87"/>
      <c r="AE1209" s="103"/>
      <c r="AF1209" s="549">
        <v>0.2</v>
      </c>
      <c r="AG1209" s="103"/>
      <c r="AH1209" s="104"/>
      <c r="AI1209" s="87"/>
      <c r="AJ1209" s="103"/>
      <c r="AK1209" s="549">
        <v>0.2</v>
      </c>
      <c r="AL1209" s="103"/>
      <c r="AM1209" s="104"/>
      <c r="AN1209" s="87"/>
      <c r="AO1209" s="103"/>
      <c r="AP1209" s="103"/>
      <c r="AQ1209" s="103"/>
      <c r="AR1209" s="104">
        <f t="shared" si="119"/>
        <v>0</v>
      </c>
      <c r="AS1209" s="87"/>
      <c r="AT1209" s="103"/>
      <c r="AU1209" s="103"/>
      <c r="AV1209" s="103"/>
      <c r="AW1209" s="104">
        <f t="shared" si="120"/>
        <v>0</v>
      </c>
      <c r="AY1209" s="72">
        <v>224.5</v>
      </c>
    </row>
    <row r="1210" spans="1:51" ht="23" hidden="1">
      <c r="A1210" s="522">
        <v>1206</v>
      </c>
      <c r="B1210" s="531" t="s">
        <v>1058</v>
      </c>
      <c r="C1210" s="513" t="s">
        <v>122</v>
      </c>
      <c r="D1210" s="513" t="s">
        <v>2641</v>
      </c>
      <c r="E1210" s="576" t="s">
        <v>2938</v>
      </c>
      <c r="F1210" s="562" t="s">
        <v>334</v>
      </c>
      <c r="G1210" s="562" t="s">
        <v>400</v>
      </c>
      <c r="H1210" s="87" t="s">
        <v>1885</v>
      </c>
      <c r="I1210" s="109" t="s">
        <v>1886</v>
      </c>
      <c r="J1210" s="106"/>
      <c r="K1210" s="103"/>
      <c r="L1210" s="103"/>
      <c r="M1210" s="106"/>
      <c r="N1210" s="106"/>
      <c r="O1210" s="557"/>
      <c r="P1210" s="103"/>
      <c r="Q1210" s="103"/>
      <c r="R1210" s="87" t="s">
        <v>420</v>
      </c>
      <c r="S1210" s="548">
        <v>1</v>
      </c>
      <c r="T1210" s="549">
        <v>1.2</v>
      </c>
      <c r="U1210" s="549">
        <v>32</v>
      </c>
      <c r="V1210" s="554">
        <f t="shared" si="123"/>
        <v>460.79999999999995</v>
      </c>
      <c r="W1210" s="549"/>
      <c r="X1210" s="549">
        <f t="shared" si="129"/>
        <v>64</v>
      </c>
      <c r="Y1210" s="554">
        <f t="shared" si="128"/>
        <v>921.59999999999991</v>
      </c>
      <c r="Z1210" s="677" t="s">
        <v>2699</v>
      </c>
      <c r="AA1210" s="729"/>
      <c r="AB1210" s="102" t="s">
        <v>2700</v>
      </c>
      <c r="AC1210" s="7">
        <f t="shared" si="121"/>
        <v>26.666666666666668</v>
      </c>
      <c r="AD1210" s="87"/>
      <c r="AE1210" s="103"/>
      <c r="AF1210" s="549">
        <v>1.2</v>
      </c>
      <c r="AG1210" s="103"/>
      <c r="AH1210" s="104"/>
      <c r="AI1210" s="87"/>
      <c r="AJ1210" s="103"/>
      <c r="AK1210" s="549">
        <v>1.2</v>
      </c>
      <c r="AL1210" s="103"/>
      <c r="AM1210" s="104"/>
      <c r="AN1210" s="87"/>
      <c r="AO1210" s="103"/>
      <c r="AP1210" s="103"/>
      <c r="AQ1210" s="103"/>
      <c r="AR1210" s="104"/>
      <c r="AS1210" s="87"/>
      <c r="AT1210" s="103"/>
      <c r="AU1210" s="103"/>
      <c r="AV1210" s="103"/>
      <c r="AW1210" s="104"/>
      <c r="AY1210" s="72"/>
    </row>
    <row r="1211" spans="1:51" hidden="1">
      <c r="A1211" s="522">
        <v>1207</v>
      </c>
      <c r="B1211" s="531" t="s">
        <v>1058</v>
      </c>
      <c r="C1211" s="513" t="s">
        <v>122</v>
      </c>
      <c r="D1211" s="513" t="s">
        <v>2641</v>
      </c>
      <c r="E1211" s="576" t="s">
        <v>2938</v>
      </c>
      <c r="F1211" s="562" t="s">
        <v>334</v>
      </c>
      <c r="G1211" s="103" t="s">
        <v>1887</v>
      </c>
      <c r="H1211" s="87" t="s">
        <v>404</v>
      </c>
      <c r="I1211" s="109" t="s">
        <v>1888</v>
      </c>
      <c r="J1211" s="106" t="s">
        <v>1416</v>
      </c>
      <c r="K1211" s="103"/>
      <c r="L1211" s="103"/>
      <c r="M1211" s="106"/>
      <c r="N1211" s="106"/>
      <c r="O1211" s="557"/>
      <c r="P1211" s="103"/>
      <c r="Q1211" s="103"/>
      <c r="R1211" s="87" t="s">
        <v>420</v>
      </c>
      <c r="S1211" s="548">
        <v>1</v>
      </c>
      <c r="T1211" s="549">
        <v>0.3</v>
      </c>
      <c r="U1211" s="549">
        <v>32</v>
      </c>
      <c r="V1211" s="554">
        <f t="shared" si="123"/>
        <v>115.19999999999999</v>
      </c>
      <c r="W1211" s="549"/>
      <c r="X1211" s="549">
        <f t="shared" si="129"/>
        <v>64</v>
      </c>
      <c r="Y1211" s="554">
        <f t="shared" si="128"/>
        <v>230.39999999999998</v>
      </c>
      <c r="Z1211" s="677" t="s">
        <v>2699</v>
      </c>
      <c r="AA1211" s="729"/>
      <c r="AB1211" s="102" t="s">
        <v>2700</v>
      </c>
      <c r="AC1211" s="7">
        <f t="shared" si="121"/>
        <v>26.666666666666668</v>
      </c>
      <c r="AD1211" s="87"/>
      <c r="AE1211" s="103">
        <v>1</v>
      </c>
      <c r="AF1211" s="549">
        <v>0.3</v>
      </c>
      <c r="AG1211" s="103">
        <f>2.8*8</f>
        <v>22.4</v>
      </c>
      <c r="AH1211" s="104">
        <f>AE1211*AF1211*AG1211*12</f>
        <v>80.64</v>
      </c>
      <c r="AI1211" s="87"/>
      <c r="AJ1211" s="103">
        <v>1</v>
      </c>
      <c r="AK1211" s="549">
        <v>0.3</v>
      </c>
      <c r="AL1211" s="103">
        <f t="shared" ref="AL1211:AL1225" si="130">4.3*8+2.8*8</f>
        <v>56.8</v>
      </c>
      <c r="AM1211" s="104">
        <f>AJ1211*AK1211*AL1211*12</f>
        <v>204.48</v>
      </c>
      <c r="AN1211" s="87"/>
      <c r="AO1211" s="103"/>
      <c r="AP1211" s="103"/>
      <c r="AQ1211" s="103"/>
      <c r="AR1211" s="104">
        <f t="shared" si="119"/>
        <v>0</v>
      </c>
      <c r="AS1211" s="87"/>
      <c r="AT1211" s="103"/>
      <c r="AU1211" s="103"/>
      <c r="AV1211" s="103"/>
      <c r="AW1211" s="104">
        <f t="shared" si="120"/>
        <v>0</v>
      </c>
      <c r="AY1211" s="72">
        <v>224.5</v>
      </c>
    </row>
    <row r="1212" spans="1:51" hidden="1">
      <c r="A1212" s="522">
        <v>1208</v>
      </c>
      <c r="B1212" s="531" t="s">
        <v>1058</v>
      </c>
      <c r="C1212" s="513" t="s">
        <v>122</v>
      </c>
      <c r="D1212" s="513" t="s">
        <v>2641</v>
      </c>
      <c r="E1212" s="576" t="s">
        <v>2938</v>
      </c>
      <c r="F1212" s="562" t="s">
        <v>334</v>
      </c>
      <c r="G1212" s="513" t="s">
        <v>1889</v>
      </c>
      <c r="H1212" s="87" t="s">
        <v>406</v>
      </c>
      <c r="I1212" s="109" t="s">
        <v>407</v>
      </c>
      <c r="J1212" s="106" t="s">
        <v>426</v>
      </c>
      <c r="K1212" s="103"/>
      <c r="L1212" s="103"/>
      <c r="M1212" s="106"/>
      <c r="N1212" s="106"/>
      <c r="O1212" s="557"/>
      <c r="P1212" s="103"/>
      <c r="Q1212" s="103"/>
      <c r="R1212" s="87" t="s">
        <v>420</v>
      </c>
      <c r="S1212" s="548">
        <v>1</v>
      </c>
      <c r="T1212" s="549">
        <v>0.3</v>
      </c>
      <c r="U1212" s="549">
        <v>32</v>
      </c>
      <c r="V1212" s="554">
        <f t="shared" si="123"/>
        <v>115.19999999999999</v>
      </c>
      <c r="W1212" s="549"/>
      <c r="X1212" s="549">
        <f t="shared" si="129"/>
        <v>64</v>
      </c>
      <c r="Y1212" s="554">
        <f t="shared" si="128"/>
        <v>230.39999999999998</v>
      </c>
      <c r="Z1212" s="677" t="s">
        <v>2699</v>
      </c>
      <c r="AA1212" s="729"/>
      <c r="AB1212" s="102" t="s">
        <v>2700</v>
      </c>
      <c r="AC1212" s="7">
        <f t="shared" si="121"/>
        <v>26.666666666666668</v>
      </c>
      <c r="AD1212" s="87"/>
      <c r="AE1212" s="103">
        <v>1</v>
      </c>
      <c r="AF1212" s="549">
        <v>0.3</v>
      </c>
      <c r="AG1212" s="103">
        <f t="shared" ref="AG1212:AG1225" si="131">2.8*8</f>
        <v>22.4</v>
      </c>
      <c r="AH1212" s="104">
        <f t="shared" si="118"/>
        <v>80.64</v>
      </c>
      <c r="AI1212" s="87"/>
      <c r="AJ1212" s="103">
        <v>1</v>
      </c>
      <c r="AK1212" s="549">
        <v>0.3</v>
      </c>
      <c r="AL1212" s="103">
        <f t="shared" si="130"/>
        <v>56.8</v>
      </c>
      <c r="AM1212" s="104">
        <f t="shared" si="122"/>
        <v>204.48</v>
      </c>
      <c r="AN1212" s="87"/>
      <c r="AO1212" s="103"/>
      <c r="AP1212" s="103"/>
      <c r="AQ1212" s="103"/>
      <c r="AR1212" s="104"/>
      <c r="AS1212" s="87"/>
      <c r="AT1212" s="103"/>
      <c r="AU1212" s="103"/>
      <c r="AV1212" s="103"/>
      <c r="AW1212" s="104"/>
      <c r="AY1212" s="72"/>
    </row>
    <row r="1213" spans="1:51" hidden="1">
      <c r="A1213" s="522">
        <v>1209</v>
      </c>
      <c r="B1213" s="531" t="s">
        <v>1058</v>
      </c>
      <c r="C1213" s="513" t="s">
        <v>122</v>
      </c>
      <c r="D1213" s="513" t="s">
        <v>2641</v>
      </c>
      <c r="E1213" s="576" t="s">
        <v>2938</v>
      </c>
      <c r="F1213" s="562" t="s">
        <v>334</v>
      </c>
      <c r="G1213" s="513" t="s">
        <v>1890</v>
      </c>
      <c r="H1213" s="87" t="s">
        <v>1891</v>
      </c>
      <c r="I1213" s="109" t="s">
        <v>1892</v>
      </c>
      <c r="J1213" s="106" t="s">
        <v>1893</v>
      </c>
      <c r="K1213" s="103"/>
      <c r="L1213" s="103"/>
      <c r="M1213" s="106"/>
      <c r="N1213" s="106"/>
      <c r="O1213" s="557"/>
      <c r="P1213" s="103"/>
      <c r="Q1213" s="103"/>
      <c r="R1213" s="87" t="s">
        <v>420</v>
      </c>
      <c r="S1213" s="548">
        <v>1</v>
      </c>
      <c r="T1213" s="549">
        <v>0.5</v>
      </c>
      <c r="U1213" s="549">
        <v>8</v>
      </c>
      <c r="V1213" s="554">
        <f t="shared" si="123"/>
        <v>48</v>
      </c>
      <c r="W1213" s="549"/>
      <c r="X1213" s="549">
        <f t="shared" si="129"/>
        <v>16</v>
      </c>
      <c r="Y1213" s="554">
        <f t="shared" si="128"/>
        <v>96</v>
      </c>
      <c r="Z1213" s="677" t="s">
        <v>2699</v>
      </c>
      <c r="AA1213" s="729"/>
      <c r="AB1213" s="102" t="s">
        <v>2700</v>
      </c>
      <c r="AC1213" s="7">
        <f t="shared" si="121"/>
        <v>6.666666666666667</v>
      </c>
      <c r="AD1213" s="87"/>
      <c r="AE1213" s="103">
        <v>1</v>
      </c>
      <c r="AF1213" s="549">
        <v>0.5</v>
      </c>
      <c r="AG1213" s="103">
        <f t="shared" si="131"/>
        <v>22.4</v>
      </c>
      <c r="AH1213" s="104">
        <f t="shared" si="118"/>
        <v>134.39999999999998</v>
      </c>
      <c r="AI1213" s="87"/>
      <c r="AJ1213" s="103">
        <v>1</v>
      </c>
      <c r="AK1213" s="549">
        <v>0.5</v>
      </c>
      <c r="AL1213" s="103">
        <f t="shared" si="130"/>
        <v>56.8</v>
      </c>
      <c r="AM1213" s="104">
        <f t="shared" si="122"/>
        <v>340.79999999999995</v>
      </c>
      <c r="AN1213" s="87"/>
      <c r="AO1213" s="103"/>
      <c r="AP1213" s="103"/>
      <c r="AQ1213" s="103"/>
      <c r="AR1213" s="104">
        <f t="shared" si="119"/>
        <v>0</v>
      </c>
      <c r="AS1213" s="87"/>
      <c r="AT1213" s="103"/>
      <c r="AU1213" s="103"/>
      <c r="AV1213" s="103"/>
      <c r="AW1213" s="104">
        <f t="shared" si="120"/>
        <v>0</v>
      </c>
      <c r="AY1213" s="72">
        <v>224.5</v>
      </c>
    </row>
    <row r="1214" spans="1:51" hidden="1">
      <c r="A1214" s="522">
        <v>1210</v>
      </c>
      <c r="B1214" s="531" t="s">
        <v>1058</v>
      </c>
      <c r="C1214" s="513" t="s">
        <v>122</v>
      </c>
      <c r="D1214" s="513" t="s">
        <v>2641</v>
      </c>
      <c r="E1214" s="576" t="s">
        <v>2938</v>
      </c>
      <c r="F1214" s="562" t="s">
        <v>334</v>
      </c>
      <c r="G1214" s="513" t="s">
        <v>1204</v>
      </c>
      <c r="H1214" s="87" t="s">
        <v>431</v>
      </c>
      <c r="I1214" s="109" t="s">
        <v>1206</v>
      </c>
      <c r="J1214" s="106" t="s">
        <v>1242</v>
      </c>
      <c r="K1214" s="103"/>
      <c r="L1214" s="103"/>
      <c r="M1214" s="106"/>
      <c r="N1214" s="106"/>
      <c r="O1214" s="557"/>
      <c r="P1214" s="103"/>
      <c r="Q1214" s="103"/>
      <c r="R1214" s="87" t="s">
        <v>184</v>
      </c>
      <c r="S1214" s="548">
        <v>1</v>
      </c>
      <c r="T1214" s="549">
        <v>0.2</v>
      </c>
      <c r="U1214" s="549">
        <v>32</v>
      </c>
      <c r="V1214" s="554">
        <f t="shared" si="123"/>
        <v>76.800000000000011</v>
      </c>
      <c r="W1214" s="549"/>
      <c r="X1214" s="549">
        <f t="shared" si="129"/>
        <v>64</v>
      </c>
      <c r="Y1214" s="554">
        <f t="shared" si="128"/>
        <v>153.60000000000002</v>
      </c>
      <c r="Z1214" s="677" t="s">
        <v>2699</v>
      </c>
      <c r="AA1214" s="729"/>
      <c r="AB1214" s="102" t="s">
        <v>2700</v>
      </c>
      <c r="AC1214" s="7">
        <f t="shared" si="121"/>
        <v>26.666666666666668</v>
      </c>
      <c r="AD1214" s="87"/>
      <c r="AE1214" s="103"/>
      <c r="AF1214" s="549">
        <v>0.2</v>
      </c>
      <c r="AG1214" s="103"/>
      <c r="AH1214" s="104"/>
      <c r="AI1214" s="87"/>
      <c r="AJ1214" s="103"/>
      <c r="AK1214" s="549">
        <v>0.2</v>
      </c>
      <c r="AL1214" s="103"/>
      <c r="AM1214" s="104"/>
      <c r="AN1214" s="87"/>
      <c r="AO1214" s="103"/>
      <c r="AP1214" s="103"/>
      <c r="AQ1214" s="103"/>
      <c r="AR1214" s="104"/>
      <c r="AS1214" s="87"/>
      <c r="AT1214" s="103"/>
      <c r="AU1214" s="103"/>
      <c r="AV1214" s="103"/>
      <c r="AW1214" s="104"/>
      <c r="AY1214" s="72"/>
    </row>
    <row r="1215" spans="1:51" hidden="1">
      <c r="A1215" s="522">
        <v>1211</v>
      </c>
      <c r="B1215" s="531" t="s">
        <v>1058</v>
      </c>
      <c r="C1215" s="513" t="s">
        <v>122</v>
      </c>
      <c r="D1215" s="513" t="s">
        <v>2641</v>
      </c>
      <c r="E1215" s="576" t="s">
        <v>2938</v>
      </c>
      <c r="F1215" s="562" t="s">
        <v>334</v>
      </c>
      <c r="G1215" s="513" t="s">
        <v>1204</v>
      </c>
      <c r="H1215" s="87" t="s">
        <v>413</v>
      </c>
      <c r="I1215" s="109" t="s">
        <v>1894</v>
      </c>
      <c r="J1215" s="106" t="s">
        <v>1242</v>
      </c>
      <c r="K1215" s="103"/>
      <c r="L1215" s="103"/>
      <c r="M1215" s="106"/>
      <c r="N1215" s="106"/>
      <c r="O1215" s="557"/>
      <c r="P1215" s="103"/>
      <c r="Q1215" s="103"/>
      <c r="R1215" s="87" t="s">
        <v>184</v>
      </c>
      <c r="S1215" s="548">
        <v>0</v>
      </c>
      <c r="T1215" s="549">
        <v>0.6</v>
      </c>
      <c r="U1215" s="549">
        <v>32</v>
      </c>
      <c r="V1215" s="554">
        <f t="shared" si="123"/>
        <v>0</v>
      </c>
      <c r="W1215" s="549"/>
      <c r="X1215" s="549">
        <f t="shared" si="129"/>
        <v>64</v>
      </c>
      <c r="Y1215" s="554">
        <f t="shared" si="128"/>
        <v>0</v>
      </c>
      <c r="Z1215" s="677" t="s">
        <v>2699</v>
      </c>
      <c r="AA1215" s="729"/>
      <c r="AB1215" s="102" t="s">
        <v>2700</v>
      </c>
      <c r="AC1215" s="7">
        <f t="shared" si="121"/>
        <v>26.666666666666668</v>
      </c>
      <c r="AD1215" s="87"/>
      <c r="AE1215" s="103"/>
      <c r="AF1215" s="549">
        <v>0.6</v>
      </c>
      <c r="AG1215" s="103"/>
      <c r="AH1215" s="104"/>
      <c r="AI1215" s="87"/>
      <c r="AJ1215" s="103"/>
      <c r="AK1215" s="549">
        <v>0.6</v>
      </c>
      <c r="AL1215" s="103"/>
      <c r="AM1215" s="104"/>
      <c r="AN1215" s="87"/>
      <c r="AO1215" s="103"/>
      <c r="AP1215" s="103"/>
      <c r="AQ1215" s="103"/>
      <c r="AR1215" s="104">
        <f t="shared" si="119"/>
        <v>0</v>
      </c>
      <c r="AS1215" s="87"/>
      <c r="AT1215" s="103"/>
      <c r="AU1215" s="103"/>
      <c r="AV1215" s="103"/>
      <c r="AW1215" s="104">
        <f t="shared" si="120"/>
        <v>0</v>
      </c>
      <c r="AY1215" s="72">
        <v>224.5</v>
      </c>
    </row>
    <row r="1216" spans="1:51" hidden="1">
      <c r="A1216" s="522">
        <v>1212</v>
      </c>
      <c r="B1216" s="531" t="s">
        <v>1058</v>
      </c>
      <c r="C1216" s="513" t="s">
        <v>122</v>
      </c>
      <c r="D1216" s="513" t="s">
        <v>2641</v>
      </c>
      <c r="E1216" s="576" t="s">
        <v>2938</v>
      </c>
      <c r="F1216" s="562" t="s">
        <v>334</v>
      </c>
      <c r="G1216" s="103" t="s">
        <v>1895</v>
      </c>
      <c r="H1216" s="87" t="s">
        <v>418</v>
      </c>
      <c r="I1216" s="109" t="s">
        <v>419</v>
      </c>
      <c r="J1216" s="106" t="s">
        <v>426</v>
      </c>
      <c r="K1216" s="103"/>
      <c r="L1216" s="103"/>
      <c r="M1216" s="106"/>
      <c r="N1216" s="106"/>
      <c r="O1216" s="557"/>
      <c r="P1216" s="103"/>
      <c r="Q1216" s="103"/>
      <c r="R1216" s="87" t="s">
        <v>184</v>
      </c>
      <c r="S1216" s="548">
        <v>1</v>
      </c>
      <c r="T1216" s="549">
        <v>1</v>
      </c>
      <c r="U1216" s="549">
        <v>32</v>
      </c>
      <c r="V1216" s="554">
        <f t="shared" si="123"/>
        <v>384</v>
      </c>
      <c r="W1216" s="549"/>
      <c r="X1216" s="549">
        <f t="shared" si="129"/>
        <v>64</v>
      </c>
      <c r="Y1216" s="554">
        <f t="shared" si="128"/>
        <v>768</v>
      </c>
      <c r="Z1216" s="677" t="s">
        <v>2699</v>
      </c>
      <c r="AA1216" s="729"/>
      <c r="AB1216" s="102" t="s">
        <v>2700</v>
      </c>
      <c r="AC1216" s="7">
        <f t="shared" ref="AC1216:AC1225" si="132">X1216/2.4</f>
        <v>26.666666666666668</v>
      </c>
      <c r="AD1216" s="87"/>
      <c r="AE1216" s="103">
        <v>1</v>
      </c>
      <c r="AF1216" s="549">
        <v>1</v>
      </c>
      <c r="AG1216" s="103">
        <f t="shared" si="131"/>
        <v>22.4</v>
      </c>
      <c r="AH1216" s="104">
        <f t="shared" si="118"/>
        <v>268.79999999999995</v>
      </c>
      <c r="AI1216" s="87"/>
      <c r="AJ1216" s="103">
        <v>1</v>
      </c>
      <c r="AK1216" s="549">
        <v>1</v>
      </c>
      <c r="AL1216" s="103">
        <f t="shared" si="130"/>
        <v>56.8</v>
      </c>
      <c r="AM1216" s="104">
        <f t="shared" si="122"/>
        <v>681.59999999999991</v>
      </c>
      <c r="AN1216" s="87"/>
      <c r="AO1216" s="103"/>
      <c r="AP1216" s="103"/>
      <c r="AQ1216" s="103"/>
      <c r="AR1216" s="104">
        <f t="shared" si="119"/>
        <v>0</v>
      </c>
      <c r="AS1216" s="87"/>
      <c r="AT1216" s="103"/>
      <c r="AU1216" s="103"/>
      <c r="AV1216" s="103"/>
      <c r="AW1216" s="104">
        <f t="shared" si="120"/>
        <v>0</v>
      </c>
      <c r="AY1216" s="72"/>
    </row>
    <row r="1217" spans="1:51" hidden="1">
      <c r="A1217" s="522">
        <v>1213</v>
      </c>
      <c r="B1217" s="531" t="s">
        <v>1058</v>
      </c>
      <c r="C1217" s="513" t="s">
        <v>122</v>
      </c>
      <c r="D1217" s="513" t="s">
        <v>2641</v>
      </c>
      <c r="E1217" s="576" t="s">
        <v>2938</v>
      </c>
      <c r="F1217" s="562" t="s">
        <v>334</v>
      </c>
      <c r="G1217" s="103" t="s">
        <v>1895</v>
      </c>
      <c r="H1217" s="87" t="s">
        <v>421</v>
      </c>
      <c r="I1217" s="109" t="s">
        <v>425</v>
      </c>
      <c r="J1217" s="106" t="s">
        <v>426</v>
      </c>
      <c r="K1217" s="103"/>
      <c r="L1217" s="103"/>
      <c r="M1217" s="106"/>
      <c r="N1217" s="106"/>
      <c r="O1217" s="557"/>
      <c r="P1217" s="103"/>
      <c r="Q1217" s="103"/>
      <c r="R1217" s="87" t="s">
        <v>184</v>
      </c>
      <c r="S1217" s="548">
        <v>1</v>
      </c>
      <c r="T1217" s="549">
        <v>1</v>
      </c>
      <c r="U1217" s="549">
        <v>32</v>
      </c>
      <c r="V1217" s="554">
        <f t="shared" si="123"/>
        <v>384</v>
      </c>
      <c r="W1217" s="549"/>
      <c r="X1217" s="549">
        <f t="shared" si="129"/>
        <v>64</v>
      </c>
      <c r="Y1217" s="554">
        <f t="shared" si="128"/>
        <v>768</v>
      </c>
      <c r="Z1217" s="677" t="s">
        <v>2699</v>
      </c>
      <c r="AA1217" s="729"/>
      <c r="AB1217" s="102" t="s">
        <v>2700</v>
      </c>
      <c r="AC1217" s="7">
        <f t="shared" si="132"/>
        <v>26.666666666666668</v>
      </c>
      <c r="AD1217" s="87"/>
      <c r="AE1217" s="103">
        <v>1</v>
      </c>
      <c r="AF1217" s="549">
        <v>1</v>
      </c>
      <c r="AG1217" s="103">
        <f t="shared" si="131"/>
        <v>22.4</v>
      </c>
      <c r="AH1217" s="104">
        <f t="shared" ref="AH1217:AH1280" si="133">AE1217*AF1217*AG1217*12</f>
        <v>268.79999999999995</v>
      </c>
      <c r="AI1217" s="87"/>
      <c r="AJ1217" s="103">
        <v>1</v>
      </c>
      <c r="AK1217" s="549">
        <v>1</v>
      </c>
      <c r="AL1217" s="103">
        <f t="shared" si="130"/>
        <v>56.8</v>
      </c>
      <c r="AM1217" s="104">
        <f t="shared" si="122"/>
        <v>681.59999999999991</v>
      </c>
      <c r="AN1217" s="87"/>
      <c r="AO1217" s="103"/>
      <c r="AP1217" s="103"/>
      <c r="AQ1217" s="103"/>
      <c r="AR1217" s="104">
        <f t="shared" si="119"/>
        <v>0</v>
      </c>
      <c r="AS1217" s="87"/>
      <c r="AT1217" s="103"/>
      <c r="AU1217" s="103"/>
      <c r="AV1217" s="103"/>
      <c r="AW1217" s="104">
        <f t="shared" si="120"/>
        <v>0</v>
      </c>
      <c r="AY1217" s="72"/>
    </row>
    <row r="1218" spans="1:51" ht="23" hidden="1">
      <c r="A1218" s="522">
        <v>1214</v>
      </c>
      <c r="B1218" s="531" t="s">
        <v>1058</v>
      </c>
      <c r="C1218" s="513" t="s">
        <v>122</v>
      </c>
      <c r="D1218" s="513" t="s">
        <v>2642</v>
      </c>
      <c r="E1218" s="562" t="s">
        <v>2644</v>
      </c>
      <c r="F1218" s="513" t="s">
        <v>2683</v>
      </c>
      <c r="G1218" s="513" t="s">
        <v>1039</v>
      </c>
      <c r="H1218" s="87" t="s">
        <v>431</v>
      </c>
      <c r="I1218" s="109" t="s">
        <v>1896</v>
      </c>
      <c r="J1218" s="106" t="s">
        <v>1242</v>
      </c>
      <c r="K1218" s="103"/>
      <c r="L1218" s="103"/>
      <c r="M1218" s="106"/>
      <c r="N1218" s="106"/>
      <c r="O1218" s="557" t="s">
        <v>1897</v>
      </c>
      <c r="P1218" s="103"/>
      <c r="Q1218" s="103"/>
      <c r="R1218" s="87" t="s">
        <v>184</v>
      </c>
      <c r="S1218" s="548">
        <v>1</v>
      </c>
      <c r="T1218" s="549">
        <v>1</v>
      </c>
      <c r="U1218" s="549">
        <v>32</v>
      </c>
      <c r="V1218" s="554">
        <f t="shared" si="123"/>
        <v>384</v>
      </c>
      <c r="W1218" s="549"/>
      <c r="X1218" s="549">
        <f t="shared" si="129"/>
        <v>64</v>
      </c>
      <c r="Y1218" s="554">
        <f t="shared" si="128"/>
        <v>768</v>
      </c>
      <c r="Z1218" s="677" t="s">
        <v>2699</v>
      </c>
      <c r="AA1218" s="729"/>
      <c r="AB1218" s="102" t="s">
        <v>2700</v>
      </c>
      <c r="AC1218" s="7">
        <f t="shared" si="132"/>
        <v>26.666666666666668</v>
      </c>
      <c r="AD1218" s="87"/>
      <c r="AE1218" s="103">
        <v>1</v>
      </c>
      <c r="AF1218" s="549">
        <v>1</v>
      </c>
      <c r="AG1218" s="103">
        <f t="shared" si="131"/>
        <v>22.4</v>
      </c>
      <c r="AH1218" s="104">
        <f t="shared" si="133"/>
        <v>268.79999999999995</v>
      </c>
      <c r="AI1218" s="87"/>
      <c r="AJ1218" s="103">
        <v>1</v>
      </c>
      <c r="AK1218" s="549">
        <v>1</v>
      </c>
      <c r="AL1218" s="103">
        <f t="shared" si="130"/>
        <v>56.8</v>
      </c>
      <c r="AM1218" s="104">
        <f t="shared" si="122"/>
        <v>681.59999999999991</v>
      </c>
      <c r="AN1218" s="87"/>
      <c r="AO1218" s="103"/>
      <c r="AP1218" s="103"/>
      <c r="AQ1218" s="103"/>
      <c r="AR1218" s="104">
        <f t="shared" si="119"/>
        <v>0</v>
      </c>
      <c r="AS1218" s="87"/>
      <c r="AT1218" s="103"/>
      <c r="AU1218" s="103"/>
      <c r="AV1218" s="103"/>
      <c r="AW1218" s="104">
        <f t="shared" si="120"/>
        <v>0</v>
      </c>
      <c r="AY1218" s="72"/>
    </row>
    <row r="1219" spans="1:51" ht="23" hidden="1">
      <c r="A1219" s="522">
        <v>1215</v>
      </c>
      <c r="B1219" s="531" t="s">
        <v>1058</v>
      </c>
      <c r="C1219" s="513" t="s">
        <v>122</v>
      </c>
      <c r="D1219" s="513" t="s">
        <v>2642</v>
      </c>
      <c r="E1219" s="562" t="s">
        <v>2644</v>
      </c>
      <c r="F1219" s="513" t="s">
        <v>2683</v>
      </c>
      <c r="G1219" s="513" t="s">
        <v>1039</v>
      </c>
      <c r="H1219" s="87" t="s">
        <v>1898</v>
      </c>
      <c r="I1219" s="109" t="s">
        <v>1899</v>
      </c>
      <c r="J1219" s="106" t="s">
        <v>1242</v>
      </c>
      <c r="K1219" s="103"/>
      <c r="L1219" s="103"/>
      <c r="M1219" s="106" t="s">
        <v>1900</v>
      </c>
      <c r="N1219" s="106"/>
      <c r="O1219" s="557" t="s">
        <v>1897</v>
      </c>
      <c r="P1219" s="103"/>
      <c r="Q1219" s="103"/>
      <c r="R1219" s="87" t="s">
        <v>184</v>
      </c>
      <c r="S1219" s="548">
        <v>0</v>
      </c>
      <c r="T1219" s="549">
        <v>1</v>
      </c>
      <c r="U1219" s="549">
        <v>32</v>
      </c>
      <c r="V1219" s="554">
        <f t="shared" si="123"/>
        <v>0</v>
      </c>
      <c r="W1219" s="549"/>
      <c r="X1219" s="549">
        <f t="shared" si="129"/>
        <v>64</v>
      </c>
      <c r="Y1219" s="554">
        <f t="shared" si="128"/>
        <v>0</v>
      </c>
      <c r="Z1219" s="677" t="s">
        <v>2699</v>
      </c>
      <c r="AA1219" s="729"/>
      <c r="AB1219" s="102" t="s">
        <v>2700</v>
      </c>
      <c r="AC1219" s="7">
        <f t="shared" si="132"/>
        <v>26.666666666666668</v>
      </c>
      <c r="AD1219" s="87"/>
      <c r="AE1219" s="103">
        <v>0</v>
      </c>
      <c r="AF1219" s="549">
        <v>1</v>
      </c>
      <c r="AG1219" s="103">
        <f t="shared" si="131"/>
        <v>22.4</v>
      </c>
      <c r="AH1219" s="104">
        <f t="shared" si="133"/>
        <v>0</v>
      </c>
      <c r="AI1219" s="87"/>
      <c r="AJ1219" s="103">
        <v>0</v>
      </c>
      <c r="AK1219" s="549">
        <v>1</v>
      </c>
      <c r="AL1219" s="103">
        <f t="shared" si="130"/>
        <v>56.8</v>
      </c>
      <c r="AM1219" s="104">
        <f t="shared" si="122"/>
        <v>0</v>
      </c>
      <c r="AN1219" s="87"/>
      <c r="AO1219" s="103"/>
      <c r="AP1219" s="103"/>
      <c r="AQ1219" s="103"/>
      <c r="AR1219" s="104">
        <f t="shared" ref="AR1219:AR1280" si="134">AO1219*AP1219*AQ1219*12</f>
        <v>0</v>
      </c>
      <c r="AS1219" s="87"/>
      <c r="AT1219" s="103"/>
      <c r="AU1219" s="103"/>
      <c r="AV1219" s="103"/>
      <c r="AW1219" s="104">
        <f t="shared" ref="AW1219:AW1280" si="135">AT1219*AU1219*AV1219*12</f>
        <v>0</v>
      </c>
      <c r="AY1219" s="72">
        <v>224.5</v>
      </c>
    </row>
    <row r="1220" spans="1:51" hidden="1">
      <c r="A1220" s="522">
        <v>1216</v>
      </c>
      <c r="B1220" s="531" t="s">
        <v>1058</v>
      </c>
      <c r="C1220" s="513" t="s">
        <v>122</v>
      </c>
      <c r="D1220" s="513" t="s">
        <v>2642</v>
      </c>
      <c r="E1220" s="562" t="s">
        <v>2644</v>
      </c>
      <c r="F1220" s="513" t="s">
        <v>2683</v>
      </c>
      <c r="G1220" s="513" t="s">
        <v>1039</v>
      </c>
      <c r="H1220" s="87" t="s">
        <v>193</v>
      </c>
      <c r="I1220" s="109" t="s">
        <v>1901</v>
      </c>
      <c r="J1220" s="106" t="s">
        <v>1902</v>
      </c>
      <c r="K1220" s="103"/>
      <c r="L1220" s="103"/>
      <c r="M1220" s="106"/>
      <c r="N1220" s="106"/>
      <c r="O1220" s="557" t="s">
        <v>1897</v>
      </c>
      <c r="P1220" s="103"/>
      <c r="Q1220" s="103"/>
      <c r="R1220" s="87" t="s">
        <v>184</v>
      </c>
      <c r="S1220" s="548">
        <v>1</v>
      </c>
      <c r="T1220" s="549">
        <v>0.25</v>
      </c>
      <c r="U1220" s="549">
        <v>32</v>
      </c>
      <c r="V1220" s="554">
        <f t="shared" si="123"/>
        <v>96</v>
      </c>
      <c r="W1220" s="549"/>
      <c r="X1220" s="549">
        <f t="shared" si="129"/>
        <v>64</v>
      </c>
      <c r="Y1220" s="554">
        <f t="shared" si="128"/>
        <v>192</v>
      </c>
      <c r="Z1220" s="677" t="s">
        <v>2699</v>
      </c>
      <c r="AA1220" s="729"/>
      <c r="AB1220" s="102" t="s">
        <v>2700</v>
      </c>
      <c r="AC1220" s="7">
        <f t="shared" si="132"/>
        <v>26.666666666666668</v>
      </c>
      <c r="AD1220" s="87"/>
      <c r="AE1220" s="103">
        <v>1</v>
      </c>
      <c r="AF1220" s="549">
        <v>0.25</v>
      </c>
      <c r="AG1220" s="103">
        <f t="shared" si="131"/>
        <v>22.4</v>
      </c>
      <c r="AH1220" s="104">
        <f t="shared" si="133"/>
        <v>67.199999999999989</v>
      </c>
      <c r="AI1220" s="87"/>
      <c r="AJ1220" s="103">
        <v>1</v>
      </c>
      <c r="AK1220" s="549">
        <v>0.25</v>
      </c>
      <c r="AL1220" s="103">
        <f t="shared" si="130"/>
        <v>56.8</v>
      </c>
      <c r="AM1220" s="104">
        <f t="shared" si="122"/>
        <v>170.39999999999998</v>
      </c>
      <c r="AN1220" s="87"/>
      <c r="AO1220" s="103"/>
      <c r="AP1220" s="103"/>
      <c r="AQ1220" s="103"/>
      <c r="AR1220" s="104">
        <f t="shared" si="134"/>
        <v>0</v>
      </c>
      <c r="AS1220" s="87"/>
      <c r="AT1220" s="103"/>
      <c r="AU1220" s="103"/>
      <c r="AV1220" s="103"/>
      <c r="AW1220" s="104">
        <f t="shared" si="135"/>
        <v>0</v>
      </c>
      <c r="AY1220" s="72"/>
    </row>
    <row r="1221" spans="1:51" hidden="1">
      <c r="A1221" s="522">
        <v>1217</v>
      </c>
      <c r="B1221" s="531" t="s">
        <v>1058</v>
      </c>
      <c r="C1221" s="513" t="s">
        <v>122</v>
      </c>
      <c r="D1221" s="513" t="s">
        <v>2642</v>
      </c>
      <c r="E1221" s="562" t="s">
        <v>2644</v>
      </c>
      <c r="F1221" s="513" t="s">
        <v>2683</v>
      </c>
      <c r="G1221" s="513" t="s">
        <v>1039</v>
      </c>
      <c r="H1221" s="87" t="s">
        <v>1903</v>
      </c>
      <c r="I1221" s="109" t="s">
        <v>1904</v>
      </c>
      <c r="J1221" s="106" t="s">
        <v>1691</v>
      </c>
      <c r="K1221" s="103"/>
      <c r="L1221" s="103"/>
      <c r="M1221" s="106"/>
      <c r="N1221" s="106"/>
      <c r="O1221" s="557" t="s">
        <v>1897</v>
      </c>
      <c r="P1221" s="103"/>
      <c r="Q1221" s="103"/>
      <c r="R1221" s="87" t="s">
        <v>184</v>
      </c>
      <c r="S1221" s="548">
        <v>1</v>
      </c>
      <c r="T1221" s="549">
        <v>0.25</v>
      </c>
      <c r="U1221" s="549">
        <v>32</v>
      </c>
      <c r="V1221" s="554">
        <f t="shared" si="123"/>
        <v>96</v>
      </c>
      <c r="W1221" s="549"/>
      <c r="X1221" s="549">
        <f t="shared" si="129"/>
        <v>64</v>
      </c>
      <c r="Y1221" s="554">
        <f t="shared" si="128"/>
        <v>192</v>
      </c>
      <c r="Z1221" s="677" t="s">
        <v>2699</v>
      </c>
      <c r="AA1221" s="729"/>
      <c r="AB1221" s="102" t="s">
        <v>2700</v>
      </c>
      <c r="AC1221" s="7">
        <f t="shared" si="132"/>
        <v>26.666666666666668</v>
      </c>
      <c r="AD1221" s="87"/>
      <c r="AE1221" s="103">
        <v>1</v>
      </c>
      <c r="AF1221" s="549">
        <v>0.25</v>
      </c>
      <c r="AG1221" s="103">
        <f t="shared" si="131"/>
        <v>22.4</v>
      </c>
      <c r="AH1221" s="104">
        <f t="shared" si="133"/>
        <v>67.199999999999989</v>
      </c>
      <c r="AI1221" s="87"/>
      <c r="AJ1221" s="103">
        <v>1</v>
      </c>
      <c r="AK1221" s="549">
        <v>0.25</v>
      </c>
      <c r="AL1221" s="103">
        <f t="shared" si="130"/>
        <v>56.8</v>
      </c>
      <c r="AM1221" s="104">
        <f t="shared" si="122"/>
        <v>170.39999999999998</v>
      </c>
      <c r="AN1221" s="87"/>
      <c r="AO1221" s="103"/>
      <c r="AP1221" s="103"/>
      <c r="AQ1221" s="103"/>
      <c r="AR1221" s="104">
        <f t="shared" si="134"/>
        <v>0</v>
      </c>
      <c r="AS1221" s="87"/>
      <c r="AT1221" s="103"/>
      <c r="AU1221" s="103"/>
      <c r="AV1221" s="103"/>
      <c r="AW1221" s="104">
        <f t="shared" si="135"/>
        <v>0</v>
      </c>
      <c r="AY1221" s="72"/>
    </row>
    <row r="1222" spans="1:51" hidden="1">
      <c r="A1222" s="522">
        <v>1218</v>
      </c>
      <c r="B1222" s="531" t="s">
        <v>1058</v>
      </c>
      <c r="C1222" s="513" t="s">
        <v>122</v>
      </c>
      <c r="D1222" s="513" t="s">
        <v>2642</v>
      </c>
      <c r="E1222" s="562" t="s">
        <v>2644</v>
      </c>
      <c r="F1222" s="513" t="s">
        <v>2968</v>
      </c>
      <c r="G1222" s="513" t="s">
        <v>1905</v>
      </c>
      <c r="H1222" s="109" t="s">
        <v>711</v>
      </c>
      <c r="I1222" s="87" t="s">
        <v>1906</v>
      </c>
      <c r="J1222" s="106" t="s">
        <v>1242</v>
      </c>
      <c r="K1222" s="103"/>
      <c r="L1222" s="103"/>
      <c r="M1222" s="106"/>
      <c r="N1222" s="106"/>
      <c r="O1222" s="557" t="s">
        <v>1907</v>
      </c>
      <c r="P1222" s="103"/>
      <c r="Q1222" s="103"/>
      <c r="R1222" s="87" t="s">
        <v>184</v>
      </c>
      <c r="S1222" s="548">
        <v>0</v>
      </c>
      <c r="T1222" s="549">
        <v>0.9</v>
      </c>
      <c r="U1222" s="549">
        <v>16</v>
      </c>
      <c r="V1222" s="554">
        <f t="shared" si="123"/>
        <v>0</v>
      </c>
      <c r="W1222" s="549"/>
      <c r="X1222" s="549">
        <f t="shared" si="129"/>
        <v>32</v>
      </c>
      <c r="Y1222" s="554">
        <f t="shared" si="128"/>
        <v>0</v>
      </c>
      <c r="Z1222" s="677" t="s">
        <v>2699</v>
      </c>
      <c r="AA1222" s="729"/>
      <c r="AB1222" s="102" t="s">
        <v>2700</v>
      </c>
      <c r="AC1222" s="7">
        <f t="shared" si="132"/>
        <v>13.333333333333334</v>
      </c>
      <c r="AD1222" s="87"/>
      <c r="AE1222" s="103">
        <v>0</v>
      </c>
      <c r="AF1222" s="549">
        <v>0.9</v>
      </c>
      <c r="AG1222" s="103">
        <f t="shared" si="131"/>
        <v>22.4</v>
      </c>
      <c r="AH1222" s="104">
        <f t="shared" si="133"/>
        <v>0</v>
      </c>
      <c r="AI1222" s="87"/>
      <c r="AJ1222" s="103">
        <v>0</v>
      </c>
      <c r="AK1222" s="549">
        <v>0.9</v>
      </c>
      <c r="AL1222" s="103">
        <f t="shared" si="130"/>
        <v>56.8</v>
      </c>
      <c r="AM1222" s="104">
        <f t="shared" si="122"/>
        <v>0</v>
      </c>
      <c r="AN1222" s="87"/>
      <c r="AO1222" s="103"/>
      <c r="AP1222" s="103"/>
      <c r="AQ1222" s="103"/>
      <c r="AR1222" s="104"/>
      <c r="AS1222" s="87"/>
      <c r="AT1222" s="103"/>
      <c r="AU1222" s="103"/>
      <c r="AV1222" s="103"/>
      <c r="AW1222" s="104"/>
      <c r="AY1222" s="72"/>
    </row>
    <row r="1223" spans="1:51" hidden="1">
      <c r="A1223" s="522">
        <v>1219</v>
      </c>
      <c r="B1223" s="531" t="s">
        <v>1058</v>
      </c>
      <c r="C1223" s="513" t="s">
        <v>122</v>
      </c>
      <c r="D1223" s="513" t="s">
        <v>2642</v>
      </c>
      <c r="E1223" s="562" t="s">
        <v>2644</v>
      </c>
      <c r="F1223" s="513" t="s">
        <v>2968</v>
      </c>
      <c r="G1223" s="513" t="s">
        <v>1905</v>
      </c>
      <c r="H1223" s="109" t="s">
        <v>711</v>
      </c>
      <c r="I1223" s="109" t="s">
        <v>1909</v>
      </c>
      <c r="J1223" s="106" t="s">
        <v>1242</v>
      </c>
      <c r="K1223" s="103"/>
      <c r="L1223" s="103"/>
      <c r="M1223" s="106"/>
      <c r="N1223" s="106"/>
      <c r="O1223" s="557" t="s">
        <v>1907</v>
      </c>
      <c r="P1223" s="103"/>
      <c r="Q1223" s="103"/>
      <c r="R1223" s="87" t="s">
        <v>184</v>
      </c>
      <c r="S1223" s="548">
        <v>1</v>
      </c>
      <c r="T1223" s="549">
        <v>0.1</v>
      </c>
      <c r="U1223" s="549">
        <v>16</v>
      </c>
      <c r="V1223" s="554">
        <f t="shared" si="123"/>
        <v>19.200000000000003</v>
      </c>
      <c r="W1223" s="549"/>
      <c r="X1223" s="549">
        <f t="shared" si="129"/>
        <v>32</v>
      </c>
      <c r="Y1223" s="554">
        <f t="shared" si="128"/>
        <v>38.400000000000006</v>
      </c>
      <c r="Z1223" s="677" t="s">
        <v>2699</v>
      </c>
      <c r="AA1223" s="729"/>
      <c r="AB1223" s="102" t="s">
        <v>2700</v>
      </c>
      <c r="AC1223" s="7">
        <f t="shared" si="132"/>
        <v>13.333333333333334</v>
      </c>
      <c r="AD1223" s="87"/>
      <c r="AE1223" s="103">
        <v>1</v>
      </c>
      <c r="AF1223" s="549">
        <v>0.1</v>
      </c>
      <c r="AG1223" s="103">
        <f t="shared" si="131"/>
        <v>22.4</v>
      </c>
      <c r="AH1223" s="104">
        <f t="shared" si="133"/>
        <v>26.879999999999995</v>
      </c>
      <c r="AI1223" s="87"/>
      <c r="AJ1223" s="103">
        <v>1</v>
      </c>
      <c r="AK1223" s="549">
        <v>0.1</v>
      </c>
      <c r="AL1223" s="103">
        <f t="shared" si="130"/>
        <v>56.8</v>
      </c>
      <c r="AM1223" s="104">
        <f t="shared" si="122"/>
        <v>68.16</v>
      </c>
      <c r="AN1223" s="87"/>
      <c r="AO1223" s="103"/>
      <c r="AP1223" s="103"/>
      <c r="AQ1223" s="103"/>
      <c r="AR1223" s="104">
        <f t="shared" si="134"/>
        <v>0</v>
      </c>
      <c r="AS1223" s="87"/>
      <c r="AT1223" s="103"/>
      <c r="AU1223" s="103"/>
      <c r="AV1223" s="103"/>
      <c r="AW1223" s="104">
        <f t="shared" si="135"/>
        <v>0</v>
      </c>
      <c r="AY1223" s="72">
        <v>224.5</v>
      </c>
    </row>
    <row r="1224" spans="1:51" ht="23" hidden="1">
      <c r="A1224" s="522">
        <v>1220</v>
      </c>
      <c r="B1224" s="531" t="s">
        <v>1058</v>
      </c>
      <c r="C1224" s="513" t="s">
        <v>122</v>
      </c>
      <c r="D1224" s="513" t="s">
        <v>2642</v>
      </c>
      <c r="E1224" s="562" t="s">
        <v>2644</v>
      </c>
      <c r="F1224" s="513" t="s">
        <v>2968</v>
      </c>
      <c r="G1224" s="513" t="s">
        <v>1910</v>
      </c>
      <c r="H1224" s="109" t="s">
        <v>716</v>
      </c>
      <c r="I1224" s="109" t="s">
        <v>1235</v>
      </c>
      <c r="J1224" s="106" t="s">
        <v>1242</v>
      </c>
      <c r="K1224" s="103"/>
      <c r="L1224" s="103"/>
      <c r="M1224" s="106"/>
      <c r="N1224" s="106"/>
      <c r="O1224" s="557" t="s">
        <v>1897</v>
      </c>
      <c r="P1224" s="103"/>
      <c r="Q1224" s="103"/>
      <c r="R1224" s="87" t="s">
        <v>184</v>
      </c>
      <c r="S1224" s="548">
        <v>0</v>
      </c>
      <c r="T1224" s="549">
        <v>0.9</v>
      </c>
      <c r="U1224" s="549">
        <v>16</v>
      </c>
      <c r="V1224" s="554">
        <f t="shared" si="123"/>
        <v>0</v>
      </c>
      <c r="W1224" s="549"/>
      <c r="X1224" s="549">
        <f t="shared" si="129"/>
        <v>32</v>
      </c>
      <c r="Y1224" s="554">
        <f t="shared" si="128"/>
        <v>0</v>
      </c>
      <c r="Z1224" s="677" t="s">
        <v>2699</v>
      </c>
      <c r="AA1224" s="729"/>
      <c r="AB1224" s="102" t="s">
        <v>2700</v>
      </c>
      <c r="AC1224" s="7">
        <f t="shared" si="132"/>
        <v>13.333333333333334</v>
      </c>
      <c r="AD1224" s="87"/>
      <c r="AE1224" s="103">
        <v>0</v>
      </c>
      <c r="AF1224" s="549">
        <v>0.9</v>
      </c>
      <c r="AG1224" s="103">
        <f t="shared" si="131"/>
        <v>22.4</v>
      </c>
      <c r="AH1224" s="104">
        <f t="shared" si="133"/>
        <v>0</v>
      </c>
      <c r="AI1224" s="87"/>
      <c r="AJ1224" s="103">
        <v>0</v>
      </c>
      <c r="AK1224" s="549">
        <v>0.9</v>
      </c>
      <c r="AL1224" s="103">
        <f t="shared" si="130"/>
        <v>56.8</v>
      </c>
      <c r="AM1224" s="104">
        <f t="shared" si="122"/>
        <v>0</v>
      </c>
      <c r="AN1224" s="87"/>
      <c r="AO1224" s="103"/>
      <c r="AP1224" s="103"/>
      <c r="AQ1224" s="103"/>
      <c r="AR1224" s="104">
        <f t="shared" si="134"/>
        <v>0</v>
      </c>
      <c r="AS1224" s="87"/>
      <c r="AT1224" s="103"/>
      <c r="AU1224" s="103"/>
      <c r="AV1224" s="103"/>
      <c r="AW1224" s="104">
        <f t="shared" si="135"/>
        <v>0</v>
      </c>
      <c r="AY1224" s="72"/>
    </row>
    <row r="1225" spans="1:51" hidden="1">
      <c r="A1225" s="522">
        <v>1221</v>
      </c>
      <c r="B1225" s="531" t="s">
        <v>1058</v>
      </c>
      <c r="C1225" s="513" t="s">
        <v>122</v>
      </c>
      <c r="D1225" s="513" t="s">
        <v>2642</v>
      </c>
      <c r="E1225" s="562" t="s">
        <v>2644</v>
      </c>
      <c r="F1225" s="513" t="s">
        <v>2968</v>
      </c>
      <c r="G1225" s="513" t="s">
        <v>1910</v>
      </c>
      <c r="H1225" s="109" t="s">
        <v>716</v>
      </c>
      <c r="I1225" s="109" t="s">
        <v>1237</v>
      </c>
      <c r="J1225" s="106" t="s">
        <v>1242</v>
      </c>
      <c r="K1225" s="103"/>
      <c r="L1225" s="103"/>
      <c r="M1225" s="106"/>
      <c r="N1225" s="106"/>
      <c r="O1225" s="557" t="s">
        <v>1897</v>
      </c>
      <c r="P1225" s="103"/>
      <c r="Q1225" s="103"/>
      <c r="R1225" s="87" t="s">
        <v>184</v>
      </c>
      <c r="S1225" s="548">
        <v>1</v>
      </c>
      <c r="T1225" s="549">
        <v>0.1</v>
      </c>
      <c r="U1225" s="549">
        <v>16</v>
      </c>
      <c r="V1225" s="554">
        <f t="shared" si="123"/>
        <v>19.200000000000003</v>
      </c>
      <c r="W1225" s="549"/>
      <c r="X1225" s="549">
        <f t="shared" si="129"/>
        <v>32</v>
      </c>
      <c r="Y1225" s="554">
        <f t="shared" si="128"/>
        <v>38.400000000000006</v>
      </c>
      <c r="Z1225" s="677" t="s">
        <v>2699</v>
      </c>
      <c r="AA1225" s="729"/>
      <c r="AB1225" s="102" t="s">
        <v>2700</v>
      </c>
      <c r="AC1225" s="7">
        <f t="shared" si="132"/>
        <v>13.333333333333334</v>
      </c>
      <c r="AD1225" s="87"/>
      <c r="AE1225" s="103">
        <v>1</v>
      </c>
      <c r="AF1225" s="549">
        <v>0.1</v>
      </c>
      <c r="AG1225" s="103">
        <f t="shared" si="131"/>
        <v>22.4</v>
      </c>
      <c r="AH1225" s="104">
        <f t="shared" si="133"/>
        <v>26.879999999999995</v>
      </c>
      <c r="AI1225" s="87"/>
      <c r="AJ1225" s="103">
        <v>1</v>
      </c>
      <c r="AK1225" s="549">
        <v>0.1</v>
      </c>
      <c r="AL1225" s="103">
        <f t="shared" si="130"/>
        <v>56.8</v>
      </c>
      <c r="AM1225" s="104">
        <f t="shared" si="122"/>
        <v>68.16</v>
      </c>
      <c r="AN1225" s="87"/>
      <c r="AO1225" s="103"/>
      <c r="AP1225" s="103"/>
      <c r="AQ1225" s="103"/>
      <c r="AR1225" s="104">
        <f t="shared" si="134"/>
        <v>0</v>
      </c>
      <c r="AS1225" s="87"/>
      <c r="AT1225" s="103"/>
      <c r="AU1225" s="103"/>
      <c r="AV1225" s="103"/>
      <c r="AW1225" s="104">
        <f t="shared" si="135"/>
        <v>0</v>
      </c>
      <c r="AY1225" s="72"/>
    </row>
    <row r="1226" spans="1:51" hidden="1">
      <c r="A1226" s="522">
        <v>1222</v>
      </c>
      <c r="B1226" s="531" t="s">
        <v>1058</v>
      </c>
      <c r="C1226" s="513" t="s">
        <v>1911</v>
      </c>
      <c r="D1226" s="513" t="s">
        <v>2640</v>
      </c>
      <c r="E1226" s="103" t="s">
        <v>1599</v>
      </c>
      <c r="F1226" s="103" t="s">
        <v>1600</v>
      </c>
      <c r="G1226" s="513" t="s">
        <v>1601</v>
      </c>
      <c r="H1226" s="87" t="s">
        <v>1602</v>
      </c>
      <c r="I1226" s="109" t="s">
        <v>1603</v>
      </c>
      <c r="J1226" s="109" t="s">
        <v>1604</v>
      </c>
      <c r="K1226" s="103"/>
      <c r="L1226" s="103"/>
      <c r="M1226" s="106"/>
      <c r="N1226" s="106"/>
      <c r="O1226" s="546" t="s">
        <v>1605</v>
      </c>
      <c r="P1226" s="102"/>
      <c r="Q1226" s="103"/>
      <c r="R1226" s="87" t="s">
        <v>184</v>
      </c>
      <c r="S1226" s="548">
        <v>1</v>
      </c>
      <c r="T1226" s="549">
        <v>0.25</v>
      </c>
      <c r="U1226" s="695">
        <v>220</v>
      </c>
      <c r="V1226" s="696">
        <f t="shared" ref="V1226:V1289" si="136">S1226*T1226*U1226*12</f>
        <v>660</v>
      </c>
      <c r="W1226" s="549"/>
      <c r="X1226" s="695">
        <f>U1226*2</f>
        <v>440</v>
      </c>
      <c r="Y1226" s="696">
        <f>S1226*T1226*X1226*12</f>
        <v>1320</v>
      </c>
      <c r="Z1226" s="677" t="s">
        <v>1606</v>
      </c>
      <c r="AA1226" s="697" t="s">
        <v>2701</v>
      </c>
      <c r="AB1226" s="102"/>
      <c r="AC1226" s="707"/>
      <c r="AD1226" s="87"/>
      <c r="AE1226" s="103">
        <v>1</v>
      </c>
      <c r="AF1226" s="103">
        <v>0.5</v>
      </c>
      <c r="AG1226" s="103">
        <v>40</v>
      </c>
      <c r="AH1226" s="104">
        <f t="shared" si="133"/>
        <v>240</v>
      </c>
      <c r="AI1226" s="87"/>
      <c r="AJ1226" s="103"/>
      <c r="AK1226" s="103"/>
      <c r="AL1226" s="103"/>
      <c r="AM1226" s="104">
        <f t="shared" ref="AM1226:AM1321" si="137">AJ1226*AK1226*AL1226*12</f>
        <v>0</v>
      </c>
      <c r="AN1226" s="87"/>
      <c r="AO1226" s="103"/>
      <c r="AP1226" s="103"/>
      <c r="AQ1226" s="103"/>
      <c r="AR1226" s="104">
        <f t="shared" si="134"/>
        <v>0</v>
      </c>
      <c r="AS1226" s="87"/>
      <c r="AT1226" s="103"/>
      <c r="AU1226" s="103"/>
      <c r="AV1226" s="103"/>
      <c r="AW1226" s="104">
        <f t="shared" si="135"/>
        <v>0</v>
      </c>
      <c r="AY1226" s="72">
        <v>449</v>
      </c>
    </row>
    <row r="1227" spans="1:51" hidden="1">
      <c r="A1227" s="522">
        <v>1223</v>
      </c>
      <c r="B1227" s="531" t="s">
        <v>1058</v>
      </c>
      <c r="C1227" s="513" t="s">
        <v>1911</v>
      </c>
      <c r="D1227" s="513" t="s">
        <v>2640</v>
      </c>
      <c r="E1227" s="103" t="s">
        <v>1599</v>
      </c>
      <c r="F1227" s="103" t="s">
        <v>1600</v>
      </c>
      <c r="G1227" s="592" t="s">
        <v>1601</v>
      </c>
      <c r="H1227" s="87" t="s">
        <v>1607</v>
      </c>
      <c r="I1227" s="109" t="s">
        <v>1608</v>
      </c>
      <c r="J1227" s="109" t="s">
        <v>1609</v>
      </c>
      <c r="K1227" s="103"/>
      <c r="L1227" s="103"/>
      <c r="M1227" s="106"/>
      <c r="N1227" s="106"/>
      <c r="O1227" s="546" t="s">
        <v>1605</v>
      </c>
      <c r="P1227" s="102"/>
      <c r="Q1227" s="103"/>
      <c r="R1227" s="87" t="s">
        <v>184</v>
      </c>
      <c r="S1227" s="548">
        <v>1</v>
      </c>
      <c r="T1227" s="549">
        <v>0.25</v>
      </c>
      <c r="U1227" s="695">
        <v>220</v>
      </c>
      <c r="V1227" s="696">
        <f t="shared" si="136"/>
        <v>660</v>
      </c>
      <c r="W1227" s="549"/>
      <c r="X1227" s="695">
        <f t="shared" ref="X1227:X1231" si="138">U1227*2</f>
        <v>440</v>
      </c>
      <c r="Y1227" s="696">
        <f t="shared" ref="Y1227:Y1290" si="139">S1227*T1227*X1227*12</f>
        <v>1320</v>
      </c>
      <c r="Z1227" s="677" t="s">
        <v>1606</v>
      </c>
      <c r="AA1227" s="697" t="s">
        <v>2701</v>
      </c>
      <c r="AB1227" s="102"/>
      <c r="AC1227" s="707"/>
      <c r="AD1227" s="87"/>
      <c r="AE1227" s="103">
        <v>1</v>
      </c>
      <c r="AF1227" s="103"/>
      <c r="AG1227" s="103"/>
      <c r="AH1227" s="104">
        <f t="shared" si="133"/>
        <v>0</v>
      </c>
      <c r="AI1227" s="87"/>
      <c r="AJ1227" s="103"/>
      <c r="AK1227" s="103"/>
      <c r="AL1227" s="103"/>
      <c r="AM1227" s="104"/>
      <c r="AN1227" s="87"/>
      <c r="AO1227" s="103"/>
      <c r="AP1227" s="103"/>
      <c r="AQ1227" s="103"/>
      <c r="AR1227" s="104">
        <f t="shared" si="134"/>
        <v>0</v>
      </c>
      <c r="AS1227" s="87"/>
      <c r="AT1227" s="103"/>
      <c r="AU1227" s="103"/>
      <c r="AV1227" s="103"/>
      <c r="AW1227" s="104">
        <f t="shared" si="135"/>
        <v>0</v>
      </c>
      <c r="AY1227" s="72"/>
    </row>
    <row r="1228" spans="1:51" hidden="1">
      <c r="A1228" s="522">
        <v>1224</v>
      </c>
      <c r="B1228" s="531" t="s">
        <v>1058</v>
      </c>
      <c r="C1228" s="513" t="s">
        <v>1911</v>
      </c>
      <c r="D1228" s="513" t="s">
        <v>2640</v>
      </c>
      <c r="E1228" s="103" t="s">
        <v>1599</v>
      </c>
      <c r="F1228" s="103" t="s">
        <v>1610</v>
      </c>
      <c r="G1228" s="513" t="s">
        <v>1611</v>
      </c>
      <c r="H1228" s="87" t="s">
        <v>1602</v>
      </c>
      <c r="I1228" s="109" t="s">
        <v>1603</v>
      </c>
      <c r="J1228" s="106" t="s">
        <v>1604</v>
      </c>
      <c r="K1228" s="103"/>
      <c r="L1228" s="103"/>
      <c r="M1228" s="106"/>
      <c r="N1228" s="106"/>
      <c r="O1228" s="557" t="s">
        <v>1612</v>
      </c>
      <c r="P1228" s="103"/>
      <c r="Q1228" s="103"/>
      <c r="R1228" s="87" t="s">
        <v>184</v>
      </c>
      <c r="S1228" s="548">
        <v>1</v>
      </c>
      <c r="T1228" s="549">
        <v>0.25</v>
      </c>
      <c r="U1228" s="695">
        <v>220</v>
      </c>
      <c r="V1228" s="696">
        <f t="shared" si="136"/>
        <v>660</v>
      </c>
      <c r="W1228" s="549"/>
      <c r="X1228" s="695">
        <f t="shared" si="138"/>
        <v>440</v>
      </c>
      <c r="Y1228" s="696">
        <f t="shared" si="139"/>
        <v>1320</v>
      </c>
      <c r="Z1228" s="677" t="s">
        <v>1606</v>
      </c>
      <c r="AA1228" s="697" t="s">
        <v>2701</v>
      </c>
      <c r="AB1228" s="102"/>
      <c r="AC1228" s="707"/>
      <c r="AD1228" s="87"/>
      <c r="AE1228" s="103">
        <v>1</v>
      </c>
      <c r="AF1228" s="103">
        <v>0.5</v>
      </c>
      <c r="AG1228" s="103">
        <v>40</v>
      </c>
      <c r="AH1228" s="104">
        <f t="shared" si="133"/>
        <v>240</v>
      </c>
      <c r="AI1228" s="87"/>
      <c r="AJ1228" s="103"/>
      <c r="AK1228" s="103"/>
      <c r="AL1228" s="103"/>
      <c r="AM1228" s="104">
        <f t="shared" si="137"/>
        <v>0</v>
      </c>
      <c r="AN1228" s="87"/>
      <c r="AO1228" s="103"/>
      <c r="AP1228" s="103"/>
      <c r="AQ1228" s="103"/>
      <c r="AR1228" s="104">
        <f t="shared" si="134"/>
        <v>0</v>
      </c>
      <c r="AS1228" s="87"/>
      <c r="AT1228" s="103"/>
      <c r="AU1228" s="103"/>
      <c r="AV1228" s="103"/>
      <c r="AW1228" s="104">
        <f t="shared" si="135"/>
        <v>0</v>
      </c>
      <c r="AY1228" s="72"/>
    </row>
    <row r="1229" spans="1:51" hidden="1">
      <c r="A1229" s="522">
        <v>1225</v>
      </c>
      <c r="B1229" s="531" t="s">
        <v>1058</v>
      </c>
      <c r="C1229" s="513" t="s">
        <v>1911</v>
      </c>
      <c r="D1229" s="513" t="s">
        <v>2640</v>
      </c>
      <c r="E1229" s="103" t="s">
        <v>1599</v>
      </c>
      <c r="F1229" s="103" t="s">
        <v>1610</v>
      </c>
      <c r="G1229" s="592" t="s">
        <v>1611</v>
      </c>
      <c r="H1229" s="87" t="s">
        <v>1613</v>
      </c>
      <c r="I1229" s="109" t="s">
        <v>1614</v>
      </c>
      <c r="J1229" s="109" t="s">
        <v>1615</v>
      </c>
      <c r="K1229" s="103"/>
      <c r="L1229" s="103"/>
      <c r="M1229" s="106"/>
      <c r="N1229" s="106"/>
      <c r="O1229" s="557" t="s">
        <v>1612</v>
      </c>
      <c r="P1229" s="103"/>
      <c r="Q1229" s="103"/>
      <c r="R1229" s="87" t="s">
        <v>184</v>
      </c>
      <c r="S1229" s="548">
        <v>1</v>
      </c>
      <c r="T1229" s="549">
        <v>0.25</v>
      </c>
      <c r="U1229" s="695">
        <v>220</v>
      </c>
      <c r="V1229" s="696">
        <f t="shared" si="136"/>
        <v>660</v>
      </c>
      <c r="W1229" s="549"/>
      <c r="X1229" s="695">
        <f t="shared" si="138"/>
        <v>440</v>
      </c>
      <c r="Y1229" s="696">
        <f t="shared" si="139"/>
        <v>1320</v>
      </c>
      <c r="Z1229" s="677" t="s">
        <v>1606</v>
      </c>
      <c r="AA1229" s="697" t="s">
        <v>2701</v>
      </c>
      <c r="AB1229" s="102"/>
      <c r="AC1229" s="707"/>
      <c r="AD1229" s="87"/>
      <c r="AE1229" s="103">
        <v>1</v>
      </c>
      <c r="AF1229" s="103"/>
      <c r="AG1229" s="103"/>
      <c r="AH1229" s="104">
        <f t="shared" si="133"/>
        <v>0</v>
      </c>
      <c r="AI1229" s="87"/>
      <c r="AJ1229" s="103"/>
      <c r="AK1229" s="103"/>
      <c r="AL1229" s="103"/>
      <c r="AM1229" s="104"/>
      <c r="AN1229" s="87"/>
      <c r="AO1229" s="103"/>
      <c r="AP1229" s="103"/>
      <c r="AQ1229" s="103"/>
      <c r="AR1229" s="104">
        <f t="shared" si="134"/>
        <v>0</v>
      </c>
      <c r="AS1229" s="87"/>
      <c r="AT1229" s="103"/>
      <c r="AU1229" s="103"/>
      <c r="AV1229" s="103"/>
      <c r="AW1229" s="104">
        <f t="shared" si="135"/>
        <v>0</v>
      </c>
      <c r="AY1229" s="72"/>
    </row>
    <row r="1230" spans="1:51" hidden="1">
      <c r="A1230" s="522">
        <v>1226</v>
      </c>
      <c r="B1230" s="531" t="s">
        <v>1058</v>
      </c>
      <c r="C1230" s="513" t="s">
        <v>1911</v>
      </c>
      <c r="D1230" s="513" t="s">
        <v>2640</v>
      </c>
      <c r="E1230" s="103" t="s">
        <v>1599</v>
      </c>
      <c r="F1230" s="103" t="s">
        <v>1616</v>
      </c>
      <c r="G1230" s="513" t="s">
        <v>1617</v>
      </c>
      <c r="H1230" s="87" t="s">
        <v>321</v>
      </c>
      <c r="I1230" s="109" t="s">
        <v>1603</v>
      </c>
      <c r="J1230" s="106" t="s">
        <v>1604</v>
      </c>
      <c r="K1230" s="513"/>
      <c r="L1230" s="103"/>
      <c r="M1230" s="106"/>
      <c r="N1230" s="106"/>
      <c r="O1230" s="557" t="s">
        <v>1618</v>
      </c>
      <c r="P1230" s="103"/>
      <c r="Q1230" s="103"/>
      <c r="R1230" s="87" t="s">
        <v>184</v>
      </c>
      <c r="S1230" s="548">
        <v>1</v>
      </c>
      <c r="T1230" s="549">
        <v>0.25</v>
      </c>
      <c r="U1230" s="695">
        <v>220</v>
      </c>
      <c r="V1230" s="696">
        <f t="shared" si="136"/>
        <v>660</v>
      </c>
      <c r="W1230" s="549"/>
      <c r="X1230" s="695">
        <f t="shared" si="138"/>
        <v>440</v>
      </c>
      <c r="Y1230" s="696">
        <f t="shared" si="139"/>
        <v>1320</v>
      </c>
      <c r="Z1230" s="677" t="s">
        <v>1606</v>
      </c>
      <c r="AA1230" s="697" t="s">
        <v>2701</v>
      </c>
      <c r="AB1230" s="102"/>
      <c r="AC1230" s="707"/>
      <c r="AD1230" s="87"/>
      <c r="AE1230" s="103">
        <v>1</v>
      </c>
      <c r="AF1230" s="103">
        <v>0.5</v>
      </c>
      <c r="AG1230" s="103">
        <v>40</v>
      </c>
      <c r="AH1230" s="104">
        <f t="shared" si="133"/>
        <v>240</v>
      </c>
      <c r="AI1230" s="87"/>
      <c r="AJ1230" s="103"/>
      <c r="AK1230" s="103"/>
      <c r="AL1230" s="103"/>
      <c r="AM1230" s="104">
        <f t="shared" si="137"/>
        <v>0</v>
      </c>
      <c r="AN1230" s="87"/>
      <c r="AO1230" s="103"/>
      <c r="AP1230" s="103"/>
      <c r="AQ1230" s="103"/>
      <c r="AR1230" s="104"/>
      <c r="AS1230" s="87"/>
      <c r="AT1230" s="103"/>
      <c r="AU1230" s="103"/>
      <c r="AV1230" s="103"/>
      <c r="AW1230" s="104"/>
      <c r="AY1230" s="72">
        <v>449</v>
      </c>
    </row>
    <row r="1231" spans="1:51" hidden="1">
      <c r="A1231" s="522">
        <v>1227</v>
      </c>
      <c r="B1231" s="531" t="s">
        <v>1058</v>
      </c>
      <c r="C1231" s="513" t="s">
        <v>1911</v>
      </c>
      <c r="D1231" s="513" t="s">
        <v>2640</v>
      </c>
      <c r="E1231" s="103" t="s">
        <v>1599</v>
      </c>
      <c r="F1231" s="103" t="s">
        <v>1616</v>
      </c>
      <c r="G1231" s="592" t="s">
        <v>1617</v>
      </c>
      <c r="H1231" s="87" t="s">
        <v>1619</v>
      </c>
      <c r="I1231" s="109" t="s">
        <v>1620</v>
      </c>
      <c r="J1231" s="591" t="s">
        <v>1621</v>
      </c>
      <c r="K1231" s="513"/>
      <c r="L1231" s="103"/>
      <c r="M1231" s="106"/>
      <c r="N1231" s="106"/>
      <c r="O1231" s="557" t="s">
        <v>1618</v>
      </c>
      <c r="P1231" s="103"/>
      <c r="Q1231" s="103"/>
      <c r="R1231" s="87" t="s">
        <v>184</v>
      </c>
      <c r="S1231" s="548">
        <v>1</v>
      </c>
      <c r="T1231" s="549">
        <v>0.25</v>
      </c>
      <c r="U1231" s="695">
        <v>220</v>
      </c>
      <c r="V1231" s="696">
        <f t="shared" si="136"/>
        <v>660</v>
      </c>
      <c r="W1231" s="549"/>
      <c r="X1231" s="695">
        <f t="shared" si="138"/>
        <v>440</v>
      </c>
      <c r="Y1231" s="696">
        <f t="shared" si="139"/>
        <v>1320</v>
      </c>
      <c r="Z1231" s="677" t="s">
        <v>1606</v>
      </c>
      <c r="AA1231" s="697" t="s">
        <v>2701</v>
      </c>
      <c r="AB1231" s="102"/>
      <c r="AC1231" s="707"/>
      <c r="AD1231" s="87"/>
      <c r="AE1231" s="103">
        <v>1</v>
      </c>
      <c r="AF1231" s="103"/>
      <c r="AG1231" s="103"/>
      <c r="AH1231" s="104">
        <f t="shared" si="133"/>
        <v>0</v>
      </c>
      <c r="AI1231" s="87"/>
      <c r="AJ1231" s="103"/>
      <c r="AK1231" s="103"/>
      <c r="AL1231" s="103"/>
      <c r="AM1231" s="104"/>
      <c r="AN1231" s="87"/>
      <c r="AO1231" s="103"/>
      <c r="AP1231" s="103"/>
      <c r="AQ1231" s="103"/>
      <c r="AR1231" s="104"/>
      <c r="AS1231" s="87"/>
      <c r="AT1231" s="103"/>
      <c r="AU1231" s="103"/>
      <c r="AV1231" s="103"/>
      <c r="AW1231" s="104"/>
      <c r="AY1231" s="72"/>
    </row>
    <row r="1232" spans="1:51" hidden="1">
      <c r="A1232" s="522">
        <v>1228</v>
      </c>
      <c r="B1232" s="531" t="s">
        <v>1058</v>
      </c>
      <c r="C1232" s="513" t="s">
        <v>1911</v>
      </c>
      <c r="D1232" s="513" t="s">
        <v>2640</v>
      </c>
      <c r="E1232" s="103" t="s">
        <v>1599</v>
      </c>
      <c r="F1232" s="103" t="s">
        <v>1622</v>
      </c>
      <c r="G1232" s="513" t="s">
        <v>1623</v>
      </c>
      <c r="H1232" s="87" t="s">
        <v>1624</v>
      </c>
      <c r="I1232" s="87" t="s">
        <v>1625</v>
      </c>
      <c r="J1232" s="690" t="s">
        <v>1626</v>
      </c>
      <c r="K1232" s="106"/>
      <c r="L1232" s="103"/>
      <c r="M1232" s="106"/>
      <c r="N1232" s="106"/>
      <c r="O1232" s="557" t="s">
        <v>1627</v>
      </c>
      <c r="P1232" s="103"/>
      <c r="Q1232" s="103"/>
      <c r="R1232" s="87" t="s">
        <v>184</v>
      </c>
      <c r="S1232" s="548">
        <v>1</v>
      </c>
      <c r="T1232" s="549">
        <v>0.125</v>
      </c>
      <c r="U1232" s="695">
        <v>55</v>
      </c>
      <c r="V1232" s="696">
        <f t="shared" si="136"/>
        <v>82.5</v>
      </c>
      <c r="W1232" s="549"/>
      <c r="X1232" s="549">
        <f t="shared" ref="X1232:X1295" si="140">IF(AA1232="X", U1232,"")</f>
        <v>55</v>
      </c>
      <c r="Y1232" s="554">
        <f>S1232*T1232*X1232*12</f>
        <v>82.5</v>
      </c>
      <c r="Z1232" s="677" t="s">
        <v>1606</v>
      </c>
      <c r="AA1232" s="697" t="s">
        <v>1950</v>
      </c>
      <c r="AB1232" s="102"/>
      <c r="AC1232" s="707"/>
      <c r="AD1232" s="87"/>
      <c r="AE1232" s="103">
        <v>1</v>
      </c>
      <c r="AF1232" s="103">
        <v>0.5</v>
      </c>
      <c r="AG1232" s="103">
        <v>40</v>
      </c>
      <c r="AH1232" s="104">
        <f t="shared" si="133"/>
        <v>240</v>
      </c>
      <c r="AI1232" s="87"/>
      <c r="AJ1232" s="103"/>
      <c r="AK1232" s="103"/>
      <c r="AL1232" s="103"/>
      <c r="AM1232" s="104">
        <f t="shared" si="137"/>
        <v>0</v>
      </c>
      <c r="AN1232" s="87"/>
      <c r="AO1232" s="103"/>
      <c r="AP1232" s="103"/>
      <c r="AQ1232" s="103"/>
      <c r="AR1232" s="104"/>
      <c r="AS1232" s="87"/>
      <c r="AT1232" s="103"/>
      <c r="AU1232" s="103"/>
      <c r="AV1232" s="103"/>
      <c r="AW1232" s="104"/>
      <c r="AY1232" s="72"/>
    </row>
    <row r="1233" spans="1:51" hidden="1">
      <c r="A1233" s="522">
        <v>1229</v>
      </c>
      <c r="B1233" s="531" t="s">
        <v>1058</v>
      </c>
      <c r="C1233" s="513" t="s">
        <v>1911</v>
      </c>
      <c r="D1233" s="513" t="s">
        <v>2640</v>
      </c>
      <c r="E1233" s="103" t="s">
        <v>1599</v>
      </c>
      <c r="F1233" s="103" t="s">
        <v>1622</v>
      </c>
      <c r="G1233" s="592" t="s">
        <v>1623</v>
      </c>
      <c r="H1233" s="87" t="s">
        <v>1628</v>
      </c>
      <c r="I1233" s="87" t="s">
        <v>1629</v>
      </c>
      <c r="J1233" s="690" t="s">
        <v>1626</v>
      </c>
      <c r="K1233" s="106"/>
      <c r="L1233" s="103"/>
      <c r="M1233" s="106"/>
      <c r="N1233" s="106"/>
      <c r="O1233" s="557" t="s">
        <v>1627</v>
      </c>
      <c r="P1233" s="103"/>
      <c r="Q1233" s="103"/>
      <c r="R1233" s="87" t="s">
        <v>184</v>
      </c>
      <c r="S1233" s="548">
        <v>1</v>
      </c>
      <c r="T1233" s="549">
        <v>0.125</v>
      </c>
      <c r="U1233" s="695">
        <v>55</v>
      </c>
      <c r="V1233" s="696">
        <f t="shared" si="136"/>
        <v>82.5</v>
      </c>
      <c r="W1233" s="549"/>
      <c r="X1233" s="549">
        <f t="shared" si="140"/>
        <v>55</v>
      </c>
      <c r="Y1233" s="554">
        <f t="shared" si="139"/>
        <v>82.5</v>
      </c>
      <c r="Z1233" s="677" t="s">
        <v>1606</v>
      </c>
      <c r="AA1233" s="697" t="s">
        <v>1950</v>
      </c>
      <c r="AB1233" s="102"/>
      <c r="AC1233" s="707"/>
      <c r="AD1233" s="87"/>
      <c r="AE1233" s="103">
        <v>1</v>
      </c>
      <c r="AF1233" s="103"/>
      <c r="AG1233" s="103"/>
      <c r="AH1233" s="104">
        <f t="shared" si="133"/>
        <v>0</v>
      </c>
      <c r="AI1233" s="87"/>
      <c r="AJ1233" s="103"/>
      <c r="AK1233" s="103"/>
      <c r="AL1233" s="103"/>
      <c r="AM1233" s="104">
        <f t="shared" si="137"/>
        <v>0</v>
      </c>
      <c r="AN1233" s="87"/>
      <c r="AO1233" s="103"/>
      <c r="AP1233" s="103"/>
      <c r="AQ1233" s="103"/>
      <c r="AR1233" s="104"/>
      <c r="AS1233" s="87"/>
      <c r="AT1233" s="103"/>
      <c r="AU1233" s="103"/>
      <c r="AV1233" s="103"/>
      <c r="AW1233" s="104"/>
      <c r="AY1233" s="72"/>
    </row>
    <row r="1234" spans="1:51" ht="23" hidden="1">
      <c r="A1234" s="522">
        <v>1230</v>
      </c>
      <c r="B1234" s="531" t="s">
        <v>1058</v>
      </c>
      <c r="C1234" s="513" t="s">
        <v>1911</v>
      </c>
      <c r="D1234" s="513" t="s">
        <v>2640</v>
      </c>
      <c r="E1234" s="103" t="s">
        <v>1599</v>
      </c>
      <c r="F1234" s="103" t="s">
        <v>1622</v>
      </c>
      <c r="G1234" s="592" t="s">
        <v>1623</v>
      </c>
      <c r="H1234" s="87" t="s">
        <v>1630</v>
      </c>
      <c r="I1234" s="87" t="s">
        <v>1631</v>
      </c>
      <c r="J1234" s="690" t="s">
        <v>1626</v>
      </c>
      <c r="K1234" s="106"/>
      <c r="L1234" s="103"/>
      <c r="M1234" s="106"/>
      <c r="N1234" s="106"/>
      <c r="O1234" s="557" t="s">
        <v>1627</v>
      </c>
      <c r="P1234" s="103"/>
      <c r="Q1234" s="103"/>
      <c r="R1234" s="87" t="s">
        <v>184</v>
      </c>
      <c r="S1234" s="548">
        <v>1</v>
      </c>
      <c r="T1234" s="549">
        <v>0.125</v>
      </c>
      <c r="U1234" s="695">
        <v>55</v>
      </c>
      <c r="V1234" s="696">
        <f t="shared" si="136"/>
        <v>82.5</v>
      </c>
      <c r="W1234" s="549"/>
      <c r="X1234" s="549">
        <f t="shared" si="140"/>
        <v>55</v>
      </c>
      <c r="Y1234" s="554">
        <f t="shared" si="139"/>
        <v>82.5</v>
      </c>
      <c r="Z1234" s="677" t="s">
        <v>1606</v>
      </c>
      <c r="AA1234" s="697" t="s">
        <v>1950</v>
      </c>
      <c r="AB1234" s="102"/>
      <c r="AC1234" s="707"/>
      <c r="AD1234" s="87"/>
      <c r="AE1234" s="103">
        <v>1</v>
      </c>
      <c r="AF1234" s="103"/>
      <c r="AG1234" s="103"/>
      <c r="AH1234" s="104">
        <f t="shared" si="133"/>
        <v>0</v>
      </c>
      <c r="AI1234" s="87"/>
      <c r="AJ1234" s="103"/>
      <c r="AK1234" s="103"/>
      <c r="AL1234" s="103"/>
      <c r="AM1234" s="104">
        <f t="shared" si="137"/>
        <v>0</v>
      </c>
      <c r="AN1234" s="87"/>
      <c r="AO1234" s="103"/>
      <c r="AP1234" s="103"/>
      <c r="AQ1234" s="103"/>
      <c r="AR1234" s="104">
        <f t="shared" si="134"/>
        <v>0</v>
      </c>
      <c r="AS1234" s="87"/>
      <c r="AT1234" s="103"/>
      <c r="AU1234" s="103"/>
      <c r="AV1234" s="103"/>
      <c r="AW1234" s="104">
        <f t="shared" si="135"/>
        <v>0</v>
      </c>
      <c r="AY1234" s="72">
        <v>12</v>
      </c>
    </row>
    <row r="1235" spans="1:51" hidden="1">
      <c r="A1235" s="522">
        <v>1231</v>
      </c>
      <c r="B1235" s="531" t="s">
        <v>1058</v>
      </c>
      <c r="C1235" s="513" t="s">
        <v>1911</v>
      </c>
      <c r="D1235" s="513" t="s">
        <v>2640</v>
      </c>
      <c r="E1235" s="103" t="s">
        <v>1599</v>
      </c>
      <c r="F1235" s="103" t="s">
        <v>1622</v>
      </c>
      <c r="G1235" s="592" t="s">
        <v>1623</v>
      </c>
      <c r="H1235" s="87" t="s">
        <v>1632</v>
      </c>
      <c r="I1235" s="87" t="s">
        <v>1633</v>
      </c>
      <c r="J1235" s="690" t="s">
        <v>1626</v>
      </c>
      <c r="K1235" s="106"/>
      <c r="L1235" s="103"/>
      <c r="M1235" s="106"/>
      <c r="N1235" s="106"/>
      <c r="O1235" s="557" t="s">
        <v>1627</v>
      </c>
      <c r="P1235" s="103"/>
      <c r="Q1235" s="103"/>
      <c r="R1235" s="87" t="s">
        <v>184</v>
      </c>
      <c r="S1235" s="548">
        <v>1</v>
      </c>
      <c r="T1235" s="549">
        <v>0.125</v>
      </c>
      <c r="U1235" s="695">
        <v>55</v>
      </c>
      <c r="V1235" s="696">
        <f t="shared" si="136"/>
        <v>82.5</v>
      </c>
      <c r="W1235" s="549"/>
      <c r="X1235" s="549">
        <f t="shared" si="140"/>
        <v>55</v>
      </c>
      <c r="Y1235" s="554">
        <f t="shared" si="139"/>
        <v>82.5</v>
      </c>
      <c r="Z1235" s="677" t="s">
        <v>1606</v>
      </c>
      <c r="AA1235" s="697" t="s">
        <v>1950</v>
      </c>
      <c r="AB1235" s="102"/>
      <c r="AC1235" s="707"/>
      <c r="AD1235" s="87"/>
      <c r="AE1235" s="103">
        <v>1</v>
      </c>
      <c r="AF1235" s="103"/>
      <c r="AG1235" s="103"/>
      <c r="AH1235" s="104">
        <f t="shared" si="133"/>
        <v>0</v>
      </c>
      <c r="AI1235" s="87"/>
      <c r="AJ1235" s="103"/>
      <c r="AK1235" s="103"/>
      <c r="AL1235" s="103"/>
      <c r="AM1235" s="104">
        <f t="shared" si="137"/>
        <v>0</v>
      </c>
      <c r="AN1235" s="87"/>
      <c r="AO1235" s="103"/>
      <c r="AP1235" s="103"/>
      <c r="AQ1235" s="103"/>
      <c r="AR1235" s="104">
        <f t="shared" si="134"/>
        <v>0</v>
      </c>
      <c r="AS1235" s="87"/>
      <c r="AT1235" s="103"/>
      <c r="AU1235" s="103"/>
      <c r="AV1235" s="103"/>
      <c r="AW1235" s="104">
        <f t="shared" si="135"/>
        <v>0</v>
      </c>
      <c r="AY1235" s="72"/>
    </row>
    <row r="1236" spans="1:51" ht="23" hidden="1">
      <c r="A1236" s="522">
        <v>1232</v>
      </c>
      <c r="B1236" s="531" t="s">
        <v>1058</v>
      </c>
      <c r="C1236" s="513" t="s">
        <v>1911</v>
      </c>
      <c r="D1236" s="513" t="s">
        <v>2640</v>
      </c>
      <c r="E1236" s="103" t="s">
        <v>1599</v>
      </c>
      <c r="F1236" s="103" t="s">
        <v>1634</v>
      </c>
      <c r="G1236" s="513" t="s">
        <v>1635</v>
      </c>
      <c r="H1236" s="87" t="s">
        <v>321</v>
      </c>
      <c r="I1236" s="87" t="s">
        <v>1636</v>
      </c>
      <c r="J1236" s="690" t="s">
        <v>1637</v>
      </c>
      <c r="K1236" s="106"/>
      <c r="L1236" s="103"/>
      <c r="M1236" s="106"/>
      <c r="N1236" s="106"/>
      <c r="O1236" s="557" t="s">
        <v>1638</v>
      </c>
      <c r="P1236" s="103"/>
      <c r="Q1236" s="103"/>
      <c r="R1236" s="87" t="s">
        <v>184</v>
      </c>
      <c r="S1236" s="548">
        <v>1</v>
      </c>
      <c r="T1236" s="549">
        <v>0.125</v>
      </c>
      <c r="U1236" s="695">
        <v>55</v>
      </c>
      <c r="V1236" s="696">
        <f t="shared" si="136"/>
        <v>82.5</v>
      </c>
      <c r="W1236" s="549"/>
      <c r="X1236" s="549">
        <f t="shared" si="140"/>
        <v>55</v>
      </c>
      <c r="Y1236" s="554">
        <f t="shared" si="139"/>
        <v>82.5</v>
      </c>
      <c r="Z1236" s="677" t="s">
        <v>1639</v>
      </c>
      <c r="AA1236" s="697" t="s">
        <v>1950</v>
      </c>
      <c r="AB1236" s="102"/>
      <c r="AC1236" s="707"/>
      <c r="AD1236" s="87"/>
      <c r="AE1236" s="103">
        <v>1</v>
      </c>
      <c r="AF1236" s="103">
        <v>0.5</v>
      </c>
      <c r="AG1236" s="103">
        <v>40</v>
      </c>
      <c r="AH1236" s="104">
        <f t="shared" si="133"/>
        <v>240</v>
      </c>
      <c r="AI1236" s="87"/>
      <c r="AJ1236" s="103"/>
      <c r="AK1236" s="103"/>
      <c r="AL1236" s="103"/>
      <c r="AM1236" s="104">
        <f t="shared" si="137"/>
        <v>0</v>
      </c>
      <c r="AN1236" s="87"/>
      <c r="AO1236" s="103"/>
      <c r="AP1236" s="103"/>
      <c r="AQ1236" s="103"/>
      <c r="AR1236" s="104">
        <f t="shared" si="134"/>
        <v>0</v>
      </c>
      <c r="AS1236" s="87"/>
      <c r="AT1236" s="103"/>
      <c r="AU1236" s="103"/>
      <c r="AV1236" s="103"/>
      <c r="AW1236" s="104">
        <f t="shared" si="135"/>
        <v>0</v>
      </c>
      <c r="AY1236" s="72"/>
    </row>
    <row r="1237" spans="1:51" hidden="1">
      <c r="A1237" s="522">
        <v>1233</v>
      </c>
      <c r="B1237" s="531" t="s">
        <v>1058</v>
      </c>
      <c r="C1237" s="513" t="s">
        <v>1911</v>
      </c>
      <c r="D1237" s="513" t="s">
        <v>2640</v>
      </c>
      <c r="E1237" s="103" t="s">
        <v>1599</v>
      </c>
      <c r="F1237" s="103" t="s">
        <v>1634</v>
      </c>
      <c r="G1237" s="592" t="s">
        <v>1635</v>
      </c>
      <c r="H1237" s="87" t="s">
        <v>1640</v>
      </c>
      <c r="I1237" s="87" t="s">
        <v>1641</v>
      </c>
      <c r="J1237" s="690" t="s">
        <v>1637</v>
      </c>
      <c r="K1237" s="106"/>
      <c r="L1237" s="103"/>
      <c r="M1237" s="106"/>
      <c r="N1237" s="106"/>
      <c r="O1237" s="557" t="s">
        <v>1638</v>
      </c>
      <c r="P1237" s="103"/>
      <c r="Q1237" s="103"/>
      <c r="R1237" s="87" t="s">
        <v>184</v>
      </c>
      <c r="S1237" s="548">
        <v>1</v>
      </c>
      <c r="T1237" s="549">
        <v>0.125</v>
      </c>
      <c r="U1237" s="695">
        <v>55</v>
      </c>
      <c r="V1237" s="696">
        <f t="shared" si="136"/>
        <v>82.5</v>
      </c>
      <c r="W1237" s="549"/>
      <c r="X1237" s="549">
        <f t="shared" si="140"/>
        <v>55</v>
      </c>
      <c r="Y1237" s="554">
        <f t="shared" si="139"/>
        <v>82.5</v>
      </c>
      <c r="Z1237" s="677" t="s">
        <v>1639</v>
      </c>
      <c r="AA1237" s="697" t="s">
        <v>1950</v>
      </c>
      <c r="AB1237" s="102"/>
      <c r="AC1237" s="707"/>
      <c r="AD1237" s="87"/>
      <c r="AE1237" s="103">
        <v>1</v>
      </c>
      <c r="AF1237" s="103"/>
      <c r="AG1237" s="103"/>
      <c r="AH1237" s="104">
        <f t="shared" si="133"/>
        <v>0</v>
      </c>
      <c r="AI1237" s="87"/>
      <c r="AJ1237" s="103"/>
      <c r="AK1237" s="103"/>
      <c r="AL1237" s="103"/>
      <c r="AM1237" s="104">
        <f t="shared" si="137"/>
        <v>0</v>
      </c>
      <c r="AN1237" s="87"/>
      <c r="AO1237" s="103"/>
      <c r="AP1237" s="103"/>
      <c r="AQ1237" s="103"/>
      <c r="AR1237" s="104">
        <f t="shared" si="134"/>
        <v>0</v>
      </c>
      <c r="AS1237" s="87"/>
      <c r="AT1237" s="103"/>
      <c r="AU1237" s="103"/>
      <c r="AV1237" s="103"/>
      <c r="AW1237" s="104">
        <f t="shared" si="135"/>
        <v>0</v>
      </c>
      <c r="AY1237" s="72"/>
    </row>
    <row r="1238" spans="1:51" ht="23" hidden="1">
      <c r="A1238" s="522">
        <v>1234</v>
      </c>
      <c r="B1238" s="531" t="s">
        <v>1058</v>
      </c>
      <c r="C1238" s="513" t="s">
        <v>1911</v>
      </c>
      <c r="D1238" s="513" t="s">
        <v>2640</v>
      </c>
      <c r="E1238" s="103" t="s">
        <v>1599</v>
      </c>
      <c r="F1238" s="103" t="s">
        <v>1634</v>
      </c>
      <c r="G1238" s="592" t="s">
        <v>1635</v>
      </c>
      <c r="H1238" s="87" t="s">
        <v>1642</v>
      </c>
      <c r="I1238" s="87" t="s">
        <v>1643</v>
      </c>
      <c r="J1238" s="690" t="s">
        <v>1637</v>
      </c>
      <c r="K1238" s="106"/>
      <c r="L1238" s="103"/>
      <c r="M1238" s="106"/>
      <c r="N1238" s="106"/>
      <c r="O1238" s="557" t="s">
        <v>1638</v>
      </c>
      <c r="P1238" s="103"/>
      <c r="Q1238" s="103"/>
      <c r="R1238" s="87" t="s">
        <v>184</v>
      </c>
      <c r="S1238" s="548">
        <v>1</v>
      </c>
      <c r="T1238" s="549">
        <v>0.125</v>
      </c>
      <c r="U1238" s="695">
        <v>55</v>
      </c>
      <c r="V1238" s="696">
        <f t="shared" si="136"/>
        <v>82.5</v>
      </c>
      <c r="W1238" s="549"/>
      <c r="X1238" s="549">
        <f t="shared" si="140"/>
        <v>55</v>
      </c>
      <c r="Y1238" s="554">
        <f t="shared" si="139"/>
        <v>82.5</v>
      </c>
      <c r="Z1238" s="677" t="s">
        <v>1639</v>
      </c>
      <c r="AA1238" s="697" t="s">
        <v>1950</v>
      </c>
      <c r="AB1238" s="102"/>
      <c r="AC1238" s="707"/>
      <c r="AD1238" s="87"/>
      <c r="AE1238" s="103">
        <v>1</v>
      </c>
      <c r="AF1238" s="103"/>
      <c r="AG1238" s="103"/>
      <c r="AH1238" s="104">
        <f t="shared" si="133"/>
        <v>0</v>
      </c>
      <c r="AI1238" s="87"/>
      <c r="AJ1238" s="103"/>
      <c r="AK1238" s="103"/>
      <c r="AL1238" s="103"/>
      <c r="AM1238" s="104">
        <f t="shared" si="137"/>
        <v>0</v>
      </c>
      <c r="AN1238" s="87"/>
      <c r="AO1238" s="103"/>
      <c r="AP1238" s="103"/>
      <c r="AQ1238" s="103"/>
      <c r="AR1238" s="104">
        <f t="shared" si="134"/>
        <v>0</v>
      </c>
      <c r="AS1238" s="87"/>
      <c r="AT1238" s="103"/>
      <c r="AU1238" s="103"/>
      <c r="AV1238" s="103"/>
      <c r="AW1238" s="104">
        <f t="shared" si="135"/>
        <v>0</v>
      </c>
      <c r="AY1238" s="72">
        <v>449</v>
      </c>
    </row>
    <row r="1239" spans="1:51" hidden="1">
      <c r="A1239" s="522">
        <v>1235</v>
      </c>
      <c r="B1239" s="531" t="s">
        <v>1058</v>
      </c>
      <c r="C1239" s="513" t="s">
        <v>1911</v>
      </c>
      <c r="D1239" s="513" t="s">
        <v>2640</v>
      </c>
      <c r="E1239" s="103" t="s">
        <v>1599</v>
      </c>
      <c r="F1239" s="103" t="s">
        <v>1634</v>
      </c>
      <c r="G1239" s="592" t="s">
        <v>1635</v>
      </c>
      <c r="H1239" s="87" t="s">
        <v>1632</v>
      </c>
      <c r="I1239" s="87" t="s">
        <v>1633</v>
      </c>
      <c r="J1239" s="690" t="s">
        <v>1637</v>
      </c>
      <c r="K1239" s="106"/>
      <c r="L1239" s="103"/>
      <c r="M1239" s="106"/>
      <c r="N1239" s="106"/>
      <c r="O1239" s="557" t="s">
        <v>1638</v>
      </c>
      <c r="P1239" s="103"/>
      <c r="Q1239" s="103"/>
      <c r="R1239" s="87" t="s">
        <v>184</v>
      </c>
      <c r="S1239" s="548">
        <v>1</v>
      </c>
      <c r="T1239" s="549">
        <v>0.125</v>
      </c>
      <c r="U1239" s="695">
        <v>55</v>
      </c>
      <c r="V1239" s="696">
        <f t="shared" si="136"/>
        <v>82.5</v>
      </c>
      <c r="W1239" s="549"/>
      <c r="X1239" s="549">
        <f t="shared" si="140"/>
        <v>55</v>
      </c>
      <c r="Y1239" s="554">
        <f t="shared" si="139"/>
        <v>82.5</v>
      </c>
      <c r="Z1239" s="677" t="s">
        <v>1639</v>
      </c>
      <c r="AA1239" s="697" t="s">
        <v>1950</v>
      </c>
      <c r="AB1239" s="102"/>
      <c r="AC1239" s="707"/>
      <c r="AD1239" s="87"/>
      <c r="AE1239" s="103">
        <v>1</v>
      </c>
      <c r="AF1239" s="103"/>
      <c r="AG1239" s="103"/>
      <c r="AH1239" s="104">
        <f t="shared" si="133"/>
        <v>0</v>
      </c>
      <c r="AI1239" s="87"/>
      <c r="AJ1239" s="103"/>
      <c r="AK1239" s="103"/>
      <c r="AL1239" s="103"/>
      <c r="AM1239" s="104"/>
      <c r="AN1239" s="87"/>
      <c r="AO1239" s="103"/>
      <c r="AP1239" s="103"/>
      <c r="AQ1239" s="103"/>
      <c r="AR1239" s="104">
        <f t="shared" si="134"/>
        <v>0</v>
      </c>
      <c r="AS1239" s="87"/>
      <c r="AT1239" s="103"/>
      <c r="AU1239" s="103"/>
      <c r="AV1239" s="103"/>
      <c r="AW1239" s="104">
        <f t="shared" si="135"/>
        <v>0</v>
      </c>
      <c r="AY1239" s="72"/>
    </row>
    <row r="1240" spans="1:51" hidden="1">
      <c r="A1240" s="522">
        <v>1236</v>
      </c>
      <c r="B1240" s="531" t="s">
        <v>1058</v>
      </c>
      <c r="C1240" s="513" t="s">
        <v>1911</v>
      </c>
      <c r="D1240" s="513" t="s">
        <v>2640</v>
      </c>
      <c r="E1240" s="103" t="s">
        <v>1599</v>
      </c>
      <c r="F1240" s="513" t="s">
        <v>1644</v>
      </c>
      <c r="G1240" s="513" t="s">
        <v>1912</v>
      </c>
      <c r="H1240" s="87" t="s">
        <v>1646</v>
      </c>
      <c r="I1240" s="87" t="s">
        <v>1647</v>
      </c>
      <c r="J1240" s="106" t="s">
        <v>1648</v>
      </c>
      <c r="K1240" s="106"/>
      <c r="L1240" s="103"/>
      <c r="M1240" s="106"/>
      <c r="N1240" s="106"/>
      <c r="O1240" s="557" t="s">
        <v>1913</v>
      </c>
      <c r="P1240" s="103"/>
      <c r="Q1240" s="103"/>
      <c r="R1240" s="87" t="s">
        <v>184</v>
      </c>
      <c r="S1240" s="548">
        <v>1</v>
      </c>
      <c r="T1240" s="549">
        <v>0.1</v>
      </c>
      <c r="U1240" s="695">
        <v>220</v>
      </c>
      <c r="V1240" s="696">
        <f t="shared" si="136"/>
        <v>264</v>
      </c>
      <c r="W1240" s="549"/>
      <c r="X1240" s="549">
        <f t="shared" si="140"/>
        <v>220</v>
      </c>
      <c r="Y1240" s="554">
        <f t="shared" si="139"/>
        <v>264</v>
      </c>
      <c r="Z1240" s="677" t="s">
        <v>1606</v>
      </c>
      <c r="AA1240" s="697" t="s">
        <v>1950</v>
      </c>
      <c r="AB1240" s="102"/>
      <c r="AC1240" s="707"/>
      <c r="AD1240" s="87"/>
      <c r="AE1240" s="103">
        <v>1</v>
      </c>
      <c r="AF1240" s="103">
        <v>0.5</v>
      </c>
      <c r="AG1240" s="103">
        <v>40</v>
      </c>
      <c r="AH1240" s="104">
        <f t="shared" si="133"/>
        <v>240</v>
      </c>
      <c r="AI1240" s="87"/>
      <c r="AJ1240" s="103"/>
      <c r="AK1240" s="103"/>
      <c r="AL1240" s="103"/>
      <c r="AM1240" s="104">
        <f t="shared" si="137"/>
        <v>0</v>
      </c>
      <c r="AN1240" s="87"/>
      <c r="AO1240" s="103"/>
      <c r="AP1240" s="103"/>
      <c r="AQ1240" s="103"/>
      <c r="AR1240" s="104">
        <f t="shared" si="134"/>
        <v>0</v>
      </c>
      <c r="AS1240" s="87"/>
      <c r="AT1240" s="103"/>
      <c r="AU1240" s="103"/>
      <c r="AV1240" s="103"/>
      <c r="AW1240" s="104">
        <f t="shared" si="135"/>
        <v>0</v>
      </c>
      <c r="AY1240" s="72"/>
    </row>
    <row r="1241" spans="1:51" hidden="1">
      <c r="A1241" s="522">
        <v>1237</v>
      </c>
      <c r="B1241" s="531" t="s">
        <v>1058</v>
      </c>
      <c r="C1241" s="513" t="s">
        <v>1911</v>
      </c>
      <c r="D1241" s="513" t="s">
        <v>2640</v>
      </c>
      <c r="E1241" s="103" t="s">
        <v>1599</v>
      </c>
      <c r="F1241" s="513" t="s">
        <v>1644</v>
      </c>
      <c r="G1241" s="592" t="s">
        <v>1912</v>
      </c>
      <c r="H1241" s="87" t="s">
        <v>1650</v>
      </c>
      <c r="I1241" s="87" t="s">
        <v>1651</v>
      </c>
      <c r="J1241" s="106" t="s">
        <v>1648</v>
      </c>
      <c r="K1241" s="106"/>
      <c r="L1241" s="103"/>
      <c r="M1241" s="106"/>
      <c r="N1241" s="106"/>
      <c r="O1241" s="557" t="s">
        <v>1913</v>
      </c>
      <c r="P1241" s="103"/>
      <c r="Q1241" s="103"/>
      <c r="R1241" s="87" t="s">
        <v>184</v>
      </c>
      <c r="S1241" s="548">
        <v>1</v>
      </c>
      <c r="T1241" s="549">
        <v>0.5</v>
      </c>
      <c r="U1241" s="695">
        <v>220</v>
      </c>
      <c r="V1241" s="696">
        <f t="shared" si="136"/>
        <v>1320</v>
      </c>
      <c r="W1241" s="549"/>
      <c r="X1241" s="549">
        <f t="shared" si="140"/>
        <v>220</v>
      </c>
      <c r="Y1241" s="554">
        <f t="shared" si="139"/>
        <v>1320</v>
      </c>
      <c r="Z1241" s="677" t="s">
        <v>1606</v>
      </c>
      <c r="AA1241" s="697" t="s">
        <v>1950</v>
      </c>
      <c r="AB1241" s="102"/>
      <c r="AC1241" s="707"/>
      <c r="AD1241" s="87"/>
      <c r="AE1241" s="103">
        <v>1</v>
      </c>
      <c r="AF1241" s="103"/>
      <c r="AG1241" s="103"/>
      <c r="AH1241" s="104">
        <f t="shared" si="133"/>
        <v>0</v>
      </c>
      <c r="AI1241" s="87"/>
      <c r="AJ1241" s="103"/>
      <c r="AK1241" s="103"/>
      <c r="AL1241" s="103"/>
      <c r="AM1241" s="104">
        <f t="shared" si="137"/>
        <v>0</v>
      </c>
      <c r="AN1241" s="87"/>
      <c r="AO1241" s="103"/>
      <c r="AP1241" s="103"/>
      <c r="AQ1241" s="103"/>
      <c r="AR1241" s="104">
        <f t="shared" si="134"/>
        <v>0</v>
      </c>
      <c r="AS1241" s="87"/>
      <c r="AT1241" s="103"/>
      <c r="AU1241" s="103"/>
      <c r="AV1241" s="103"/>
      <c r="AW1241" s="104">
        <f t="shared" si="135"/>
        <v>0</v>
      </c>
      <c r="AY1241" s="72"/>
    </row>
    <row r="1242" spans="1:51" hidden="1">
      <c r="A1242" s="522">
        <v>1238</v>
      </c>
      <c r="B1242" s="531" t="s">
        <v>1058</v>
      </c>
      <c r="C1242" s="513" t="s">
        <v>1911</v>
      </c>
      <c r="D1242" s="513" t="s">
        <v>2640</v>
      </c>
      <c r="E1242" s="103" t="s">
        <v>1599</v>
      </c>
      <c r="F1242" s="513" t="s">
        <v>1644</v>
      </c>
      <c r="G1242" s="592" t="s">
        <v>1912</v>
      </c>
      <c r="H1242" s="87" t="s">
        <v>1652</v>
      </c>
      <c r="I1242" s="87" t="s">
        <v>1653</v>
      </c>
      <c r="J1242" s="106" t="s">
        <v>1648</v>
      </c>
      <c r="K1242" s="106"/>
      <c r="L1242" s="103"/>
      <c r="M1242" s="106"/>
      <c r="N1242" s="106"/>
      <c r="O1242" s="557" t="s">
        <v>1913</v>
      </c>
      <c r="P1242" s="103"/>
      <c r="Q1242" s="103"/>
      <c r="R1242" s="87" t="s">
        <v>184</v>
      </c>
      <c r="S1242" s="548">
        <v>1</v>
      </c>
      <c r="T1242" s="549">
        <v>0.1</v>
      </c>
      <c r="U1242" s="695">
        <v>220</v>
      </c>
      <c r="V1242" s="696">
        <f t="shared" si="136"/>
        <v>264</v>
      </c>
      <c r="W1242" s="549"/>
      <c r="X1242" s="549">
        <f t="shared" si="140"/>
        <v>220</v>
      </c>
      <c r="Y1242" s="554">
        <f t="shared" si="139"/>
        <v>264</v>
      </c>
      <c r="Z1242" s="677" t="s">
        <v>1606</v>
      </c>
      <c r="AA1242" s="697" t="s">
        <v>1950</v>
      </c>
      <c r="AB1242" s="102"/>
      <c r="AC1242" s="707"/>
      <c r="AD1242" s="87"/>
      <c r="AE1242" s="103">
        <v>1</v>
      </c>
      <c r="AF1242" s="103"/>
      <c r="AG1242" s="103"/>
      <c r="AH1242" s="104">
        <f t="shared" si="133"/>
        <v>0</v>
      </c>
      <c r="AI1242" s="87"/>
      <c r="AJ1242" s="103"/>
      <c r="AK1242" s="103"/>
      <c r="AL1242" s="103"/>
      <c r="AM1242" s="104">
        <f t="shared" si="137"/>
        <v>0</v>
      </c>
      <c r="AN1242" s="87"/>
      <c r="AO1242" s="103"/>
      <c r="AP1242" s="103"/>
      <c r="AQ1242" s="103"/>
      <c r="AR1242" s="104">
        <f t="shared" si="134"/>
        <v>0</v>
      </c>
      <c r="AS1242" s="87"/>
      <c r="AT1242" s="103"/>
      <c r="AU1242" s="103"/>
      <c r="AV1242" s="103"/>
      <c r="AW1242" s="104">
        <f t="shared" si="135"/>
        <v>0</v>
      </c>
      <c r="AY1242" s="72"/>
    </row>
    <row r="1243" spans="1:51" hidden="1">
      <c r="A1243" s="522">
        <v>1239</v>
      </c>
      <c r="B1243" s="531" t="s">
        <v>1058</v>
      </c>
      <c r="C1243" s="513" t="s">
        <v>1911</v>
      </c>
      <c r="D1243" s="513" t="s">
        <v>2640</v>
      </c>
      <c r="E1243" s="103" t="s">
        <v>1599</v>
      </c>
      <c r="F1243" s="513" t="s">
        <v>1654</v>
      </c>
      <c r="G1243" s="513" t="s">
        <v>1655</v>
      </c>
      <c r="H1243" s="87" t="s">
        <v>1646</v>
      </c>
      <c r="I1243" s="87" t="s">
        <v>1656</v>
      </c>
      <c r="J1243" s="106" t="s">
        <v>1657</v>
      </c>
      <c r="K1243" s="106"/>
      <c r="L1243" s="103"/>
      <c r="M1243" s="106"/>
      <c r="N1243" s="106"/>
      <c r="O1243" s="557" t="s">
        <v>1914</v>
      </c>
      <c r="P1243" s="103"/>
      <c r="Q1243" s="103"/>
      <c r="R1243" s="87" t="s">
        <v>184</v>
      </c>
      <c r="S1243" s="548">
        <v>1</v>
      </c>
      <c r="T1243" s="549">
        <v>0.3</v>
      </c>
      <c r="U1243" s="695">
        <v>73</v>
      </c>
      <c r="V1243" s="696">
        <f t="shared" si="136"/>
        <v>262.79999999999995</v>
      </c>
      <c r="W1243" s="549"/>
      <c r="X1243" s="549">
        <f t="shared" si="140"/>
        <v>73</v>
      </c>
      <c r="Y1243" s="554">
        <f t="shared" si="139"/>
        <v>262.79999999999995</v>
      </c>
      <c r="Z1243" s="677" t="s">
        <v>1606</v>
      </c>
      <c r="AA1243" s="697" t="s">
        <v>1950</v>
      </c>
      <c r="AB1243" s="102"/>
      <c r="AC1243" s="707"/>
      <c r="AD1243" s="87"/>
      <c r="AE1243" s="103">
        <v>1</v>
      </c>
      <c r="AF1243" s="103">
        <v>1</v>
      </c>
      <c r="AG1243" s="103">
        <v>40</v>
      </c>
      <c r="AH1243" s="104">
        <f t="shared" si="133"/>
        <v>480</v>
      </c>
      <c r="AI1243" s="87"/>
      <c r="AJ1243" s="103"/>
      <c r="AK1243" s="103"/>
      <c r="AL1243" s="103"/>
      <c r="AM1243" s="104">
        <f t="shared" si="137"/>
        <v>0</v>
      </c>
      <c r="AN1243" s="87"/>
      <c r="AO1243" s="103"/>
      <c r="AP1243" s="103"/>
      <c r="AQ1243" s="103"/>
      <c r="AR1243" s="104">
        <f t="shared" si="134"/>
        <v>0</v>
      </c>
      <c r="AS1243" s="87"/>
      <c r="AT1243" s="103"/>
      <c r="AU1243" s="103"/>
      <c r="AV1243" s="103"/>
      <c r="AW1243" s="104">
        <f t="shared" si="135"/>
        <v>0</v>
      </c>
      <c r="AY1243" s="72">
        <v>12</v>
      </c>
    </row>
    <row r="1244" spans="1:51" hidden="1">
      <c r="A1244" s="522">
        <v>1240</v>
      </c>
      <c r="B1244" s="531" t="s">
        <v>1058</v>
      </c>
      <c r="C1244" s="513" t="s">
        <v>1911</v>
      </c>
      <c r="D1244" s="513" t="s">
        <v>2640</v>
      </c>
      <c r="E1244" s="103" t="s">
        <v>1599</v>
      </c>
      <c r="F1244" s="513" t="s">
        <v>1654</v>
      </c>
      <c r="G1244" s="592" t="s">
        <v>1655</v>
      </c>
      <c r="H1244" s="87" t="s">
        <v>1659</v>
      </c>
      <c r="I1244" s="87" t="s">
        <v>1660</v>
      </c>
      <c r="J1244" s="106" t="s">
        <v>1657</v>
      </c>
      <c r="K1244" s="106"/>
      <c r="L1244" s="103"/>
      <c r="M1244" s="106"/>
      <c r="N1244" s="106"/>
      <c r="O1244" s="557" t="s">
        <v>1914</v>
      </c>
      <c r="P1244" s="103"/>
      <c r="Q1244" s="103"/>
      <c r="R1244" s="87" t="s">
        <v>184</v>
      </c>
      <c r="S1244" s="548">
        <v>1</v>
      </c>
      <c r="T1244" s="549">
        <v>0.1</v>
      </c>
      <c r="U1244" s="695">
        <v>73</v>
      </c>
      <c r="V1244" s="696">
        <f t="shared" si="136"/>
        <v>87.600000000000009</v>
      </c>
      <c r="W1244" s="549"/>
      <c r="X1244" s="549">
        <f t="shared" si="140"/>
        <v>73</v>
      </c>
      <c r="Y1244" s="554">
        <f t="shared" si="139"/>
        <v>87.600000000000009</v>
      </c>
      <c r="Z1244" s="677" t="s">
        <v>1606</v>
      </c>
      <c r="AA1244" s="697" t="s">
        <v>1950</v>
      </c>
      <c r="AB1244" s="102"/>
      <c r="AC1244" s="707"/>
      <c r="AD1244" s="87"/>
      <c r="AE1244" s="103">
        <v>1</v>
      </c>
      <c r="AF1244" s="103"/>
      <c r="AG1244" s="103"/>
      <c r="AH1244" s="104">
        <f t="shared" si="133"/>
        <v>0</v>
      </c>
      <c r="AI1244" s="87"/>
      <c r="AJ1244" s="103"/>
      <c r="AK1244" s="103"/>
      <c r="AL1244" s="103"/>
      <c r="AM1244" s="104">
        <f t="shared" si="137"/>
        <v>0</v>
      </c>
      <c r="AN1244" s="87"/>
      <c r="AO1244" s="103"/>
      <c r="AP1244" s="103"/>
      <c r="AQ1244" s="103"/>
      <c r="AR1244" s="104">
        <f t="shared" si="134"/>
        <v>0</v>
      </c>
      <c r="AS1244" s="87"/>
      <c r="AT1244" s="103"/>
      <c r="AU1244" s="103"/>
      <c r="AV1244" s="103"/>
      <c r="AW1244" s="104">
        <f t="shared" si="135"/>
        <v>0</v>
      </c>
      <c r="AY1244" s="72"/>
    </row>
    <row r="1245" spans="1:51" hidden="1">
      <c r="A1245" s="522">
        <v>1241</v>
      </c>
      <c r="B1245" s="531" t="s">
        <v>1058</v>
      </c>
      <c r="C1245" s="513" t="s">
        <v>1911</v>
      </c>
      <c r="D1245" s="513" t="s">
        <v>2640</v>
      </c>
      <c r="E1245" s="103" t="s">
        <v>1599</v>
      </c>
      <c r="F1245" s="513" t="s">
        <v>1654</v>
      </c>
      <c r="G1245" s="592" t="s">
        <v>1655</v>
      </c>
      <c r="H1245" s="87" t="s">
        <v>1661</v>
      </c>
      <c r="I1245" s="87" t="s">
        <v>1662</v>
      </c>
      <c r="J1245" s="106" t="s">
        <v>1657</v>
      </c>
      <c r="K1245" s="106"/>
      <c r="L1245" s="103"/>
      <c r="M1245" s="106"/>
      <c r="N1245" s="106"/>
      <c r="O1245" s="557" t="s">
        <v>1914</v>
      </c>
      <c r="P1245" s="103"/>
      <c r="Q1245" s="103"/>
      <c r="R1245" s="87" t="s">
        <v>184</v>
      </c>
      <c r="S1245" s="548">
        <v>1</v>
      </c>
      <c r="T1245" s="549">
        <v>0.5</v>
      </c>
      <c r="U1245" s="695">
        <v>73</v>
      </c>
      <c r="V1245" s="696">
        <f t="shared" si="136"/>
        <v>438</v>
      </c>
      <c r="W1245" s="549"/>
      <c r="X1245" s="549">
        <f t="shared" si="140"/>
        <v>73</v>
      </c>
      <c r="Y1245" s="554">
        <f t="shared" si="139"/>
        <v>438</v>
      </c>
      <c r="Z1245" s="677" t="s">
        <v>1606</v>
      </c>
      <c r="AA1245" s="697" t="s">
        <v>1950</v>
      </c>
      <c r="AB1245" s="102"/>
      <c r="AC1245" s="707"/>
      <c r="AD1245" s="87"/>
      <c r="AE1245" s="103">
        <v>1</v>
      </c>
      <c r="AF1245" s="103"/>
      <c r="AG1245" s="103"/>
      <c r="AH1245" s="104">
        <f t="shared" si="133"/>
        <v>0</v>
      </c>
      <c r="AI1245" s="87"/>
      <c r="AJ1245" s="103"/>
      <c r="AK1245" s="103"/>
      <c r="AL1245" s="103"/>
      <c r="AM1245" s="104">
        <f t="shared" si="137"/>
        <v>0</v>
      </c>
      <c r="AN1245" s="87"/>
      <c r="AO1245" s="103"/>
      <c r="AP1245" s="103"/>
      <c r="AQ1245" s="103"/>
      <c r="AR1245" s="104">
        <f t="shared" si="134"/>
        <v>0</v>
      </c>
      <c r="AS1245" s="87"/>
      <c r="AT1245" s="103"/>
      <c r="AU1245" s="103"/>
      <c r="AV1245" s="103"/>
      <c r="AW1245" s="104">
        <f t="shared" si="135"/>
        <v>0</v>
      </c>
      <c r="AY1245" s="72"/>
    </row>
    <row r="1246" spans="1:51" hidden="1">
      <c r="A1246" s="522">
        <v>1242</v>
      </c>
      <c r="B1246" s="531" t="s">
        <v>1058</v>
      </c>
      <c r="C1246" s="513" t="s">
        <v>1911</v>
      </c>
      <c r="D1246" s="513" t="s">
        <v>2640</v>
      </c>
      <c r="E1246" s="103" t="s">
        <v>1599</v>
      </c>
      <c r="F1246" s="513" t="s">
        <v>1654</v>
      </c>
      <c r="G1246" s="592" t="s">
        <v>1655</v>
      </c>
      <c r="H1246" s="87" t="s">
        <v>1652</v>
      </c>
      <c r="I1246" s="87" t="s">
        <v>1653</v>
      </c>
      <c r="J1246" s="106" t="s">
        <v>1657</v>
      </c>
      <c r="K1246" s="106"/>
      <c r="L1246" s="103"/>
      <c r="M1246" s="106"/>
      <c r="N1246" s="106"/>
      <c r="O1246" s="557" t="s">
        <v>1914</v>
      </c>
      <c r="P1246" s="103"/>
      <c r="Q1246" s="103"/>
      <c r="R1246" s="87" t="s">
        <v>184</v>
      </c>
      <c r="S1246" s="548">
        <v>1</v>
      </c>
      <c r="T1246" s="549">
        <v>0.1</v>
      </c>
      <c r="U1246" s="695">
        <v>73</v>
      </c>
      <c r="V1246" s="696">
        <f t="shared" si="136"/>
        <v>87.600000000000009</v>
      </c>
      <c r="W1246" s="549"/>
      <c r="X1246" s="549">
        <f t="shared" si="140"/>
        <v>73</v>
      </c>
      <c r="Y1246" s="554">
        <f t="shared" si="139"/>
        <v>87.600000000000009</v>
      </c>
      <c r="Z1246" s="677" t="s">
        <v>1606</v>
      </c>
      <c r="AA1246" s="697" t="s">
        <v>1950</v>
      </c>
      <c r="AB1246" s="102"/>
      <c r="AC1246" s="707"/>
      <c r="AD1246" s="87"/>
      <c r="AE1246" s="103">
        <v>1</v>
      </c>
      <c r="AF1246" s="103"/>
      <c r="AG1246" s="103"/>
      <c r="AH1246" s="104">
        <f t="shared" si="133"/>
        <v>0</v>
      </c>
      <c r="AI1246" s="87"/>
      <c r="AJ1246" s="103"/>
      <c r="AK1246" s="103"/>
      <c r="AL1246" s="103"/>
      <c r="AM1246" s="104">
        <f t="shared" si="137"/>
        <v>0</v>
      </c>
      <c r="AN1246" s="87"/>
      <c r="AO1246" s="103"/>
      <c r="AP1246" s="103"/>
      <c r="AQ1246" s="103"/>
      <c r="AR1246" s="104">
        <f t="shared" si="134"/>
        <v>0</v>
      </c>
      <c r="AS1246" s="87"/>
      <c r="AT1246" s="103"/>
      <c r="AU1246" s="103"/>
      <c r="AV1246" s="103"/>
      <c r="AW1246" s="104">
        <f t="shared" si="135"/>
        <v>0</v>
      </c>
      <c r="AY1246" s="72"/>
    </row>
    <row r="1247" spans="1:51" hidden="1">
      <c r="A1247" s="522">
        <v>1243</v>
      </c>
      <c r="B1247" s="531" t="s">
        <v>1058</v>
      </c>
      <c r="C1247" s="513" t="s">
        <v>1911</v>
      </c>
      <c r="D1247" s="513" t="s">
        <v>2640</v>
      </c>
      <c r="E1247" s="103" t="s">
        <v>1599</v>
      </c>
      <c r="F1247" s="513" t="s">
        <v>1663</v>
      </c>
      <c r="G1247" s="513" t="s">
        <v>1664</v>
      </c>
      <c r="H1247" s="87" t="s">
        <v>321</v>
      </c>
      <c r="I1247" s="87" t="s">
        <v>1647</v>
      </c>
      <c r="J1247" s="106" t="s">
        <v>1604</v>
      </c>
      <c r="K1247" s="106"/>
      <c r="L1247" s="103"/>
      <c r="M1247" s="106"/>
      <c r="N1247" s="106"/>
      <c r="O1247" s="557" t="s">
        <v>1665</v>
      </c>
      <c r="P1247" s="103"/>
      <c r="Q1247" s="103"/>
      <c r="R1247" s="87" t="s">
        <v>184</v>
      </c>
      <c r="S1247" s="548">
        <v>1</v>
      </c>
      <c r="T1247" s="549">
        <v>1</v>
      </c>
      <c r="U1247" s="695">
        <v>44</v>
      </c>
      <c r="V1247" s="696">
        <f t="shared" si="136"/>
        <v>528</v>
      </c>
      <c r="W1247" s="549"/>
      <c r="X1247" s="695">
        <f>U1247*9</f>
        <v>396</v>
      </c>
      <c r="Y1247" s="696">
        <f t="shared" si="139"/>
        <v>4752</v>
      </c>
      <c r="Z1247" s="677" t="s">
        <v>1606</v>
      </c>
      <c r="AA1247" s="697" t="s">
        <v>2702</v>
      </c>
      <c r="AB1247" s="102"/>
      <c r="AC1247" s="707"/>
      <c r="AD1247" s="87"/>
      <c r="AE1247" s="103">
        <v>1</v>
      </c>
      <c r="AF1247" s="103">
        <v>4</v>
      </c>
      <c r="AG1247" s="103">
        <v>40</v>
      </c>
      <c r="AH1247" s="104">
        <f t="shared" si="133"/>
        <v>1920</v>
      </c>
      <c r="AI1247" s="87"/>
      <c r="AJ1247" s="103"/>
      <c r="AK1247" s="103"/>
      <c r="AL1247" s="103"/>
      <c r="AM1247" s="104"/>
      <c r="AN1247" s="87"/>
      <c r="AO1247" s="103"/>
      <c r="AP1247" s="103"/>
      <c r="AQ1247" s="103"/>
      <c r="AR1247" s="104">
        <f t="shared" si="134"/>
        <v>0</v>
      </c>
      <c r="AS1247" s="87"/>
      <c r="AT1247" s="103"/>
      <c r="AU1247" s="103"/>
      <c r="AV1247" s="103"/>
      <c r="AW1247" s="104">
        <f t="shared" si="135"/>
        <v>0</v>
      </c>
      <c r="AY1247" s="72"/>
    </row>
    <row r="1248" spans="1:51" hidden="1">
      <c r="A1248" s="522">
        <v>1244</v>
      </c>
      <c r="B1248" s="531" t="s">
        <v>1058</v>
      </c>
      <c r="C1248" s="513" t="s">
        <v>1911</v>
      </c>
      <c r="D1248" s="513" t="s">
        <v>2640</v>
      </c>
      <c r="E1248" s="103" t="s">
        <v>1599</v>
      </c>
      <c r="F1248" s="513" t="s">
        <v>1663</v>
      </c>
      <c r="G1248" s="592" t="s">
        <v>1664</v>
      </c>
      <c r="H1248" s="87" t="s">
        <v>1666</v>
      </c>
      <c r="I1248" s="87" t="s">
        <v>1667</v>
      </c>
      <c r="J1248" s="109" t="s">
        <v>1668</v>
      </c>
      <c r="K1248" s="106"/>
      <c r="L1248" s="103"/>
      <c r="M1248" s="106"/>
      <c r="N1248" s="106"/>
      <c r="O1248" s="557" t="s">
        <v>1665</v>
      </c>
      <c r="P1248" s="103"/>
      <c r="Q1248" s="103"/>
      <c r="R1248" s="87" t="s">
        <v>184</v>
      </c>
      <c r="S1248" s="548">
        <v>1</v>
      </c>
      <c r="T1248" s="549">
        <v>1</v>
      </c>
      <c r="U1248" s="695">
        <v>44</v>
      </c>
      <c r="V1248" s="696">
        <f t="shared" si="136"/>
        <v>528</v>
      </c>
      <c r="W1248" s="549"/>
      <c r="X1248" s="695">
        <f t="shared" ref="X1248:X1250" si="141">U1248*9</f>
        <v>396</v>
      </c>
      <c r="Y1248" s="696">
        <f t="shared" si="139"/>
        <v>4752</v>
      </c>
      <c r="Z1248" s="677" t="s">
        <v>1606</v>
      </c>
      <c r="AA1248" s="697" t="s">
        <v>2702</v>
      </c>
      <c r="AB1248" s="102"/>
      <c r="AC1248" s="707"/>
      <c r="AD1248" s="87"/>
      <c r="AE1248" s="103">
        <v>1</v>
      </c>
      <c r="AF1248" s="103"/>
      <c r="AG1248" s="103"/>
      <c r="AH1248" s="104">
        <f t="shared" si="133"/>
        <v>0</v>
      </c>
      <c r="AI1248" s="87"/>
      <c r="AJ1248" s="103"/>
      <c r="AK1248" s="103"/>
      <c r="AL1248" s="103"/>
      <c r="AM1248" s="104"/>
      <c r="AN1248" s="87"/>
      <c r="AO1248" s="103"/>
      <c r="AP1248" s="103"/>
      <c r="AQ1248" s="103"/>
      <c r="AR1248" s="104">
        <f t="shared" si="134"/>
        <v>0</v>
      </c>
      <c r="AS1248" s="87"/>
      <c r="AT1248" s="103"/>
      <c r="AU1248" s="103"/>
      <c r="AV1248" s="103"/>
      <c r="AW1248" s="104">
        <f t="shared" si="135"/>
        <v>0</v>
      </c>
      <c r="AY1248" s="72">
        <v>12</v>
      </c>
    </row>
    <row r="1249" spans="1:51" hidden="1">
      <c r="A1249" s="522">
        <v>1245</v>
      </c>
      <c r="B1249" s="531" t="s">
        <v>1058</v>
      </c>
      <c r="C1249" s="513" t="s">
        <v>1911</v>
      </c>
      <c r="D1249" s="513" t="s">
        <v>2640</v>
      </c>
      <c r="E1249" s="103" t="s">
        <v>1599</v>
      </c>
      <c r="F1249" s="513" t="s">
        <v>1663</v>
      </c>
      <c r="G1249" s="592" t="s">
        <v>1664</v>
      </c>
      <c r="H1249" s="87" t="s">
        <v>1669</v>
      </c>
      <c r="I1249" s="87" t="s">
        <v>1670</v>
      </c>
      <c r="J1249" s="106" t="s">
        <v>1671</v>
      </c>
      <c r="K1249" s="106"/>
      <c r="L1249" s="103"/>
      <c r="M1249" s="106"/>
      <c r="N1249" s="106"/>
      <c r="O1249" s="557" t="s">
        <v>1665</v>
      </c>
      <c r="P1249" s="103"/>
      <c r="Q1249" s="103"/>
      <c r="R1249" s="87" t="s">
        <v>184</v>
      </c>
      <c r="S1249" s="548">
        <v>1</v>
      </c>
      <c r="T1249" s="549">
        <v>1</v>
      </c>
      <c r="U1249" s="695">
        <v>44</v>
      </c>
      <c r="V1249" s="696">
        <f t="shared" si="136"/>
        <v>528</v>
      </c>
      <c r="W1249" s="549"/>
      <c r="X1249" s="695">
        <f t="shared" si="141"/>
        <v>396</v>
      </c>
      <c r="Y1249" s="696">
        <f t="shared" si="139"/>
        <v>4752</v>
      </c>
      <c r="Z1249" s="677" t="s">
        <v>1606</v>
      </c>
      <c r="AA1249" s="697" t="s">
        <v>2702</v>
      </c>
      <c r="AB1249" s="102"/>
      <c r="AC1249" s="707"/>
      <c r="AD1249" s="87"/>
      <c r="AE1249" s="103">
        <v>1</v>
      </c>
      <c r="AF1249" s="103"/>
      <c r="AG1249" s="103"/>
      <c r="AH1249" s="104">
        <f t="shared" si="133"/>
        <v>0</v>
      </c>
      <c r="AI1249" s="87"/>
      <c r="AJ1249" s="103"/>
      <c r="AK1249" s="103"/>
      <c r="AL1249" s="103"/>
      <c r="AM1249" s="104"/>
      <c r="AN1249" s="87"/>
      <c r="AO1249" s="103"/>
      <c r="AP1249" s="103"/>
      <c r="AQ1249" s="103"/>
      <c r="AR1249" s="104">
        <f t="shared" si="134"/>
        <v>0</v>
      </c>
      <c r="AS1249" s="87"/>
      <c r="AT1249" s="103"/>
      <c r="AU1249" s="103"/>
      <c r="AV1249" s="103"/>
      <c r="AW1249" s="104">
        <f t="shared" si="135"/>
        <v>0</v>
      </c>
      <c r="AY1249" s="72"/>
    </row>
    <row r="1250" spans="1:51" hidden="1">
      <c r="A1250" s="522">
        <v>1246</v>
      </c>
      <c r="B1250" s="531" t="s">
        <v>1058</v>
      </c>
      <c r="C1250" s="513" t="s">
        <v>1911</v>
      </c>
      <c r="D1250" s="513" t="s">
        <v>2640</v>
      </c>
      <c r="E1250" s="103" t="s">
        <v>1599</v>
      </c>
      <c r="F1250" s="513" t="s">
        <v>1663</v>
      </c>
      <c r="G1250" s="592" t="s">
        <v>1664</v>
      </c>
      <c r="H1250" s="87" t="s">
        <v>1672</v>
      </c>
      <c r="I1250" s="87" t="s">
        <v>1673</v>
      </c>
      <c r="J1250" s="109" t="s">
        <v>1668</v>
      </c>
      <c r="K1250" s="106"/>
      <c r="L1250" s="103"/>
      <c r="M1250" s="106"/>
      <c r="N1250" s="106"/>
      <c r="O1250" s="557" t="s">
        <v>1665</v>
      </c>
      <c r="P1250" s="103"/>
      <c r="Q1250" s="103"/>
      <c r="R1250" s="87" t="s">
        <v>184</v>
      </c>
      <c r="S1250" s="548">
        <v>1</v>
      </c>
      <c r="T1250" s="549">
        <v>1</v>
      </c>
      <c r="U1250" s="695">
        <v>44</v>
      </c>
      <c r="V1250" s="696">
        <f t="shared" si="136"/>
        <v>528</v>
      </c>
      <c r="W1250" s="549"/>
      <c r="X1250" s="695">
        <f t="shared" si="141"/>
        <v>396</v>
      </c>
      <c r="Y1250" s="696">
        <f t="shared" si="139"/>
        <v>4752</v>
      </c>
      <c r="Z1250" s="677" t="s">
        <v>1606</v>
      </c>
      <c r="AA1250" s="697" t="s">
        <v>2702</v>
      </c>
      <c r="AB1250" s="102"/>
      <c r="AC1250" s="707"/>
      <c r="AD1250" s="87"/>
      <c r="AE1250" s="103">
        <v>1</v>
      </c>
      <c r="AF1250" s="103"/>
      <c r="AG1250" s="103"/>
      <c r="AH1250" s="104">
        <f t="shared" si="133"/>
        <v>0</v>
      </c>
      <c r="AI1250" s="87"/>
      <c r="AJ1250" s="103"/>
      <c r="AK1250" s="103"/>
      <c r="AL1250" s="103"/>
      <c r="AM1250" s="104"/>
      <c r="AN1250" s="87"/>
      <c r="AO1250" s="103"/>
      <c r="AP1250" s="103"/>
      <c r="AQ1250" s="103"/>
      <c r="AR1250" s="104">
        <f t="shared" si="134"/>
        <v>0</v>
      </c>
      <c r="AS1250" s="87"/>
      <c r="AT1250" s="103"/>
      <c r="AU1250" s="103"/>
      <c r="AV1250" s="103"/>
      <c r="AW1250" s="104">
        <f t="shared" si="135"/>
        <v>0</v>
      </c>
      <c r="AY1250" s="72"/>
    </row>
    <row r="1251" spans="1:51" ht="34.5" hidden="1">
      <c r="A1251" s="522">
        <v>1247</v>
      </c>
      <c r="B1251" s="531" t="s">
        <v>1058</v>
      </c>
      <c r="C1251" s="513" t="s">
        <v>1911</v>
      </c>
      <c r="D1251" s="513" t="s">
        <v>2640</v>
      </c>
      <c r="E1251" s="103" t="s">
        <v>1599</v>
      </c>
      <c r="F1251" s="513" t="s">
        <v>1674</v>
      </c>
      <c r="G1251" s="513" t="s">
        <v>1675</v>
      </c>
      <c r="H1251" s="87" t="s">
        <v>1646</v>
      </c>
      <c r="I1251" s="87" t="s">
        <v>1676</v>
      </c>
      <c r="J1251" s="106" t="s">
        <v>1677</v>
      </c>
      <c r="K1251" s="106"/>
      <c r="L1251" s="691"/>
      <c r="M1251" s="106"/>
      <c r="N1251" s="106"/>
      <c r="O1251" s="557" t="s">
        <v>1678</v>
      </c>
      <c r="P1251" s="103"/>
      <c r="Q1251" s="103"/>
      <c r="R1251" s="87" t="s">
        <v>184</v>
      </c>
      <c r="S1251" s="548">
        <v>1</v>
      </c>
      <c r="T1251" s="549">
        <v>4.3478260869565223E-2</v>
      </c>
      <c r="U1251" s="695">
        <v>11</v>
      </c>
      <c r="V1251" s="696">
        <f t="shared" si="136"/>
        <v>5.7391304347826093</v>
      </c>
      <c r="W1251" s="549"/>
      <c r="X1251" s="549">
        <f t="shared" si="140"/>
        <v>11</v>
      </c>
      <c r="Y1251" s="554">
        <f t="shared" si="139"/>
        <v>5.7391304347826093</v>
      </c>
      <c r="Z1251" s="677" t="s">
        <v>1639</v>
      </c>
      <c r="AA1251" s="697" t="s">
        <v>1950</v>
      </c>
      <c r="AB1251" s="102"/>
      <c r="AC1251" s="707"/>
      <c r="AD1251" s="87"/>
      <c r="AE1251" s="103">
        <v>1</v>
      </c>
      <c r="AF1251" s="103">
        <v>1</v>
      </c>
      <c r="AG1251" s="103">
        <v>1</v>
      </c>
      <c r="AH1251" s="104">
        <f t="shared" si="133"/>
        <v>12</v>
      </c>
      <c r="AI1251" s="87"/>
      <c r="AJ1251" s="103"/>
      <c r="AK1251" s="103"/>
      <c r="AL1251" s="103"/>
      <c r="AM1251" s="104">
        <f t="shared" si="137"/>
        <v>0</v>
      </c>
      <c r="AN1251" s="87"/>
      <c r="AO1251" s="103"/>
      <c r="AP1251" s="103"/>
      <c r="AQ1251" s="103"/>
      <c r="AR1251" s="104">
        <f t="shared" si="134"/>
        <v>0</v>
      </c>
      <c r="AS1251" s="87"/>
      <c r="AT1251" s="103"/>
      <c r="AU1251" s="103"/>
      <c r="AV1251" s="103"/>
      <c r="AW1251" s="104">
        <f t="shared" si="135"/>
        <v>0</v>
      </c>
      <c r="AY1251" s="72">
        <v>12</v>
      </c>
    </row>
    <row r="1252" spans="1:51" ht="34.5" hidden="1">
      <c r="A1252" s="522">
        <v>1248</v>
      </c>
      <c r="B1252" s="531" t="s">
        <v>1058</v>
      </c>
      <c r="C1252" s="513" t="s">
        <v>1911</v>
      </c>
      <c r="D1252" s="513" t="s">
        <v>2640</v>
      </c>
      <c r="E1252" s="103" t="s">
        <v>1599</v>
      </c>
      <c r="F1252" s="513" t="s">
        <v>1674</v>
      </c>
      <c r="G1252" s="592" t="s">
        <v>1675</v>
      </c>
      <c r="H1252" s="87" t="s">
        <v>1679</v>
      </c>
      <c r="I1252" s="87" t="s">
        <v>1680</v>
      </c>
      <c r="J1252" s="106" t="s">
        <v>1677</v>
      </c>
      <c r="K1252" s="106"/>
      <c r="L1252" s="691"/>
      <c r="M1252" s="106"/>
      <c r="N1252" s="106"/>
      <c r="O1252" s="557" t="s">
        <v>1678</v>
      </c>
      <c r="P1252" s="103"/>
      <c r="Q1252" s="103"/>
      <c r="R1252" s="87" t="s">
        <v>184</v>
      </c>
      <c r="S1252" s="548">
        <v>1</v>
      </c>
      <c r="T1252" s="549">
        <v>4.3478260869565223E-2</v>
      </c>
      <c r="U1252" s="695">
        <v>11</v>
      </c>
      <c r="V1252" s="696">
        <f t="shared" si="136"/>
        <v>5.7391304347826093</v>
      </c>
      <c r="W1252" s="549"/>
      <c r="X1252" s="549">
        <f t="shared" si="140"/>
        <v>11</v>
      </c>
      <c r="Y1252" s="554">
        <f t="shared" si="139"/>
        <v>5.7391304347826093</v>
      </c>
      <c r="Z1252" s="677" t="s">
        <v>1639</v>
      </c>
      <c r="AA1252" s="697" t="s">
        <v>1950</v>
      </c>
      <c r="AB1252" s="102"/>
      <c r="AC1252" s="707"/>
      <c r="AD1252" s="87"/>
      <c r="AE1252" s="103">
        <v>1</v>
      </c>
      <c r="AF1252" s="103"/>
      <c r="AG1252" s="103"/>
      <c r="AH1252" s="104">
        <f t="shared" si="133"/>
        <v>0</v>
      </c>
      <c r="AI1252" s="87"/>
      <c r="AJ1252" s="103"/>
      <c r="AK1252" s="103"/>
      <c r="AL1252" s="103"/>
      <c r="AM1252" s="104">
        <f t="shared" si="137"/>
        <v>0</v>
      </c>
      <c r="AN1252" s="87"/>
      <c r="AO1252" s="103"/>
      <c r="AP1252" s="103"/>
      <c r="AQ1252" s="103"/>
      <c r="AR1252" s="104">
        <f t="shared" si="134"/>
        <v>0</v>
      </c>
      <c r="AS1252" s="87"/>
      <c r="AT1252" s="103"/>
      <c r="AU1252" s="103"/>
      <c r="AV1252" s="103"/>
      <c r="AW1252" s="104">
        <f t="shared" si="135"/>
        <v>0</v>
      </c>
      <c r="AY1252" s="72"/>
    </row>
    <row r="1253" spans="1:51" ht="23" hidden="1">
      <c r="A1253" s="522">
        <v>1249</v>
      </c>
      <c r="B1253" s="531" t="s">
        <v>1058</v>
      </c>
      <c r="C1253" s="513" t="s">
        <v>1911</v>
      </c>
      <c r="D1253" s="513" t="s">
        <v>2640</v>
      </c>
      <c r="E1253" s="103" t="s">
        <v>1599</v>
      </c>
      <c r="F1253" s="513" t="s">
        <v>1674</v>
      </c>
      <c r="G1253" s="592" t="s">
        <v>1675</v>
      </c>
      <c r="H1253" s="87" t="s">
        <v>1679</v>
      </c>
      <c r="I1253" s="87" t="s">
        <v>1681</v>
      </c>
      <c r="J1253" s="106" t="s">
        <v>1677</v>
      </c>
      <c r="K1253" s="106"/>
      <c r="L1253" s="691"/>
      <c r="M1253" s="106"/>
      <c r="N1253" s="106"/>
      <c r="O1253" s="557" t="s">
        <v>1678</v>
      </c>
      <c r="P1253" s="103"/>
      <c r="Q1253" s="103"/>
      <c r="R1253" s="87" t="s">
        <v>184</v>
      </c>
      <c r="S1253" s="548">
        <v>1</v>
      </c>
      <c r="T1253" s="549">
        <v>0.86956521739130443</v>
      </c>
      <c r="U1253" s="695">
        <v>11</v>
      </c>
      <c r="V1253" s="696">
        <f t="shared" si="136"/>
        <v>114.78260869565219</v>
      </c>
      <c r="W1253" s="549"/>
      <c r="X1253" s="549">
        <f t="shared" si="140"/>
        <v>11</v>
      </c>
      <c r="Y1253" s="554">
        <f t="shared" si="139"/>
        <v>114.78260869565219</v>
      </c>
      <c r="Z1253" s="677" t="s">
        <v>1639</v>
      </c>
      <c r="AA1253" s="697" t="s">
        <v>1950</v>
      </c>
      <c r="AB1253" s="102"/>
      <c r="AC1253" s="707"/>
      <c r="AD1253" s="87"/>
      <c r="AE1253" s="103">
        <v>1</v>
      </c>
      <c r="AF1253" s="103"/>
      <c r="AG1253" s="103"/>
      <c r="AH1253" s="104">
        <f t="shared" si="133"/>
        <v>0</v>
      </c>
      <c r="AI1253" s="87"/>
      <c r="AJ1253" s="103"/>
      <c r="AK1253" s="103"/>
      <c r="AL1253" s="103"/>
      <c r="AM1253" s="104">
        <f t="shared" si="137"/>
        <v>0</v>
      </c>
      <c r="AN1253" s="87"/>
      <c r="AO1253" s="103"/>
      <c r="AP1253" s="103"/>
      <c r="AQ1253" s="103"/>
      <c r="AR1253" s="104">
        <f t="shared" si="134"/>
        <v>0</v>
      </c>
      <c r="AS1253" s="87"/>
      <c r="AT1253" s="103"/>
      <c r="AU1253" s="103"/>
      <c r="AV1253" s="103"/>
      <c r="AW1253" s="104">
        <f t="shared" si="135"/>
        <v>0</v>
      </c>
      <c r="AY1253" s="72"/>
    </row>
    <row r="1254" spans="1:51" hidden="1">
      <c r="A1254" s="522">
        <v>1250</v>
      </c>
      <c r="B1254" s="531" t="s">
        <v>1058</v>
      </c>
      <c r="C1254" s="513" t="s">
        <v>1911</v>
      </c>
      <c r="D1254" s="513" t="s">
        <v>2640</v>
      </c>
      <c r="E1254" s="103" t="s">
        <v>1599</v>
      </c>
      <c r="F1254" s="513" t="s">
        <v>1674</v>
      </c>
      <c r="G1254" s="592" t="s">
        <v>1675</v>
      </c>
      <c r="H1254" s="87" t="s">
        <v>1632</v>
      </c>
      <c r="I1254" s="87" t="s">
        <v>1633</v>
      </c>
      <c r="J1254" s="106" t="s">
        <v>1677</v>
      </c>
      <c r="K1254" s="106"/>
      <c r="L1254" s="691"/>
      <c r="M1254" s="106"/>
      <c r="N1254" s="106" t="s">
        <v>1682</v>
      </c>
      <c r="O1254" s="557" t="s">
        <v>1678</v>
      </c>
      <c r="P1254" s="103"/>
      <c r="Q1254" s="103"/>
      <c r="R1254" s="87" t="s">
        <v>184</v>
      </c>
      <c r="S1254" s="548">
        <v>1</v>
      </c>
      <c r="T1254" s="549">
        <v>4.3478260869565223E-2</v>
      </c>
      <c r="U1254" s="695">
        <v>11</v>
      </c>
      <c r="V1254" s="696">
        <f t="shared" si="136"/>
        <v>5.7391304347826093</v>
      </c>
      <c r="W1254" s="549"/>
      <c r="X1254" s="549">
        <f t="shared" si="140"/>
        <v>11</v>
      </c>
      <c r="Y1254" s="554">
        <f t="shared" si="139"/>
        <v>5.7391304347826093</v>
      </c>
      <c r="Z1254" s="677" t="s">
        <v>1639</v>
      </c>
      <c r="AA1254" s="697" t="s">
        <v>1950</v>
      </c>
      <c r="AB1254" s="102"/>
      <c r="AC1254" s="707"/>
      <c r="AD1254" s="87"/>
      <c r="AE1254" s="103">
        <v>1</v>
      </c>
      <c r="AF1254" s="103"/>
      <c r="AG1254" s="103"/>
      <c r="AH1254" s="104">
        <f t="shared" si="133"/>
        <v>0</v>
      </c>
      <c r="AI1254" s="87"/>
      <c r="AJ1254" s="103"/>
      <c r="AK1254" s="103"/>
      <c r="AL1254" s="103"/>
      <c r="AM1254" s="104">
        <f t="shared" si="137"/>
        <v>0</v>
      </c>
      <c r="AN1254" s="87"/>
      <c r="AO1254" s="103"/>
      <c r="AP1254" s="103"/>
      <c r="AQ1254" s="103"/>
      <c r="AR1254" s="104">
        <f t="shared" si="134"/>
        <v>0</v>
      </c>
      <c r="AS1254" s="87"/>
      <c r="AT1254" s="103"/>
      <c r="AU1254" s="103"/>
      <c r="AV1254" s="103"/>
      <c r="AW1254" s="104">
        <f t="shared" si="135"/>
        <v>0</v>
      </c>
      <c r="AY1254" s="72"/>
    </row>
    <row r="1255" spans="1:51" hidden="1">
      <c r="A1255" s="522">
        <v>1251</v>
      </c>
      <c r="B1255" s="531" t="s">
        <v>1058</v>
      </c>
      <c r="C1255" s="513" t="s">
        <v>1911</v>
      </c>
      <c r="D1255" s="513" t="s">
        <v>2640</v>
      </c>
      <c r="E1255" s="103" t="s">
        <v>1599</v>
      </c>
      <c r="F1255" s="513" t="s">
        <v>1683</v>
      </c>
      <c r="G1255" s="513" t="s">
        <v>1684</v>
      </c>
      <c r="H1255" s="87" t="s">
        <v>1646</v>
      </c>
      <c r="I1255" s="87" t="s">
        <v>1685</v>
      </c>
      <c r="J1255" s="106" t="s">
        <v>1686</v>
      </c>
      <c r="K1255" s="106"/>
      <c r="L1255" s="103"/>
      <c r="M1255" s="106"/>
      <c r="N1255" s="106"/>
      <c r="O1255" s="557" t="s">
        <v>1687</v>
      </c>
      <c r="P1255" s="103"/>
      <c r="Q1255" s="103"/>
      <c r="R1255" s="87" t="s">
        <v>184</v>
      </c>
      <c r="S1255" s="548">
        <v>1</v>
      </c>
      <c r="T1255" s="549">
        <v>9.8039215686274522E-2</v>
      </c>
      <c r="U1255" s="695">
        <v>44</v>
      </c>
      <c r="V1255" s="696">
        <f t="shared" si="136"/>
        <v>51.764705882352949</v>
      </c>
      <c r="W1255" s="549"/>
      <c r="X1255" s="695">
        <f>U1255/0.2</f>
        <v>220</v>
      </c>
      <c r="Y1255" s="554">
        <f t="shared" si="139"/>
        <v>258.82352941176475</v>
      </c>
      <c r="Z1255" s="677" t="s">
        <v>1606</v>
      </c>
      <c r="AA1255" s="697" t="s">
        <v>2702</v>
      </c>
      <c r="AB1255" s="102"/>
      <c r="AC1255" s="707"/>
      <c r="AD1255" s="87"/>
      <c r="AE1255" s="103">
        <v>1</v>
      </c>
      <c r="AF1255" s="103">
        <v>1</v>
      </c>
      <c r="AG1255" s="103">
        <v>40</v>
      </c>
      <c r="AH1255" s="104">
        <f t="shared" si="133"/>
        <v>480</v>
      </c>
      <c r="AI1255" s="87"/>
      <c r="AJ1255" s="103"/>
      <c r="AK1255" s="103"/>
      <c r="AL1255" s="103"/>
      <c r="AM1255" s="104">
        <f t="shared" si="137"/>
        <v>0</v>
      </c>
      <c r="AN1255" s="87"/>
      <c r="AO1255" s="103"/>
      <c r="AP1255" s="103"/>
      <c r="AQ1255" s="103"/>
      <c r="AR1255" s="104">
        <f t="shared" si="134"/>
        <v>0</v>
      </c>
      <c r="AS1255" s="87"/>
      <c r="AT1255" s="103"/>
      <c r="AU1255" s="103"/>
      <c r="AV1255" s="103"/>
      <c r="AW1255" s="104">
        <f t="shared" si="135"/>
        <v>0</v>
      </c>
      <c r="AY1255" s="72">
        <v>120</v>
      </c>
    </row>
    <row r="1256" spans="1:51" hidden="1">
      <c r="A1256" s="522">
        <v>1252</v>
      </c>
      <c r="B1256" s="531" t="s">
        <v>1058</v>
      </c>
      <c r="C1256" s="513" t="s">
        <v>1911</v>
      </c>
      <c r="D1256" s="513" t="s">
        <v>2640</v>
      </c>
      <c r="E1256" s="103" t="s">
        <v>1599</v>
      </c>
      <c r="F1256" s="513" t="s">
        <v>1683</v>
      </c>
      <c r="G1256" s="592" t="s">
        <v>1684</v>
      </c>
      <c r="H1256" s="87" t="s">
        <v>329</v>
      </c>
      <c r="I1256" s="87" t="s">
        <v>1688</v>
      </c>
      <c r="J1256" s="106" t="s">
        <v>1686</v>
      </c>
      <c r="K1256" s="106"/>
      <c r="L1256" s="103"/>
      <c r="M1256" s="106"/>
      <c r="N1256" s="106"/>
      <c r="O1256" s="557" t="s">
        <v>1687</v>
      </c>
      <c r="P1256" s="103"/>
      <c r="Q1256" s="103"/>
      <c r="R1256" s="87" t="s">
        <v>184</v>
      </c>
      <c r="S1256" s="548">
        <v>1</v>
      </c>
      <c r="T1256" s="549">
        <v>0.10638297872340427</v>
      </c>
      <c r="U1256" s="695">
        <v>44</v>
      </c>
      <c r="V1256" s="696">
        <f t="shared" si="136"/>
        <v>56.170212765957459</v>
      </c>
      <c r="W1256" s="549"/>
      <c r="X1256" s="695">
        <f t="shared" ref="X1256:X1259" si="142">U1256/0.2</f>
        <v>220</v>
      </c>
      <c r="Y1256" s="554">
        <f t="shared" si="139"/>
        <v>280.85106382978728</v>
      </c>
      <c r="Z1256" s="677" t="s">
        <v>1606</v>
      </c>
      <c r="AA1256" s="697" t="s">
        <v>2702</v>
      </c>
      <c r="AB1256" s="102"/>
      <c r="AC1256" s="707"/>
      <c r="AD1256" s="87"/>
      <c r="AE1256" s="103">
        <v>1</v>
      </c>
      <c r="AF1256" s="103"/>
      <c r="AG1256" s="103"/>
      <c r="AH1256" s="104">
        <f t="shared" si="133"/>
        <v>0</v>
      </c>
      <c r="AI1256" s="87"/>
      <c r="AJ1256" s="103"/>
      <c r="AK1256" s="103"/>
      <c r="AL1256" s="103"/>
      <c r="AM1256" s="104">
        <f t="shared" si="137"/>
        <v>0</v>
      </c>
      <c r="AN1256" s="87"/>
      <c r="AO1256" s="103"/>
      <c r="AP1256" s="103"/>
      <c r="AQ1256" s="103"/>
      <c r="AR1256" s="104">
        <f t="shared" si="134"/>
        <v>0</v>
      </c>
      <c r="AS1256" s="87"/>
      <c r="AT1256" s="103"/>
      <c r="AU1256" s="103"/>
      <c r="AV1256" s="103"/>
      <c r="AW1256" s="104">
        <f t="shared" si="135"/>
        <v>0</v>
      </c>
      <c r="AY1256" s="72"/>
    </row>
    <row r="1257" spans="1:51" hidden="1">
      <c r="A1257" s="522">
        <v>1253</v>
      </c>
      <c r="B1257" s="531" t="s">
        <v>1058</v>
      </c>
      <c r="C1257" s="513" t="s">
        <v>1911</v>
      </c>
      <c r="D1257" s="513" t="s">
        <v>2640</v>
      </c>
      <c r="E1257" s="103" t="s">
        <v>1599</v>
      </c>
      <c r="F1257" s="513" t="s">
        <v>1683</v>
      </c>
      <c r="G1257" s="592" t="s">
        <v>1684</v>
      </c>
      <c r="H1257" s="87" t="s">
        <v>1689</v>
      </c>
      <c r="I1257" s="87" t="s">
        <v>1690</v>
      </c>
      <c r="J1257" s="106" t="s">
        <v>1686</v>
      </c>
      <c r="K1257" s="106"/>
      <c r="L1257" s="103"/>
      <c r="M1257" s="106"/>
      <c r="N1257" s="106"/>
      <c r="O1257" s="557" t="s">
        <v>1687</v>
      </c>
      <c r="P1257" s="103"/>
      <c r="Q1257" s="103"/>
      <c r="R1257" s="87" t="s">
        <v>184</v>
      </c>
      <c r="S1257" s="548">
        <v>1</v>
      </c>
      <c r="T1257" s="549">
        <v>0.69767441860465129</v>
      </c>
      <c r="U1257" s="695">
        <v>44</v>
      </c>
      <c r="V1257" s="696">
        <f t="shared" si="136"/>
        <v>368.37209302325584</v>
      </c>
      <c r="W1257" s="549"/>
      <c r="X1257" s="695">
        <f t="shared" si="142"/>
        <v>220</v>
      </c>
      <c r="Y1257" s="554">
        <f t="shared" si="139"/>
        <v>1841.8604651162796</v>
      </c>
      <c r="Z1257" s="677" t="s">
        <v>1606</v>
      </c>
      <c r="AA1257" s="697" t="s">
        <v>2702</v>
      </c>
      <c r="AB1257" s="102"/>
      <c r="AC1257" s="707"/>
      <c r="AD1257" s="87"/>
      <c r="AE1257" s="103">
        <v>1</v>
      </c>
      <c r="AF1257" s="103"/>
      <c r="AG1257" s="103"/>
      <c r="AH1257" s="104">
        <f t="shared" si="133"/>
        <v>0</v>
      </c>
      <c r="AI1257" s="87"/>
      <c r="AJ1257" s="103"/>
      <c r="AK1257" s="103"/>
      <c r="AL1257" s="103"/>
      <c r="AM1257" s="104">
        <f t="shared" si="137"/>
        <v>0</v>
      </c>
      <c r="AN1257" s="87"/>
      <c r="AO1257" s="103"/>
      <c r="AP1257" s="103"/>
      <c r="AQ1257" s="103"/>
      <c r="AR1257" s="104">
        <f t="shared" si="134"/>
        <v>0</v>
      </c>
      <c r="AS1257" s="87"/>
      <c r="AT1257" s="103"/>
      <c r="AU1257" s="103"/>
      <c r="AV1257" s="103"/>
      <c r="AW1257" s="104">
        <f t="shared" si="135"/>
        <v>0</v>
      </c>
      <c r="AY1257" s="72"/>
    </row>
    <row r="1258" spans="1:51" hidden="1">
      <c r="A1258" s="522">
        <v>1254</v>
      </c>
      <c r="B1258" s="531" t="s">
        <v>1058</v>
      </c>
      <c r="C1258" s="513" t="s">
        <v>1911</v>
      </c>
      <c r="D1258" s="513" t="s">
        <v>2640</v>
      </c>
      <c r="E1258" s="103" t="s">
        <v>1599</v>
      </c>
      <c r="F1258" s="513" t="s">
        <v>1683</v>
      </c>
      <c r="G1258" s="592" t="s">
        <v>1684</v>
      </c>
      <c r="H1258" s="87" t="s">
        <v>1691</v>
      </c>
      <c r="I1258" s="87" t="s">
        <v>1692</v>
      </c>
      <c r="J1258" s="106" t="s">
        <v>1686</v>
      </c>
      <c r="K1258" s="106"/>
      <c r="L1258" s="103"/>
      <c r="M1258" s="106"/>
      <c r="N1258" s="106"/>
      <c r="O1258" s="557" t="s">
        <v>1687</v>
      </c>
      <c r="P1258" s="103"/>
      <c r="Q1258" s="103"/>
      <c r="R1258" s="87" t="s">
        <v>184</v>
      </c>
      <c r="S1258" s="548">
        <v>1</v>
      </c>
      <c r="T1258" s="549">
        <v>0.55555555555555547</v>
      </c>
      <c r="U1258" s="695">
        <v>44</v>
      </c>
      <c r="V1258" s="696">
        <f t="shared" si="136"/>
        <v>293.33333333333326</v>
      </c>
      <c r="W1258" s="549"/>
      <c r="X1258" s="695">
        <f t="shared" si="142"/>
        <v>220</v>
      </c>
      <c r="Y1258" s="554">
        <f t="shared" si="139"/>
        <v>1466.6666666666665</v>
      </c>
      <c r="Z1258" s="677" t="s">
        <v>1606</v>
      </c>
      <c r="AA1258" s="697" t="s">
        <v>2702</v>
      </c>
      <c r="AB1258" s="102"/>
      <c r="AC1258" s="707"/>
      <c r="AD1258" s="87"/>
      <c r="AE1258" s="103">
        <v>1</v>
      </c>
      <c r="AF1258" s="103"/>
      <c r="AG1258" s="103"/>
      <c r="AH1258" s="104">
        <f t="shared" si="133"/>
        <v>0</v>
      </c>
      <c r="AI1258" s="87"/>
      <c r="AJ1258" s="103"/>
      <c r="AK1258" s="103"/>
      <c r="AL1258" s="103"/>
      <c r="AM1258" s="104">
        <f t="shared" si="137"/>
        <v>0</v>
      </c>
      <c r="AN1258" s="87"/>
      <c r="AO1258" s="103"/>
      <c r="AP1258" s="103"/>
      <c r="AQ1258" s="103"/>
      <c r="AR1258" s="104">
        <f t="shared" si="134"/>
        <v>0</v>
      </c>
      <c r="AS1258" s="87"/>
      <c r="AT1258" s="103"/>
      <c r="AU1258" s="103"/>
      <c r="AV1258" s="103"/>
      <c r="AW1258" s="104">
        <f t="shared" si="135"/>
        <v>0</v>
      </c>
      <c r="AY1258" s="72">
        <v>120</v>
      </c>
    </row>
    <row r="1259" spans="1:51" hidden="1">
      <c r="A1259" s="522">
        <v>1255</v>
      </c>
      <c r="B1259" s="531" t="s">
        <v>1058</v>
      </c>
      <c r="C1259" s="513" t="s">
        <v>1911</v>
      </c>
      <c r="D1259" s="513" t="s">
        <v>2640</v>
      </c>
      <c r="E1259" s="103" t="s">
        <v>1599</v>
      </c>
      <c r="F1259" s="513" t="s">
        <v>1683</v>
      </c>
      <c r="G1259" s="592" t="s">
        <v>1684</v>
      </c>
      <c r="H1259" s="87" t="s">
        <v>1632</v>
      </c>
      <c r="I1259" s="87" t="s">
        <v>1633</v>
      </c>
      <c r="J1259" s="106" t="s">
        <v>1686</v>
      </c>
      <c r="K1259" s="106"/>
      <c r="L1259" s="103"/>
      <c r="M1259" s="106"/>
      <c r="N1259" s="106"/>
      <c r="O1259" s="557" t="s">
        <v>1687</v>
      </c>
      <c r="P1259" s="103"/>
      <c r="Q1259" s="103"/>
      <c r="R1259" s="87" t="s">
        <v>184</v>
      </c>
      <c r="S1259" s="548">
        <v>1</v>
      </c>
      <c r="T1259" s="549">
        <v>0.11111111111111112</v>
      </c>
      <c r="U1259" s="695">
        <v>44</v>
      </c>
      <c r="V1259" s="696">
        <f t="shared" si="136"/>
        <v>58.666666666666671</v>
      </c>
      <c r="W1259" s="549"/>
      <c r="X1259" s="695">
        <f t="shared" si="142"/>
        <v>220</v>
      </c>
      <c r="Y1259" s="554">
        <f t="shared" si="139"/>
        <v>293.33333333333337</v>
      </c>
      <c r="Z1259" s="677" t="s">
        <v>1606</v>
      </c>
      <c r="AA1259" s="697" t="s">
        <v>2702</v>
      </c>
      <c r="AB1259" s="102"/>
      <c r="AC1259" s="707"/>
      <c r="AD1259" s="87"/>
      <c r="AE1259" s="103">
        <v>1</v>
      </c>
      <c r="AF1259" s="103"/>
      <c r="AG1259" s="103"/>
      <c r="AH1259" s="104">
        <f t="shared" si="133"/>
        <v>0</v>
      </c>
      <c r="AI1259" s="87"/>
      <c r="AJ1259" s="103"/>
      <c r="AK1259" s="103"/>
      <c r="AL1259" s="103"/>
      <c r="AM1259" s="104">
        <f t="shared" si="137"/>
        <v>0</v>
      </c>
      <c r="AN1259" s="87"/>
      <c r="AO1259" s="103"/>
      <c r="AP1259" s="103"/>
      <c r="AQ1259" s="103"/>
      <c r="AR1259" s="104">
        <f t="shared" si="134"/>
        <v>0</v>
      </c>
      <c r="AS1259" s="87"/>
      <c r="AT1259" s="103"/>
      <c r="AU1259" s="103"/>
      <c r="AV1259" s="103"/>
      <c r="AW1259" s="104">
        <f t="shared" si="135"/>
        <v>0</v>
      </c>
      <c r="AY1259" s="72"/>
    </row>
    <row r="1260" spans="1:51" hidden="1">
      <c r="A1260" s="522">
        <v>1256</v>
      </c>
      <c r="B1260" s="531" t="s">
        <v>1058</v>
      </c>
      <c r="C1260" s="513" t="s">
        <v>1911</v>
      </c>
      <c r="D1260" s="513" t="s">
        <v>2640</v>
      </c>
      <c r="E1260" s="103" t="s">
        <v>1599</v>
      </c>
      <c r="F1260" s="562" t="s">
        <v>244</v>
      </c>
      <c r="G1260" s="513" t="s">
        <v>1693</v>
      </c>
      <c r="H1260" s="87" t="s">
        <v>177</v>
      </c>
      <c r="I1260" s="87" t="s">
        <v>1694</v>
      </c>
      <c r="J1260" s="106" t="s">
        <v>1695</v>
      </c>
      <c r="K1260" s="106"/>
      <c r="L1260" s="103"/>
      <c r="M1260" s="106"/>
      <c r="N1260" s="106"/>
      <c r="O1260" s="557" t="s">
        <v>1696</v>
      </c>
      <c r="P1260" s="103"/>
      <c r="Q1260" s="103"/>
      <c r="R1260" s="87" t="s">
        <v>184</v>
      </c>
      <c r="S1260" s="548">
        <v>1</v>
      </c>
      <c r="T1260" s="549">
        <v>0.05</v>
      </c>
      <c r="U1260" s="695">
        <v>44</v>
      </c>
      <c r="V1260" s="696">
        <f t="shared" si="136"/>
        <v>26.400000000000002</v>
      </c>
      <c r="W1260" s="549"/>
      <c r="X1260" s="549">
        <f t="shared" si="140"/>
        <v>44</v>
      </c>
      <c r="Y1260" s="554">
        <f t="shared" si="139"/>
        <v>26.400000000000002</v>
      </c>
      <c r="Z1260" s="677" t="s">
        <v>195</v>
      </c>
      <c r="AA1260" s="697" t="s">
        <v>1950</v>
      </c>
      <c r="AB1260" s="102"/>
      <c r="AC1260" s="707"/>
      <c r="AD1260" s="87"/>
      <c r="AE1260" s="103">
        <v>1</v>
      </c>
      <c r="AF1260" s="103">
        <v>1</v>
      </c>
      <c r="AG1260" s="103">
        <v>10</v>
      </c>
      <c r="AH1260" s="104">
        <f t="shared" si="133"/>
        <v>120</v>
      </c>
      <c r="AI1260" s="87"/>
      <c r="AJ1260" s="103"/>
      <c r="AK1260" s="103"/>
      <c r="AL1260" s="103"/>
      <c r="AM1260" s="104">
        <f t="shared" si="137"/>
        <v>0</v>
      </c>
      <c r="AN1260" s="87"/>
      <c r="AO1260" s="103"/>
      <c r="AP1260" s="103"/>
      <c r="AQ1260" s="103"/>
      <c r="AR1260" s="104">
        <f t="shared" si="134"/>
        <v>0</v>
      </c>
      <c r="AS1260" s="87"/>
      <c r="AT1260" s="103"/>
      <c r="AU1260" s="103"/>
      <c r="AV1260" s="103"/>
      <c r="AW1260" s="104">
        <f t="shared" si="135"/>
        <v>0</v>
      </c>
      <c r="AY1260" s="72"/>
    </row>
    <row r="1261" spans="1:51" hidden="1">
      <c r="A1261" s="522">
        <v>1257</v>
      </c>
      <c r="B1261" s="531" t="s">
        <v>1058</v>
      </c>
      <c r="C1261" s="513" t="s">
        <v>1911</v>
      </c>
      <c r="D1261" s="513" t="s">
        <v>2640</v>
      </c>
      <c r="E1261" s="103" t="s">
        <v>1599</v>
      </c>
      <c r="F1261" s="562" t="s">
        <v>244</v>
      </c>
      <c r="G1261" s="592" t="s">
        <v>1693</v>
      </c>
      <c r="H1261" s="87" t="s">
        <v>249</v>
      </c>
      <c r="I1261" s="87" t="s">
        <v>249</v>
      </c>
      <c r="J1261" s="106" t="s">
        <v>1695</v>
      </c>
      <c r="K1261" s="106"/>
      <c r="L1261" s="103"/>
      <c r="M1261" s="106"/>
      <c r="N1261" s="106"/>
      <c r="O1261" s="557" t="s">
        <v>1696</v>
      </c>
      <c r="P1261" s="103"/>
      <c r="Q1261" s="103"/>
      <c r="R1261" s="87" t="s">
        <v>184</v>
      </c>
      <c r="S1261" s="548">
        <v>1</v>
      </c>
      <c r="T1261" s="549">
        <v>0.05</v>
      </c>
      <c r="U1261" s="695">
        <v>44</v>
      </c>
      <c r="V1261" s="696">
        <f t="shared" si="136"/>
        <v>26.400000000000002</v>
      </c>
      <c r="W1261" s="549"/>
      <c r="X1261" s="549">
        <f t="shared" si="140"/>
        <v>44</v>
      </c>
      <c r="Y1261" s="554">
        <f t="shared" si="139"/>
        <v>26.400000000000002</v>
      </c>
      <c r="Z1261" s="677" t="s">
        <v>195</v>
      </c>
      <c r="AA1261" s="697" t="s">
        <v>1950</v>
      </c>
      <c r="AB1261" s="102"/>
      <c r="AC1261" s="707"/>
      <c r="AD1261" s="87"/>
      <c r="AE1261" s="103"/>
      <c r="AF1261" s="103"/>
      <c r="AG1261" s="103"/>
      <c r="AH1261" s="104"/>
      <c r="AI1261" s="87"/>
      <c r="AJ1261" s="103"/>
      <c r="AK1261" s="103"/>
      <c r="AL1261" s="103"/>
      <c r="AM1261" s="104"/>
      <c r="AN1261" s="87"/>
      <c r="AO1261" s="103"/>
      <c r="AP1261" s="103"/>
      <c r="AQ1261" s="103"/>
      <c r="AR1261" s="104">
        <f t="shared" si="134"/>
        <v>0</v>
      </c>
      <c r="AS1261" s="87"/>
      <c r="AT1261" s="103"/>
      <c r="AU1261" s="103"/>
      <c r="AV1261" s="103"/>
      <c r="AW1261" s="104">
        <f t="shared" si="135"/>
        <v>0</v>
      </c>
      <c r="AY1261" s="72">
        <v>120</v>
      </c>
    </row>
    <row r="1262" spans="1:51" ht="23" hidden="1">
      <c r="A1262" s="522">
        <v>1258</v>
      </c>
      <c r="B1262" s="531" t="s">
        <v>1058</v>
      </c>
      <c r="C1262" s="513" t="s">
        <v>1911</v>
      </c>
      <c r="D1262" s="513" t="s">
        <v>2640</v>
      </c>
      <c r="E1262" s="103" t="s">
        <v>1599</v>
      </c>
      <c r="F1262" s="562" t="s">
        <v>244</v>
      </c>
      <c r="G1262" s="592" t="s">
        <v>1693</v>
      </c>
      <c r="H1262" s="87" t="s">
        <v>1697</v>
      </c>
      <c r="I1262" s="87" t="s">
        <v>1698</v>
      </c>
      <c r="J1262" s="106" t="s">
        <v>1695</v>
      </c>
      <c r="K1262" s="106"/>
      <c r="L1262" s="103"/>
      <c r="M1262" s="106"/>
      <c r="N1262" s="106"/>
      <c r="O1262" s="557" t="s">
        <v>1696</v>
      </c>
      <c r="P1262" s="103"/>
      <c r="Q1262" s="103"/>
      <c r="R1262" s="87" t="s">
        <v>184</v>
      </c>
      <c r="S1262" s="548">
        <v>0</v>
      </c>
      <c r="T1262" s="549">
        <v>0.1</v>
      </c>
      <c r="U1262" s="695">
        <v>44</v>
      </c>
      <c r="V1262" s="696">
        <f t="shared" si="136"/>
        <v>0</v>
      </c>
      <c r="W1262" s="549"/>
      <c r="X1262" s="549">
        <f t="shared" si="140"/>
        <v>44</v>
      </c>
      <c r="Y1262" s="554">
        <f t="shared" si="139"/>
        <v>0</v>
      </c>
      <c r="Z1262" s="677" t="s">
        <v>195</v>
      </c>
      <c r="AA1262" s="697" t="s">
        <v>1950</v>
      </c>
      <c r="AB1262" s="698" t="s">
        <v>1917</v>
      </c>
      <c r="AC1262" s="707"/>
      <c r="AD1262" s="87"/>
      <c r="AE1262" s="103">
        <v>1</v>
      </c>
      <c r="AF1262" s="103"/>
      <c r="AG1262" s="103"/>
      <c r="AH1262" s="104">
        <f t="shared" si="133"/>
        <v>0</v>
      </c>
      <c r="AI1262" s="87"/>
      <c r="AJ1262" s="103"/>
      <c r="AK1262" s="103"/>
      <c r="AL1262" s="103"/>
      <c r="AM1262" s="104">
        <f t="shared" si="137"/>
        <v>0</v>
      </c>
      <c r="AN1262" s="87"/>
      <c r="AO1262" s="103"/>
      <c r="AP1262" s="103"/>
      <c r="AQ1262" s="103"/>
      <c r="AR1262" s="104">
        <f t="shared" si="134"/>
        <v>0</v>
      </c>
      <c r="AS1262" s="87"/>
      <c r="AT1262" s="103"/>
      <c r="AU1262" s="103"/>
      <c r="AV1262" s="103"/>
      <c r="AW1262" s="104">
        <f t="shared" si="135"/>
        <v>0</v>
      </c>
      <c r="AY1262" s="72"/>
    </row>
    <row r="1263" spans="1:51" hidden="1">
      <c r="A1263" s="522">
        <v>1259</v>
      </c>
      <c r="B1263" s="531" t="s">
        <v>1058</v>
      </c>
      <c r="C1263" s="513" t="s">
        <v>1911</v>
      </c>
      <c r="D1263" s="513" t="s">
        <v>2640</v>
      </c>
      <c r="E1263" s="103" t="s">
        <v>1599</v>
      </c>
      <c r="F1263" s="562" t="s">
        <v>244</v>
      </c>
      <c r="G1263" s="592" t="s">
        <v>1693</v>
      </c>
      <c r="H1263" s="87" t="s">
        <v>254</v>
      </c>
      <c r="I1263" s="87" t="s">
        <v>255</v>
      </c>
      <c r="J1263" s="106" t="s">
        <v>1695</v>
      </c>
      <c r="K1263" s="106"/>
      <c r="L1263" s="103"/>
      <c r="M1263" s="106"/>
      <c r="N1263" s="106"/>
      <c r="O1263" s="557" t="s">
        <v>1696</v>
      </c>
      <c r="P1263" s="103"/>
      <c r="Q1263" s="103"/>
      <c r="R1263" s="87" t="s">
        <v>184</v>
      </c>
      <c r="S1263" s="548">
        <v>0</v>
      </c>
      <c r="T1263" s="549">
        <v>0.6</v>
      </c>
      <c r="U1263" s="695">
        <v>44</v>
      </c>
      <c r="V1263" s="696">
        <f t="shared" si="136"/>
        <v>0</v>
      </c>
      <c r="W1263" s="549"/>
      <c r="X1263" s="549">
        <f t="shared" si="140"/>
        <v>44</v>
      </c>
      <c r="Y1263" s="554">
        <f t="shared" si="139"/>
        <v>0</v>
      </c>
      <c r="Z1263" s="677" t="s">
        <v>195</v>
      </c>
      <c r="AA1263" s="697" t="s">
        <v>1950</v>
      </c>
      <c r="AB1263" s="698" t="s">
        <v>1918</v>
      </c>
      <c r="AC1263" s="707"/>
      <c r="AD1263" s="87"/>
      <c r="AE1263" s="103">
        <v>1</v>
      </c>
      <c r="AF1263" s="103"/>
      <c r="AG1263" s="103"/>
      <c r="AH1263" s="104">
        <f t="shared" si="133"/>
        <v>0</v>
      </c>
      <c r="AI1263" s="87"/>
      <c r="AJ1263" s="103"/>
      <c r="AK1263" s="103"/>
      <c r="AL1263" s="103"/>
      <c r="AM1263" s="104">
        <f t="shared" si="137"/>
        <v>0</v>
      </c>
      <c r="AN1263" s="87"/>
      <c r="AO1263" s="103"/>
      <c r="AP1263" s="103"/>
      <c r="AQ1263" s="103"/>
      <c r="AR1263" s="104">
        <f t="shared" si="134"/>
        <v>0</v>
      </c>
      <c r="AS1263" s="87"/>
      <c r="AT1263" s="103"/>
      <c r="AU1263" s="103"/>
      <c r="AV1263" s="103"/>
      <c r="AW1263" s="104">
        <f t="shared" si="135"/>
        <v>0</v>
      </c>
      <c r="AY1263" s="72"/>
    </row>
    <row r="1264" spans="1:51" hidden="1">
      <c r="A1264" s="522">
        <v>1260</v>
      </c>
      <c r="B1264" s="531" t="s">
        <v>1058</v>
      </c>
      <c r="C1264" s="513" t="s">
        <v>1911</v>
      </c>
      <c r="D1264" s="513" t="s">
        <v>2640</v>
      </c>
      <c r="E1264" s="103" t="s">
        <v>1599</v>
      </c>
      <c r="F1264" s="562" t="s">
        <v>244</v>
      </c>
      <c r="G1264" s="592" t="s">
        <v>1693</v>
      </c>
      <c r="H1264" s="87" t="s">
        <v>258</v>
      </c>
      <c r="I1264" s="87" t="s">
        <v>259</v>
      </c>
      <c r="J1264" s="106" t="s">
        <v>1695</v>
      </c>
      <c r="K1264" s="106"/>
      <c r="L1264" s="103"/>
      <c r="M1264" s="106"/>
      <c r="N1264" s="106"/>
      <c r="O1264" s="557" t="s">
        <v>1696</v>
      </c>
      <c r="P1264" s="103"/>
      <c r="Q1264" s="103"/>
      <c r="R1264" s="87" t="s">
        <v>184</v>
      </c>
      <c r="S1264" s="548">
        <v>1</v>
      </c>
      <c r="T1264" s="549">
        <v>0.1</v>
      </c>
      <c r="U1264" s="695">
        <v>44</v>
      </c>
      <c r="V1264" s="696">
        <f t="shared" si="136"/>
        <v>52.800000000000004</v>
      </c>
      <c r="W1264" s="549"/>
      <c r="X1264" s="549">
        <f t="shared" si="140"/>
        <v>44</v>
      </c>
      <c r="Y1264" s="554">
        <f t="shared" si="139"/>
        <v>52.800000000000004</v>
      </c>
      <c r="Z1264" s="677" t="s">
        <v>195</v>
      </c>
      <c r="AA1264" s="697" t="s">
        <v>1950</v>
      </c>
      <c r="AB1264" s="102"/>
      <c r="AC1264" s="707"/>
      <c r="AD1264" s="87"/>
      <c r="AE1264" s="103">
        <v>1</v>
      </c>
      <c r="AF1264" s="103"/>
      <c r="AG1264" s="103"/>
      <c r="AH1264" s="104">
        <f t="shared" si="133"/>
        <v>0</v>
      </c>
      <c r="AI1264" s="87"/>
      <c r="AJ1264" s="103"/>
      <c r="AK1264" s="103"/>
      <c r="AL1264" s="103"/>
      <c r="AM1264" s="104">
        <f t="shared" si="137"/>
        <v>0</v>
      </c>
      <c r="AN1264" s="87"/>
      <c r="AO1264" s="103"/>
      <c r="AP1264" s="103"/>
      <c r="AQ1264" s="103"/>
      <c r="AR1264" s="104">
        <f t="shared" si="134"/>
        <v>0</v>
      </c>
      <c r="AS1264" s="87"/>
      <c r="AT1264" s="103"/>
      <c r="AU1264" s="103"/>
      <c r="AV1264" s="103"/>
      <c r="AW1264" s="104">
        <f t="shared" si="135"/>
        <v>0</v>
      </c>
      <c r="AY1264" s="72"/>
    </row>
    <row r="1265" spans="1:51" hidden="1">
      <c r="A1265" s="522">
        <v>1261</v>
      </c>
      <c r="B1265" s="531" t="s">
        <v>1058</v>
      </c>
      <c r="C1265" s="513" t="s">
        <v>1911</v>
      </c>
      <c r="D1265" s="513" t="s">
        <v>2640</v>
      </c>
      <c r="E1265" s="103" t="s">
        <v>1599</v>
      </c>
      <c r="F1265" s="562" t="s">
        <v>244</v>
      </c>
      <c r="G1265" s="592" t="s">
        <v>1693</v>
      </c>
      <c r="H1265" s="87" t="s">
        <v>260</v>
      </c>
      <c r="I1265" s="87" t="s">
        <v>261</v>
      </c>
      <c r="J1265" s="106" t="s">
        <v>1695</v>
      </c>
      <c r="K1265" s="106"/>
      <c r="L1265" s="103"/>
      <c r="M1265" s="106"/>
      <c r="N1265" s="106"/>
      <c r="O1265" s="557" t="s">
        <v>1696</v>
      </c>
      <c r="P1265" s="103"/>
      <c r="Q1265" s="103"/>
      <c r="R1265" s="87" t="s">
        <v>184</v>
      </c>
      <c r="S1265" s="548">
        <v>1</v>
      </c>
      <c r="T1265" s="549">
        <v>0.05</v>
      </c>
      <c r="U1265" s="695">
        <v>44</v>
      </c>
      <c r="V1265" s="696">
        <f t="shared" si="136"/>
        <v>26.400000000000002</v>
      </c>
      <c r="W1265" s="549"/>
      <c r="X1265" s="549">
        <f t="shared" si="140"/>
        <v>44</v>
      </c>
      <c r="Y1265" s="554">
        <f t="shared" si="139"/>
        <v>26.400000000000002</v>
      </c>
      <c r="Z1265" s="677" t="s">
        <v>195</v>
      </c>
      <c r="AA1265" s="697" t="s">
        <v>1950</v>
      </c>
      <c r="AB1265" s="102"/>
      <c r="AC1265" s="707"/>
      <c r="AD1265" s="87"/>
      <c r="AE1265" s="103">
        <v>1</v>
      </c>
      <c r="AF1265" s="103"/>
      <c r="AG1265" s="103"/>
      <c r="AH1265" s="104">
        <f t="shared" si="133"/>
        <v>0</v>
      </c>
      <c r="AI1265" s="87"/>
      <c r="AJ1265" s="103"/>
      <c r="AK1265" s="103"/>
      <c r="AL1265" s="103"/>
      <c r="AM1265" s="104">
        <f t="shared" si="137"/>
        <v>0</v>
      </c>
      <c r="AN1265" s="87"/>
      <c r="AO1265" s="103"/>
      <c r="AP1265" s="103"/>
      <c r="AQ1265" s="103"/>
      <c r="AR1265" s="104">
        <f t="shared" si="134"/>
        <v>0</v>
      </c>
      <c r="AS1265" s="87"/>
      <c r="AT1265" s="103"/>
      <c r="AU1265" s="103"/>
      <c r="AV1265" s="103"/>
      <c r="AW1265" s="104">
        <f t="shared" si="135"/>
        <v>0</v>
      </c>
      <c r="AY1265" s="72">
        <v>120</v>
      </c>
    </row>
    <row r="1266" spans="1:51" hidden="1">
      <c r="A1266" s="522">
        <v>1262</v>
      </c>
      <c r="B1266" s="531" t="s">
        <v>1058</v>
      </c>
      <c r="C1266" s="513" t="s">
        <v>1911</v>
      </c>
      <c r="D1266" s="513" t="s">
        <v>2640</v>
      </c>
      <c r="E1266" s="103" t="s">
        <v>1599</v>
      </c>
      <c r="F1266" s="562" t="s">
        <v>244</v>
      </c>
      <c r="G1266" s="592" t="s">
        <v>1693</v>
      </c>
      <c r="H1266" s="87" t="s">
        <v>263</v>
      </c>
      <c r="I1266" s="87" t="s">
        <v>263</v>
      </c>
      <c r="J1266" s="106" t="s">
        <v>1695</v>
      </c>
      <c r="K1266" s="106"/>
      <c r="L1266" s="103"/>
      <c r="M1266" s="106"/>
      <c r="N1266" s="106"/>
      <c r="O1266" s="557" t="s">
        <v>1696</v>
      </c>
      <c r="P1266" s="103"/>
      <c r="Q1266" s="103"/>
      <c r="R1266" s="87" t="s">
        <v>184</v>
      </c>
      <c r="S1266" s="548">
        <v>1</v>
      </c>
      <c r="T1266" s="549">
        <v>0.05</v>
      </c>
      <c r="U1266" s="695">
        <v>44</v>
      </c>
      <c r="V1266" s="696">
        <f t="shared" si="136"/>
        <v>26.400000000000002</v>
      </c>
      <c r="W1266" s="549"/>
      <c r="X1266" s="549">
        <f t="shared" si="140"/>
        <v>44</v>
      </c>
      <c r="Y1266" s="554">
        <f t="shared" si="139"/>
        <v>26.400000000000002</v>
      </c>
      <c r="Z1266" s="677" t="s">
        <v>195</v>
      </c>
      <c r="AA1266" s="697" t="s">
        <v>1950</v>
      </c>
      <c r="AB1266" s="102"/>
      <c r="AC1266" s="707"/>
      <c r="AD1266" s="87"/>
      <c r="AE1266" s="103">
        <v>1</v>
      </c>
      <c r="AF1266" s="103"/>
      <c r="AG1266" s="103"/>
      <c r="AH1266" s="104">
        <f t="shared" si="133"/>
        <v>0</v>
      </c>
      <c r="AI1266" s="87"/>
      <c r="AJ1266" s="103"/>
      <c r="AK1266" s="103"/>
      <c r="AL1266" s="103"/>
      <c r="AM1266" s="104">
        <f t="shared" si="137"/>
        <v>0</v>
      </c>
      <c r="AN1266" s="87"/>
      <c r="AO1266" s="103"/>
      <c r="AP1266" s="103"/>
      <c r="AQ1266" s="103"/>
      <c r="AR1266" s="104">
        <f t="shared" si="134"/>
        <v>0</v>
      </c>
      <c r="AS1266" s="87"/>
      <c r="AT1266" s="103"/>
      <c r="AU1266" s="103"/>
      <c r="AV1266" s="103"/>
      <c r="AW1266" s="104">
        <f t="shared" si="135"/>
        <v>0</v>
      </c>
      <c r="AY1266" s="72"/>
    </row>
    <row r="1267" spans="1:51" hidden="1">
      <c r="A1267" s="522">
        <v>1263</v>
      </c>
      <c r="B1267" s="531" t="s">
        <v>1058</v>
      </c>
      <c r="C1267" s="513" t="s">
        <v>1911</v>
      </c>
      <c r="D1267" s="513" t="s">
        <v>2640</v>
      </c>
      <c r="E1267" s="103" t="s">
        <v>1599</v>
      </c>
      <c r="F1267" s="103" t="s">
        <v>1699</v>
      </c>
      <c r="G1267" s="513" t="s">
        <v>1700</v>
      </c>
      <c r="H1267" s="87" t="s">
        <v>590</v>
      </c>
      <c r="I1267" s="87" t="s">
        <v>1701</v>
      </c>
      <c r="J1267" s="106" t="s">
        <v>109</v>
      </c>
      <c r="K1267" s="106"/>
      <c r="L1267" s="103"/>
      <c r="M1267" s="106"/>
      <c r="N1267" s="106"/>
      <c r="O1267" s="557" t="s">
        <v>1702</v>
      </c>
      <c r="P1267" s="103"/>
      <c r="Q1267" s="103"/>
      <c r="R1267" s="87" t="s">
        <v>184</v>
      </c>
      <c r="S1267" s="548">
        <v>1</v>
      </c>
      <c r="T1267" s="549">
        <v>0.1</v>
      </c>
      <c r="U1267" s="695">
        <v>13</v>
      </c>
      <c r="V1267" s="696">
        <f t="shared" si="136"/>
        <v>15.600000000000001</v>
      </c>
      <c r="W1267" s="549"/>
      <c r="X1267" s="695">
        <f>U1267*10</f>
        <v>130</v>
      </c>
      <c r="Y1267" s="554">
        <f t="shared" si="139"/>
        <v>156</v>
      </c>
      <c r="Z1267" s="677" t="s">
        <v>195</v>
      </c>
      <c r="AA1267" s="697" t="s">
        <v>2702</v>
      </c>
      <c r="AB1267" s="102"/>
      <c r="AC1267" s="707"/>
      <c r="AD1267" s="87"/>
      <c r="AE1267" s="103">
        <v>1</v>
      </c>
      <c r="AF1267" s="103">
        <v>1</v>
      </c>
      <c r="AG1267" s="103">
        <v>2</v>
      </c>
      <c r="AH1267" s="104">
        <f t="shared" si="133"/>
        <v>24</v>
      </c>
      <c r="AI1267" s="87"/>
      <c r="AJ1267" s="103"/>
      <c r="AK1267" s="103"/>
      <c r="AL1267" s="103"/>
      <c r="AM1267" s="104">
        <f t="shared" si="137"/>
        <v>0</v>
      </c>
      <c r="AN1267" s="87"/>
      <c r="AO1267" s="103"/>
      <c r="AP1267" s="103"/>
      <c r="AQ1267" s="103"/>
      <c r="AR1267" s="104">
        <f t="shared" si="134"/>
        <v>0</v>
      </c>
      <c r="AS1267" s="87"/>
      <c r="AT1267" s="103"/>
      <c r="AU1267" s="103"/>
      <c r="AV1267" s="103"/>
      <c r="AW1267" s="104">
        <f t="shared" si="135"/>
        <v>0</v>
      </c>
      <c r="AY1267" s="72"/>
    </row>
    <row r="1268" spans="1:51" hidden="1">
      <c r="A1268" s="522">
        <v>1264</v>
      </c>
      <c r="B1268" s="531" t="s">
        <v>1058</v>
      </c>
      <c r="C1268" s="513" t="s">
        <v>1911</v>
      </c>
      <c r="D1268" s="513" t="s">
        <v>2640</v>
      </c>
      <c r="E1268" s="103" t="s">
        <v>1599</v>
      </c>
      <c r="F1268" s="103" t="s">
        <v>1699</v>
      </c>
      <c r="G1268" s="592" t="s">
        <v>1700</v>
      </c>
      <c r="H1268" s="87" t="s">
        <v>1699</v>
      </c>
      <c r="I1268" s="87" t="s">
        <v>1703</v>
      </c>
      <c r="J1268" s="106" t="s">
        <v>109</v>
      </c>
      <c r="K1268" s="106"/>
      <c r="L1268" s="103"/>
      <c r="M1268" s="106"/>
      <c r="N1268" s="106"/>
      <c r="O1268" s="557" t="s">
        <v>1702</v>
      </c>
      <c r="P1268" s="103"/>
      <c r="Q1268" s="103"/>
      <c r="R1268" s="87" t="s">
        <v>184</v>
      </c>
      <c r="S1268" s="548">
        <v>1</v>
      </c>
      <c r="T1268" s="549">
        <v>0.8</v>
      </c>
      <c r="U1268" s="695">
        <v>13</v>
      </c>
      <c r="V1268" s="696">
        <f t="shared" si="136"/>
        <v>124.80000000000001</v>
      </c>
      <c r="W1268" s="549"/>
      <c r="X1268" s="695">
        <f t="shared" ref="X1268:X1269" si="143">U1268*10</f>
        <v>130</v>
      </c>
      <c r="Y1268" s="554">
        <f t="shared" si="139"/>
        <v>1248</v>
      </c>
      <c r="Z1268" s="677" t="s">
        <v>195</v>
      </c>
      <c r="AA1268" s="697" t="s">
        <v>2702</v>
      </c>
      <c r="AB1268" s="102"/>
      <c r="AC1268" s="707"/>
      <c r="AD1268" s="87"/>
      <c r="AE1268" s="103">
        <v>1</v>
      </c>
      <c r="AF1268" s="103"/>
      <c r="AG1268" s="103"/>
      <c r="AH1268" s="104">
        <f t="shared" si="133"/>
        <v>0</v>
      </c>
      <c r="AI1268" s="87"/>
      <c r="AJ1268" s="103"/>
      <c r="AK1268" s="103"/>
      <c r="AL1268" s="103"/>
      <c r="AM1268" s="104">
        <f t="shared" si="137"/>
        <v>0</v>
      </c>
      <c r="AN1268" s="87"/>
      <c r="AO1268" s="103"/>
      <c r="AP1268" s="103"/>
      <c r="AQ1268" s="103"/>
      <c r="AR1268" s="104">
        <f t="shared" si="134"/>
        <v>0</v>
      </c>
      <c r="AS1268" s="87"/>
      <c r="AT1268" s="103"/>
      <c r="AU1268" s="103"/>
      <c r="AV1268" s="103"/>
      <c r="AW1268" s="104">
        <f t="shared" si="135"/>
        <v>0</v>
      </c>
      <c r="AY1268" s="72"/>
    </row>
    <row r="1269" spans="1:51" hidden="1">
      <c r="A1269" s="522">
        <v>1265</v>
      </c>
      <c r="B1269" s="531" t="s">
        <v>1058</v>
      </c>
      <c r="C1269" s="513" t="s">
        <v>1911</v>
      </c>
      <c r="D1269" s="513" t="s">
        <v>2640</v>
      </c>
      <c r="E1269" s="103" t="s">
        <v>1599</v>
      </c>
      <c r="F1269" s="103" t="s">
        <v>1699</v>
      </c>
      <c r="G1269" s="592" t="s">
        <v>1700</v>
      </c>
      <c r="H1269" s="87" t="s">
        <v>874</v>
      </c>
      <c r="I1269" s="87" t="s">
        <v>1704</v>
      </c>
      <c r="J1269" s="106" t="s">
        <v>109</v>
      </c>
      <c r="K1269" s="106"/>
      <c r="L1269" s="103"/>
      <c r="M1269" s="106"/>
      <c r="N1269" s="106"/>
      <c r="O1269" s="557" t="s">
        <v>1702</v>
      </c>
      <c r="P1269" s="103"/>
      <c r="Q1269" s="103"/>
      <c r="R1269" s="87" t="s">
        <v>184</v>
      </c>
      <c r="S1269" s="548">
        <v>1</v>
      </c>
      <c r="T1269" s="549">
        <v>0.1</v>
      </c>
      <c r="U1269" s="695">
        <v>13</v>
      </c>
      <c r="V1269" s="696">
        <f t="shared" si="136"/>
        <v>15.600000000000001</v>
      </c>
      <c r="W1269" s="549"/>
      <c r="X1269" s="695">
        <f t="shared" si="143"/>
        <v>130</v>
      </c>
      <c r="Y1269" s="554">
        <f t="shared" si="139"/>
        <v>156</v>
      </c>
      <c r="Z1269" s="677" t="s">
        <v>195</v>
      </c>
      <c r="AA1269" s="697" t="s">
        <v>2702</v>
      </c>
      <c r="AB1269" s="102"/>
      <c r="AC1269" s="707"/>
      <c r="AD1269" s="87"/>
      <c r="AE1269" s="103">
        <v>1</v>
      </c>
      <c r="AF1269" s="103"/>
      <c r="AG1269" s="103"/>
      <c r="AH1269" s="104">
        <f t="shared" si="133"/>
        <v>0</v>
      </c>
      <c r="AI1269" s="87"/>
      <c r="AJ1269" s="103"/>
      <c r="AK1269" s="103"/>
      <c r="AL1269" s="103"/>
      <c r="AM1269" s="104">
        <f t="shared" si="137"/>
        <v>0</v>
      </c>
      <c r="AN1269" s="87"/>
      <c r="AO1269" s="513"/>
      <c r="AP1269" s="513"/>
      <c r="AQ1269" s="513"/>
      <c r="AR1269" s="104">
        <f t="shared" si="134"/>
        <v>0</v>
      </c>
      <c r="AS1269" s="87"/>
      <c r="AT1269" s="513"/>
      <c r="AU1269" s="513"/>
      <c r="AV1269" s="513"/>
      <c r="AW1269" s="104">
        <f t="shared" si="135"/>
        <v>0</v>
      </c>
      <c r="AY1269" s="72">
        <v>12</v>
      </c>
    </row>
    <row r="1270" spans="1:51" ht="23" hidden="1">
      <c r="A1270" s="522">
        <v>1266</v>
      </c>
      <c r="B1270" s="531" t="s">
        <v>1058</v>
      </c>
      <c r="C1270" s="513" t="s">
        <v>1911</v>
      </c>
      <c r="D1270" s="513" t="s">
        <v>2640</v>
      </c>
      <c r="E1270" s="103" t="s">
        <v>1599</v>
      </c>
      <c r="F1270" s="103" t="s">
        <v>1705</v>
      </c>
      <c r="G1270" s="513" t="s">
        <v>1706</v>
      </c>
      <c r="H1270" s="87" t="s">
        <v>1707</v>
      </c>
      <c r="I1270" s="87" t="s">
        <v>1708</v>
      </c>
      <c r="J1270" s="106" t="s">
        <v>1709</v>
      </c>
      <c r="K1270" s="87"/>
      <c r="L1270" s="103"/>
      <c r="M1270" s="106"/>
      <c r="N1270" s="106"/>
      <c r="O1270" s="672" t="s">
        <v>1710</v>
      </c>
      <c r="P1270" s="103"/>
      <c r="Q1270" s="103"/>
      <c r="R1270" s="87" t="s">
        <v>184</v>
      </c>
      <c r="S1270" s="548">
        <v>1</v>
      </c>
      <c r="T1270" s="549">
        <v>0.1</v>
      </c>
      <c r="U1270" s="695">
        <v>22</v>
      </c>
      <c r="V1270" s="696">
        <f t="shared" si="136"/>
        <v>26.400000000000002</v>
      </c>
      <c r="W1270" s="549"/>
      <c r="X1270" s="549">
        <f t="shared" si="140"/>
        <v>22</v>
      </c>
      <c r="Y1270" s="554">
        <f t="shared" si="139"/>
        <v>26.400000000000002</v>
      </c>
      <c r="Z1270" s="677" t="s">
        <v>1606</v>
      </c>
      <c r="AA1270" s="697" t="s">
        <v>1950</v>
      </c>
      <c r="AB1270" s="102"/>
      <c r="AC1270" s="707"/>
      <c r="AD1270" s="87"/>
      <c r="AE1270" s="103">
        <v>1</v>
      </c>
      <c r="AF1270" s="103">
        <v>1</v>
      </c>
      <c r="AG1270" s="103">
        <v>1</v>
      </c>
      <c r="AH1270" s="104">
        <f t="shared" si="133"/>
        <v>12</v>
      </c>
      <c r="AI1270" s="87"/>
      <c r="AJ1270" s="103"/>
      <c r="AK1270" s="103"/>
      <c r="AL1270" s="103"/>
      <c r="AM1270" s="104">
        <f t="shared" si="137"/>
        <v>0</v>
      </c>
      <c r="AN1270" s="87"/>
      <c r="AO1270" s="513"/>
      <c r="AP1270" s="513"/>
      <c r="AQ1270" s="513"/>
      <c r="AR1270" s="104">
        <f t="shared" si="134"/>
        <v>0</v>
      </c>
      <c r="AS1270" s="87"/>
      <c r="AT1270" s="513"/>
      <c r="AU1270" s="513"/>
      <c r="AV1270" s="513"/>
      <c r="AW1270" s="104">
        <f t="shared" si="135"/>
        <v>0</v>
      </c>
      <c r="AY1270" s="72"/>
    </row>
    <row r="1271" spans="1:51" ht="103.5" hidden="1">
      <c r="A1271" s="522">
        <v>1267</v>
      </c>
      <c r="B1271" s="531" t="s">
        <v>1058</v>
      </c>
      <c r="C1271" s="513" t="s">
        <v>1911</v>
      </c>
      <c r="D1271" s="513" t="s">
        <v>2640</v>
      </c>
      <c r="E1271" s="103" t="s">
        <v>1599</v>
      </c>
      <c r="F1271" s="103" t="s">
        <v>1705</v>
      </c>
      <c r="G1271" s="592" t="s">
        <v>1706</v>
      </c>
      <c r="H1271" s="87" t="s">
        <v>177</v>
      </c>
      <c r="I1271" s="87" t="s">
        <v>1711</v>
      </c>
      <c r="J1271" s="106" t="s">
        <v>1709</v>
      </c>
      <c r="K1271" s="87"/>
      <c r="L1271" s="103"/>
      <c r="M1271" s="106"/>
      <c r="N1271" s="106"/>
      <c r="O1271" s="672" t="s">
        <v>1710</v>
      </c>
      <c r="P1271" s="103"/>
      <c r="Q1271" s="103"/>
      <c r="R1271" s="87" t="s">
        <v>184</v>
      </c>
      <c r="S1271" s="548">
        <v>1</v>
      </c>
      <c r="T1271" s="549">
        <v>0.1</v>
      </c>
      <c r="U1271" s="695">
        <v>22</v>
      </c>
      <c r="V1271" s="696">
        <f t="shared" si="136"/>
        <v>26.400000000000002</v>
      </c>
      <c r="W1271" s="549"/>
      <c r="X1271" s="549">
        <f t="shared" si="140"/>
        <v>22</v>
      </c>
      <c r="Y1271" s="554">
        <f t="shared" si="139"/>
        <v>26.400000000000002</v>
      </c>
      <c r="Z1271" s="677" t="s">
        <v>1606</v>
      </c>
      <c r="AA1271" s="697" t="s">
        <v>1950</v>
      </c>
      <c r="AB1271" s="102"/>
      <c r="AC1271" s="707"/>
      <c r="AD1271" s="87"/>
      <c r="AE1271" s="103">
        <v>1</v>
      </c>
      <c r="AF1271" s="103"/>
      <c r="AG1271" s="103"/>
      <c r="AH1271" s="104">
        <f t="shared" si="133"/>
        <v>0</v>
      </c>
      <c r="AI1271" s="87"/>
      <c r="AJ1271" s="103"/>
      <c r="AK1271" s="103"/>
      <c r="AL1271" s="103"/>
      <c r="AM1271" s="104">
        <f t="shared" si="137"/>
        <v>0</v>
      </c>
      <c r="AN1271" s="87"/>
      <c r="AO1271" s="513"/>
      <c r="AP1271" s="513"/>
      <c r="AQ1271" s="513"/>
      <c r="AR1271" s="104">
        <f t="shared" si="134"/>
        <v>0</v>
      </c>
      <c r="AS1271" s="87"/>
      <c r="AT1271" s="513"/>
      <c r="AU1271" s="513"/>
      <c r="AV1271" s="513"/>
      <c r="AW1271" s="104">
        <f t="shared" si="135"/>
        <v>0</v>
      </c>
      <c r="AY1271" s="72"/>
    </row>
    <row r="1272" spans="1:51" ht="152" hidden="1">
      <c r="A1272" s="522">
        <v>1268</v>
      </c>
      <c r="B1272" s="531" t="s">
        <v>1058</v>
      </c>
      <c r="C1272" s="513" t="s">
        <v>1911</v>
      </c>
      <c r="D1272" s="513" t="s">
        <v>2640</v>
      </c>
      <c r="E1272" s="103" t="s">
        <v>1599</v>
      </c>
      <c r="F1272" s="103" t="s">
        <v>1705</v>
      </c>
      <c r="G1272" s="592" t="s">
        <v>1706</v>
      </c>
      <c r="H1272" s="87" t="s">
        <v>1712</v>
      </c>
      <c r="I1272" s="87" t="s">
        <v>1713</v>
      </c>
      <c r="J1272" s="106" t="s">
        <v>1709</v>
      </c>
      <c r="K1272" s="87"/>
      <c r="L1272" s="103"/>
      <c r="M1272" s="106"/>
      <c r="N1272" s="106"/>
      <c r="O1272" s="672" t="s">
        <v>1710</v>
      </c>
      <c r="P1272" s="103"/>
      <c r="Q1272" s="103"/>
      <c r="R1272" s="87" t="s">
        <v>184</v>
      </c>
      <c r="S1272" s="548">
        <v>1</v>
      </c>
      <c r="T1272" s="549">
        <v>0.7</v>
      </c>
      <c r="U1272" s="695">
        <v>22</v>
      </c>
      <c r="V1272" s="696">
        <f t="shared" si="136"/>
        <v>184.79999999999998</v>
      </c>
      <c r="W1272" s="549"/>
      <c r="X1272" s="549">
        <f t="shared" si="140"/>
        <v>22</v>
      </c>
      <c r="Y1272" s="554">
        <f t="shared" si="139"/>
        <v>184.79999999999998</v>
      </c>
      <c r="Z1272" s="677" t="s">
        <v>1606</v>
      </c>
      <c r="AA1272" s="697" t="s">
        <v>1950</v>
      </c>
      <c r="AB1272" s="102"/>
      <c r="AC1272" s="707"/>
      <c r="AD1272" s="87"/>
      <c r="AE1272" s="103">
        <v>1</v>
      </c>
      <c r="AF1272" s="103"/>
      <c r="AG1272" s="103"/>
      <c r="AH1272" s="104">
        <f t="shared" si="133"/>
        <v>0</v>
      </c>
      <c r="AI1272" s="87"/>
      <c r="AJ1272" s="103"/>
      <c r="AK1272" s="103"/>
      <c r="AL1272" s="103"/>
      <c r="AM1272" s="104">
        <f t="shared" si="137"/>
        <v>0</v>
      </c>
      <c r="AN1272" s="87"/>
      <c r="AO1272" s="513"/>
      <c r="AP1272" s="513"/>
      <c r="AQ1272" s="513"/>
      <c r="AR1272" s="104">
        <f t="shared" si="134"/>
        <v>0</v>
      </c>
      <c r="AS1272" s="87"/>
      <c r="AT1272" s="513"/>
      <c r="AU1272" s="513"/>
      <c r="AV1272" s="513"/>
      <c r="AW1272" s="104">
        <f t="shared" si="135"/>
        <v>0</v>
      </c>
      <c r="AY1272" s="72"/>
    </row>
    <row r="1273" spans="1:51" ht="23" hidden="1">
      <c r="A1273" s="522">
        <v>1269</v>
      </c>
      <c r="B1273" s="531" t="s">
        <v>1058</v>
      </c>
      <c r="C1273" s="513" t="s">
        <v>1911</v>
      </c>
      <c r="D1273" s="513" t="s">
        <v>2640</v>
      </c>
      <c r="E1273" s="103" t="s">
        <v>1599</v>
      </c>
      <c r="F1273" s="103" t="s">
        <v>1705</v>
      </c>
      <c r="G1273" s="592" t="s">
        <v>1706</v>
      </c>
      <c r="H1273" s="87" t="s">
        <v>1632</v>
      </c>
      <c r="I1273" s="87" t="s">
        <v>1633</v>
      </c>
      <c r="J1273" s="106" t="s">
        <v>1709</v>
      </c>
      <c r="K1273" s="87"/>
      <c r="L1273" s="103"/>
      <c r="M1273" s="106"/>
      <c r="N1273" s="580" t="s">
        <v>896</v>
      </c>
      <c r="O1273" s="672" t="s">
        <v>1710</v>
      </c>
      <c r="P1273" s="103"/>
      <c r="Q1273" s="103"/>
      <c r="R1273" s="87" t="s">
        <v>184</v>
      </c>
      <c r="S1273" s="548">
        <v>1</v>
      </c>
      <c r="T1273" s="549">
        <v>0.1</v>
      </c>
      <c r="U1273" s="695">
        <v>22</v>
      </c>
      <c r="V1273" s="696">
        <f t="shared" si="136"/>
        <v>26.400000000000002</v>
      </c>
      <c r="W1273" s="549"/>
      <c r="X1273" s="549">
        <f t="shared" si="140"/>
        <v>22</v>
      </c>
      <c r="Y1273" s="554">
        <f t="shared" si="139"/>
        <v>26.400000000000002</v>
      </c>
      <c r="Z1273" s="677" t="s">
        <v>1606</v>
      </c>
      <c r="AA1273" s="697" t="s">
        <v>1950</v>
      </c>
      <c r="AB1273" s="102"/>
      <c r="AC1273" s="707"/>
      <c r="AD1273" s="87"/>
      <c r="AE1273" s="103">
        <v>1</v>
      </c>
      <c r="AF1273" s="103"/>
      <c r="AG1273" s="103"/>
      <c r="AH1273" s="104">
        <f t="shared" si="133"/>
        <v>0</v>
      </c>
      <c r="AI1273" s="87"/>
      <c r="AJ1273" s="103"/>
      <c r="AK1273" s="103"/>
      <c r="AL1273" s="103"/>
      <c r="AM1273" s="104">
        <f t="shared" si="137"/>
        <v>0</v>
      </c>
      <c r="AN1273" s="87"/>
      <c r="AO1273" s="513"/>
      <c r="AP1273" s="513"/>
      <c r="AQ1273" s="513"/>
      <c r="AR1273" s="104">
        <f t="shared" si="134"/>
        <v>0</v>
      </c>
      <c r="AS1273" s="87"/>
      <c r="AT1273" s="513"/>
      <c r="AU1273" s="513"/>
      <c r="AV1273" s="513"/>
      <c r="AW1273" s="104">
        <f t="shared" si="135"/>
        <v>0</v>
      </c>
      <c r="AY1273" s="72"/>
    </row>
    <row r="1274" spans="1:51" hidden="1">
      <c r="A1274" s="522">
        <v>1270</v>
      </c>
      <c r="B1274" s="531" t="s">
        <v>1058</v>
      </c>
      <c r="C1274" s="513" t="s">
        <v>1911</v>
      </c>
      <c r="D1274" s="513" t="s">
        <v>2640</v>
      </c>
      <c r="E1274" s="103" t="s">
        <v>1599</v>
      </c>
      <c r="F1274" s="103" t="s">
        <v>1714</v>
      </c>
      <c r="G1274" s="513" t="s">
        <v>1715</v>
      </c>
      <c r="H1274" s="87" t="s">
        <v>1716</v>
      </c>
      <c r="I1274" s="87" t="s">
        <v>1717</v>
      </c>
      <c r="J1274" s="106" t="s">
        <v>1718</v>
      </c>
      <c r="K1274" s="106"/>
      <c r="L1274" s="103"/>
      <c r="M1274" s="106"/>
      <c r="N1274" s="580"/>
      <c r="O1274" s="672" t="s">
        <v>1719</v>
      </c>
      <c r="P1274" s="103"/>
      <c r="Q1274" s="103"/>
      <c r="R1274" s="87" t="s">
        <v>184</v>
      </c>
      <c r="S1274" s="548">
        <v>1</v>
      </c>
      <c r="T1274" s="549">
        <v>0.1</v>
      </c>
      <c r="U1274" s="695">
        <v>55</v>
      </c>
      <c r="V1274" s="696">
        <f t="shared" si="136"/>
        <v>66</v>
      </c>
      <c r="W1274" s="549"/>
      <c r="X1274" s="549">
        <f t="shared" si="140"/>
        <v>55</v>
      </c>
      <c r="Y1274" s="554">
        <f t="shared" si="139"/>
        <v>66</v>
      </c>
      <c r="Z1274" s="677" t="s">
        <v>1606</v>
      </c>
      <c r="AA1274" s="697" t="s">
        <v>1950</v>
      </c>
      <c r="AB1274" s="102"/>
      <c r="AC1274" s="707"/>
      <c r="AD1274" s="87"/>
      <c r="AE1274" s="103">
        <v>1</v>
      </c>
      <c r="AF1274" s="103">
        <v>1</v>
      </c>
      <c r="AG1274" s="103">
        <v>10</v>
      </c>
      <c r="AH1274" s="104">
        <f t="shared" si="133"/>
        <v>120</v>
      </c>
      <c r="AI1274" s="87"/>
      <c r="AJ1274" s="103"/>
      <c r="AK1274" s="103"/>
      <c r="AL1274" s="103"/>
      <c r="AM1274" s="104">
        <f t="shared" si="137"/>
        <v>0</v>
      </c>
      <c r="AN1274" s="87"/>
      <c r="AO1274" s="513"/>
      <c r="AP1274" s="513"/>
      <c r="AQ1274" s="513"/>
      <c r="AR1274" s="104">
        <f t="shared" si="134"/>
        <v>0</v>
      </c>
      <c r="AS1274" s="87"/>
      <c r="AT1274" s="513"/>
      <c r="AU1274" s="513"/>
      <c r="AV1274" s="513"/>
      <c r="AW1274" s="104">
        <f t="shared" si="135"/>
        <v>0</v>
      </c>
      <c r="AY1274" s="72"/>
    </row>
    <row r="1275" spans="1:51" ht="69" hidden="1">
      <c r="A1275" s="522">
        <v>1271</v>
      </c>
      <c r="B1275" s="531" t="s">
        <v>1058</v>
      </c>
      <c r="C1275" s="513" t="s">
        <v>1911</v>
      </c>
      <c r="D1275" s="513" t="s">
        <v>2640</v>
      </c>
      <c r="E1275" s="103" t="s">
        <v>1599</v>
      </c>
      <c r="F1275" s="103" t="s">
        <v>1714</v>
      </c>
      <c r="G1275" s="592" t="s">
        <v>1715</v>
      </c>
      <c r="H1275" s="87" t="s">
        <v>1720</v>
      </c>
      <c r="I1275" s="87" t="s">
        <v>1721</v>
      </c>
      <c r="J1275" s="106" t="s">
        <v>1718</v>
      </c>
      <c r="K1275" s="106"/>
      <c r="L1275" s="103"/>
      <c r="M1275" s="106"/>
      <c r="N1275" s="106"/>
      <c r="O1275" s="672" t="s">
        <v>1719</v>
      </c>
      <c r="P1275" s="103"/>
      <c r="Q1275" s="103"/>
      <c r="R1275" s="87" t="s">
        <v>184</v>
      </c>
      <c r="S1275" s="548">
        <v>1</v>
      </c>
      <c r="T1275" s="549">
        <v>0.8</v>
      </c>
      <c r="U1275" s="695">
        <v>55</v>
      </c>
      <c r="V1275" s="696">
        <f t="shared" si="136"/>
        <v>528</v>
      </c>
      <c r="W1275" s="549"/>
      <c r="X1275" s="549">
        <f t="shared" si="140"/>
        <v>55</v>
      </c>
      <c r="Y1275" s="554">
        <f t="shared" si="139"/>
        <v>528</v>
      </c>
      <c r="Z1275" s="677" t="s">
        <v>1606</v>
      </c>
      <c r="AA1275" s="697" t="s">
        <v>1950</v>
      </c>
      <c r="AB1275" s="102"/>
      <c r="AC1275" s="707"/>
      <c r="AD1275" s="87"/>
      <c r="AE1275" s="103">
        <v>1</v>
      </c>
      <c r="AF1275" s="103"/>
      <c r="AG1275" s="103"/>
      <c r="AH1275" s="104">
        <f t="shared" si="133"/>
        <v>0</v>
      </c>
      <c r="AI1275" s="87"/>
      <c r="AJ1275" s="103"/>
      <c r="AK1275" s="103"/>
      <c r="AL1275" s="103"/>
      <c r="AM1275" s="104">
        <f t="shared" si="137"/>
        <v>0</v>
      </c>
      <c r="AN1275" s="87"/>
      <c r="AO1275" s="103"/>
      <c r="AP1275" s="103"/>
      <c r="AQ1275" s="103"/>
      <c r="AR1275" s="104">
        <f t="shared" si="134"/>
        <v>0</v>
      </c>
      <c r="AS1275" s="87"/>
      <c r="AT1275" s="103"/>
      <c r="AU1275" s="103"/>
      <c r="AV1275" s="103"/>
      <c r="AW1275" s="104">
        <f t="shared" si="135"/>
        <v>0</v>
      </c>
      <c r="AY1275" s="72">
        <v>224.5</v>
      </c>
    </row>
    <row r="1276" spans="1:51" ht="23" hidden="1">
      <c r="A1276" s="522">
        <v>1272</v>
      </c>
      <c r="B1276" s="531" t="s">
        <v>1058</v>
      </c>
      <c r="C1276" s="513" t="s">
        <v>1911</v>
      </c>
      <c r="D1276" s="513" t="s">
        <v>2640</v>
      </c>
      <c r="E1276" s="103" t="s">
        <v>1599</v>
      </c>
      <c r="F1276" s="103" t="s">
        <v>1714</v>
      </c>
      <c r="G1276" s="592" t="s">
        <v>1715</v>
      </c>
      <c r="H1276" s="87" t="s">
        <v>1632</v>
      </c>
      <c r="I1276" s="109" t="s">
        <v>1722</v>
      </c>
      <c r="J1276" s="106" t="s">
        <v>1718</v>
      </c>
      <c r="K1276" s="106"/>
      <c r="L1276" s="103"/>
      <c r="M1276" s="106"/>
      <c r="N1276" s="106"/>
      <c r="O1276" s="672" t="s">
        <v>1719</v>
      </c>
      <c r="P1276" s="103"/>
      <c r="Q1276" s="103"/>
      <c r="R1276" s="87" t="s">
        <v>184</v>
      </c>
      <c r="S1276" s="548">
        <v>1</v>
      </c>
      <c r="T1276" s="549">
        <v>0.1</v>
      </c>
      <c r="U1276" s="695">
        <v>55</v>
      </c>
      <c r="V1276" s="696">
        <f t="shared" si="136"/>
        <v>66</v>
      </c>
      <c r="W1276" s="575"/>
      <c r="X1276" s="549">
        <f t="shared" si="140"/>
        <v>55</v>
      </c>
      <c r="Y1276" s="554">
        <f t="shared" si="139"/>
        <v>66</v>
      </c>
      <c r="Z1276" s="677" t="s">
        <v>1606</v>
      </c>
      <c r="AA1276" s="697" t="s">
        <v>1950</v>
      </c>
      <c r="AB1276" s="102"/>
      <c r="AC1276" s="707"/>
      <c r="AD1276" s="87"/>
      <c r="AE1276" s="103">
        <v>1</v>
      </c>
      <c r="AF1276" s="103"/>
      <c r="AG1276" s="103"/>
      <c r="AH1276" s="104">
        <f t="shared" si="133"/>
        <v>0</v>
      </c>
      <c r="AI1276" s="87"/>
      <c r="AJ1276" s="103"/>
      <c r="AK1276" s="103"/>
      <c r="AL1276" s="103"/>
      <c r="AM1276" s="104">
        <f t="shared" si="137"/>
        <v>0</v>
      </c>
      <c r="AN1276" s="87"/>
      <c r="AO1276" s="103"/>
      <c r="AP1276" s="103"/>
      <c r="AQ1276" s="103"/>
      <c r="AR1276" s="104">
        <f t="shared" si="134"/>
        <v>0</v>
      </c>
      <c r="AS1276" s="87"/>
      <c r="AT1276" s="103"/>
      <c r="AU1276" s="103"/>
      <c r="AV1276" s="103"/>
      <c r="AW1276" s="104">
        <f t="shared" si="135"/>
        <v>0</v>
      </c>
      <c r="AY1276" s="72"/>
    </row>
    <row r="1277" spans="1:51" hidden="1">
      <c r="A1277" s="522">
        <v>1273</v>
      </c>
      <c r="B1277" s="531" t="s">
        <v>1058</v>
      </c>
      <c r="C1277" s="513" t="s">
        <v>1911</v>
      </c>
      <c r="D1277" s="513" t="s">
        <v>2640</v>
      </c>
      <c r="E1277" s="103" t="s">
        <v>1599</v>
      </c>
      <c r="F1277" s="103" t="s">
        <v>1723</v>
      </c>
      <c r="G1277" s="513" t="s">
        <v>110</v>
      </c>
      <c r="H1277" s="87" t="s">
        <v>1724</v>
      </c>
      <c r="I1277" s="109" t="s">
        <v>1725</v>
      </c>
      <c r="J1277" s="106" t="s">
        <v>1726</v>
      </c>
      <c r="K1277" s="106"/>
      <c r="L1277" s="103"/>
      <c r="M1277" s="106"/>
      <c r="N1277" s="106"/>
      <c r="O1277" s="557" t="s">
        <v>1727</v>
      </c>
      <c r="P1277" s="103"/>
      <c r="Q1277" s="103"/>
      <c r="R1277" s="87" t="s">
        <v>184</v>
      </c>
      <c r="S1277" s="548">
        <v>1</v>
      </c>
      <c r="T1277" s="549">
        <v>0.45</v>
      </c>
      <c r="U1277" s="695">
        <v>22</v>
      </c>
      <c r="V1277" s="696">
        <f t="shared" si="136"/>
        <v>118.80000000000001</v>
      </c>
      <c r="W1277" s="575"/>
      <c r="X1277" s="549">
        <f t="shared" si="140"/>
        <v>22</v>
      </c>
      <c r="Y1277" s="554">
        <f t="shared" si="139"/>
        <v>118.80000000000001</v>
      </c>
      <c r="Z1277" s="677" t="s">
        <v>1728</v>
      </c>
      <c r="AA1277" s="697" t="s">
        <v>1950</v>
      </c>
      <c r="AB1277" s="102"/>
      <c r="AC1277" s="707"/>
      <c r="AD1277" s="87"/>
      <c r="AE1277" s="103">
        <v>1</v>
      </c>
      <c r="AF1277" s="103">
        <v>1</v>
      </c>
      <c r="AG1277" s="103">
        <v>10</v>
      </c>
      <c r="AH1277" s="104">
        <f t="shared" si="133"/>
        <v>120</v>
      </c>
      <c r="AI1277" s="87"/>
      <c r="AJ1277" s="103"/>
      <c r="AK1277" s="103"/>
      <c r="AL1277" s="103"/>
      <c r="AM1277" s="104">
        <f t="shared" si="137"/>
        <v>0</v>
      </c>
      <c r="AN1277" s="87"/>
      <c r="AO1277" s="103"/>
      <c r="AP1277" s="103"/>
      <c r="AQ1277" s="103"/>
      <c r="AR1277" s="104">
        <f t="shared" si="134"/>
        <v>0</v>
      </c>
      <c r="AS1277" s="87"/>
      <c r="AT1277" s="103"/>
      <c r="AU1277" s="103"/>
      <c r="AV1277" s="103"/>
      <c r="AW1277" s="104">
        <f t="shared" si="135"/>
        <v>0</v>
      </c>
      <c r="AY1277" s="72"/>
    </row>
    <row r="1278" spans="1:51" hidden="1">
      <c r="A1278" s="522">
        <v>1274</v>
      </c>
      <c r="B1278" s="531" t="s">
        <v>1058</v>
      </c>
      <c r="C1278" s="513" t="s">
        <v>1911</v>
      </c>
      <c r="D1278" s="513" t="s">
        <v>2640</v>
      </c>
      <c r="E1278" s="103" t="s">
        <v>1599</v>
      </c>
      <c r="F1278" s="103" t="s">
        <v>1723</v>
      </c>
      <c r="G1278" s="592" t="s">
        <v>110</v>
      </c>
      <c r="H1278" s="87" t="s">
        <v>110</v>
      </c>
      <c r="I1278" s="109" t="s">
        <v>1729</v>
      </c>
      <c r="J1278" s="106" t="s">
        <v>1726</v>
      </c>
      <c r="K1278" s="106"/>
      <c r="L1278" s="103"/>
      <c r="M1278" s="106"/>
      <c r="N1278" s="106"/>
      <c r="O1278" s="557" t="s">
        <v>1727</v>
      </c>
      <c r="P1278" s="103"/>
      <c r="Q1278" s="103"/>
      <c r="R1278" s="87" t="s">
        <v>184</v>
      </c>
      <c r="S1278" s="548">
        <v>1</v>
      </c>
      <c r="T1278" s="549">
        <v>0.45</v>
      </c>
      <c r="U1278" s="695">
        <v>22</v>
      </c>
      <c r="V1278" s="696">
        <f t="shared" si="136"/>
        <v>118.80000000000001</v>
      </c>
      <c r="W1278" s="575"/>
      <c r="X1278" s="549">
        <f t="shared" si="140"/>
        <v>22</v>
      </c>
      <c r="Y1278" s="554">
        <f t="shared" si="139"/>
        <v>118.80000000000001</v>
      </c>
      <c r="Z1278" s="677" t="s">
        <v>1728</v>
      </c>
      <c r="AA1278" s="697" t="s">
        <v>1950</v>
      </c>
      <c r="AB1278" s="102"/>
      <c r="AC1278" s="707"/>
      <c r="AD1278" s="87"/>
      <c r="AE1278" s="103">
        <v>1</v>
      </c>
      <c r="AF1278" s="103"/>
      <c r="AG1278" s="103"/>
      <c r="AH1278" s="104">
        <f t="shared" si="133"/>
        <v>0</v>
      </c>
      <c r="AI1278" s="87"/>
      <c r="AJ1278" s="103"/>
      <c r="AK1278" s="103"/>
      <c r="AL1278" s="103"/>
      <c r="AM1278" s="104">
        <f t="shared" si="137"/>
        <v>0</v>
      </c>
      <c r="AN1278" s="87"/>
      <c r="AO1278" s="103"/>
      <c r="AP1278" s="103"/>
      <c r="AQ1278" s="103"/>
      <c r="AR1278" s="104">
        <f t="shared" si="134"/>
        <v>0</v>
      </c>
      <c r="AS1278" s="87"/>
      <c r="AT1278" s="103"/>
      <c r="AU1278" s="103"/>
      <c r="AV1278" s="103"/>
      <c r="AW1278" s="104">
        <f t="shared" si="135"/>
        <v>0</v>
      </c>
      <c r="AY1278" s="72"/>
    </row>
    <row r="1279" spans="1:51" hidden="1">
      <c r="A1279" s="522">
        <v>1275</v>
      </c>
      <c r="B1279" s="531" t="s">
        <v>1058</v>
      </c>
      <c r="C1279" s="513" t="s">
        <v>1911</v>
      </c>
      <c r="D1279" s="513" t="s">
        <v>2640</v>
      </c>
      <c r="E1279" s="103" t="s">
        <v>1599</v>
      </c>
      <c r="F1279" s="103" t="s">
        <v>1723</v>
      </c>
      <c r="G1279" s="592" t="s">
        <v>110</v>
      </c>
      <c r="H1279" s="87" t="s">
        <v>1730</v>
      </c>
      <c r="I1279" s="109" t="s">
        <v>1633</v>
      </c>
      <c r="J1279" s="106" t="s">
        <v>1726</v>
      </c>
      <c r="K1279" s="106"/>
      <c r="L1279" s="103"/>
      <c r="M1279" s="106"/>
      <c r="N1279" s="106"/>
      <c r="O1279" s="557" t="s">
        <v>1727</v>
      </c>
      <c r="P1279" s="103"/>
      <c r="Q1279" s="103"/>
      <c r="R1279" s="87" t="s">
        <v>184</v>
      </c>
      <c r="S1279" s="548">
        <v>1</v>
      </c>
      <c r="T1279" s="549">
        <v>0.1</v>
      </c>
      <c r="U1279" s="695">
        <v>22</v>
      </c>
      <c r="V1279" s="696">
        <f t="shared" si="136"/>
        <v>26.400000000000002</v>
      </c>
      <c r="W1279" s="575"/>
      <c r="X1279" s="549">
        <f t="shared" si="140"/>
        <v>22</v>
      </c>
      <c r="Y1279" s="554">
        <f t="shared" si="139"/>
        <v>26.400000000000002</v>
      </c>
      <c r="Z1279" s="677" t="s">
        <v>1728</v>
      </c>
      <c r="AA1279" s="697" t="s">
        <v>1950</v>
      </c>
      <c r="AB1279" s="102"/>
      <c r="AC1279" s="707"/>
      <c r="AD1279" s="87"/>
      <c r="AE1279" s="103">
        <v>1</v>
      </c>
      <c r="AF1279" s="103"/>
      <c r="AG1279" s="103"/>
      <c r="AH1279" s="104">
        <f t="shared" si="133"/>
        <v>0</v>
      </c>
      <c r="AI1279" s="87"/>
      <c r="AJ1279" s="103"/>
      <c r="AK1279" s="103"/>
      <c r="AL1279" s="103"/>
      <c r="AM1279" s="104">
        <f t="shared" si="137"/>
        <v>0</v>
      </c>
      <c r="AN1279" s="87"/>
      <c r="AO1279" s="103"/>
      <c r="AP1279" s="103"/>
      <c r="AQ1279" s="103"/>
      <c r="AR1279" s="104"/>
      <c r="AS1279" s="87"/>
      <c r="AT1279" s="103"/>
      <c r="AU1279" s="103"/>
      <c r="AV1279" s="103"/>
      <c r="AW1279" s="104"/>
      <c r="AY1279" s="72">
        <v>290</v>
      </c>
    </row>
    <row r="1280" spans="1:51" hidden="1">
      <c r="A1280" s="522">
        <v>1276</v>
      </c>
      <c r="B1280" s="531" t="s">
        <v>1058</v>
      </c>
      <c r="C1280" s="513" t="s">
        <v>1911</v>
      </c>
      <c r="D1280" s="513" t="s">
        <v>2640</v>
      </c>
      <c r="E1280" s="103" t="s">
        <v>1599</v>
      </c>
      <c r="F1280" s="103" t="s">
        <v>1731</v>
      </c>
      <c r="G1280" s="513" t="s">
        <v>1732</v>
      </c>
      <c r="H1280" s="109" t="s">
        <v>1724</v>
      </c>
      <c r="I1280" s="109" t="s">
        <v>1733</v>
      </c>
      <c r="J1280" s="106" t="s">
        <v>1734</v>
      </c>
      <c r="K1280" s="106"/>
      <c r="L1280" s="103"/>
      <c r="M1280" s="106"/>
      <c r="N1280" s="106"/>
      <c r="O1280" s="557" t="s">
        <v>104</v>
      </c>
      <c r="P1280" s="103"/>
      <c r="Q1280" s="103"/>
      <c r="R1280" s="87" t="s">
        <v>184</v>
      </c>
      <c r="S1280" s="548">
        <v>1</v>
      </c>
      <c r="T1280" s="549">
        <v>0.1</v>
      </c>
      <c r="U1280" s="695">
        <v>6</v>
      </c>
      <c r="V1280" s="696">
        <f t="shared" si="136"/>
        <v>7.2000000000000011</v>
      </c>
      <c r="W1280" s="575"/>
      <c r="X1280" s="549">
        <f t="shared" si="140"/>
        <v>6</v>
      </c>
      <c r="Y1280" s="554">
        <f t="shared" si="139"/>
        <v>7.2000000000000011</v>
      </c>
      <c r="Z1280" s="677" t="s">
        <v>1606</v>
      </c>
      <c r="AA1280" s="697" t="s">
        <v>1950</v>
      </c>
      <c r="AB1280" s="102"/>
      <c r="AC1280" s="707"/>
      <c r="AD1280" s="87"/>
      <c r="AE1280" s="103">
        <v>1</v>
      </c>
      <c r="AF1280" s="103">
        <v>1</v>
      </c>
      <c r="AG1280" s="103">
        <v>10</v>
      </c>
      <c r="AH1280" s="104">
        <f t="shared" si="133"/>
        <v>120</v>
      </c>
      <c r="AI1280" s="87"/>
      <c r="AJ1280" s="103"/>
      <c r="AK1280" s="103"/>
      <c r="AL1280" s="103"/>
      <c r="AM1280" s="104">
        <f t="shared" si="137"/>
        <v>0</v>
      </c>
      <c r="AN1280" s="87"/>
      <c r="AO1280" s="103"/>
      <c r="AP1280" s="103"/>
      <c r="AQ1280" s="103"/>
      <c r="AR1280" s="104">
        <f t="shared" si="134"/>
        <v>0</v>
      </c>
      <c r="AS1280" s="87"/>
      <c r="AT1280" s="103"/>
      <c r="AU1280" s="103"/>
      <c r="AV1280" s="103"/>
      <c r="AW1280" s="104">
        <f t="shared" si="135"/>
        <v>0</v>
      </c>
      <c r="AY1280" s="72">
        <v>74.75</v>
      </c>
    </row>
    <row r="1281" spans="1:51" ht="57.5" hidden="1">
      <c r="A1281" s="522">
        <v>1277</v>
      </c>
      <c r="B1281" s="531" t="s">
        <v>1058</v>
      </c>
      <c r="C1281" s="513" t="s">
        <v>1911</v>
      </c>
      <c r="D1281" s="513" t="s">
        <v>2640</v>
      </c>
      <c r="E1281" s="103" t="s">
        <v>1599</v>
      </c>
      <c r="F1281" s="103" t="s">
        <v>1731</v>
      </c>
      <c r="G1281" s="592" t="s">
        <v>1732</v>
      </c>
      <c r="H1281" s="109" t="s">
        <v>205</v>
      </c>
      <c r="I1281" s="109" t="s">
        <v>1735</v>
      </c>
      <c r="J1281" s="106" t="s">
        <v>1734</v>
      </c>
      <c r="K1281" s="106"/>
      <c r="L1281" s="103"/>
      <c r="M1281" s="106"/>
      <c r="N1281" s="106"/>
      <c r="O1281" s="557" t="s">
        <v>104</v>
      </c>
      <c r="P1281" s="103"/>
      <c r="Q1281" s="103"/>
      <c r="R1281" s="87" t="s">
        <v>184</v>
      </c>
      <c r="S1281" s="548">
        <v>1</v>
      </c>
      <c r="T1281" s="549">
        <v>0.1</v>
      </c>
      <c r="U1281" s="695">
        <v>6</v>
      </c>
      <c r="V1281" s="696">
        <f t="shared" si="136"/>
        <v>7.2000000000000011</v>
      </c>
      <c r="W1281" s="575"/>
      <c r="X1281" s="549">
        <f t="shared" si="140"/>
        <v>6</v>
      </c>
      <c r="Y1281" s="554">
        <f t="shared" si="139"/>
        <v>7.2000000000000011</v>
      </c>
      <c r="Z1281" s="677" t="s">
        <v>1606</v>
      </c>
      <c r="AA1281" s="697" t="s">
        <v>1950</v>
      </c>
      <c r="AB1281" s="102"/>
      <c r="AC1281" s="707"/>
      <c r="AD1281" s="87"/>
      <c r="AE1281" s="103">
        <v>1</v>
      </c>
      <c r="AF1281" s="103"/>
      <c r="AG1281" s="103"/>
      <c r="AH1281" s="104">
        <f t="shared" ref="AH1281:AH1360" si="144">AE1281*AF1281*AG1281*12</f>
        <v>0</v>
      </c>
      <c r="AI1281" s="87"/>
      <c r="AJ1281" s="103"/>
      <c r="AK1281" s="103"/>
      <c r="AL1281" s="103"/>
      <c r="AM1281" s="104">
        <f t="shared" si="137"/>
        <v>0</v>
      </c>
      <c r="AN1281" s="87"/>
      <c r="AO1281" s="103"/>
      <c r="AP1281" s="103"/>
      <c r="AQ1281" s="103"/>
      <c r="AR1281" s="104"/>
      <c r="AS1281" s="87"/>
      <c r="AT1281" s="103"/>
      <c r="AU1281" s="103"/>
      <c r="AV1281" s="103"/>
      <c r="AW1281" s="104"/>
      <c r="AY1281" s="72"/>
    </row>
    <row r="1282" spans="1:51" hidden="1">
      <c r="A1282" s="522">
        <v>1278</v>
      </c>
      <c r="B1282" s="531" t="s">
        <v>1058</v>
      </c>
      <c r="C1282" s="513" t="s">
        <v>1911</v>
      </c>
      <c r="D1282" s="513" t="s">
        <v>2640</v>
      </c>
      <c r="E1282" s="103" t="s">
        <v>1599</v>
      </c>
      <c r="F1282" s="103" t="s">
        <v>1731</v>
      </c>
      <c r="G1282" s="592" t="s">
        <v>1732</v>
      </c>
      <c r="H1282" s="109" t="s">
        <v>1736</v>
      </c>
      <c r="I1282" s="109" t="s">
        <v>1737</v>
      </c>
      <c r="J1282" s="106" t="s">
        <v>1734</v>
      </c>
      <c r="K1282" s="106"/>
      <c r="L1282" s="103"/>
      <c r="M1282" s="106"/>
      <c r="N1282" s="106"/>
      <c r="O1282" s="557" t="s">
        <v>104</v>
      </c>
      <c r="P1282" s="103"/>
      <c r="Q1282" s="103"/>
      <c r="R1282" s="87" t="s">
        <v>184</v>
      </c>
      <c r="S1282" s="548">
        <v>1</v>
      </c>
      <c r="T1282" s="549">
        <v>0.7</v>
      </c>
      <c r="U1282" s="695">
        <v>6</v>
      </c>
      <c r="V1282" s="696">
        <f t="shared" si="136"/>
        <v>50.399999999999991</v>
      </c>
      <c r="W1282" s="549"/>
      <c r="X1282" s="549">
        <f t="shared" si="140"/>
        <v>6</v>
      </c>
      <c r="Y1282" s="554">
        <f t="shared" si="139"/>
        <v>50.399999999999991</v>
      </c>
      <c r="Z1282" s="677" t="s">
        <v>1606</v>
      </c>
      <c r="AA1282" s="697" t="s">
        <v>1950</v>
      </c>
      <c r="AB1282" s="102"/>
      <c r="AC1282" s="707"/>
      <c r="AD1282" s="87"/>
      <c r="AE1282" s="103">
        <v>1</v>
      </c>
      <c r="AF1282" s="103"/>
      <c r="AG1282" s="103"/>
      <c r="AH1282" s="104">
        <f t="shared" si="144"/>
        <v>0</v>
      </c>
      <c r="AI1282" s="87"/>
      <c r="AJ1282" s="103"/>
      <c r="AK1282" s="103"/>
      <c r="AL1282" s="103"/>
      <c r="AM1282" s="104">
        <f t="shared" si="137"/>
        <v>0</v>
      </c>
      <c r="AN1282" s="87"/>
      <c r="AO1282" s="103"/>
      <c r="AP1282" s="103"/>
      <c r="AQ1282" s="103"/>
      <c r="AR1282" s="104"/>
      <c r="AS1282" s="87"/>
      <c r="AT1282" s="103"/>
      <c r="AU1282" s="103"/>
      <c r="AV1282" s="103"/>
      <c r="AW1282" s="104"/>
      <c r="AY1282" s="72"/>
    </row>
    <row r="1283" spans="1:51" ht="34.5" hidden="1">
      <c r="A1283" s="522">
        <v>1279</v>
      </c>
      <c r="B1283" s="531" t="s">
        <v>1058</v>
      </c>
      <c r="C1283" s="513" t="s">
        <v>1911</v>
      </c>
      <c r="D1283" s="513" t="s">
        <v>2640</v>
      </c>
      <c r="E1283" s="103" t="s">
        <v>1599</v>
      </c>
      <c r="F1283" s="103" t="s">
        <v>1731</v>
      </c>
      <c r="G1283" s="592" t="s">
        <v>1732</v>
      </c>
      <c r="H1283" s="109" t="s">
        <v>193</v>
      </c>
      <c r="I1283" s="109" t="s">
        <v>1738</v>
      </c>
      <c r="J1283" s="106" t="s">
        <v>1734</v>
      </c>
      <c r="K1283" s="106"/>
      <c r="L1283" s="103"/>
      <c r="M1283" s="106"/>
      <c r="N1283" s="106"/>
      <c r="O1283" s="557" t="s">
        <v>104</v>
      </c>
      <c r="P1283" s="103"/>
      <c r="Q1283" s="103"/>
      <c r="R1283" s="87" t="s">
        <v>184</v>
      </c>
      <c r="S1283" s="548">
        <v>1</v>
      </c>
      <c r="T1283" s="549">
        <v>0.1</v>
      </c>
      <c r="U1283" s="695">
        <v>6</v>
      </c>
      <c r="V1283" s="696">
        <f t="shared" si="136"/>
        <v>7.2000000000000011</v>
      </c>
      <c r="W1283" s="549"/>
      <c r="X1283" s="549">
        <f t="shared" si="140"/>
        <v>6</v>
      </c>
      <c r="Y1283" s="554">
        <f t="shared" si="139"/>
        <v>7.2000000000000011</v>
      </c>
      <c r="Z1283" s="677" t="s">
        <v>1606</v>
      </c>
      <c r="AA1283" s="697" t="s">
        <v>1950</v>
      </c>
      <c r="AB1283" s="102"/>
      <c r="AC1283" s="707"/>
      <c r="AD1283" s="87"/>
      <c r="AE1283" s="103">
        <v>1</v>
      </c>
      <c r="AF1283" s="103"/>
      <c r="AG1283" s="103"/>
      <c r="AH1283" s="104">
        <f t="shared" si="144"/>
        <v>0</v>
      </c>
      <c r="AI1283" s="87"/>
      <c r="AJ1283" s="103"/>
      <c r="AK1283" s="103"/>
      <c r="AL1283" s="103"/>
      <c r="AM1283" s="104">
        <f t="shared" si="137"/>
        <v>0</v>
      </c>
      <c r="AN1283" s="87"/>
      <c r="AO1283" s="103"/>
      <c r="AP1283" s="103"/>
      <c r="AQ1283" s="103"/>
      <c r="AR1283" s="104">
        <f t="shared" ref="AR1283:AR1325" si="145">AO1283*AP1283*AQ1283*12</f>
        <v>0</v>
      </c>
      <c r="AS1283" s="87"/>
      <c r="AT1283" s="103"/>
      <c r="AU1283" s="103"/>
      <c r="AV1283" s="103"/>
      <c r="AW1283" s="104">
        <f t="shared" ref="AW1283:AW1325" si="146">AT1283*AU1283*AV1283*12</f>
        <v>0</v>
      </c>
      <c r="AY1283" s="72">
        <v>74.75</v>
      </c>
    </row>
    <row r="1284" spans="1:51" hidden="1">
      <c r="A1284" s="522">
        <v>1280</v>
      </c>
      <c r="B1284" s="531" t="s">
        <v>1058</v>
      </c>
      <c r="C1284" s="513" t="s">
        <v>1911</v>
      </c>
      <c r="D1284" s="513" t="s">
        <v>2640</v>
      </c>
      <c r="E1284" s="103" t="s">
        <v>1599</v>
      </c>
      <c r="F1284" s="103" t="s">
        <v>1739</v>
      </c>
      <c r="G1284" s="513" t="s">
        <v>1740</v>
      </c>
      <c r="H1284" s="109" t="s">
        <v>1724</v>
      </c>
      <c r="I1284" s="109" t="s">
        <v>1741</v>
      </c>
      <c r="J1284" s="106" t="s">
        <v>1621</v>
      </c>
      <c r="K1284" s="106"/>
      <c r="L1284" s="103"/>
      <c r="M1284" s="106"/>
      <c r="N1284" s="106"/>
      <c r="O1284" s="557" t="s">
        <v>1618</v>
      </c>
      <c r="P1284" s="103"/>
      <c r="Q1284" s="103"/>
      <c r="R1284" s="87" t="s">
        <v>184</v>
      </c>
      <c r="S1284" s="548">
        <v>1</v>
      </c>
      <c r="T1284" s="549">
        <v>0.1</v>
      </c>
      <c r="U1284" s="695">
        <v>11</v>
      </c>
      <c r="V1284" s="696">
        <f t="shared" si="136"/>
        <v>13.200000000000001</v>
      </c>
      <c r="W1284" s="549"/>
      <c r="X1284" s="549">
        <f t="shared" si="140"/>
        <v>11</v>
      </c>
      <c r="Y1284" s="554">
        <f t="shared" si="139"/>
        <v>13.200000000000001</v>
      </c>
      <c r="Z1284" s="677" t="s">
        <v>195</v>
      </c>
      <c r="AA1284" s="697" t="s">
        <v>1950</v>
      </c>
      <c r="AB1284" s="102"/>
      <c r="AC1284" s="707"/>
      <c r="AD1284" s="87"/>
      <c r="AE1284" s="103">
        <v>1</v>
      </c>
      <c r="AF1284" s="103">
        <v>1</v>
      </c>
      <c r="AG1284" s="103">
        <v>10</v>
      </c>
      <c r="AH1284" s="104">
        <f t="shared" si="144"/>
        <v>120</v>
      </c>
      <c r="AI1284" s="87"/>
      <c r="AJ1284" s="103"/>
      <c r="AK1284" s="103"/>
      <c r="AL1284" s="103"/>
      <c r="AM1284" s="104">
        <f t="shared" si="137"/>
        <v>0</v>
      </c>
      <c r="AN1284" s="87"/>
      <c r="AO1284" s="103"/>
      <c r="AP1284" s="103"/>
      <c r="AQ1284" s="103"/>
      <c r="AR1284" s="104"/>
      <c r="AS1284" s="87"/>
      <c r="AT1284" s="103"/>
      <c r="AU1284" s="103"/>
      <c r="AV1284" s="103"/>
      <c r="AW1284" s="104"/>
      <c r="AY1284" s="72"/>
    </row>
    <row r="1285" spans="1:51" ht="37" hidden="1">
      <c r="A1285" s="522">
        <v>1281</v>
      </c>
      <c r="B1285" s="531" t="s">
        <v>1058</v>
      </c>
      <c r="C1285" s="513" t="s">
        <v>1911</v>
      </c>
      <c r="D1285" s="513" t="s">
        <v>2640</v>
      </c>
      <c r="E1285" s="103" t="s">
        <v>1599</v>
      </c>
      <c r="F1285" s="103" t="s">
        <v>1739</v>
      </c>
      <c r="G1285" s="592" t="s">
        <v>1740</v>
      </c>
      <c r="H1285" s="109" t="s">
        <v>205</v>
      </c>
      <c r="I1285" s="109" t="s">
        <v>1742</v>
      </c>
      <c r="J1285" s="106" t="s">
        <v>1621</v>
      </c>
      <c r="K1285" s="106"/>
      <c r="L1285" s="103"/>
      <c r="M1285" s="106"/>
      <c r="N1285" s="106"/>
      <c r="O1285" s="557" t="s">
        <v>1618</v>
      </c>
      <c r="P1285" s="103"/>
      <c r="Q1285" s="103"/>
      <c r="R1285" s="87" t="s">
        <v>184</v>
      </c>
      <c r="S1285" s="548">
        <v>1</v>
      </c>
      <c r="T1285" s="549">
        <v>0.1</v>
      </c>
      <c r="U1285" s="695">
        <v>11</v>
      </c>
      <c r="V1285" s="696">
        <f t="shared" si="136"/>
        <v>13.200000000000001</v>
      </c>
      <c r="W1285" s="549"/>
      <c r="X1285" s="549">
        <f t="shared" si="140"/>
        <v>11</v>
      </c>
      <c r="Y1285" s="554">
        <f t="shared" si="139"/>
        <v>13.200000000000001</v>
      </c>
      <c r="Z1285" s="677" t="s">
        <v>195</v>
      </c>
      <c r="AA1285" s="697" t="s">
        <v>1950</v>
      </c>
      <c r="AB1285" s="102"/>
      <c r="AC1285" s="707"/>
      <c r="AD1285" s="87"/>
      <c r="AE1285" s="103">
        <v>1</v>
      </c>
      <c r="AF1285" s="103"/>
      <c r="AG1285" s="103"/>
      <c r="AH1285" s="104">
        <f t="shared" si="144"/>
        <v>0</v>
      </c>
      <c r="AI1285" s="87"/>
      <c r="AJ1285" s="103"/>
      <c r="AK1285" s="103"/>
      <c r="AL1285" s="103"/>
      <c r="AM1285" s="104">
        <f t="shared" si="137"/>
        <v>0</v>
      </c>
      <c r="AN1285" s="87"/>
      <c r="AO1285" s="103"/>
      <c r="AP1285" s="103"/>
      <c r="AQ1285" s="103"/>
      <c r="AR1285" s="104">
        <f t="shared" si="145"/>
        <v>0</v>
      </c>
      <c r="AS1285" s="87"/>
      <c r="AT1285" s="103"/>
      <c r="AU1285" s="103"/>
      <c r="AV1285" s="103"/>
      <c r="AW1285" s="104">
        <f t="shared" si="146"/>
        <v>0</v>
      </c>
      <c r="AY1285" s="72">
        <v>74.75</v>
      </c>
    </row>
    <row r="1286" spans="1:51" ht="34.5" hidden="1">
      <c r="A1286" s="522">
        <v>1282</v>
      </c>
      <c r="B1286" s="531" t="s">
        <v>1058</v>
      </c>
      <c r="C1286" s="513" t="s">
        <v>1911</v>
      </c>
      <c r="D1286" s="513" t="s">
        <v>2640</v>
      </c>
      <c r="E1286" s="103" t="s">
        <v>1599</v>
      </c>
      <c r="F1286" s="103" t="s">
        <v>1739</v>
      </c>
      <c r="G1286" s="592" t="s">
        <v>1740</v>
      </c>
      <c r="H1286" s="87" t="s">
        <v>1743</v>
      </c>
      <c r="I1286" s="109" t="s">
        <v>1744</v>
      </c>
      <c r="J1286" s="106" t="s">
        <v>1621</v>
      </c>
      <c r="K1286" s="106"/>
      <c r="L1286" s="103"/>
      <c r="M1286" s="106"/>
      <c r="N1286" s="106" t="s">
        <v>1745</v>
      </c>
      <c r="O1286" s="557" t="s">
        <v>1746</v>
      </c>
      <c r="P1286" s="103"/>
      <c r="Q1286" s="103"/>
      <c r="R1286" s="87" t="s">
        <v>184</v>
      </c>
      <c r="S1286" s="548">
        <v>1</v>
      </c>
      <c r="T1286" s="549">
        <v>0.7</v>
      </c>
      <c r="U1286" s="695">
        <v>11</v>
      </c>
      <c r="V1286" s="696">
        <f t="shared" si="136"/>
        <v>92.399999999999991</v>
      </c>
      <c r="W1286" s="549"/>
      <c r="X1286" s="549">
        <f t="shared" si="140"/>
        <v>11</v>
      </c>
      <c r="Y1286" s="554">
        <f t="shared" si="139"/>
        <v>92.399999999999991</v>
      </c>
      <c r="Z1286" s="677" t="s">
        <v>195</v>
      </c>
      <c r="AA1286" s="697" t="s">
        <v>1950</v>
      </c>
      <c r="AB1286" s="102"/>
      <c r="AC1286" s="707"/>
      <c r="AD1286" s="87"/>
      <c r="AE1286" s="103">
        <v>1</v>
      </c>
      <c r="AF1286" s="103"/>
      <c r="AG1286" s="103"/>
      <c r="AH1286" s="104">
        <f t="shared" si="144"/>
        <v>0</v>
      </c>
      <c r="AI1286" s="87"/>
      <c r="AJ1286" s="103"/>
      <c r="AK1286" s="103"/>
      <c r="AL1286" s="103"/>
      <c r="AM1286" s="104">
        <f t="shared" si="137"/>
        <v>0</v>
      </c>
      <c r="AN1286" s="87"/>
      <c r="AO1286" s="103"/>
      <c r="AP1286" s="103"/>
      <c r="AQ1286" s="103"/>
      <c r="AR1286" s="104"/>
      <c r="AS1286" s="87"/>
      <c r="AT1286" s="103"/>
      <c r="AU1286" s="103"/>
      <c r="AV1286" s="103"/>
      <c r="AW1286" s="104"/>
      <c r="AY1286" s="72"/>
    </row>
    <row r="1287" spans="1:51" ht="23" hidden="1">
      <c r="A1287" s="522">
        <v>1283</v>
      </c>
      <c r="B1287" s="531" t="s">
        <v>1058</v>
      </c>
      <c r="C1287" s="513" t="s">
        <v>1911</v>
      </c>
      <c r="D1287" s="513" t="s">
        <v>2640</v>
      </c>
      <c r="E1287" s="103" t="s">
        <v>1599</v>
      </c>
      <c r="F1287" s="103" t="s">
        <v>1739</v>
      </c>
      <c r="G1287" s="592" t="s">
        <v>1740</v>
      </c>
      <c r="H1287" s="87" t="s">
        <v>193</v>
      </c>
      <c r="I1287" s="109" t="s">
        <v>1747</v>
      </c>
      <c r="J1287" s="106" t="s">
        <v>1621</v>
      </c>
      <c r="K1287" s="106"/>
      <c r="L1287" s="103"/>
      <c r="M1287" s="106"/>
      <c r="N1287" s="106"/>
      <c r="O1287" s="557" t="s">
        <v>1618</v>
      </c>
      <c r="P1287" s="103"/>
      <c r="Q1287" s="103"/>
      <c r="R1287" s="87" t="s">
        <v>184</v>
      </c>
      <c r="S1287" s="548">
        <v>1</v>
      </c>
      <c r="T1287" s="549">
        <v>0.1</v>
      </c>
      <c r="U1287" s="695">
        <v>11</v>
      </c>
      <c r="V1287" s="696">
        <f t="shared" si="136"/>
        <v>13.200000000000001</v>
      </c>
      <c r="W1287" s="549"/>
      <c r="X1287" s="549">
        <f t="shared" si="140"/>
        <v>11</v>
      </c>
      <c r="Y1287" s="554">
        <f t="shared" si="139"/>
        <v>13.200000000000001</v>
      </c>
      <c r="Z1287" s="677" t="s">
        <v>195</v>
      </c>
      <c r="AA1287" s="697" t="s">
        <v>1950</v>
      </c>
      <c r="AB1287" s="102"/>
      <c r="AC1287" s="707"/>
      <c r="AD1287" s="87"/>
      <c r="AE1287" s="103">
        <v>1</v>
      </c>
      <c r="AF1287" s="103"/>
      <c r="AG1287" s="103"/>
      <c r="AH1287" s="104">
        <f t="shared" si="144"/>
        <v>0</v>
      </c>
      <c r="AI1287" s="87"/>
      <c r="AJ1287" s="103"/>
      <c r="AK1287" s="103"/>
      <c r="AL1287" s="103"/>
      <c r="AM1287" s="104">
        <f t="shared" si="137"/>
        <v>0</v>
      </c>
      <c r="AN1287" s="87"/>
      <c r="AO1287" s="103"/>
      <c r="AP1287" s="103"/>
      <c r="AQ1287" s="103"/>
      <c r="AR1287" s="104"/>
      <c r="AS1287" s="87"/>
      <c r="AT1287" s="103"/>
      <c r="AU1287" s="103"/>
      <c r="AV1287" s="103"/>
      <c r="AW1287" s="104"/>
      <c r="AY1287" s="72"/>
    </row>
    <row r="1288" spans="1:51" ht="23" hidden="1">
      <c r="A1288" s="522">
        <v>1284</v>
      </c>
      <c r="B1288" s="531" t="s">
        <v>1058</v>
      </c>
      <c r="C1288" s="513" t="s">
        <v>1911</v>
      </c>
      <c r="D1288" s="513" t="s">
        <v>2640</v>
      </c>
      <c r="E1288" s="103" t="s">
        <v>1599</v>
      </c>
      <c r="F1288" s="544" t="s">
        <v>197</v>
      </c>
      <c r="G1288" s="103" t="s">
        <v>1748</v>
      </c>
      <c r="H1288" s="513" t="s">
        <v>1749</v>
      </c>
      <c r="I1288" s="87" t="s">
        <v>1919</v>
      </c>
      <c r="J1288" s="87" t="s">
        <v>1750</v>
      </c>
      <c r="K1288" s="87"/>
      <c r="L1288" s="513"/>
      <c r="M1288" s="87"/>
      <c r="N1288" s="87"/>
      <c r="O1288" s="546" t="s">
        <v>1751</v>
      </c>
      <c r="P1288" s="103"/>
      <c r="Q1288" s="103"/>
      <c r="R1288" s="87" t="s">
        <v>184</v>
      </c>
      <c r="S1288" s="548">
        <v>1</v>
      </c>
      <c r="T1288" s="575">
        <v>0.1</v>
      </c>
      <c r="U1288" s="695">
        <v>11</v>
      </c>
      <c r="V1288" s="696">
        <f t="shared" si="136"/>
        <v>13.200000000000001</v>
      </c>
      <c r="W1288" s="549"/>
      <c r="X1288" s="549">
        <f t="shared" si="140"/>
        <v>11</v>
      </c>
      <c r="Y1288" s="554">
        <f t="shared" si="139"/>
        <v>13.200000000000001</v>
      </c>
      <c r="Z1288" s="677" t="s">
        <v>195</v>
      </c>
      <c r="AA1288" s="697" t="s">
        <v>1950</v>
      </c>
      <c r="AB1288" s="102"/>
      <c r="AC1288" s="707"/>
      <c r="AD1288" s="87"/>
      <c r="AE1288" s="103">
        <v>1</v>
      </c>
      <c r="AF1288" s="513">
        <v>1</v>
      </c>
      <c r="AG1288" s="513">
        <v>1</v>
      </c>
      <c r="AH1288" s="104">
        <f t="shared" si="144"/>
        <v>12</v>
      </c>
      <c r="AI1288" s="87"/>
      <c r="AJ1288" s="513"/>
      <c r="AK1288" s="513"/>
      <c r="AL1288" s="513"/>
      <c r="AM1288" s="104">
        <f t="shared" si="137"/>
        <v>0</v>
      </c>
      <c r="AN1288" s="87"/>
      <c r="AO1288" s="103"/>
      <c r="AP1288" s="103"/>
      <c r="AQ1288" s="103"/>
      <c r="AR1288" s="104"/>
      <c r="AS1288" s="87"/>
      <c r="AT1288" s="103"/>
      <c r="AU1288" s="103"/>
      <c r="AV1288" s="103"/>
      <c r="AW1288" s="104"/>
      <c r="AY1288" s="72">
        <f>580+36</f>
        <v>616</v>
      </c>
    </row>
    <row r="1289" spans="1:51" ht="46" hidden="1">
      <c r="A1289" s="522">
        <v>1285</v>
      </c>
      <c r="B1289" s="531" t="s">
        <v>1058</v>
      </c>
      <c r="C1289" s="513" t="s">
        <v>1911</v>
      </c>
      <c r="D1289" s="513" t="s">
        <v>2640</v>
      </c>
      <c r="E1289" s="103" t="s">
        <v>1599</v>
      </c>
      <c r="F1289" s="544" t="s">
        <v>197</v>
      </c>
      <c r="G1289" s="570" t="s">
        <v>1748</v>
      </c>
      <c r="H1289" s="87" t="s">
        <v>540</v>
      </c>
      <c r="I1289" s="87" t="s">
        <v>1920</v>
      </c>
      <c r="J1289" s="87" t="s">
        <v>1750</v>
      </c>
      <c r="K1289" s="87"/>
      <c r="L1289" s="513"/>
      <c r="M1289" s="106"/>
      <c r="N1289" s="106"/>
      <c r="O1289" s="546" t="s">
        <v>1751</v>
      </c>
      <c r="P1289" s="103"/>
      <c r="Q1289" s="103"/>
      <c r="R1289" s="87" t="s">
        <v>184</v>
      </c>
      <c r="S1289" s="548">
        <v>1</v>
      </c>
      <c r="T1289" s="575">
        <v>0.1</v>
      </c>
      <c r="U1289" s="695">
        <v>11</v>
      </c>
      <c r="V1289" s="696">
        <f t="shared" si="136"/>
        <v>13.200000000000001</v>
      </c>
      <c r="W1289" s="575"/>
      <c r="X1289" s="549">
        <f t="shared" si="140"/>
        <v>11</v>
      </c>
      <c r="Y1289" s="554">
        <f t="shared" si="139"/>
        <v>13.200000000000001</v>
      </c>
      <c r="Z1289" s="677" t="s">
        <v>195</v>
      </c>
      <c r="AA1289" s="697" t="s">
        <v>1950</v>
      </c>
      <c r="AB1289" s="102"/>
      <c r="AC1289" s="707"/>
      <c r="AD1289" s="87"/>
      <c r="AE1289" s="103">
        <v>1</v>
      </c>
      <c r="AF1289" s="513"/>
      <c r="AG1289" s="513"/>
      <c r="AH1289" s="104">
        <f t="shared" si="144"/>
        <v>0</v>
      </c>
      <c r="AI1289" s="87"/>
      <c r="AJ1289" s="513"/>
      <c r="AK1289" s="513"/>
      <c r="AL1289" s="513"/>
      <c r="AM1289" s="104">
        <f t="shared" si="137"/>
        <v>0</v>
      </c>
      <c r="AN1289" s="87"/>
      <c r="AO1289" s="103"/>
      <c r="AP1289" s="103"/>
      <c r="AQ1289" s="103"/>
      <c r="AR1289" s="104"/>
      <c r="AS1289" s="87"/>
      <c r="AT1289" s="103"/>
      <c r="AU1289" s="103"/>
      <c r="AV1289" s="103"/>
      <c r="AW1289" s="104"/>
      <c r="AY1289" s="72"/>
    </row>
    <row r="1290" spans="1:51" ht="23" hidden="1">
      <c r="A1290" s="522">
        <v>1286</v>
      </c>
      <c r="B1290" s="531" t="s">
        <v>1058</v>
      </c>
      <c r="C1290" s="513" t="s">
        <v>1911</v>
      </c>
      <c r="D1290" s="513" t="s">
        <v>2640</v>
      </c>
      <c r="E1290" s="103" t="s">
        <v>1599</v>
      </c>
      <c r="F1290" s="544" t="s">
        <v>197</v>
      </c>
      <c r="G1290" s="570" t="s">
        <v>1748</v>
      </c>
      <c r="H1290" s="87" t="s">
        <v>542</v>
      </c>
      <c r="I1290" s="87" t="s">
        <v>1921</v>
      </c>
      <c r="J1290" s="87" t="s">
        <v>1750</v>
      </c>
      <c r="K1290" s="87"/>
      <c r="L1290" s="513"/>
      <c r="M1290" s="106"/>
      <c r="N1290" s="106" t="s">
        <v>815</v>
      </c>
      <c r="O1290" s="546" t="s">
        <v>1751</v>
      </c>
      <c r="P1290" s="103"/>
      <c r="Q1290" s="103"/>
      <c r="R1290" s="87" t="s">
        <v>184</v>
      </c>
      <c r="S1290" s="548">
        <v>1</v>
      </c>
      <c r="T1290" s="575">
        <v>0.1</v>
      </c>
      <c r="U1290" s="695">
        <v>11</v>
      </c>
      <c r="V1290" s="696">
        <f t="shared" ref="V1290:V1353" si="147">S1290*T1290*U1290*12</f>
        <v>13.200000000000001</v>
      </c>
      <c r="W1290" s="549"/>
      <c r="X1290" s="549">
        <f t="shared" si="140"/>
        <v>11</v>
      </c>
      <c r="Y1290" s="554">
        <f t="shared" si="139"/>
        <v>13.200000000000001</v>
      </c>
      <c r="Z1290" s="677" t="s">
        <v>195</v>
      </c>
      <c r="AA1290" s="697" t="s">
        <v>1950</v>
      </c>
      <c r="AB1290" s="102"/>
      <c r="AC1290" s="707"/>
      <c r="AD1290" s="87"/>
      <c r="AE1290" s="103">
        <v>1</v>
      </c>
      <c r="AF1290" s="513"/>
      <c r="AG1290" s="513"/>
      <c r="AH1290" s="104">
        <f t="shared" si="144"/>
        <v>0</v>
      </c>
      <c r="AI1290" s="87"/>
      <c r="AJ1290" s="513"/>
      <c r="AK1290" s="513"/>
      <c r="AL1290" s="513"/>
      <c r="AM1290" s="104">
        <f t="shared" si="137"/>
        <v>0</v>
      </c>
      <c r="AN1290" s="87"/>
      <c r="AO1290" s="103"/>
      <c r="AP1290" s="103"/>
      <c r="AQ1290" s="103"/>
      <c r="AR1290" s="104"/>
      <c r="AS1290" s="87"/>
      <c r="AT1290" s="103"/>
      <c r="AU1290" s="103"/>
      <c r="AV1290" s="103"/>
      <c r="AW1290" s="104"/>
      <c r="AY1290" s="72"/>
    </row>
    <row r="1291" spans="1:51" ht="23" hidden="1">
      <c r="A1291" s="522">
        <v>1287</v>
      </c>
      <c r="B1291" s="531" t="s">
        <v>1058</v>
      </c>
      <c r="C1291" s="513" t="s">
        <v>1911</v>
      </c>
      <c r="D1291" s="513" t="s">
        <v>2640</v>
      </c>
      <c r="E1291" s="103" t="s">
        <v>1599</v>
      </c>
      <c r="F1291" s="544" t="s">
        <v>197</v>
      </c>
      <c r="G1291" s="570" t="s">
        <v>1748</v>
      </c>
      <c r="H1291" s="87" t="s">
        <v>1752</v>
      </c>
      <c r="I1291" s="109" t="s">
        <v>1319</v>
      </c>
      <c r="J1291" s="87"/>
      <c r="K1291" s="87"/>
      <c r="L1291" s="513"/>
      <c r="M1291" s="106"/>
      <c r="N1291" s="106"/>
      <c r="O1291" s="546" t="s">
        <v>1751</v>
      </c>
      <c r="P1291" s="103"/>
      <c r="Q1291" s="103"/>
      <c r="R1291" s="87" t="s">
        <v>184</v>
      </c>
      <c r="S1291" s="548">
        <v>1</v>
      </c>
      <c r="T1291" s="575">
        <v>0.1</v>
      </c>
      <c r="U1291" s="695">
        <v>11</v>
      </c>
      <c r="V1291" s="696">
        <f t="shared" si="147"/>
        <v>13.200000000000001</v>
      </c>
      <c r="W1291" s="549"/>
      <c r="X1291" s="549">
        <f t="shared" si="140"/>
        <v>11</v>
      </c>
      <c r="Y1291" s="554">
        <f t="shared" ref="Y1291:Y1354" si="148">S1291*T1291*X1291*12</f>
        <v>13.200000000000001</v>
      </c>
      <c r="Z1291" s="677" t="s">
        <v>195</v>
      </c>
      <c r="AA1291" s="697" t="s">
        <v>1950</v>
      </c>
      <c r="AB1291" s="102"/>
      <c r="AC1291" s="707"/>
      <c r="AD1291" s="87"/>
      <c r="AE1291" s="103"/>
      <c r="AF1291" s="513"/>
      <c r="AG1291" s="513"/>
      <c r="AH1291" s="104"/>
      <c r="AI1291" s="87"/>
      <c r="AJ1291" s="513"/>
      <c r="AK1291" s="513"/>
      <c r="AL1291" s="513"/>
      <c r="AM1291" s="104"/>
      <c r="AN1291" s="87"/>
      <c r="AO1291" s="103"/>
      <c r="AP1291" s="103"/>
      <c r="AQ1291" s="103"/>
      <c r="AR1291" s="104">
        <f t="shared" si="145"/>
        <v>0</v>
      </c>
      <c r="AS1291" s="87"/>
      <c r="AT1291" s="103"/>
      <c r="AU1291" s="103"/>
      <c r="AV1291" s="103"/>
      <c r="AW1291" s="104">
        <f t="shared" si="146"/>
        <v>0</v>
      </c>
      <c r="AY1291" s="72">
        <v>449</v>
      </c>
    </row>
    <row r="1292" spans="1:51" ht="23" hidden="1">
      <c r="A1292" s="522">
        <v>1288</v>
      </c>
      <c r="B1292" s="531" t="s">
        <v>1058</v>
      </c>
      <c r="C1292" s="513" t="s">
        <v>1911</v>
      </c>
      <c r="D1292" s="513" t="s">
        <v>2640</v>
      </c>
      <c r="E1292" s="103" t="s">
        <v>1599</v>
      </c>
      <c r="F1292" s="544" t="s">
        <v>197</v>
      </c>
      <c r="G1292" s="570" t="s">
        <v>1748</v>
      </c>
      <c r="H1292" s="87" t="s">
        <v>581</v>
      </c>
      <c r="I1292" s="87" t="s">
        <v>1922</v>
      </c>
      <c r="J1292" s="87" t="s">
        <v>1750</v>
      </c>
      <c r="K1292" s="87"/>
      <c r="L1292" s="513"/>
      <c r="M1292" s="106"/>
      <c r="N1292" s="87" t="s">
        <v>815</v>
      </c>
      <c r="O1292" s="546" t="s">
        <v>1753</v>
      </c>
      <c r="P1292" s="103"/>
      <c r="Q1292" s="103"/>
      <c r="R1292" s="87" t="s">
        <v>184</v>
      </c>
      <c r="S1292" s="548">
        <v>1</v>
      </c>
      <c r="T1292" s="575">
        <v>0.5</v>
      </c>
      <c r="U1292" s="695">
        <v>11</v>
      </c>
      <c r="V1292" s="696">
        <f t="shared" si="147"/>
        <v>66</v>
      </c>
      <c r="W1292" s="549"/>
      <c r="X1292" s="549">
        <f t="shared" si="140"/>
        <v>11</v>
      </c>
      <c r="Y1292" s="554">
        <f t="shared" si="148"/>
        <v>66</v>
      </c>
      <c r="Z1292" s="677" t="s">
        <v>195</v>
      </c>
      <c r="AA1292" s="697" t="s">
        <v>1950</v>
      </c>
      <c r="AB1292" s="102"/>
      <c r="AC1292" s="707"/>
      <c r="AD1292" s="87"/>
      <c r="AE1292" s="103">
        <v>1</v>
      </c>
      <c r="AF1292" s="513"/>
      <c r="AG1292" s="513"/>
      <c r="AH1292" s="104">
        <f t="shared" si="144"/>
        <v>0</v>
      </c>
      <c r="AI1292" s="87"/>
      <c r="AJ1292" s="513"/>
      <c r="AK1292" s="513"/>
      <c r="AL1292" s="513"/>
      <c r="AM1292" s="104">
        <f t="shared" si="137"/>
        <v>0</v>
      </c>
      <c r="AN1292" s="87"/>
      <c r="AO1292" s="103"/>
      <c r="AP1292" s="103"/>
      <c r="AQ1292" s="103"/>
      <c r="AR1292" s="104">
        <f t="shared" si="145"/>
        <v>0</v>
      </c>
      <c r="AS1292" s="87"/>
      <c r="AT1292" s="103"/>
      <c r="AU1292" s="103"/>
      <c r="AV1292" s="103"/>
      <c r="AW1292" s="104">
        <f t="shared" si="146"/>
        <v>0</v>
      </c>
      <c r="AY1292" s="72"/>
    </row>
    <row r="1293" spans="1:51" ht="23" hidden="1">
      <c r="A1293" s="522">
        <v>1289</v>
      </c>
      <c r="B1293" s="531" t="s">
        <v>1058</v>
      </c>
      <c r="C1293" s="513" t="s">
        <v>1911</v>
      </c>
      <c r="D1293" s="513" t="s">
        <v>2640</v>
      </c>
      <c r="E1293" s="103" t="s">
        <v>1599</v>
      </c>
      <c r="F1293" s="544" t="s">
        <v>197</v>
      </c>
      <c r="G1293" s="570" t="s">
        <v>1748</v>
      </c>
      <c r="H1293" s="87" t="s">
        <v>1754</v>
      </c>
      <c r="I1293" s="87" t="s">
        <v>1633</v>
      </c>
      <c r="J1293" s="87" t="s">
        <v>1750</v>
      </c>
      <c r="K1293" s="87"/>
      <c r="L1293" s="513"/>
      <c r="M1293" s="87"/>
      <c r="N1293" s="87"/>
      <c r="O1293" s="546" t="s">
        <v>1751</v>
      </c>
      <c r="P1293" s="103"/>
      <c r="Q1293" s="103"/>
      <c r="R1293" s="87" t="s">
        <v>184</v>
      </c>
      <c r="S1293" s="548">
        <v>1</v>
      </c>
      <c r="T1293" s="575">
        <v>0.1</v>
      </c>
      <c r="U1293" s="695">
        <v>11</v>
      </c>
      <c r="V1293" s="696">
        <f t="shared" si="147"/>
        <v>13.200000000000001</v>
      </c>
      <c r="W1293" s="549"/>
      <c r="X1293" s="549">
        <f t="shared" si="140"/>
        <v>11</v>
      </c>
      <c r="Y1293" s="554">
        <f t="shared" si="148"/>
        <v>13.200000000000001</v>
      </c>
      <c r="Z1293" s="677" t="s">
        <v>195</v>
      </c>
      <c r="AA1293" s="697" t="s">
        <v>1950</v>
      </c>
      <c r="AB1293" s="102"/>
      <c r="AC1293" s="707"/>
      <c r="AD1293" s="87"/>
      <c r="AE1293" s="103">
        <v>1</v>
      </c>
      <c r="AF1293" s="513"/>
      <c r="AG1293" s="513"/>
      <c r="AH1293" s="104">
        <f t="shared" si="144"/>
        <v>0</v>
      </c>
      <c r="AI1293" s="87"/>
      <c r="AJ1293" s="513"/>
      <c r="AK1293" s="513"/>
      <c r="AL1293" s="513"/>
      <c r="AM1293" s="104">
        <f t="shared" si="137"/>
        <v>0</v>
      </c>
      <c r="AN1293" s="87"/>
      <c r="AO1293" s="103"/>
      <c r="AP1293" s="103"/>
      <c r="AQ1293" s="103"/>
      <c r="AR1293" s="104">
        <f t="shared" si="145"/>
        <v>0</v>
      </c>
      <c r="AS1293" s="87"/>
      <c r="AT1293" s="103"/>
      <c r="AU1293" s="103"/>
      <c r="AV1293" s="103"/>
      <c r="AW1293" s="104">
        <f t="shared" si="146"/>
        <v>0</v>
      </c>
      <c r="AY1293" s="72"/>
    </row>
    <row r="1294" spans="1:51" ht="23" hidden="1">
      <c r="A1294" s="522">
        <v>1290</v>
      </c>
      <c r="B1294" s="531" t="s">
        <v>1058</v>
      </c>
      <c r="C1294" s="513" t="s">
        <v>1911</v>
      </c>
      <c r="D1294" s="513" t="s">
        <v>2640</v>
      </c>
      <c r="E1294" s="103" t="s">
        <v>1599</v>
      </c>
      <c r="F1294" s="544" t="s">
        <v>197</v>
      </c>
      <c r="G1294" s="570" t="s">
        <v>1748</v>
      </c>
      <c r="H1294" s="87" t="s">
        <v>550</v>
      </c>
      <c r="I1294" s="87" t="s">
        <v>1923</v>
      </c>
      <c r="J1294" s="87" t="s">
        <v>1750</v>
      </c>
      <c r="K1294" s="87"/>
      <c r="L1294" s="513"/>
      <c r="M1294" s="106"/>
      <c r="N1294" s="106"/>
      <c r="O1294" s="546" t="s">
        <v>1751</v>
      </c>
      <c r="P1294" s="103"/>
      <c r="Q1294" s="103"/>
      <c r="R1294" s="87" t="s">
        <v>184</v>
      </c>
      <c r="S1294" s="548">
        <v>1</v>
      </c>
      <c r="T1294" s="575">
        <v>0.1</v>
      </c>
      <c r="U1294" s="695">
        <v>11</v>
      </c>
      <c r="V1294" s="696">
        <f t="shared" si="147"/>
        <v>13.200000000000001</v>
      </c>
      <c r="W1294" s="549"/>
      <c r="X1294" s="549">
        <f t="shared" si="140"/>
        <v>11</v>
      </c>
      <c r="Y1294" s="554">
        <f t="shared" si="148"/>
        <v>13.200000000000001</v>
      </c>
      <c r="Z1294" s="677" t="s">
        <v>195</v>
      </c>
      <c r="AA1294" s="697" t="s">
        <v>1950</v>
      </c>
      <c r="AB1294" s="102"/>
      <c r="AC1294" s="707"/>
      <c r="AD1294" s="87"/>
      <c r="AE1294" s="103">
        <v>1</v>
      </c>
      <c r="AF1294" s="513"/>
      <c r="AG1294" s="513"/>
      <c r="AH1294" s="104">
        <f t="shared" si="144"/>
        <v>0</v>
      </c>
      <c r="AI1294" s="87"/>
      <c r="AJ1294" s="513"/>
      <c r="AK1294" s="513"/>
      <c r="AL1294" s="513"/>
      <c r="AM1294" s="104">
        <f t="shared" si="137"/>
        <v>0</v>
      </c>
      <c r="AN1294" s="87"/>
      <c r="AO1294" s="103"/>
      <c r="AP1294" s="103"/>
      <c r="AQ1294" s="103"/>
      <c r="AR1294" s="104">
        <f t="shared" si="145"/>
        <v>0</v>
      </c>
      <c r="AS1294" s="87"/>
      <c r="AT1294" s="103"/>
      <c r="AU1294" s="103"/>
      <c r="AV1294" s="103"/>
      <c r="AW1294" s="104">
        <f t="shared" si="146"/>
        <v>0</v>
      </c>
      <c r="AY1294" s="72"/>
    </row>
    <row r="1295" spans="1:51" hidden="1">
      <c r="A1295" s="522">
        <v>1291</v>
      </c>
      <c r="B1295" s="531" t="s">
        <v>1058</v>
      </c>
      <c r="C1295" s="513" t="s">
        <v>1911</v>
      </c>
      <c r="D1295" s="513" t="s">
        <v>2640</v>
      </c>
      <c r="E1295" s="103" t="s">
        <v>1599</v>
      </c>
      <c r="F1295" s="103" t="s">
        <v>1755</v>
      </c>
      <c r="G1295" s="513" t="s">
        <v>1756</v>
      </c>
      <c r="H1295" s="87" t="s">
        <v>321</v>
      </c>
      <c r="I1295" s="87" t="s">
        <v>1757</v>
      </c>
      <c r="J1295" s="106" t="s">
        <v>1758</v>
      </c>
      <c r="K1295" s="106"/>
      <c r="L1295" s="103"/>
      <c r="M1295" s="106"/>
      <c r="N1295" s="106"/>
      <c r="O1295" s="557" t="s">
        <v>1759</v>
      </c>
      <c r="P1295" s="103"/>
      <c r="Q1295" s="103"/>
      <c r="R1295" s="87" t="s">
        <v>184</v>
      </c>
      <c r="S1295" s="548">
        <v>1</v>
      </c>
      <c r="T1295" s="549">
        <v>0.25</v>
      </c>
      <c r="U1295" s="695">
        <v>73</v>
      </c>
      <c r="V1295" s="696">
        <f t="shared" si="147"/>
        <v>219</v>
      </c>
      <c r="W1295" s="549"/>
      <c r="X1295" s="549">
        <f t="shared" si="140"/>
        <v>73</v>
      </c>
      <c r="Y1295" s="554">
        <f t="shared" si="148"/>
        <v>219</v>
      </c>
      <c r="Z1295" s="677" t="s">
        <v>1760</v>
      </c>
      <c r="AA1295" s="697" t="s">
        <v>1950</v>
      </c>
      <c r="AB1295" s="102"/>
      <c r="AC1295" s="707"/>
      <c r="AD1295" s="87"/>
      <c r="AE1295" s="103">
        <v>1</v>
      </c>
      <c r="AF1295" s="103">
        <v>1</v>
      </c>
      <c r="AG1295" s="103">
        <v>40</v>
      </c>
      <c r="AH1295" s="104">
        <f t="shared" si="144"/>
        <v>480</v>
      </c>
      <c r="AI1295" s="87"/>
      <c r="AJ1295" s="103"/>
      <c r="AK1295" s="103"/>
      <c r="AL1295" s="103"/>
      <c r="AM1295" s="104">
        <f t="shared" si="137"/>
        <v>0</v>
      </c>
      <c r="AN1295" s="87"/>
      <c r="AO1295" s="103"/>
      <c r="AP1295" s="103"/>
      <c r="AQ1295" s="103"/>
      <c r="AR1295" s="104">
        <f t="shared" si="145"/>
        <v>0</v>
      </c>
      <c r="AS1295" s="87"/>
      <c r="AT1295" s="103"/>
      <c r="AU1295" s="103"/>
      <c r="AV1295" s="103"/>
      <c r="AW1295" s="104">
        <f t="shared" si="146"/>
        <v>0</v>
      </c>
      <c r="AY1295" s="72"/>
    </row>
    <row r="1296" spans="1:51" ht="23" hidden="1">
      <c r="A1296" s="522">
        <v>1292</v>
      </c>
      <c r="B1296" s="531" t="s">
        <v>1058</v>
      </c>
      <c r="C1296" s="513" t="s">
        <v>1911</v>
      </c>
      <c r="D1296" s="513" t="s">
        <v>2640</v>
      </c>
      <c r="E1296" s="103" t="s">
        <v>1599</v>
      </c>
      <c r="F1296" s="103" t="s">
        <v>1755</v>
      </c>
      <c r="G1296" s="592" t="s">
        <v>1756</v>
      </c>
      <c r="H1296" s="87" t="s">
        <v>1761</v>
      </c>
      <c r="I1296" s="87" t="s">
        <v>1762</v>
      </c>
      <c r="J1296" s="106" t="s">
        <v>1758</v>
      </c>
      <c r="K1296" s="106"/>
      <c r="L1296" s="103"/>
      <c r="M1296" s="106"/>
      <c r="N1296" s="106"/>
      <c r="O1296" s="557" t="s">
        <v>1759</v>
      </c>
      <c r="P1296" s="103"/>
      <c r="Q1296" s="103"/>
      <c r="R1296" s="87" t="s">
        <v>184</v>
      </c>
      <c r="S1296" s="548">
        <v>1</v>
      </c>
      <c r="T1296" s="549">
        <v>0.25</v>
      </c>
      <c r="U1296" s="695">
        <v>73</v>
      </c>
      <c r="V1296" s="696">
        <f t="shared" si="147"/>
        <v>219</v>
      </c>
      <c r="W1296" s="549"/>
      <c r="X1296" s="549">
        <f t="shared" ref="X1296:X1359" si="149">IF(AA1296="X", U1296,"")</f>
        <v>73</v>
      </c>
      <c r="Y1296" s="554">
        <f t="shared" si="148"/>
        <v>219</v>
      </c>
      <c r="Z1296" s="677" t="s">
        <v>1760</v>
      </c>
      <c r="AA1296" s="697" t="s">
        <v>1950</v>
      </c>
      <c r="AB1296" s="102"/>
      <c r="AC1296" s="707"/>
      <c r="AD1296" s="87"/>
      <c r="AE1296" s="103">
        <v>1</v>
      </c>
      <c r="AF1296" s="103"/>
      <c r="AG1296" s="103"/>
      <c r="AH1296" s="104">
        <f t="shared" si="144"/>
        <v>0</v>
      </c>
      <c r="AI1296" s="87"/>
      <c r="AJ1296" s="103"/>
      <c r="AK1296" s="103"/>
      <c r="AL1296" s="103"/>
      <c r="AM1296" s="104">
        <f t="shared" si="137"/>
        <v>0</v>
      </c>
      <c r="AN1296" s="87"/>
      <c r="AO1296" s="103"/>
      <c r="AP1296" s="103"/>
      <c r="AQ1296" s="103"/>
      <c r="AR1296" s="104">
        <f t="shared" si="145"/>
        <v>0</v>
      </c>
      <c r="AS1296" s="87"/>
      <c r="AT1296" s="103"/>
      <c r="AU1296" s="103"/>
      <c r="AV1296" s="103"/>
      <c r="AW1296" s="104">
        <f t="shared" si="146"/>
        <v>0</v>
      </c>
      <c r="AY1296" s="72">
        <f>449*2</f>
        <v>898</v>
      </c>
    </row>
    <row r="1297" spans="1:51" hidden="1">
      <c r="A1297" s="522">
        <v>1293</v>
      </c>
      <c r="B1297" s="531" t="s">
        <v>1058</v>
      </c>
      <c r="C1297" s="513" t="s">
        <v>1911</v>
      </c>
      <c r="D1297" s="513" t="s">
        <v>2640</v>
      </c>
      <c r="E1297" s="103" t="s">
        <v>1599</v>
      </c>
      <c r="F1297" s="103" t="s">
        <v>1755</v>
      </c>
      <c r="G1297" s="592" t="s">
        <v>1756</v>
      </c>
      <c r="H1297" s="87" t="s">
        <v>1763</v>
      </c>
      <c r="I1297" s="87" t="s">
        <v>1764</v>
      </c>
      <c r="J1297" s="106" t="s">
        <v>1758</v>
      </c>
      <c r="K1297" s="106"/>
      <c r="L1297" s="103"/>
      <c r="M1297" s="106"/>
      <c r="N1297" s="106"/>
      <c r="O1297" s="557" t="s">
        <v>1759</v>
      </c>
      <c r="P1297" s="103"/>
      <c r="Q1297" s="103"/>
      <c r="R1297" s="87" t="s">
        <v>184</v>
      </c>
      <c r="S1297" s="548">
        <v>1</v>
      </c>
      <c r="T1297" s="549">
        <v>0.25</v>
      </c>
      <c r="U1297" s="695">
        <v>73</v>
      </c>
      <c r="V1297" s="696">
        <f t="shared" si="147"/>
        <v>219</v>
      </c>
      <c r="W1297" s="549"/>
      <c r="X1297" s="549">
        <f t="shared" si="149"/>
        <v>73</v>
      </c>
      <c r="Y1297" s="554">
        <f t="shared" si="148"/>
        <v>219</v>
      </c>
      <c r="Z1297" s="677" t="s">
        <v>1760</v>
      </c>
      <c r="AA1297" s="697" t="s">
        <v>1950</v>
      </c>
      <c r="AB1297" s="102"/>
      <c r="AC1297" s="707"/>
      <c r="AD1297" s="87"/>
      <c r="AE1297" s="103">
        <v>1</v>
      </c>
      <c r="AF1297" s="103"/>
      <c r="AG1297" s="103"/>
      <c r="AH1297" s="104">
        <f t="shared" si="144"/>
        <v>0</v>
      </c>
      <c r="AI1297" s="87"/>
      <c r="AJ1297" s="103"/>
      <c r="AK1297" s="103"/>
      <c r="AL1297" s="103"/>
      <c r="AM1297" s="104">
        <f t="shared" si="137"/>
        <v>0</v>
      </c>
      <c r="AN1297" s="87"/>
      <c r="AO1297" s="103"/>
      <c r="AP1297" s="103"/>
      <c r="AQ1297" s="103"/>
      <c r="AR1297" s="104">
        <f t="shared" si="145"/>
        <v>0</v>
      </c>
      <c r="AS1297" s="87"/>
      <c r="AT1297" s="103"/>
      <c r="AU1297" s="103"/>
      <c r="AV1297" s="103"/>
      <c r="AW1297" s="104">
        <f t="shared" si="146"/>
        <v>0</v>
      </c>
      <c r="AY1297" s="72"/>
    </row>
    <row r="1298" spans="1:51" hidden="1">
      <c r="A1298" s="522">
        <v>1294</v>
      </c>
      <c r="B1298" s="531" t="s">
        <v>1058</v>
      </c>
      <c r="C1298" s="513" t="s">
        <v>1911</v>
      </c>
      <c r="D1298" s="513" t="s">
        <v>2640</v>
      </c>
      <c r="E1298" s="103" t="s">
        <v>1599</v>
      </c>
      <c r="F1298" s="103" t="s">
        <v>1755</v>
      </c>
      <c r="G1298" s="592" t="s">
        <v>1756</v>
      </c>
      <c r="H1298" s="87" t="s">
        <v>1765</v>
      </c>
      <c r="I1298" s="87" t="s">
        <v>1766</v>
      </c>
      <c r="J1298" s="106" t="s">
        <v>1758</v>
      </c>
      <c r="K1298" s="106"/>
      <c r="L1298" s="103"/>
      <c r="M1298" s="106"/>
      <c r="N1298" s="106"/>
      <c r="O1298" s="557" t="s">
        <v>1759</v>
      </c>
      <c r="P1298" s="103"/>
      <c r="Q1298" s="103"/>
      <c r="R1298" s="87" t="s">
        <v>184</v>
      </c>
      <c r="S1298" s="548">
        <v>1</v>
      </c>
      <c r="T1298" s="549">
        <v>0.25</v>
      </c>
      <c r="U1298" s="695">
        <v>73</v>
      </c>
      <c r="V1298" s="696">
        <f t="shared" si="147"/>
        <v>219</v>
      </c>
      <c r="W1298" s="549"/>
      <c r="X1298" s="549">
        <f t="shared" si="149"/>
        <v>73</v>
      </c>
      <c r="Y1298" s="554">
        <f t="shared" si="148"/>
        <v>219</v>
      </c>
      <c r="Z1298" s="677" t="s">
        <v>1760</v>
      </c>
      <c r="AA1298" s="697" t="s">
        <v>1950</v>
      </c>
      <c r="AB1298" s="102"/>
      <c r="AC1298" s="707"/>
      <c r="AD1298" s="87"/>
      <c r="AE1298" s="103">
        <v>1</v>
      </c>
      <c r="AF1298" s="103"/>
      <c r="AG1298" s="103"/>
      <c r="AH1298" s="104">
        <f t="shared" si="144"/>
        <v>0</v>
      </c>
      <c r="AI1298" s="87"/>
      <c r="AJ1298" s="103"/>
      <c r="AK1298" s="103"/>
      <c r="AL1298" s="103"/>
      <c r="AM1298" s="104">
        <f t="shared" si="137"/>
        <v>0</v>
      </c>
      <c r="AN1298" s="87"/>
      <c r="AO1298" s="103"/>
      <c r="AP1298" s="103"/>
      <c r="AQ1298" s="103"/>
      <c r="AR1298" s="104">
        <f t="shared" si="145"/>
        <v>0</v>
      </c>
      <c r="AS1298" s="87"/>
      <c r="AT1298" s="103"/>
      <c r="AU1298" s="103"/>
      <c r="AV1298" s="103"/>
      <c r="AW1298" s="104">
        <f t="shared" si="146"/>
        <v>0</v>
      </c>
      <c r="AY1298" s="72"/>
    </row>
    <row r="1299" spans="1:51" hidden="1">
      <c r="A1299" s="522">
        <v>1295</v>
      </c>
      <c r="B1299" s="531" t="s">
        <v>1058</v>
      </c>
      <c r="C1299" s="513" t="s">
        <v>1911</v>
      </c>
      <c r="D1299" s="513" t="s">
        <v>2641</v>
      </c>
      <c r="E1299" s="562" t="s">
        <v>271</v>
      </c>
      <c r="F1299" s="103" t="s">
        <v>1767</v>
      </c>
      <c r="G1299" s="513" t="s">
        <v>1768</v>
      </c>
      <c r="H1299" s="87" t="s">
        <v>1155</v>
      </c>
      <c r="I1299" s="109" t="s">
        <v>1769</v>
      </c>
      <c r="J1299" s="106"/>
      <c r="K1299" s="103"/>
      <c r="L1299" s="103"/>
      <c r="M1299" s="106"/>
      <c r="N1299" s="106"/>
      <c r="O1299" s="557"/>
      <c r="P1299" s="103"/>
      <c r="Q1299" s="103"/>
      <c r="R1299" s="87" t="s">
        <v>184</v>
      </c>
      <c r="S1299" s="548">
        <v>1</v>
      </c>
      <c r="T1299" s="549">
        <v>0.2</v>
      </c>
      <c r="U1299" s="695">
        <v>55</v>
      </c>
      <c r="V1299" s="696">
        <f t="shared" si="147"/>
        <v>132</v>
      </c>
      <c r="W1299" s="549"/>
      <c r="X1299" s="549">
        <f t="shared" si="149"/>
        <v>55</v>
      </c>
      <c r="Y1299" s="554">
        <f t="shared" si="148"/>
        <v>132</v>
      </c>
      <c r="Z1299" s="677" t="s">
        <v>1770</v>
      </c>
      <c r="AA1299" s="697" t="s">
        <v>1950</v>
      </c>
      <c r="AB1299" s="102" t="s">
        <v>1771</v>
      </c>
      <c r="AC1299" s="707"/>
      <c r="AD1299" s="87"/>
      <c r="AE1299" s="103"/>
      <c r="AF1299" s="103"/>
      <c r="AG1299" s="103"/>
      <c r="AH1299" s="104"/>
      <c r="AI1299" s="87"/>
      <c r="AJ1299" s="103"/>
      <c r="AK1299" s="103"/>
      <c r="AL1299" s="103"/>
      <c r="AM1299" s="104"/>
      <c r="AN1299" s="87"/>
      <c r="AO1299" s="103"/>
      <c r="AP1299" s="103"/>
      <c r="AQ1299" s="103"/>
      <c r="AR1299" s="104">
        <f t="shared" si="145"/>
        <v>0</v>
      </c>
      <c r="AS1299" s="87"/>
      <c r="AT1299" s="103"/>
      <c r="AU1299" s="103"/>
      <c r="AV1299" s="103"/>
      <c r="AW1299" s="104">
        <f t="shared" si="146"/>
        <v>0</v>
      </c>
      <c r="AY1299" s="72"/>
    </row>
    <row r="1300" spans="1:51" hidden="1">
      <c r="A1300" s="522">
        <v>1296</v>
      </c>
      <c r="B1300" s="531" t="s">
        <v>1058</v>
      </c>
      <c r="C1300" s="513" t="s">
        <v>1911</v>
      </c>
      <c r="D1300" s="513" t="s">
        <v>2641</v>
      </c>
      <c r="E1300" s="562" t="s">
        <v>271</v>
      </c>
      <c r="F1300" s="103" t="s">
        <v>1767</v>
      </c>
      <c r="G1300" s="592" t="s">
        <v>1768</v>
      </c>
      <c r="H1300" s="87" t="s">
        <v>1772</v>
      </c>
      <c r="I1300" s="109" t="s">
        <v>1773</v>
      </c>
      <c r="J1300" s="106"/>
      <c r="K1300" s="103"/>
      <c r="L1300" s="103"/>
      <c r="M1300" s="106"/>
      <c r="N1300" s="106"/>
      <c r="O1300" s="557"/>
      <c r="P1300" s="103"/>
      <c r="Q1300" s="103"/>
      <c r="R1300" s="87" t="s">
        <v>184</v>
      </c>
      <c r="S1300" s="548">
        <v>1</v>
      </c>
      <c r="T1300" s="549">
        <v>0.8</v>
      </c>
      <c r="U1300" s="695">
        <v>55</v>
      </c>
      <c r="V1300" s="696">
        <f t="shared" si="147"/>
        <v>528</v>
      </c>
      <c r="W1300" s="549"/>
      <c r="X1300" s="549">
        <f t="shared" si="149"/>
        <v>55</v>
      </c>
      <c r="Y1300" s="554">
        <f t="shared" si="148"/>
        <v>528</v>
      </c>
      <c r="Z1300" s="677" t="s">
        <v>1770</v>
      </c>
      <c r="AA1300" s="697" t="s">
        <v>1950</v>
      </c>
      <c r="AB1300" s="102"/>
      <c r="AC1300" s="707"/>
      <c r="AD1300" s="87"/>
      <c r="AE1300" s="103">
        <v>1</v>
      </c>
      <c r="AF1300" s="103">
        <v>1</v>
      </c>
      <c r="AG1300" s="103">
        <v>26</v>
      </c>
      <c r="AH1300" s="104">
        <f t="shared" si="144"/>
        <v>312</v>
      </c>
      <c r="AI1300" s="87"/>
      <c r="AJ1300" s="103"/>
      <c r="AK1300" s="103"/>
      <c r="AL1300" s="103"/>
      <c r="AM1300" s="104"/>
      <c r="AN1300" s="87"/>
      <c r="AO1300" s="103"/>
      <c r="AP1300" s="103"/>
      <c r="AQ1300" s="103"/>
      <c r="AR1300" s="104">
        <f t="shared" si="145"/>
        <v>0</v>
      </c>
      <c r="AS1300" s="87"/>
      <c r="AT1300" s="103"/>
      <c r="AU1300" s="103"/>
      <c r="AV1300" s="103"/>
      <c r="AW1300" s="104">
        <f t="shared" si="146"/>
        <v>0</v>
      </c>
      <c r="AY1300" s="72"/>
    </row>
    <row r="1301" spans="1:51" hidden="1">
      <c r="A1301" s="522">
        <v>1297</v>
      </c>
      <c r="B1301" s="531" t="s">
        <v>1058</v>
      </c>
      <c r="C1301" s="513" t="s">
        <v>1911</v>
      </c>
      <c r="D1301" s="513" t="s">
        <v>2640</v>
      </c>
      <c r="E1301" s="637" t="s">
        <v>2941</v>
      </c>
      <c r="F1301" s="103" t="s">
        <v>2925</v>
      </c>
      <c r="G1301" s="513" t="s">
        <v>1774</v>
      </c>
      <c r="H1301" s="87" t="s">
        <v>1775</v>
      </c>
      <c r="I1301" s="109" t="s">
        <v>1776</v>
      </c>
      <c r="J1301" s="106" t="s">
        <v>1777</v>
      </c>
      <c r="K1301" s="103"/>
      <c r="L1301" s="103"/>
      <c r="M1301" s="106"/>
      <c r="N1301" s="106"/>
      <c r="O1301" s="557" t="s">
        <v>1125</v>
      </c>
      <c r="P1301" s="103"/>
      <c r="Q1301" s="103"/>
      <c r="R1301" s="87" t="s">
        <v>184</v>
      </c>
      <c r="S1301" s="548">
        <v>1</v>
      </c>
      <c r="T1301" s="549">
        <v>0.17</v>
      </c>
      <c r="U1301" s="695">
        <v>55</v>
      </c>
      <c r="V1301" s="696">
        <f t="shared" si="147"/>
        <v>112.20000000000002</v>
      </c>
      <c r="W1301" s="549"/>
      <c r="X1301" s="549">
        <f t="shared" si="149"/>
        <v>55</v>
      </c>
      <c r="Y1301" s="554">
        <f t="shared" si="148"/>
        <v>112.20000000000002</v>
      </c>
      <c r="Z1301" s="677" t="s">
        <v>1770</v>
      </c>
      <c r="AA1301" s="697" t="s">
        <v>1950</v>
      </c>
      <c r="AB1301" s="102"/>
      <c r="AC1301" s="707"/>
      <c r="AD1301" s="87"/>
      <c r="AE1301" s="103">
        <v>1</v>
      </c>
      <c r="AF1301" s="103">
        <v>0.5</v>
      </c>
      <c r="AG1301" s="103">
        <v>12</v>
      </c>
      <c r="AH1301" s="104">
        <f t="shared" si="144"/>
        <v>72</v>
      </c>
      <c r="AI1301" s="87"/>
      <c r="AJ1301" s="103"/>
      <c r="AK1301" s="103"/>
      <c r="AL1301" s="103"/>
      <c r="AM1301" s="104">
        <f t="shared" si="137"/>
        <v>0</v>
      </c>
      <c r="AN1301" s="87"/>
      <c r="AO1301" s="103"/>
      <c r="AP1301" s="103"/>
      <c r="AQ1301" s="103"/>
      <c r="AR1301" s="104"/>
      <c r="AS1301" s="87"/>
      <c r="AT1301" s="103"/>
      <c r="AU1301" s="103"/>
      <c r="AV1301" s="103"/>
      <c r="AW1301" s="104"/>
      <c r="AY1301" s="72"/>
    </row>
    <row r="1302" spans="1:51" ht="34.5" hidden="1">
      <c r="A1302" s="522">
        <v>1298</v>
      </c>
      <c r="B1302" s="531" t="s">
        <v>1058</v>
      </c>
      <c r="C1302" s="513" t="s">
        <v>1911</v>
      </c>
      <c r="D1302" s="513" t="s">
        <v>2640</v>
      </c>
      <c r="E1302" s="637" t="s">
        <v>2941</v>
      </c>
      <c r="F1302" s="103" t="s">
        <v>2925</v>
      </c>
      <c r="G1302" s="592" t="s">
        <v>1774</v>
      </c>
      <c r="H1302" s="87" t="s">
        <v>1778</v>
      </c>
      <c r="I1302" s="109" t="s">
        <v>1779</v>
      </c>
      <c r="J1302" s="106" t="s">
        <v>1777</v>
      </c>
      <c r="K1302" s="103"/>
      <c r="L1302" s="103"/>
      <c r="M1302" s="106"/>
      <c r="N1302" s="106"/>
      <c r="O1302" s="557" t="s">
        <v>1125</v>
      </c>
      <c r="P1302" s="103"/>
      <c r="Q1302" s="103"/>
      <c r="R1302" s="87" t="s">
        <v>184</v>
      </c>
      <c r="S1302" s="548">
        <v>1</v>
      </c>
      <c r="T1302" s="549">
        <v>0.17</v>
      </c>
      <c r="U1302" s="695">
        <v>55</v>
      </c>
      <c r="V1302" s="696">
        <f t="shared" si="147"/>
        <v>112.20000000000002</v>
      </c>
      <c r="W1302" s="549"/>
      <c r="X1302" s="549">
        <f t="shared" si="149"/>
        <v>55</v>
      </c>
      <c r="Y1302" s="554">
        <f t="shared" si="148"/>
        <v>112.20000000000002</v>
      </c>
      <c r="Z1302" s="677" t="s">
        <v>1770</v>
      </c>
      <c r="AA1302" s="697" t="s">
        <v>1950</v>
      </c>
      <c r="AB1302" s="102"/>
      <c r="AC1302" s="707"/>
      <c r="AD1302" s="87"/>
      <c r="AE1302" s="103">
        <v>1</v>
      </c>
      <c r="AF1302" s="103"/>
      <c r="AG1302" s="103"/>
      <c r="AH1302" s="104">
        <f t="shared" si="144"/>
        <v>0</v>
      </c>
      <c r="AI1302" s="87"/>
      <c r="AJ1302" s="103"/>
      <c r="AK1302" s="103"/>
      <c r="AL1302" s="103"/>
      <c r="AM1302" s="104"/>
      <c r="AN1302" s="87"/>
      <c r="AO1302" s="103"/>
      <c r="AP1302" s="103"/>
      <c r="AQ1302" s="103"/>
      <c r="AR1302" s="104"/>
      <c r="AS1302" s="87"/>
      <c r="AT1302" s="103"/>
      <c r="AU1302" s="103"/>
      <c r="AV1302" s="103"/>
      <c r="AW1302" s="104"/>
      <c r="AY1302" s="72"/>
    </row>
    <row r="1303" spans="1:51" hidden="1">
      <c r="A1303" s="522">
        <v>1299</v>
      </c>
      <c r="B1303" s="531" t="s">
        <v>1058</v>
      </c>
      <c r="C1303" s="513" t="s">
        <v>1911</v>
      </c>
      <c r="D1303" s="513" t="s">
        <v>2640</v>
      </c>
      <c r="E1303" s="637" t="s">
        <v>2941</v>
      </c>
      <c r="F1303" s="103" t="s">
        <v>2925</v>
      </c>
      <c r="G1303" s="592" t="s">
        <v>1774</v>
      </c>
      <c r="H1303" s="87" t="s">
        <v>222</v>
      </c>
      <c r="I1303" s="109" t="s">
        <v>1780</v>
      </c>
      <c r="J1303" s="106" t="s">
        <v>1777</v>
      </c>
      <c r="K1303" s="103"/>
      <c r="L1303" s="103"/>
      <c r="M1303" s="106"/>
      <c r="N1303" s="106"/>
      <c r="O1303" s="557" t="s">
        <v>1125</v>
      </c>
      <c r="P1303" s="103"/>
      <c r="Q1303" s="103"/>
      <c r="R1303" s="87" t="s">
        <v>184</v>
      </c>
      <c r="S1303" s="548">
        <v>1</v>
      </c>
      <c r="T1303" s="549">
        <v>0.17</v>
      </c>
      <c r="U1303" s="695">
        <v>55</v>
      </c>
      <c r="V1303" s="696">
        <f t="shared" si="147"/>
        <v>112.20000000000002</v>
      </c>
      <c r="W1303" s="549"/>
      <c r="X1303" s="549">
        <f t="shared" si="149"/>
        <v>55</v>
      </c>
      <c r="Y1303" s="554">
        <f t="shared" si="148"/>
        <v>112.20000000000002</v>
      </c>
      <c r="Z1303" s="677" t="s">
        <v>1770</v>
      </c>
      <c r="AA1303" s="697" t="s">
        <v>1950</v>
      </c>
      <c r="AB1303" s="102"/>
      <c r="AC1303" s="707"/>
      <c r="AD1303" s="87"/>
      <c r="AE1303" s="103">
        <v>1</v>
      </c>
      <c r="AF1303" s="103"/>
      <c r="AG1303" s="103"/>
      <c r="AH1303" s="104">
        <f t="shared" si="144"/>
        <v>0</v>
      </c>
      <c r="AI1303" s="87"/>
      <c r="AJ1303" s="103"/>
      <c r="AK1303" s="103"/>
      <c r="AL1303" s="103"/>
      <c r="AM1303" s="104"/>
      <c r="AN1303" s="87"/>
      <c r="AO1303" s="103"/>
      <c r="AP1303" s="103"/>
      <c r="AQ1303" s="103"/>
      <c r="AR1303" s="104"/>
      <c r="AS1303" s="87"/>
      <c r="AT1303" s="103"/>
      <c r="AU1303" s="103"/>
      <c r="AV1303" s="103"/>
      <c r="AW1303" s="104"/>
      <c r="AY1303" s="72"/>
    </row>
    <row r="1304" spans="1:51" hidden="1">
      <c r="A1304" s="522">
        <v>1300</v>
      </c>
      <c r="B1304" s="531" t="s">
        <v>1058</v>
      </c>
      <c r="C1304" s="513" t="s">
        <v>1911</v>
      </c>
      <c r="D1304" s="513" t="s">
        <v>2640</v>
      </c>
      <c r="E1304" s="637" t="s">
        <v>2941</v>
      </c>
      <c r="F1304" s="103" t="s">
        <v>1781</v>
      </c>
      <c r="G1304" s="513" t="s">
        <v>1782</v>
      </c>
      <c r="H1304" s="87" t="s">
        <v>1775</v>
      </c>
      <c r="I1304" s="109" t="s">
        <v>1783</v>
      </c>
      <c r="J1304" s="106" t="s">
        <v>1784</v>
      </c>
      <c r="K1304" s="103"/>
      <c r="L1304" s="103"/>
      <c r="M1304" s="106"/>
      <c r="N1304" s="106"/>
      <c r="O1304" s="557" t="s">
        <v>1785</v>
      </c>
      <c r="P1304" s="103"/>
      <c r="Q1304" s="103"/>
      <c r="R1304" s="87" t="s">
        <v>184</v>
      </c>
      <c r="S1304" s="548">
        <v>1</v>
      </c>
      <c r="T1304" s="549">
        <v>0.1</v>
      </c>
      <c r="U1304" s="695">
        <v>55</v>
      </c>
      <c r="V1304" s="696">
        <f t="shared" si="147"/>
        <v>66</v>
      </c>
      <c r="W1304" s="549"/>
      <c r="X1304" s="549">
        <f t="shared" si="149"/>
        <v>55</v>
      </c>
      <c r="Y1304" s="554">
        <f t="shared" si="148"/>
        <v>66</v>
      </c>
      <c r="Z1304" s="677" t="s">
        <v>1770</v>
      </c>
      <c r="AA1304" s="697" t="s">
        <v>1950</v>
      </c>
      <c r="AB1304" s="102"/>
      <c r="AC1304" s="707"/>
      <c r="AD1304" s="87"/>
      <c r="AE1304" s="103">
        <v>1</v>
      </c>
      <c r="AF1304" s="103">
        <v>0.5</v>
      </c>
      <c r="AG1304" s="103">
        <v>12</v>
      </c>
      <c r="AH1304" s="104">
        <f t="shared" si="144"/>
        <v>72</v>
      </c>
      <c r="AI1304" s="87"/>
      <c r="AJ1304" s="103"/>
      <c r="AK1304" s="103"/>
      <c r="AL1304" s="103"/>
      <c r="AM1304" s="104">
        <f t="shared" si="137"/>
        <v>0</v>
      </c>
      <c r="AN1304" s="87"/>
      <c r="AO1304" s="103"/>
      <c r="AP1304" s="103"/>
      <c r="AQ1304" s="103"/>
      <c r="AR1304" s="104"/>
      <c r="AS1304" s="87"/>
      <c r="AT1304" s="103"/>
      <c r="AU1304" s="103"/>
      <c r="AV1304" s="103"/>
      <c r="AW1304" s="104"/>
      <c r="AY1304" s="72"/>
    </row>
    <row r="1305" spans="1:51" ht="23" hidden="1">
      <c r="A1305" s="522">
        <v>1301</v>
      </c>
      <c r="B1305" s="531" t="s">
        <v>1058</v>
      </c>
      <c r="C1305" s="513" t="s">
        <v>1911</v>
      </c>
      <c r="D1305" s="513" t="s">
        <v>2640</v>
      </c>
      <c r="E1305" s="637" t="s">
        <v>2941</v>
      </c>
      <c r="F1305" s="103" t="s">
        <v>1781</v>
      </c>
      <c r="G1305" s="592" t="s">
        <v>1782</v>
      </c>
      <c r="H1305" s="87" t="s">
        <v>1786</v>
      </c>
      <c r="I1305" s="109" t="s">
        <v>1787</v>
      </c>
      <c r="J1305" s="106" t="s">
        <v>1784</v>
      </c>
      <c r="K1305" s="103"/>
      <c r="L1305" s="103"/>
      <c r="M1305" s="106"/>
      <c r="N1305" s="106"/>
      <c r="O1305" s="557" t="s">
        <v>1785</v>
      </c>
      <c r="P1305" s="103"/>
      <c r="Q1305" s="103"/>
      <c r="R1305" s="87" t="s">
        <v>184</v>
      </c>
      <c r="S1305" s="548">
        <v>1</v>
      </c>
      <c r="T1305" s="549">
        <v>0.4</v>
      </c>
      <c r="U1305" s="695">
        <v>55</v>
      </c>
      <c r="V1305" s="696">
        <f t="shared" si="147"/>
        <v>264</v>
      </c>
      <c r="W1305" s="549"/>
      <c r="X1305" s="549">
        <f t="shared" si="149"/>
        <v>55</v>
      </c>
      <c r="Y1305" s="554">
        <f t="shared" si="148"/>
        <v>264</v>
      </c>
      <c r="Z1305" s="677" t="s">
        <v>1770</v>
      </c>
      <c r="AA1305" s="697" t="s">
        <v>1950</v>
      </c>
      <c r="AB1305" s="102"/>
      <c r="AC1305" s="707"/>
      <c r="AD1305" s="87"/>
      <c r="AE1305" s="103">
        <v>1</v>
      </c>
      <c r="AF1305" s="103"/>
      <c r="AG1305" s="103"/>
      <c r="AH1305" s="104">
        <f t="shared" si="144"/>
        <v>0</v>
      </c>
      <c r="AI1305" s="87"/>
      <c r="AJ1305" s="103"/>
      <c r="AK1305" s="103"/>
      <c r="AL1305" s="103"/>
      <c r="AM1305" s="104"/>
      <c r="AN1305" s="87"/>
      <c r="AO1305" s="103"/>
      <c r="AP1305" s="103"/>
      <c r="AQ1305" s="103"/>
      <c r="AR1305" s="104"/>
      <c r="AS1305" s="87"/>
      <c r="AT1305" s="103"/>
      <c r="AU1305" s="103"/>
      <c r="AV1305" s="103"/>
      <c r="AW1305" s="104"/>
      <c r="AY1305" s="72"/>
    </row>
    <row r="1306" spans="1:51" ht="57.5" hidden="1">
      <c r="A1306" s="522">
        <v>1302</v>
      </c>
      <c r="B1306" s="531" t="s">
        <v>1058</v>
      </c>
      <c r="C1306" s="513" t="s">
        <v>1911</v>
      </c>
      <c r="D1306" s="513" t="s">
        <v>2640</v>
      </c>
      <c r="E1306" s="637" t="s">
        <v>2941</v>
      </c>
      <c r="F1306" s="513" t="s">
        <v>1788</v>
      </c>
      <c r="G1306" s="513" t="s">
        <v>1789</v>
      </c>
      <c r="H1306" s="87" t="s">
        <v>1775</v>
      </c>
      <c r="I1306" s="109" t="s">
        <v>1776</v>
      </c>
      <c r="J1306" s="106" t="s">
        <v>1790</v>
      </c>
      <c r="K1306" s="513"/>
      <c r="L1306" s="103"/>
      <c r="M1306" s="106"/>
      <c r="N1306" s="106"/>
      <c r="O1306" s="546" t="s">
        <v>1791</v>
      </c>
      <c r="P1306" s="103"/>
      <c r="Q1306" s="103"/>
      <c r="R1306" s="87" t="s">
        <v>184</v>
      </c>
      <c r="S1306" s="548">
        <v>1</v>
      </c>
      <c r="T1306" s="549">
        <v>0.1</v>
      </c>
      <c r="U1306" s="695">
        <v>55</v>
      </c>
      <c r="V1306" s="696">
        <f t="shared" si="147"/>
        <v>66</v>
      </c>
      <c r="W1306" s="549"/>
      <c r="X1306" s="549">
        <f t="shared" si="149"/>
        <v>55</v>
      </c>
      <c r="Y1306" s="554">
        <f t="shared" si="148"/>
        <v>66</v>
      </c>
      <c r="Z1306" s="677" t="s">
        <v>1770</v>
      </c>
      <c r="AA1306" s="697" t="s">
        <v>1950</v>
      </c>
      <c r="AB1306" s="102"/>
      <c r="AC1306" s="707"/>
      <c r="AD1306" s="87"/>
      <c r="AE1306" s="103">
        <v>1</v>
      </c>
      <c r="AF1306" s="103">
        <v>0.5</v>
      </c>
      <c r="AG1306" s="103">
        <v>12</v>
      </c>
      <c r="AH1306" s="104">
        <f t="shared" si="144"/>
        <v>72</v>
      </c>
      <c r="AI1306" s="87"/>
      <c r="AJ1306" s="103"/>
      <c r="AK1306" s="103"/>
      <c r="AL1306" s="103"/>
      <c r="AM1306" s="104">
        <f t="shared" si="137"/>
        <v>0</v>
      </c>
      <c r="AN1306" s="87"/>
      <c r="AO1306" s="103"/>
      <c r="AP1306" s="103"/>
      <c r="AQ1306" s="103"/>
      <c r="AR1306" s="104"/>
      <c r="AS1306" s="87"/>
      <c r="AT1306" s="103"/>
      <c r="AU1306" s="103"/>
      <c r="AV1306" s="103"/>
      <c r="AW1306" s="104"/>
      <c r="AY1306" s="72"/>
    </row>
    <row r="1307" spans="1:51" ht="57.5" hidden="1">
      <c r="A1307" s="522">
        <v>1303</v>
      </c>
      <c r="B1307" s="531" t="s">
        <v>1058</v>
      </c>
      <c r="C1307" s="513" t="s">
        <v>1911</v>
      </c>
      <c r="D1307" s="513" t="s">
        <v>2640</v>
      </c>
      <c r="E1307" s="637" t="s">
        <v>2941</v>
      </c>
      <c r="F1307" s="513" t="s">
        <v>1788</v>
      </c>
      <c r="G1307" s="592" t="s">
        <v>1789</v>
      </c>
      <c r="H1307" s="87" t="s">
        <v>1792</v>
      </c>
      <c r="I1307" s="109" t="s">
        <v>1793</v>
      </c>
      <c r="J1307" s="106" t="s">
        <v>1790</v>
      </c>
      <c r="K1307" s="513"/>
      <c r="L1307" s="103"/>
      <c r="M1307" s="106"/>
      <c r="N1307" s="106"/>
      <c r="O1307" s="546" t="s">
        <v>1791</v>
      </c>
      <c r="P1307" s="103"/>
      <c r="Q1307" s="103"/>
      <c r="R1307" s="87" t="s">
        <v>184</v>
      </c>
      <c r="S1307" s="548">
        <v>1</v>
      </c>
      <c r="T1307" s="549">
        <v>0.3</v>
      </c>
      <c r="U1307" s="695">
        <v>55</v>
      </c>
      <c r="V1307" s="696">
        <f t="shared" si="147"/>
        <v>198</v>
      </c>
      <c r="W1307" s="549"/>
      <c r="X1307" s="549">
        <f t="shared" si="149"/>
        <v>55</v>
      </c>
      <c r="Y1307" s="554">
        <f t="shared" si="148"/>
        <v>198</v>
      </c>
      <c r="Z1307" s="677" t="s">
        <v>1770</v>
      </c>
      <c r="AA1307" s="697" t="s">
        <v>1950</v>
      </c>
      <c r="AB1307" s="102"/>
      <c r="AC1307" s="707"/>
      <c r="AD1307" s="87"/>
      <c r="AE1307" s="103">
        <v>1</v>
      </c>
      <c r="AF1307" s="103"/>
      <c r="AG1307" s="103"/>
      <c r="AH1307" s="104">
        <f t="shared" si="144"/>
        <v>0</v>
      </c>
      <c r="AI1307" s="87"/>
      <c r="AJ1307" s="103"/>
      <c r="AK1307" s="103"/>
      <c r="AL1307" s="103"/>
      <c r="AM1307" s="104"/>
      <c r="AN1307" s="87"/>
      <c r="AO1307" s="103"/>
      <c r="AP1307" s="103"/>
      <c r="AQ1307" s="103"/>
      <c r="AR1307" s="104"/>
      <c r="AS1307" s="87"/>
      <c r="AT1307" s="103"/>
      <c r="AU1307" s="103"/>
      <c r="AV1307" s="103"/>
      <c r="AW1307" s="104"/>
      <c r="AY1307" s="72"/>
    </row>
    <row r="1308" spans="1:51" ht="57.5" hidden="1">
      <c r="A1308" s="522">
        <v>1304</v>
      </c>
      <c r="B1308" s="531" t="s">
        <v>1058</v>
      </c>
      <c r="C1308" s="513" t="s">
        <v>1911</v>
      </c>
      <c r="D1308" s="513" t="s">
        <v>2640</v>
      </c>
      <c r="E1308" s="637" t="s">
        <v>2941</v>
      </c>
      <c r="F1308" s="513" t="s">
        <v>1788</v>
      </c>
      <c r="G1308" s="592" t="s">
        <v>1789</v>
      </c>
      <c r="H1308" s="87" t="s">
        <v>222</v>
      </c>
      <c r="I1308" s="109" t="s">
        <v>1780</v>
      </c>
      <c r="J1308" s="106" t="s">
        <v>1790</v>
      </c>
      <c r="K1308" s="513"/>
      <c r="L1308" s="103"/>
      <c r="M1308" s="106"/>
      <c r="N1308" s="106"/>
      <c r="O1308" s="546" t="s">
        <v>1791</v>
      </c>
      <c r="P1308" s="103"/>
      <c r="Q1308" s="103"/>
      <c r="R1308" s="87" t="s">
        <v>184</v>
      </c>
      <c r="S1308" s="548">
        <v>1</v>
      </c>
      <c r="T1308" s="549">
        <v>0.1</v>
      </c>
      <c r="U1308" s="695">
        <v>55</v>
      </c>
      <c r="V1308" s="696">
        <f t="shared" si="147"/>
        <v>66</v>
      </c>
      <c r="W1308" s="549"/>
      <c r="X1308" s="549">
        <f t="shared" si="149"/>
        <v>55</v>
      </c>
      <c r="Y1308" s="554">
        <f t="shared" si="148"/>
        <v>66</v>
      </c>
      <c r="Z1308" s="677" t="s">
        <v>1770</v>
      </c>
      <c r="AA1308" s="697" t="s">
        <v>1950</v>
      </c>
      <c r="AB1308" s="102"/>
      <c r="AC1308" s="707"/>
      <c r="AD1308" s="87"/>
      <c r="AE1308" s="103">
        <v>1</v>
      </c>
      <c r="AF1308" s="103"/>
      <c r="AG1308" s="103"/>
      <c r="AH1308" s="104">
        <f t="shared" si="144"/>
        <v>0</v>
      </c>
      <c r="AI1308" s="87"/>
      <c r="AJ1308" s="103"/>
      <c r="AK1308" s="103"/>
      <c r="AL1308" s="103"/>
      <c r="AM1308" s="104"/>
      <c r="AN1308" s="87"/>
      <c r="AO1308" s="103"/>
      <c r="AP1308" s="103"/>
      <c r="AQ1308" s="103"/>
      <c r="AR1308" s="104"/>
      <c r="AS1308" s="87"/>
      <c r="AT1308" s="103"/>
      <c r="AU1308" s="103"/>
      <c r="AV1308" s="103"/>
      <c r="AW1308" s="104"/>
      <c r="AY1308" s="72"/>
    </row>
    <row r="1309" spans="1:51" hidden="1">
      <c r="A1309" s="522">
        <v>1305</v>
      </c>
      <c r="B1309" s="531" t="s">
        <v>1058</v>
      </c>
      <c r="C1309" s="513" t="s">
        <v>1911</v>
      </c>
      <c r="D1309" s="513" t="s">
        <v>2641</v>
      </c>
      <c r="E1309" s="514" t="s">
        <v>1794</v>
      </c>
      <c r="F1309" s="514" t="s">
        <v>1795</v>
      </c>
      <c r="G1309" s="592" t="s">
        <v>1796</v>
      </c>
      <c r="H1309" s="87" t="s">
        <v>1797</v>
      </c>
      <c r="I1309" s="109" t="s">
        <v>1798</v>
      </c>
      <c r="J1309" s="106" t="s">
        <v>1790</v>
      </c>
      <c r="K1309" s="513"/>
      <c r="L1309" s="103"/>
      <c r="M1309" s="106"/>
      <c r="N1309" s="106"/>
      <c r="O1309" s="546"/>
      <c r="P1309" s="103"/>
      <c r="Q1309" s="103"/>
      <c r="R1309" s="87" t="s">
        <v>184</v>
      </c>
      <c r="S1309" s="548">
        <v>1</v>
      </c>
      <c r="T1309" s="549">
        <v>0.1</v>
      </c>
      <c r="U1309" s="695">
        <v>55</v>
      </c>
      <c r="V1309" s="696">
        <f t="shared" si="147"/>
        <v>66</v>
      </c>
      <c r="W1309" s="549"/>
      <c r="X1309" s="695">
        <f>U1309*2.4</f>
        <v>132</v>
      </c>
      <c r="Y1309" s="554">
        <f>V1309</f>
        <v>66</v>
      </c>
      <c r="Z1309" s="677" t="s">
        <v>1799</v>
      </c>
      <c r="AA1309" s="697" t="s">
        <v>2702</v>
      </c>
      <c r="AB1309" s="102"/>
      <c r="AC1309" s="707"/>
      <c r="AD1309" s="87"/>
      <c r="AE1309" s="103">
        <v>1</v>
      </c>
      <c r="AF1309" s="103">
        <v>2.5</v>
      </c>
      <c r="AG1309" s="103">
        <v>20</v>
      </c>
      <c r="AH1309" s="104">
        <f t="shared" si="144"/>
        <v>600</v>
      </c>
      <c r="AI1309" s="87"/>
      <c r="AJ1309" s="103"/>
      <c r="AK1309" s="103"/>
      <c r="AL1309" s="103"/>
      <c r="AM1309" s="104"/>
      <c r="AN1309" s="87"/>
      <c r="AO1309" s="103"/>
      <c r="AP1309" s="103"/>
      <c r="AQ1309" s="103"/>
      <c r="AR1309" s="104"/>
      <c r="AS1309" s="87"/>
      <c r="AT1309" s="103"/>
      <c r="AU1309" s="103"/>
      <c r="AV1309" s="103"/>
      <c r="AW1309" s="104"/>
      <c r="AY1309" s="72"/>
    </row>
    <row r="1310" spans="1:51" hidden="1">
      <c r="A1310" s="522">
        <v>1306</v>
      </c>
      <c r="B1310" s="531" t="s">
        <v>1058</v>
      </c>
      <c r="C1310" s="513" t="s">
        <v>1911</v>
      </c>
      <c r="D1310" s="513" t="s">
        <v>2641</v>
      </c>
      <c r="E1310" s="514" t="s">
        <v>1794</v>
      </c>
      <c r="F1310" s="514" t="s">
        <v>1795</v>
      </c>
      <c r="G1310" s="592" t="s">
        <v>1796</v>
      </c>
      <c r="H1310" s="87" t="s">
        <v>1800</v>
      </c>
      <c r="I1310" s="109" t="s">
        <v>1801</v>
      </c>
      <c r="J1310" s="106" t="s">
        <v>1802</v>
      </c>
      <c r="K1310" s="513"/>
      <c r="L1310" s="103"/>
      <c r="M1310" s="106"/>
      <c r="N1310" s="106"/>
      <c r="O1310" s="546"/>
      <c r="P1310" s="103"/>
      <c r="Q1310" s="103"/>
      <c r="R1310" s="87" t="s">
        <v>184</v>
      </c>
      <c r="S1310" s="548">
        <v>1</v>
      </c>
      <c r="T1310" s="549">
        <v>0.45</v>
      </c>
      <c r="U1310" s="695">
        <v>55</v>
      </c>
      <c r="V1310" s="696">
        <f t="shared" si="147"/>
        <v>297</v>
      </c>
      <c r="W1310" s="549"/>
      <c r="X1310" s="695">
        <f t="shared" ref="X1310:X1311" si="150">U1310*2.4</f>
        <v>132</v>
      </c>
      <c r="Y1310" s="696">
        <f>4*5*4*10*3</f>
        <v>2400</v>
      </c>
      <c r="Z1310" s="677" t="s">
        <v>1799</v>
      </c>
      <c r="AA1310" s="697" t="s">
        <v>2702</v>
      </c>
      <c r="AB1310" s="102"/>
      <c r="AC1310" s="707"/>
      <c r="AD1310" s="87"/>
      <c r="AE1310" s="103">
        <v>1</v>
      </c>
      <c r="AF1310" s="103"/>
      <c r="AG1310" s="103"/>
      <c r="AH1310" s="104">
        <f t="shared" si="144"/>
        <v>0</v>
      </c>
      <c r="AI1310" s="87"/>
      <c r="AJ1310" s="103"/>
      <c r="AK1310" s="103"/>
      <c r="AL1310" s="103"/>
      <c r="AM1310" s="104"/>
      <c r="AN1310" s="87"/>
      <c r="AO1310" s="103"/>
      <c r="AP1310" s="103"/>
      <c r="AQ1310" s="103"/>
      <c r="AR1310" s="104"/>
      <c r="AS1310" s="87"/>
      <c r="AT1310" s="103"/>
      <c r="AU1310" s="103"/>
      <c r="AV1310" s="103"/>
      <c r="AW1310" s="104"/>
      <c r="AY1310" s="72"/>
    </row>
    <row r="1311" spans="1:51" hidden="1">
      <c r="A1311" s="522">
        <v>1307</v>
      </c>
      <c r="B1311" s="531" t="s">
        <v>1058</v>
      </c>
      <c r="C1311" s="513" t="s">
        <v>1911</v>
      </c>
      <c r="D1311" s="513" t="s">
        <v>2641</v>
      </c>
      <c r="E1311" s="514" t="s">
        <v>1794</v>
      </c>
      <c r="F1311" s="514" t="s">
        <v>1795</v>
      </c>
      <c r="G1311" s="592" t="s">
        <v>1796</v>
      </c>
      <c r="H1311" s="87" t="s">
        <v>1803</v>
      </c>
      <c r="I1311" s="109" t="s">
        <v>1804</v>
      </c>
      <c r="J1311" s="106" t="s">
        <v>345</v>
      </c>
      <c r="K1311" s="513"/>
      <c r="L1311" s="103"/>
      <c r="M1311" s="106"/>
      <c r="N1311" s="106"/>
      <c r="O1311" s="546"/>
      <c r="P1311" s="103"/>
      <c r="Q1311" s="103"/>
      <c r="R1311" s="87" t="s">
        <v>184</v>
      </c>
      <c r="S1311" s="548">
        <v>1</v>
      </c>
      <c r="T1311" s="549">
        <v>0.45</v>
      </c>
      <c r="U1311" s="695">
        <v>55</v>
      </c>
      <c r="V1311" s="696">
        <f t="shared" si="147"/>
        <v>297</v>
      </c>
      <c r="W1311" s="549"/>
      <c r="X1311" s="695">
        <f t="shared" si="150"/>
        <v>132</v>
      </c>
      <c r="Y1311" s="699" t="s">
        <v>51</v>
      </c>
      <c r="Z1311" s="677" t="s">
        <v>1799</v>
      </c>
      <c r="AA1311" s="697" t="s">
        <v>2702</v>
      </c>
      <c r="AB1311" s="102"/>
      <c r="AC1311" s="707"/>
      <c r="AD1311" s="87"/>
      <c r="AE1311" s="103">
        <v>1</v>
      </c>
      <c r="AF1311" s="103"/>
      <c r="AG1311" s="103"/>
      <c r="AH1311" s="104">
        <f t="shared" si="144"/>
        <v>0</v>
      </c>
      <c r="AI1311" s="87"/>
      <c r="AJ1311" s="103"/>
      <c r="AK1311" s="103"/>
      <c r="AL1311" s="103"/>
      <c r="AM1311" s="104"/>
      <c r="AN1311" s="87"/>
      <c r="AO1311" s="103"/>
      <c r="AP1311" s="103"/>
      <c r="AQ1311" s="103"/>
      <c r="AR1311" s="104"/>
      <c r="AS1311" s="87"/>
      <c r="AT1311" s="103"/>
      <c r="AU1311" s="103"/>
      <c r="AV1311" s="103"/>
      <c r="AW1311" s="104"/>
      <c r="AY1311" s="72"/>
    </row>
    <row r="1312" spans="1:51" hidden="1">
      <c r="A1312" s="522">
        <v>1308</v>
      </c>
      <c r="B1312" s="531" t="s">
        <v>1058</v>
      </c>
      <c r="C1312" s="513" t="s">
        <v>1911</v>
      </c>
      <c r="D1312" s="513" t="s">
        <v>2640</v>
      </c>
      <c r="E1312" s="103" t="s">
        <v>1599</v>
      </c>
      <c r="F1312" s="513" t="s">
        <v>1805</v>
      </c>
      <c r="G1312" s="592" t="s">
        <v>1806</v>
      </c>
      <c r="H1312" s="87" t="s">
        <v>1807</v>
      </c>
      <c r="I1312" s="87" t="s">
        <v>1808</v>
      </c>
      <c r="J1312" s="106" t="s">
        <v>1809</v>
      </c>
      <c r="K1312" s="87"/>
      <c r="L1312" s="103"/>
      <c r="M1312" s="106"/>
      <c r="N1312" s="106"/>
      <c r="O1312" s="557" t="s">
        <v>1810</v>
      </c>
      <c r="P1312" s="103"/>
      <c r="Q1312" s="103"/>
      <c r="R1312" s="87" t="s">
        <v>184</v>
      </c>
      <c r="S1312" s="548">
        <v>1</v>
      </c>
      <c r="T1312" s="549">
        <v>0.2</v>
      </c>
      <c r="U1312" s="695">
        <v>257</v>
      </c>
      <c r="V1312" s="696">
        <f t="shared" si="147"/>
        <v>616.80000000000007</v>
      </c>
      <c r="W1312" s="549"/>
      <c r="X1312" s="695">
        <f>U1312*9</f>
        <v>2313</v>
      </c>
      <c r="Y1312" s="696">
        <f>S1312*T1312*X1312*12</f>
        <v>5551.2000000000007</v>
      </c>
      <c r="Z1312" s="677" t="s">
        <v>1811</v>
      </c>
      <c r="AA1312" s="697" t="s">
        <v>2701</v>
      </c>
      <c r="AB1312" s="102"/>
      <c r="AC1312" s="707"/>
      <c r="AD1312" s="87"/>
      <c r="AE1312" s="103">
        <v>1</v>
      </c>
      <c r="AF1312" s="103">
        <v>1</v>
      </c>
      <c r="AG1312" s="103">
        <v>40</v>
      </c>
      <c r="AH1312" s="104">
        <f t="shared" si="144"/>
        <v>480</v>
      </c>
      <c r="AI1312" s="87"/>
      <c r="AJ1312" s="103"/>
      <c r="AK1312" s="103"/>
      <c r="AL1312" s="103"/>
      <c r="AM1312" s="104">
        <f t="shared" si="137"/>
        <v>0</v>
      </c>
      <c r="AN1312" s="87"/>
      <c r="AO1312" s="103"/>
      <c r="AP1312" s="103"/>
      <c r="AQ1312" s="103"/>
      <c r="AR1312" s="104"/>
      <c r="AS1312" s="87"/>
      <c r="AT1312" s="103"/>
      <c r="AU1312" s="103"/>
      <c r="AV1312" s="103"/>
      <c r="AW1312" s="104"/>
      <c r="AY1312" s="72"/>
    </row>
    <row r="1313" spans="1:51" hidden="1">
      <c r="A1313" s="522">
        <v>1309</v>
      </c>
      <c r="B1313" s="531" t="s">
        <v>1058</v>
      </c>
      <c r="C1313" s="513" t="s">
        <v>1911</v>
      </c>
      <c r="D1313" s="513" t="s">
        <v>2640</v>
      </c>
      <c r="E1313" s="103" t="s">
        <v>1599</v>
      </c>
      <c r="F1313" s="513" t="s">
        <v>1805</v>
      </c>
      <c r="G1313" s="592" t="s">
        <v>1806</v>
      </c>
      <c r="H1313" s="87" t="s">
        <v>1812</v>
      </c>
      <c r="I1313" s="87" t="s">
        <v>1813</v>
      </c>
      <c r="J1313" s="106" t="s">
        <v>1809</v>
      </c>
      <c r="K1313" s="87"/>
      <c r="L1313" s="103"/>
      <c r="M1313" s="106"/>
      <c r="N1313" s="106"/>
      <c r="O1313" s="557" t="s">
        <v>1810</v>
      </c>
      <c r="P1313" s="103"/>
      <c r="Q1313" s="103"/>
      <c r="R1313" s="87" t="s">
        <v>184</v>
      </c>
      <c r="S1313" s="548">
        <v>1</v>
      </c>
      <c r="T1313" s="549">
        <v>0.2</v>
      </c>
      <c r="U1313" s="695">
        <v>257</v>
      </c>
      <c r="V1313" s="696">
        <f t="shared" si="147"/>
        <v>616.80000000000007</v>
      </c>
      <c r="W1313" s="549"/>
      <c r="X1313" s="695">
        <f t="shared" ref="X1313:X1316" si="151">U1313*9</f>
        <v>2313</v>
      </c>
      <c r="Y1313" s="696">
        <f t="shared" si="148"/>
        <v>5551.2000000000007</v>
      </c>
      <c r="Z1313" s="677" t="s">
        <v>1811</v>
      </c>
      <c r="AA1313" s="697" t="s">
        <v>2701</v>
      </c>
      <c r="AB1313" s="102"/>
      <c r="AC1313" s="707"/>
      <c r="AD1313" s="87"/>
      <c r="AE1313" s="103">
        <v>1</v>
      </c>
      <c r="AF1313" s="103"/>
      <c r="AG1313" s="103"/>
      <c r="AH1313" s="104">
        <f t="shared" si="144"/>
        <v>0</v>
      </c>
      <c r="AI1313" s="87"/>
      <c r="AJ1313" s="103"/>
      <c r="AK1313" s="103"/>
      <c r="AL1313" s="103"/>
      <c r="AM1313" s="104">
        <f t="shared" si="137"/>
        <v>0</v>
      </c>
      <c r="AN1313" s="87"/>
      <c r="AO1313" s="103"/>
      <c r="AP1313" s="103"/>
      <c r="AQ1313" s="103"/>
      <c r="AR1313" s="104"/>
      <c r="AS1313" s="87"/>
      <c r="AT1313" s="103"/>
      <c r="AU1313" s="103"/>
      <c r="AV1313" s="103"/>
      <c r="AW1313" s="104"/>
      <c r="AY1313" s="72"/>
    </row>
    <row r="1314" spans="1:51" hidden="1">
      <c r="A1314" s="522">
        <v>1310</v>
      </c>
      <c r="B1314" s="531" t="s">
        <v>1058</v>
      </c>
      <c r="C1314" s="513" t="s">
        <v>1911</v>
      </c>
      <c r="D1314" s="513" t="s">
        <v>2640</v>
      </c>
      <c r="E1314" s="103" t="s">
        <v>1599</v>
      </c>
      <c r="F1314" s="513" t="s">
        <v>1805</v>
      </c>
      <c r="G1314" s="592" t="s">
        <v>1806</v>
      </c>
      <c r="H1314" s="87" t="s">
        <v>1761</v>
      </c>
      <c r="I1314" s="87" t="s">
        <v>1814</v>
      </c>
      <c r="J1314" s="106" t="s">
        <v>1809</v>
      </c>
      <c r="K1314" s="87"/>
      <c r="L1314" s="103"/>
      <c r="M1314" s="106"/>
      <c r="N1314" s="106"/>
      <c r="O1314" s="557" t="s">
        <v>1810</v>
      </c>
      <c r="P1314" s="103"/>
      <c r="Q1314" s="103"/>
      <c r="R1314" s="87" t="s">
        <v>184</v>
      </c>
      <c r="S1314" s="548">
        <v>1</v>
      </c>
      <c r="T1314" s="549">
        <v>0.2</v>
      </c>
      <c r="U1314" s="695">
        <v>257</v>
      </c>
      <c r="V1314" s="696">
        <f t="shared" si="147"/>
        <v>616.80000000000007</v>
      </c>
      <c r="W1314" s="549"/>
      <c r="X1314" s="695">
        <f t="shared" si="151"/>
        <v>2313</v>
      </c>
      <c r="Y1314" s="696">
        <f t="shared" si="148"/>
        <v>5551.2000000000007</v>
      </c>
      <c r="Z1314" s="677" t="s">
        <v>1811</v>
      </c>
      <c r="AA1314" s="697" t="s">
        <v>2701</v>
      </c>
      <c r="AB1314" s="102"/>
      <c r="AC1314" s="707"/>
      <c r="AD1314" s="87"/>
      <c r="AE1314" s="103">
        <v>1</v>
      </c>
      <c r="AF1314" s="103"/>
      <c r="AG1314" s="103"/>
      <c r="AH1314" s="104">
        <f t="shared" si="144"/>
        <v>0</v>
      </c>
      <c r="AI1314" s="87"/>
      <c r="AJ1314" s="103"/>
      <c r="AK1314" s="103"/>
      <c r="AL1314" s="103"/>
      <c r="AM1314" s="104">
        <f t="shared" si="137"/>
        <v>0</v>
      </c>
      <c r="AN1314" s="87"/>
      <c r="AO1314" s="103"/>
      <c r="AP1314" s="103"/>
      <c r="AQ1314" s="103"/>
      <c r="AR1314" s="104"/>
      <c r="AS1314" s="87"/>
      <c r="AT1314" s="103"/>
      <c r="AU1314" s="103"/>
      <c r="AV1314" s="103"/>
      <c r="AW1314" s="104"/>
      <c r="AY1314" s="72"/>
    </row>
    <row r="1315" spans="1:51" hidden="1">
      <c r="A1315" s="522">
        <v>1311</v>
      </c>
      <c r="B1315" s="531" t="s">
        <v>1058</v>
      </c>
      <c r="C1315" s="513" t="s">
        <v>1911</v>
      </c>
      <c r="D1315" s="513" t="s">
        <v>2640</v>
      </c>
      <c r="E1315" s="103" t="s">
        <v>1599</v>
      </c>
      <c r="F1315" s="513" t="s">
        <v>1805</v>
      </c>
      <c r="G1315" s="592" t="s">
        <v>1806</v>
      </c>
      <c r="H1315" s="87" t="s">
        <v>1815</v>
      </c>
      <c r="I1315" s="87" t="s">
        <v>1764</v>
      </c>
      <c r="J1315" s="106" t="s">
        <v>1809</v>
      </c>
      <c r="K1315" s="87"/>
      <c r="L1315" s="103"/>
      <c r="M1315" s="106"/>
      <c r="N1315" s="106"/>
      <c r="O1315" s="557" t="s">
        <v>1810</v>
      </c>
      <c r="P1315" s="103"/>
      <c r="Q1315" s="103"/>
      <c r="R1315" s="87" t="s">
        <v>184</v>
      </c>
      <c r="S1315" s="548">
        <v>1</v>
      </c>
      <c r="T1315" s="549">
        <v>0.2</v>
      </c>
      <c r="U1315" s="695">
        <v>257</v>
      </c>
      <c r="V1315" s="696">
        <f t="shared" si="147"/>
        <v>616.80000000000007</v>
      </c>
      <c r="W1315" s="549"/>
      <c r="X1315" s="695">
        <f t="shared" si="151"/>
        <v>2313</v>
      </c>
      <c r="Y1315" s="696">
        <f t="shared" si="148"/>
        <v>5551.2000000000007</v>
      </c>
      <c r="Z1315" s="677" t="s">
        <v>1811</v>
      </c>
      <c r="AA1315" s="697" t="s">
        <v>2701</v>
      </c>
      <c r="AB1315" s="102"/>
      <c r="AC1315" s="707"/>
      <c r="AD1315" s="87"/>
      <c r="AE1315" s="103">
        <v>1</v>
      </c>
      <c r="AF1315" s="103"/>
      <c r="AG1315" s="103"/>
      <c r="AH1315" s="104">
        <f t="shared" si="144"/>
        <v>0</v>
      </c>
      <c r="AI1315" s="87"/>
      <c r="AJ1315" s="103"/>
      <c r="AK1315" s="103"/>
      <c r="AL1315" s="103"/>
      <c r="AM1315" s="104">
        <f t="shared" si="137"/>
        <v>0</v>
      </c>
      <c r="AN1315" s="87"/>
      <c r="AO1315" s="103"/>
      <c r="AP1315" s="103"/>
      <c r="AQ1315" s="103"/>
      <c r="AR1315" s="104">
        <f t="shared" si="145"/>
        <v>0</v>
      </c>
      <c r="AS1315" s="87"/>
      <c r="AT1315" s="103"/>
      <c r="AU1315" s="103"/>
      <c r="AV1315" s="103"/>
      <c r="AW1315" s="104">
        <f t="shared" si="146"/>
        <v>0</v>
      </c>
      <c r="AY1315" s="72"/>
    </row>
    <row r="1316" spans="1:51" ht="23" hidden="1">
      <c r="A1316" s="522">
        <v>1312</v>
      </c>
      <c r="B1316" s="531" t="s">
        <v>1058</v>
      </c>
      <c r="C1316" s="513" t="s">
        <v>1911</v>
      </c>
      <c r="D1316" s="513" t="s">
        <v>2640</v>
      </c>
      <c r="E1316" s="103" t="s">
        <v>1599</v>
      </c>
      <c r="F1316" s="513" t="s">
        <v>1805</v>
      </c>
      <c r="G1316" s="592" t="s">
        <v>1806</v>
      </c>
      <c r="H1316" s="87" t="s">
        <v>1816</v>
      </c>
      <c r="I1316" s="87" t="s">
        <v>1633</v>
      </c>
      <c r="J1316" s="106" t="s">
        <v>1809</v>
      </c>
      <c r="K1316" s="87"/>
      <c r="L1316" s="103"/>
      <c r="M1316" s="106"/>
      <c r="N1316" s="106"/>
      <c r="O1316" s="557" t="s">
        <v>1810</v>
      </c>
      <c r="P1316" s="103"/>
      <c r="Q1316" s="103"/>
      <c r="R1316" s="87" t="s">
        <v>184</v>
      </c>
      <c r="S1316" s="548">
        <v>1</v>
      </c>
      <c r="T1316" s="549">
        <v>0.2</v>
      </c>
      <c r="U1316" s="695">
        <v>257</v>
      </c>
      <c r="V1316" s="696">
        <f t="shared" si="147"/>
        <v>616.80000000000007</v>
      </c>
      <c r="W1316" s="549"/>
      <c r="X1316" s="695">
        <f t="shared" si="151"/>
        <v>2313</v>
      </c>
      <c r="Y1316" s="696">
        <f t="shared" si="148"/>
        <v>5551.2000000000007</v>
      </c>
      <c r="Z1316" s="677" t="s">
        <v>1811</v>
      </c>
      <c r="AA1316" s="697" t="s">
        <v>2701</v>
      </c>
      <c r="AB1316" s="102"/>
      <c r="AC1316" s="707"/>
      <c r="AD1316" s="87"/>
      <c r="AE1316" s="103">
        <v>1</v>
      </c>
      <c r="AF1316" s="103"/>
      <c r="AG1316" s="103"/>
      <c r="AH1316" s="104">
        <f t="shared" si="144"/>
        <v>0</v>
      </c>
      <c r="AI1316" s="87"/>
      <c r="AJ1316" s="103"/>
      <c r="AK1316" s="103"/>
      <c r="AL1316" s="103"/>
      <c r="AM1316" s="104">
        <f t="shared" si="137"/>
        <v>0</v>
      </c>
      <c r="AN1316" s="87"/>
      <c r="AO1316" s="103"/>
      <c r="AP1316" s="103"/>
      <c r="AQ1316" s="103"/>
      <c r="AR1316" s="104">
        <f t="shared" si="145"/>
        <v>0</v>
      </c>
      <c r="AS1316" s="87"/>
      <c r="AT1316" s="103"/>
      <c r="AU1316" s="103"/>
      <c r="AV1316" s="103"/>
      <c r="AW1316" s="104">
        <f t="shared" si="146"/>
        <v>0</v>
      </c>
      <c r="AY1316" s="72"/>
    </row>
    <row r="1317" spans="1:51" hidden="1">
      <c r="A1317" s="522">
        <v>1313</v>
      </c>
      <c r="B1317" s="531" t="s">
        <v>1058</v>
      </c>
      <c r="C1317" s="513" t="s">
        <v>1911</v>
      </c>
      <c r="D1317" s="513" t="s">
        <v>2640</v>
      </c>
      <c r="E1317" s="103" t="s">
        <v>1599</v>
      </c>
      <c r="F1317" s="513" t="s">
        <v>1817</v>
      </c>
      <c r="G1317" s="592" t="s">
        <v>1818</v>
      </c>
      <c r="H1317" s="87" t="s">
        <v>1807</v>
      </c>
      <c r="I1317" s="87" t="s">
        <v>1808</v>
      </c>
      <c r="J1317" s="106" t="s">
        <v>1809</v>
      </c>
      <c r="K1317" s="87"/>
      <c r="L1317" s="103"/>
      <c r="M1317" s="106"/>
      <c r="N1317" s="106"/>
      <c r="O1317" s="557" t="s">
        <v>1810</v>
      </c>
      <c r="P1317" s="103"/>
      <c r="Q1317" s="103"/>
      <c r="R1317" s="87" t="s">
        <v>184</v>
      </c>
      <c r="S1317" s="548">
        <v>1</v>
      </c>
      <c r="T1317" s="549">
        <v>0.4</v>
      </c>
      <c r="U1317" s="695">
        <v>257</v>
      </c>
      <c r="V1317" s="696">
        <f t="shared" si="147"/>
        <v>1233.6000000000001</v>
      </c>
      <c r="W1317" s="549"/>
      <c r="X1317" s="549">
        <f t="shared" si="149"/>
        <v>257</v>
      </c>
      <c r="Y1317" s="554">
        <f t="shared" si="148"/>
        <v>1233.6000000000001</v>
      </c>
      <c r="Z1317" s="677" t="s">
        <v>1819</v>
      </c>
      <c r="AA1317" s="697" t="s">
        <v>1950</v>
      </c>
      <c r="AB1317" s="102"/>
      <c r="AC1317" s="707"/>
      <c r="AD1317" s="87"/>
      <c r="AE1317" s="103">
        <v>1</v>
      </c>
      <c r="AF1317" s="103">
        <v>2</v>
      </c>
      <c r="AG1317" s="103">
        <v>40</v>
      </c>
      <c r="AH1317" s="104">
        <f t="shared" si="144"/>
        <v>960</v>
      </c>
      <c r="AI1317" s="87"/>
      <c r="AJ1317" s="103"/>
      <c r="AK1317" s="103"/>
      <c r="AL1317" s="103"/>
      <c r="AM1317" s="104">
        <f t="shared" si="137"/>
        <v>0</v>
      </c>
      <c r="AN1317" s="87"/>
      <c r="AO1317" s="103"/>
      <c r="AP1317" s="103"/>
      <c r="AQ1317" s="103"/>
      <c r="AR1317" s="104">
        <f t="shared" si="145"/>
        <v>0</v>
      </c>
      <c r="AS1317" s="87"/>
      <c r="AT1317" s="103"/>
      <c r="AU1317" s="103"/>
      <c r="AV1317" s="103"/>
      <c r="AW1317" s="104">
        <f t="shared" si="146"/>
        <v>0</v>
      </c>
      <c r="AY1317" s="72">
        <f>64/4</f>
        <v>16</v>
      </c>
    </row>
    <row r="1318" spans="1:51" hidden="1">
      <c r="A1318" s="522">
        <v>1314</v>
      </c>
      <c r="B1318" s="531" t="s">
        <v>1058</v>
      </c>
      <c r="C1318" s="513" t="s">
        <v>1911</v>
      </c>
      <c r="D1318" s="513" t="s">
        <v>2640</v>
      </c>
      <c r="E1318" s="103" t="s">
        <v>1599</v>
      </c>
      <c r="F1318" s="513" t="s">
        <v>1817</v>
      </c>
      <c r="G1318" s="592" t="s">
        <v>1818</v>
      </c>
      <c r="H1318" s="87" t="s">
        <v>1820</v>
      </c>
      <c r="I1318" s="87" t="s">
        <v>1821</v>
      </c>
      <c r="J1318" s="106" t="s">
        <v>1809</v>
      </c>
      <c r="K1318" s="87"/>
      <c r="L1318" s="103"/>
      <c r="M1318" s="106"/>
      <c r="N1318" s="106"/>
      <c r="O1318" s="557" t="s">
        <v>1810</v>
      </c>
      <c r="P1318" s="103"/>
      <c r="Q1318" s="103"/>
      <c r="R1318" s="87" t="s">
        <v>184</v>
      </c>
      <c r="S1318" s="548">
        <v>1</v>
      </c>
      <c r="T1318" s="549">
        <v>0.4</v>
      </c>
      <c r="U1318" s="695">
        <v>257</v>
      </c>
      <c r="V1318" s="696">
        <f t="shared" si="147"/>
        <v>1233.6000000000001</v>
      </c>
      <c r="W1318" s="549"/>
      <c r="X1318" s="549">
        <f t="shared" si="149"/>
        <v>257</v>
      </c>
      <c r="Y1318" s="554">
        <f t="shared" si="148"/>
        <v>1233.6000000000001</v>
      </c>
      <c r="Z1318" s="677" t="s">
        <v>1819</v>
      </c>
      <c r="AA1318" s="697" t="s">
        <v>1950</v>
      </c>
      <c r="AB1318" s="102"/>
      <c r="AC1318" s="707"/>
      <c r="AD1318" s="87"/>
      <c r="AE1318" s="103">
        <v>1</v>
      </c>
      <c r="AF1318" s="103"/>
      <c r="AG1318" s="103"/>
      <c r="AH1318" s="104">
        <f t="shared" si="144"/>
        <v>0</v>
      </c>
      <c r="AI1318" s="87"/>
      <c r="AJ1318" s="103"/>
      <c r="AK1318" s="103"/>
      <c r="AL1318" s="103"/>
      <c r="AM1318" s="104">
        <f t="shared" si="137"/>
        <v>0</v>
      </c>
      <c r="AN1318" s="87"/>
      <c r="AO1318" s="103"/>
      <c r="AP1318" s="103"/>
      <c r="AQ1318" s="103"/>
      <c r="AR1318" s="104">
        <f t="shared" si="145"/>
        <v>0</v>
      </c>
      <c r="AS1318" s="87"/>
      <c r="AT1318" s="103"/>
      <c r="AU1318" s="103"/>
      <c r="AV1318" s="103"/>
      <c r="AW1318" s="104">
        <f t="shared" si="146"/>
        <v>0</v>
      </c>
      <c r="AY1318" s="72"/>
    </row>
    <row r="1319" spans="1:51" hidden="1">
      <c r="A1319" s="522">
        <v>1315</v>
      </c>
      <c r="B1319" s="531" t="s">
        <v>1058</v>
      </c>
      <c r="C1319" s="513" t="s">
        <v>1911</v>
      </c>
      <c r="D1319" s="513" t="s">
        <v>2640</v>
      </c>
      <c r="E1319" s="103" t="s">
        <v>1599</v>
      </c>
      <c r="F1319" s="513" t="s">
        <v>1817</v>
      </c>
      <c r="G1319" s="592" t="s">
        <v>1818</v>
      </c>
      <c r="H1319" s="87" t="s">
        <v>1822</v>
      </c>
      <c r="I1319" s="87" t="s">
        <v>1823</v>
      </c>
      <c r="J1319" s="106" t="s">
        <v>1809</v>
      </c>
      <c r="K1319" s="87"/>
      <c r="L1319" s="103"/>
      <c r="M1319" s="106"/>
      <c r="N1319" s="106"/>
      <c r="O1319" s="557" t="s">
        <v>1810</v>
      </c>
      <c r="P1319" s="103"/>
      <c r="Q1319" s="103"/>
      <c r="R1319" s="87" t="s">
        <v>184</v>
      </c>
      <c r="S1319" s="548">
        <v>1</v>
      </c>
      <c r="T1319" s="549">
        <v>0.4</v>
      </c>
      <c r="U1319" s="695">
        <v>257</v>
      </c>
      <c r="V1319" s="696">
        <f t="shared" si="147"/>
        <v>1233.6000000000001</v>
      </c>
      <c r="W1319" s="549"/>
      <c r="X1319" s="549">
        <f t="shared" si="149"/>
        <v>257</v>
      </c>
      <c r="Y1319" s="554">
        <f t="shared" si="148"/>
        <v>1233.6000000000001</v>
      </c>
      <c r="Z1319" s="677" t="s">
        <v>1819</v>
      </c>
      <c r="AA1319" s="697" t="s">
        <v>1950</v>
      </c>
      <c r="AB1319" s="102"/>
      <c r="AC1319" s="707"/>
      <c r="AD1319" s="87"/>
      <c r="AE1319" s="103">
        <v>1</v>
      </c>
      <c r="AF1319" s="103"/>
      <c r="AG1319" s="103"/>
      <c r="AH1319" s="104">
        <f t="shared" si="144"/>
        <v>0</v>
      </c>
      <c r="AI1319" s="87"/>
      <c r="AJ1319" s="103"/>
      <c r="AK1319" s="103"/>
      <c r="AL1319" s="103"/>
      <c r="AM1319" s="104">
        <f t="shared" si="137"/>
        <v>0</v>
      </c>
      <c r="AN1319" s="87"/>
      <c r="AO1319" s="103"/>
      <c r="AP1319" s="103"/>
      <c r="AQ1319" s="103"/>
      <c r="AR1319" s="104">
        <f t="shared" si="145"/>
        <v>0</v>
      </c>
      <c r="AS1319" s="87"/>
      <c r="AT1319" s="103"/>
      <c r="AU1319" s="103"/>
      <c r="AV1319" s="103"/>
      <c r="AW1319" s="104">
        <f t="shared" si="146"/>
        <v>0</v>
      </c>
      <c r="AY1319" s="72">
        <f>64/4*3</f>
        <v>48</v>
      </c>
    </row>
    <row r="1320" spans="1:51" hidden="1">
      <c r="A1320" s="522">
        <v>1316</v>
      </c>
      <c r="B1320" s="531" t="s">
        <v>1058</v>
      </c>
      <c r="C1320" s="513" t="s">
        <v>1911</v>
      </c>
      <c r="D1320" s="513" t="s">
        <v>2640</v>
      </c>
      <c r="E1320" s="103" t="s">
        <v>1599</v>
      </c>
      <c r="F1320" s="513" t="s">
        <v>1817</v>
      </c>
      <c r="G1320" s="592" t="s">
        <v>1818</v>
      </c>
      <c r="H1320" s="87" t="s">
        <v>1815</v>
      </c>
      <c r="I1320" s="87" t="s">
        <v>1764</v>
      </c>
      <c r="J1320" s="106" t="s">
        <v>1809</v>
      </c>
      <c r="K1320" s="87"/>
      <c r="L1320" s="103"/>
      <c r="M1320" s="106"/>
      <c r="N1320" s="106"/>
      <c r="O1320" s="557" t="s">
        <v>1810</v>
      </c>
      <c r="P1320" s="103"/>
      <c r="Q1320" s="103"/>
      <c r="R1320" s="87" t="s">
        <v>184</v>
      </c>
      <c r="S1320" s="548">
        <v>1</v>
      </c>
      <c r="T1320" s="549">
        <v>0.4</v>
      </c>
      <c r="U1320" s="695">
        <v>257</v>
      </c>
      <c r="V1320" s="696">
        <f t="shared" si="147"/>
        <v>1233.6000000000001</v>
      </c>
      <c r="W1320" s="549"/>
      <c r="X1320" s="549">
        <f t="shared" si="149"/>
        <v>257</v>
      </c>
      <c r="Y1320" s="554">
        <f t="shared" si="148"/>
        <v>1233.6000000000001</v>
      </c>
      <c r="Z1320" s="677" t="s">
        <v>1819</v>
      </c>
      <c r="AA1320" s="697" t="s">
        <v>1950</v>
      </c>
      <c r="AB1320" s="102"/>
      <c r="AC1320" s="707"/>
      <c r="AD1320" s="87"/>
      <c r="AE1320" s="103">
        <v>1</v>
      </c>
      <c r="AF1320" s="103"/>
      <c r="AG1320" s="103"/>
      <c r="AH1320" s="104">
        <f t="shared" si="144"/>
        <v>0</v>
      </c>
      <c r="AI1320" s="87"/>
      <c r="AJ1320" s="103"/>
      <c r="AK1320" s="103"/>
      <c r="AL1320" s="103"/>
      <c r="AM1320" s="104">
        <f t="shared" si="137"/>
        <v>0</v>
      </c>
      <c r="AN1320" s="87"/>
      <c r="AO1320" s="103"/>
      <c r="AP1320" s="103"/>
      <c r="AQ1320" s="103"/>
      <c r="AR1320" s="104">
        <f t="shared" si="145"/>
        <v>0</v>
      </c>
      <c r="AS1320" s="87"/>
      <c r="AT1320" s="103"/>
      <c r="AU1320" s="103"/>
      <c r="AV1320" s="103"/>
      <c r="AW1320" s="104">
        <f t="shared" si="146"/>
        <v>0</v>
      </c>
      <c r="AY1320" s="72"/>
    </row>
    <row r="1321" spans="1:51" ht="23" hidden="1">
      <c r="A1321" s="522">
        <v>1317</v>
      </c>
      <c r="B1321" s="531" t="s">
        <v>1058</v>
      </c>
      <c r="C1321" s="513" t="s">
        <v>1911</v>
      </c>
      <c r="D1321" s="513" t="s">
        <v>2640</v>
      </c>
      <c r="E1321" s="103" t="s">
        <v>1599</v>
      </c>
      <c r="F1321" s="513" t="s">
        <v>1817</v>
      </c>
      <c r="G1321" s="592" t="s">
        <v>1818</v>
      </c>
      <c r="H1321" s="87" t="s">
        <v>1824</v>
      </c>
      <c r="I1321" s="87" t="s">
        <v>1633</v>
      </c>
      <c r="J1321" s="106" t="s">
        <v>1809</v>
      </c>
      <c r="K1321" s="87"/>
      <c r="L1321" s="103"/>
      <c r="M1321" s="106"/>
      <c r="N1321" s="106"/>
      <c r="O1321" s="557" t="s">
        <v>1810</v>
      </c>
      <c r="P1321" s="103"/>
      <c r="Q1321" s="103"/>
      <c r="R1321" s="87" t="s">
        <v>184</v>
      </c>
      <c r="S1321" s="548">
        <v>1</v>
      </c>
      <c r="T1321" s="549">
        <v>0.4</v>
      </c>
      <c r="U1321" s="695">
        <v>257</v>
      </c>
      <c r="V1321" s="696">
        <f t="shared" si="147"/>
        <v>1233.6000000000001</v>
      </c>
      <c r="W1321" s="549"/>
      <c r="X1321" s="549">
        <f t="shared" si="149"/>
        <v>257</v>
      </c>
      <c r="Y1321" s="554">
        <f t="shared" si="148"/>
        <v>1233.6000000000001</v>
      </c>
      <c r="Z1321" s="677" t="s">
        <v>1819</v>
      </c>
      <c r="AA1321" s="697" t="s">
        <v>1950</v>
      </c>
      <c r="AB1321" s="102"/>
      <c r="AC1321" s="707"/>
      <c r="AD1321" s="87"/>
      <c r="AE1321" s="103">
        <v>1</v>
      </c>
      <c r="AF1321" s="103"/>
      <c r="AG1321" s="103"/>
      <c r="AH1321" s="104">
        <f t="shared" si="144"/>
        <v>0</v>
      </c>
      <c r="AI1321" s="87"/>
      <c r="AJ1321" s="103"/>
      <c r="AK1321" s="103"/>
      <c r="AL1321" s="103"/>
      <c r="AM1321" s="104">
        <f t="shared" si="137"/>
        <v>0</v>
      </c>
      <c r="AN1321" s="87"/>
      <c r="AO1321" s="103"/>
      <c r="AP1321" s="103"/>
      <c r="AQ1321" s="103"/>
      <c r="AR1321" s="104">
        <f t="shared" si="145"/>
        <v>0</v>
      </c>
      <c r="AS1321" s="87"/>
      <c r="AT1321" s="103"/>
      <c r="AU1321" s="103"/>
      <c r="AV1321" s="103"/>
      <c r="AW1321" s="104">
        <f t="shared" si="146"/>
        <v>0</v>
      </c>
      <c r="AY1321" s="72"/>
    </row>
    <row r="1322" spans="1:51" ht="28" hidden="1">
      <c r="A1322" s="522">
        <v>1318</v>
      </c>
      <c r="B1322" s="531" t="s">
        <v>1058</v>
      </c>
      <c r="C1322" s="513" t="s">
        <v>1911</v>
      </c>
      <c r="D1322" s="513" t="s">
        <v>2640</v>
      </c>
      <c r="E1322" s="103" t="s">
        <v>1599</v>
      </c>
      <c r="F1322" s="513" t="s">
        <v>1825</v>
      </c>
      <c r="G1322" s="513" t="s">
        <v>1826</v>
      </c>
      <c r="H1322" s="87" t="s">
        <v>1724</v>
      </c>
      <c r="I1322" s="87" t="s">
        <v>1827</v>
      </c>
      <c r="J1322" s="106" t="s">
        <v>1828</v>
      </c>
      <c r="K1322" s="87"/>
      <c r="L1322" s="103"/>
      <c r="M1322" s="106"/>
      <c r="N1322" s="106"/>
      <c r="O1322" s="557" t="s">
        <v>1829</v>
      </c>
      <c r="P1322" s="103"/>
      <c r="Q1322" s="103"/>
      <c r="R1322" s="87" t="s">
        <v>184</v>
      </c>
      <c r="S1322" s="548">
        <v>1</v>
      </c>
      <c r="T1322" s="549">
        <v>0.1</v>
      </c>
      <c r="U1322" s="695">
        <v>11</v>
      </c>
      <c r="V1322" s="696">
        <f t="shared" si="147"/>
        <v>13.200000000000001</v>
      </c>
      <c r="W1322" s="549"/>
      <c r="X1322" s="549">
        <f t="shared" si="149"/>
        <v>11</v>
      </c>
      <c r="Y1322" s="554">
        <f t="shared" si="148"/>
        <v>13.200000000000001</v>
      </c>
      <c r="Z1322" s="677" t="s">
        <v>195</v>
      </c>
      <c r="AA1322" s="697" t="s">
        <v>1950</v>
      </c>
      <c r="AB1322" s="692" t="s">
        <v>1924</v>
      </c>
      <c r="AC1322" s="707"/>
      <c r="AD1322" s="87"/>
      <c r="AE1322" s="103">
        <v>1</v>
      </c>
      <c r="AF1322" s="103"/>
      <c r="AG1322" s="103"/>
      <c r="AH1322" s="104">
        <f t="shared" si="144"/>
        <v>0</v>
      </c>
      <c r="AI1322" s="87"/>
      <c r="AJ1322" s="103"/>
      <c r="AK1322" s="103"/>
      <c r="AL1322" s="103"/>
      <c r="AM1322" s="104"/>
      <c r="AN1322" s="87"/>
      <c r="AO1322" s="103"/>
      <c r="AP1322" s="103"/>
      <c r="AQ1322" s="103"/>
      <c r="AR1322" s="104">
        <f t="shared" si="145"/>
        <v>0</v>
      </c>
      <c r="AS1322" s="87"/>
      <c r="AT1322" s="103"/>
      <c r="AU1322" s="103"/>
      <c r="AV1322" s="103"/>
      <c r="AW1322" s="104">
        <f t="shared" si="146"/>
        <v>0</v>
      </c>
      <c r="AY1322" s="72">
        <v>16</v>
      </c>
    </row>
    <row r="1323" spans="1:51" hidden="1">
      <c r="A1323" s="522">
        <v>1319</v>
      </c>
      <c r="B1323" s="531" t="s">
        <v>1058</v>
      </c>
      <c r="C1323" s="513" t="s">
        <v>1911</v>
      </c>
      <c r="D1323" s="513" t="s">
        <v>2640</v>
      </c>
      <c r="E1323" s="103" t="s">
        <v>1599</v>
      </c>
      <c r="F1323" s="513" t="s">
        <v>1825</v>
      </c>
      <c r="G1323" s="592" t="s">
        <v>1826</v>
      </c>
      <c r="H1323" s="87" t="s">
        <v>1825</v>
      </c>
      <c r="I1323" s="87" t="s">
        <v>1831</v>
      </c>
      <c r="J1323" s="106" t="s">
        <v>1828</v>
      </c>
      <c r="K1323" s="87"/>
      <c r="L1323" s="103"/>
      <c r="M1323" s="106"/>
      <c r="N1323" s="106"/>
      <c r="O1323" s="557" t="s">
        <v>1829</v>
      </c>
      <c r="P1323" s="103"/>
      <c r="Q1323" s="103"/>
      <c r="R1323" s="87" t="s">
        <v>184</v>
      </c>
      <c r="S1323" s="548">
        <v>0</v>
      </c>
      <c r="T1323" s="549">
        <v>2</v>
      </c>
      <c r="U1323" s="695">
        <v>11</v>
      </c>
      <c r="V1323" s="696">
        <f t="shared" si="147"/>
        <v>0</v>
      </c>
      <c r="W1323" s="549"/>
      <c r="X1323" s="549">
        <f t="shared" si="149"/>
        <v>11</v>
      </c>
      <c r="Y1323" s="554">
        <f t="shared" si="148"/>
        <v>0</v>
      </c>
      <c r="Z1323" s="677" t="s">
        <v>195</v>
      </c>
      <c r="AA1323" s="697" t="s">
        <v>1950</v>
      </c>
      <c r="AB1323" s="693" t="s">
        <v>1832</v>
      </c>
      <c r="AC1323" s="707"/>
      <c r="AD1323" s="87"/>
      <c r="AE1323" s="103">
        <v>1</v>
      </c>
      <c r="AF1323" s="103"/>
      <c r="AG1323" s="103"/>
      <c r="AH1323" s="104">
        <f t="shared" si="144"/>
        <v>0</v>
      </c>
      <c r="AI1323" s="87"/>
      <c r="AJ1323" s="103"/>
      <c r="AK1323" s="103"/>
      <c r="AL1323" s="103"/>
      <c r="AM1323" s="104"/>
      <c r="AN1323" s="87"/>
      <c r="AO1323" s="103"/>
      <c r="AP1323" s="103"/>
      <c r="AQ1323" s="103"/>
      <c r="AR1323" s="104">
        <f t="shared" si="145"/>
        <v>0</v>
      </c>
      <c r="AS1323" s="87"/>
      <c r="AT1323" s="103"/>
      <c r="AU1323" s="103"/>
      <c r="AV1323" s="103"/>
      <c r="AW1323" s="104">
        <f t="shared" si="146"/>
        <v>0</v>
      </c>
      <c r="AY1323" s="72"/>
    </row>
    <row r="1324" spans="1:51" ht="28" hidden="1">
      <c r="A1324" s="522">
        <v>1320</v>
      </c>
      <c r="B1324" s="531" t="s">
        <v>1058</v>
      </c>
      <c r="C1324" s="513" t="s">
        <v>1911</v>
      </c>
      <c r="D1324" s="513" t="s">
        <v>2640</v>
      </c>
      <c r="E1324" s="103" t="s">
        <v>1599</v>
      </c>
      <c r="F1324" s="513" t="s">
        <v>1833</v>
      </c>
      <c r="G1324" s="513" t="s">
        <v>1834</v>
      </c>
      <c r="H1324" s="87" t="s">
        <v>1724</v>
      </c>
      <c r="I1324" s="87" t="s">
        <v>1925</v>
      </c>
      <c r="J1324" s="106" t="s">
        <v>1837</v>
      </c>
      <c r="K1324" s="106"/>
      <c r="L1324" s="103"/>
      <c r="M1324" s="106"/>
      <c r="N1324" s="106"/>
      <c r="O1324" s="557" t="s">
        <v>1838</v>
      </c>
      <c r="P1324" s="103"/>
      <c r="Q1324" s="103"/>
      <c r="R1324" s="87" t="s">
        <v>184</v>
      </c>
      <c r="S1324" s="548">
        <v>1</v>
      </c>
      <c r="T1324" s="549">
        <v>0.1</v>
      </c>
      <c r="U1324" s="695">
        <v>11</v>
      </c>
      <c r="V1324" s="696">
        <f t="shared" si="147"/>
        <v>13.200000000000001</v>
      </c>
      <c r="W1324" s="549"/>
      <c r="X1324" s="549">
        <f t="shared" si="149"/>
        <v>11</v>
      </c>
      <c r="Y1324" s="554">
        <f t="shared" si="148"/>
        <v>13.200000000000001</v>
      </c>
      <c r="Z1324" s="677" t="s">
        <v>195</v>
      </c>
      <c r="AA1324" s="697" t="s">
        <v>1950</v>
      </c>
      <c r="AB1324" s="692" t="s">
        <v>1839</v>
      </c>
      <c r="AC1324" s="707"/>
      <c r="AD1324" s="87"/>
      <c r="AE1324" s="103">
        <v>1</v>
      </c>
      <c r="AF1324" s="103"/>
      <c r="AG1324" s="103"/>
      <c r="AH1324" s="104">
        <f t="shared" si="144"/>
        <v>0</v>
      </c>
      <c r="AI1324" s="87"/>
      <c r="AJ1324" s="103"/>
      <c r="AK1324" s="103"/>
      <c r="AL1324" s="103"/>
      <c r="AM1324" s="104"/>
      <c r="AN1324" s="87"/>
      <c r="AO1324" s="103"/>
      <c r="AP1324" s="103"/>
      <c r="AQ1324" s="103"/>
      <c r="AR1324" s="104">
        <f t="shared" si="145"/>
        <v>0</v>
      </c>
      <c r="AS1324" s="87"/>
      <c r="AT1324" s="103"/>
      <c r="AU1324" s="103"/>
      <c r="AV1324" s="103"/>
      <c r="AW1324" s="104">
        <f t="shared" si="146"/>
        <v>0</v>
      </c>
      <c r="AY1324" s="72"/>
    </row>
    <row r="1325" spans="1:51" hidden="1">
      <c r="A1325" s="522">
        <v>1321</v>
      </c>
      <c r="B1325" s="531" t="s">
        <v>1058</v>
      </c>
      <c r="C1325" s="513" t="s">
        <v>1911</v>
      </c>
      <c r="D1325" s="513" t="s">
        <v>2640</v>
      </c>
      <c r="E1325" s="103" t="s">
        <v>1599</v>
      </c>
      <c r="F1325" s="513" t="s">
        <v>1833</v>
      </c>
      <c r="G1325" s="592" t="s">
        <v>1834</v>
      </c>
      <c r="H1325" s="87" t="s">
        <v>1833</v>
      </c>
      <c r="I1325" s="87" t="s">
        <v>1926</v>
      </c>
      <c r="J1325" s="106" t="s">
        <v>1837</v>
      </c>
      <c r="K1325" s="106"/>
      <c r="L1325" s="103"/>
      <c r="M1325" s="106"/>
      <c r="N1325" s="106"/>
      <c r="O1325" s="557" t="s">
        <v>1838</v>
      </c>
      <c r="P1325" s="103"/>
      <c r="Q1325" s="103"/>
      <c r="R1325" s="87" t="s">
        <v>184</v>
      </c>
      <c r="S1325" s="548">
        <v>0</v>
      </c>
      <c r="T1325" s="549">
        <v>2</v>
      </c>
      <c r="U1325" s="695">
        <v>11</v>
      </c>
      <c r="V1325" s="696">
        <f t="shared" si="147"/>
        <v>0</v>
      </c>
      <c r="W1325" s="549"/>
      <c r="X1325" s="549">
        <f t="shared" si="149"/>
        <v>11</v>
      </c>
      <c r="Y1325" s="554">
        <f t="shared" si="148"/>
        <v>0</v>
      </c>
      <c r="Z1325" s="677" t="s">
        <v>195</v>
      </c>
      <c r="AA1325" s="697" t="s">
        <v>1950</v>
      </c>
      <c r="AB1325" s="693" t="s">
        <v>1832</v>
      </c>
      <c r="AC1325" s="707"/>
      <c r="AD1325" s="87"/>
      <c r="AE1325" s="103">
        <v>1</v>
      </c>
      <c r="AF1325" s="103"/>
      <c r="AG1325" s="103"/>
      <c r="AH1325" s="104">
        <f t="shared" si="144"/>
        <v>0</v>
      </c>
      <c r="AI1325" s="87"/>
      <c r="AJ1325" s="103"/>
      <c r="AK1325" s="103"/>
      <c r="AL1325" s="103"/>
      <c r="AM1325" s="104"/>
      <c r="AN1325" s="87"/>
      <c r="AO1325" s="103"/>
      <c r="AP1325" s="103"/>
      <c r="AQ1325" s="103"/>
      <c r="AR1325" s="104">
        <f t="shared" si="145"/>
        <v>0</v>
      </c>
      <c r="AS1325" s="87"/>
      <c r="AT1325" s="103"/>
      <c r="AU1325" s="103"/>
      <c r="AV1325" s="103"/>
      <c r="AW1325" s="104">
        <f t="shared" si="146"/>
        <v>0</v>
      </c>
      <c r="AY1325" s="72"/>
    </row>
    <row r="1326" spans="1:51" ht="28" hidden="1">
      <c r="A1326" s="522">
        <v>1322</v>
      </c>
      <c r="B1326" s="531" t="s">
        <v>1058</v>
      </c>
      <c r="C1326" s="513" t="s">
        <v>1911</v>
      </c>
      <c r="D1326" s="513" t="s">
        <v>2640</v>
      </c>
      <c r="E1326" s="103" t="s">
        <v>1599</v>
      </c>
      <c r="F1326" s="513" t="s">
        <v>1841</v>
      </c>
      <c r="G1326" s="513" t="s">
        <v>1842</v>
      </c>
      <c r="H1326" s="87" t="s">
        <v>1843</v>
      </c>
      <c r="I1326" s="87"/>
      <c r="J1326" s="106" t="s">
        <v>1844</v>
      </c>
      <c r="K1326" s="106"/>
      <c r="L1326" s="103"/>
      <c r="M1326" s="106"/>
      <c r="N1326" s="106"/>
      <c r="O1326" s="557" t="s">
        <v>1845</v>
      </c>
      <c r="P1326" s="103"/>
      <c r="Q1326" s="103"/>
      <c r="R1326" s="87" t="s">
        <v>184</v>
      </c>
      <c r="S1326" s="548">
        <v>1</v>
      </c>
      <c r="T1326" s="549">
        <v>0.1</v>
      </c>
      <c r="U1326" s="695">
        <v>11</v>
      </c>
      <c r="V1326" s="696">
        <f t="shared" si="147"/>
        <v>13.200000000000001</v>
      </c>
      <c r="W1326" s="549"/>
      <c r="X1326" s="549">
        <f t="shared" si="149"/>
        <v>11</v>
      </c>
      <c r="Y1326" s="554">
        <f t="shared" si="148"/>
        <v>13.200000000000001</v>
      </c>
      <c r="Z1326" s="677" t="s">
        <v>195</v>
      </c>
      <c r="AA1326" s="697" t="s">
        <v>1950</v>
      </c>
      <c r="AB1326" s="692" t="s">
        <v>1839</v>
      </c>
      <c r="AC1326" s="707"/>
      <c r="AD1326" s="87"/>
      <c r="AE1326" s="103">
        <v>1</v>
      </c>
      <c r="AF1326" s="103"/>
      <c r="AG1326" s="103"/>
      <c r="AH1326" s="104">
        <f t="shared" si="144"/>
        <v>0</v>
      </c>
      <c r="AI1326" s="87"/>
      <c r="AJ1326" s="103"/>
      <c r="AK1326" s="103"/>
      <c r="AL1326" s="103"/>
      <c r="AM1326" s="104"/>
      <c r="AN1326" s="87"/>
      <c r="AO1326" s="103"/>
      <c r="AP1326" s="103"/>
      <c r="AQ1326" s="103"/>
      <c r="AR1326" s="104">
        <f>AO1326*AP1326*AQ1326*12</f>
        <v>0</v>
      </c>
      <c r="AS1326" s="87"/>
      <c r="AT1326" s="103"/>
      <c r="AU1326" s="103"/>
      <c r="AV1326" s="103"/>
      <c r="AW1326" s="104">
        <f>AT1326*AU1326*AV1326*12</f>
        <v>0</v>
      </c>
      <c r="AY1326" s="72">
        <v>48</v>
      </c>
    </row>
    <row r="1327" spans="1:51" hidden="1">
      <c r="A1327" s="522">
        <v>1323</v>
      </c>
      <c r="B1327" s="531" t="s">
        <v>1058</v>
      </c>
      <c r="C1327" s="513" t="s">
        <v>1911</v>
      </c>
      <c r="D1327" s="513" t="s">
        <v>2640</v>
      </c>
      <c r="E1327" s="103" t="s">
        <v>1599</v>
      </c>
      <c r="F1327" s="513" t="s">
        <v>1841</v>
      </c>
      <c r="G1327" s="592" t="s">
        <v>1842</v>
      </c>
      <c r="H1327" s="87" t="s">
        <v>1846</v>
      </c>
      <c r="I1327" s="87"/>
      <c r="J1327" s="106" t="s">
        <v>1844</v>
      </c>
      <c r="K1327" s="106"/>
      <c r="L1327" s="103"/>
      <c r="M1327" s="106"/>
      <c r="N1327" s="106"/>
      <c r="O1327" s="557" t="s">
        <v>1845</v>
      </c>
      <c r="P1327" s="103"/>
      <c r="Q1327" s="103"/>
      <c r="R1327" s="87" t="s">
        <v>184</v>
      </c>
      <c r="S1327" s="548">
        <v>0</v>
      </c>
      <c r="T1327" s="549">
        <v>2</v>
      </c>
      <c r="U1327" s="695">
        <v>11</v>
      </c>
      <c r="V1327" s="696">
        <f t="shared" si="147"/>
        <v>0</v>
      </c>
      <c r="W1327" s="549"/>
      <c r="X1327" s="549">
        <f t="shared" si="149"/>
        <v>11</v>
      </c>
      <c r="Y1327" s="554">
        <f t="shared" si="148"/>
        <v>0</v>
      </c>
      <c r="Z1327" s="677" t="s">
        <v>195</v>
      </c>
      <c r="AA1327" s="697" t="s">
        <v>1950</v>
      </c>
      <c r="AB1327" s="693" t="s">
        <v>1832</v>
      </c>
      <c r="AC1327" s="707"/>
      <c r="AD1327" s="87"/>
      <c r="AE1327" s="103">
        <v>1</v>
      </c>
      <c r="AF1327" s="103"/>
      <c r="AG1327" s="103"/>
      <c r="AH1327" s="104">
        <f t="shared" si="144"/>
        <v>0</v>
      </c>
      <c r="AI1327" s="87"/>
      <c r="AJ1327" s="103"/>
      <c r="AK1327" s="103"/>
      <c r="AL1327" s="103"/>
      <c r="AM1327" s="104"/>
      <c r="AN1327" s="87"/>
      <c r="AO1327" s="103"/>
      <c r="AP1327" s="103"/>
      <c r="AQ1327" s="103"/>
      <c r="AR1327" s="104">
        <f>AO1327*AP1327*AQ1327*12</f>
        <v>0</v>
      </c>
      <c r="AS1327" s="87"/>
      <c r="AT1327" s="103"/>
      <c r="AU1327" s="103"/>
      <c r="AV1327" s="103"/>
      <c r="AW1327" s="104">
        <f>AT1327*AU1327*AV1327*12</f>
        <v>0</v>
      </c>
      <c r="AY1327" s="72"/>
    </row>
    <row r="1328" spans="1:51" ht="28" hidden="1">
      <c r="A1328" s="522">
        <v>1324</v>
      </c>
      <c r="B1328" s="531" t="s">
        <v>1058</v>
      </c>
      <c r="C1328" s="513" t="s">
        <v>1911</v>
      </c>
      <c r="D1328" s="513" t="s">
        <v>2640</v>
      </c>
      <c r="E1328" s="103" t="s">
        <v>1599</v>
      </c>
      <c r="F1328" s="563" t="s">
        <v>229</v>
      </c>
      <c r="G1328" s="679" t="s">
        <v>1847</v>
      </c>
      <c r="H1328" s="87" t="s">
        <v>1724</v>
      </c>
      <c r="I1328" s="87" t="s">
        <v>1848</v>
      </c>
      <c r="J1328" s="106" t="s">
        <v>1849</v>
      </c>
      <c r="K1328" s="106"/>
      <c r="L1328" s="103"/>
      <c r="M1328" s="106"/>
      <c r="N1328" s="106"/>
      <c r="O1328" s="557" t="s">
        <v>1850</v>
      </c>
      <c r="P1328" s="103"/>
      <c r="Q1328" s="103"/>
      <c r="R1328" s="87" t="s">
        <v>184</v>
      </c>
      <c r="S1328" s="548">
        <v>1</v>
      </c>
      <c r="T1328" s="549">
        <v>0.1</v>
      </c>
      <c r="U1328" s="695">
        <v>11</v>
      </c>
      <c r="V1328" s="696">
        <f t="shared" si="147"/>
        <v>13.200000000000001</v>
      </c>
      <c r="W1328" s="549"/>
      <c r="X1328" s="549">
        <f t="shared" si="149"/>
        <v>11</v>
      </c>
      <c r="Y1328" s="554">
        <f t="shared" si="148"/>
        <v>13.200000000000001</v>
      </c>
      <c r="Z1328" s="677" t="s">
        <v>195</v>
      </c>
      <c r="AA1328" s="697" t="s">
        <v>1950</v>
      </c>
      <c r="AB1328" s="692" t="s">
        <v>1839</v>
      </c>
      <c r="AC1328" s="707"/>
      <c r="AD1328" s="87"/>
      <c r="AE1328" s="103">
        <v>1</v>
      </c>
      <c r="AF1328" s="103"/>
      <c r="AG1328" s="103"/>
      <c r="AH1328" s="104">
        <f t="shared" si="144"/>
        <v>0</v>
      </c>
      <c r="AI1328" s="87"/>
      <c r="AJ1328" s="103"/>
      <c r="AK1328" s="103"/>
      <c r="AL1328" s="103"/>
      <c r="AM1328" s="104"/>
      <c r="AN1328" s="87"/>
      <c r="AO1328" s="103"/>
      <c r="AP1328" s="103"/>
      <c r="AQ1328" s="103"/>
      <c r="AR1328" s="104">
        <f>AO1328*AP1328*AQ1328*12</f>
        <v>0</v>
      </c>
      <c r="AS1328" s="87"/>
      <c r="AT1328" s="103"/>
      <c r="AU1328" s="103"/>
      <c r="AV1328" s="103"/>
      <c r="AW1328" s="104">
        <f>AT1328*AU1328*AV1328*12</f>
        <v>0</v>
      </c>
      <c r="AY1328" s="72">
        <v>48</v>
      </c>
    </row>
    <row r="1329" spans="1:51" hidden="1">
      <c r="A1329" s="522">
        <v>1325</v>
      </c>
      <c r="B1329" s="531" t="s">
        <v>1058</v>
      </c>
      <c r="C1329" s="513" t="s">
        <v>1911</v>
      </c>
      <c r="D1329" s="513" t="s">
        <v>2640</v>
      </c>
      <c r="E1329" s="103" t="s">
        <v>1599</v>
      </c>
      <c r="F1329" s="563" t="s">
        <v>229</v>
      </c>
      <c r="G1329" s="694" t="s">
        <v>1847</v>
      </c>
      <c r="H1329" s="87" t="s">
        <v>229</v>
      </c>
      <c r="I1329" s="87" t="s">
        <v>1851</v>
      </c>
      <c r="J1329" s="106" t="s">
        <v>1849</v>
      </c>
      <c r="K1329" s="106"/>
      <c r="L1329" s="103"/>
      <c r="M1329" s="106"/>
      <c r="N1329" s="106"/>
      <c r="O1329" s="557" t="s">
        <v>1850</v>
      </c>
      <c r="P1329" s="103"/>
      <c r="Q1329" s="103"/>
      <c r="R1329" s="87" t="s">
        <v>184</v>
      </c>
      <c r="S1329" s="548">
        <v>0</v>
      </c>
      <c r="T1329" s="549">
        <v>1</v>
      </c>
      <c r="U1329" s="695">
        <v>11</v>
      </c>
      <c r="V1329" s="696">
        <f t="shared" si="147"/>
        <v>0</v>
      </c>
      <c r="W1329" s="549"/>
      <c r="X1329" s="549">
        <f t="shared" si="149"/>
        <v>11</v>
      </c>
      <c r="Y1329" s="554">
        <f t="shared" si="148"/>
        <v>0</v>
      </c>
      <c r="Z1329" s="677" t="s">
        <v>195</v>
      </c>
      <c r="AA1329" s="697" t="s">
        <v>1950</v>
      </c>
      <c r="AB1329" s="693" t="s">
        <v>1832</v>
      </c>
      <c r="AC1329" s="707"/>
      <c r="AD1329" s="87"/>
      <c r="AE1329" s="103">
        <v>1</v>
      </c>
      <c r="AF1329" s="103"/>
      <c r="AG1329" s="103"/>
      <c r="AH1329" s="104">
        <f t="shared" si="144"/>
        <v>0</v>
      </c>
      <c r="AI1329" s="87"/>
      <c r="AJ1329" s="103"/>
      <c r="AK1329" s="103"/>
      <c r="AL1329" s="103"/>
      <c r="AM1329" s="104"/>
      <c r="AN1329" s="87"/>
      <c r="AO1329" s="103"/>
      <c r="AP1329" s="103"/>
      <c r="AQ1329" s="103"/>
      <c r="AR1329" s="104">
        <f>AO1329*AP1329*AQ1329*12</f>
        <v>0</v>
      </c>
      <c r="AS1329" s="87"/>
      <c r="AT1329" s="103"/>
      <c r="AU1329" s="103"/>
      <c r="AV1329" s="103"/>
      <c r="AW1329" s="104">
        <f>AT1329*AU1329*AV1329*12</f>
        <v>0</v>
      </c>
      <c r="AY1329" s="98"/>
    </row>
    <row r="1330" spans="1:51" ht="28" hidden="1">
      <c r="A1330" s="522">
        <v>1326</v>
      </c>
      <c r="B1330" s="531" t="s">
        <v>1058</v>
      </c>
      <c r="C1330" s="513" t="s">
        <v>1911</v>
      </c>
      <c r="D1330" s="513" t="s">
        <v>2640</v>
      </c>
      <c r="E1330" s="103" t="s">
        <v>1599</v>
      </c>
      <c r="F1330" s="514" t="s">
        <v>225</v>
      </c>
      <c r="G1330" s="513" t="s">
        <v>226</v>
      </c>
      <c r="H1330" s="87" t="s">
        <v>1724</v>
      </c>
      <c r="I1330" s="87" t="s">
        <v>1852</v>
      </c>
      <c r="J1330" s="106" t="s">
        <v>1853</v>
      </c>
      <c r="K1330" s="106"/>
      <c r="L1330" s="103"/>
      <c r="M1330" s="106"/>
      <c r="N1330" s="106"/>
      <c r="O1330" s="557" t="s">
        <v>1854</v>
      </c>
      <c r="P1330" s="103"/>
      <c r="Q1330" s="103"/>
      <c r="R1330" s="87" t="s">
        <v>184</v>
      </c>
      <c r="S1330" s="548">
        <v>1</v>
      </c>
      <c r="T1330" s="549">
        <v>0.1</v>
      </c>
      <c r="U1330" s="695">
        <v>11</v>
      </c>
      <c r="V1330" s="696">
        <f t="shared" si="147"/>
        <v>13.200000000000001</v>
      </c>
      <c r="W1330" s="549"/>
      <c r="X1330" s="549">
        <f t="shared" si="149"/>
        <v>11</v>
      </c>
      <c r="Y1330" s="554">
        <f t="shared" si="148"/>
        <v>13.200000000000001</v>
      </c>
      <c r="Z1330" s="677" t="s">
        <v>195</v>
      </c>
      <c r="AA1330" s="697" t="s">
        <v>1950</v>
      </c>
      <c r="AB1330" s="692" t="s">
        <v>1839</v>
      </c>
      <c r="AC1330" s="707"/>
      <c r="AD1330" s="102"/>
      <c r="AE1330" s="103">
        <v>1</v>
      </c>
      <c r="AF1330" s="103"/>
      <c r="AG1330" s="103"/>
      <c r="AH1330" s="104">
        <f t="shared" si="144"/>
        <v>0</v>
      </c>
      <c r="AI1330" s="87"/>
      <c r="AJ1330" s="103"/>
      <c r="AK1330" s="103"/>
      <c r="AL1330" s="103"/>
      <c r="AM1330" s="104"/>
      <c r="AN1330" s="102"/>
      <c r="AO1330" s="102"/>
      <c r="AP1330" s="102"/>
      <c r="AQ1330" s="102"/>
      <c r="AR1330" s="102"/>
      <c r="AS1330" s="102"/>
      <c r="AT1330" s="102"/>
      <c r="AU1330" s="102"/>
      <c r="AV1330" s="102"/>
      <c r="AW1330" s="102"/>
      <c r="AY1330" s="104">
        <v>4.5</v>
      </c>
    </row>
    <row r="1331" spans="1:51" hidden="1">
      <c r="A1331" s="522">
        <v>1327</v>
      </c>
      <c r="B1331" s="531" t="s">
        <v>1058</v>
      </c>
      <c r="C1331" s="513" t="s">
        <v>1911</v>
      </c>
      <c r="D1331" s="513" t="s">
        <v>2640</v>
      </c>
      <c r="E1331" s="103" t="s">
        <v>1599</v>
      </c>
      <c r="F1331" s="514" t="s">
        <v>225</v>
      </c>
      <c r="G1331" s="592" t="s">
        <v>226</v>
      </c>
      <c r="H1331" s="87" t="s">
        <v>1855</v>
      </c>
      <c r="I1331" s="87" t="s">
        <v>1856</v>
      </c>
      <c r="J1331" s="106" t="s">
        <v>1853</v>
      </c>
      <c r="K1331" s="106"/>
      <c r="L1331" s="103"/>
      <c r="M1331" s="106"/>
      <c r="N1331" s="106"/>
      <c r="O1331" s="557" t="s">
        <v>1854</v>
      </c>
      <c r="P1331" s="103"/>
      <c r="Q1331" s="103"/>
      <c r="R1331" s="87" t="s">
        <v>184</v>
      </c>
      <c r="S1331" s="548">
        <v>0</v>
      </c>
      <c r="T1331" s="549">
        <v>2</v>
      </c>
      <c r="U1331" s="695">
        <v>11</v>
      </c>
      <c r="V1331" s="696">
        <f t="shared" si="147"/>
        <v>0</v>
      </c>
      <c r="W1331" s="549"/>
      <c r="X1331" s="549">
        <f t="shared" si="149"/>
        <v>11</v>
      </c>
      <c r="Y1331" s="554">
        <f t="shared" si="148"/>
        <v>0</v>
      </c>
      <c r="Z1331" s="677" t="s">
        <v>195</v>
      </c>
      <c r="AA1331" s="697" t="s">
        <v>1950</v>
      </c>
      <c r="AB1331" s="693" t="s">
        <v>1832</v>
      </c>
      <c r="AC1331" s="707"/>
      <c r="AD1331" s="102"/>
      <c r="AE1331" s="103">
        <v>1</v>
      </c>
      <c r="AF1331" s="103"/>
      <c r="AG1331" s="103"/>
      <c r="AH1331" s="104">
        <f t="shared" si="144"/>
        <v>0</v>
      </c>
      <c r="AI1331" s="87"/>
      <c r="AJ1331" s="103"/>
      <c r="AK1331" s="103"/>
      <c r="AL1331" s="103"/>
      <c r="AM1331" s="104"/>
      <c r="AN1331" s="102"/>
      <c r="AO1331" s="102"/>
      <c r="AP1331" s="102"/>
      <c r="AQ1331" s="102"/>
      <c r="AR1331" s="102"/>
      <c r="AS1331" s="102"/>
      <c r="AT1331" s="102"/>
      <c r="AU1331" s="102"/>
      <c r="AV1331" s="102"/>
      <c r="AW1331" s="102"/>
      <c r="AY1331" s="104">
        <v>40</v>
      </c>
    </row>
    <row r="1332" spans="1:51" ht="28" hidden="1">
      <c r="A1332" s="522">
        <v>1328</v>
      </c>
      <c r="B1332" s="531" t="s">
        <v>1058</v>
      </c>
      <c r="C1332" s="513" t="s">
        <v>1911</v>
      </c>
      <c r="D1332" s="513" t="s">
        <v>2640</v>
      </c>
      <c r="E1332" s="103" t="s">
        <v>1599</v>
      </c>
      <c r="F1332" s="513" t="s">
        <v>1857</v>
      </c>
      <c r="G1332" s="592" t="s">
        <v>1826</v>
      </c>
      <c r="H1332" s="87" t="s">
        <v>1724</v>
      </c>
      <c r="I1332" s="87" t="s">
        <v>1858</v>
      </c>
      <c r="J1332" s="106" t="s">
        <v>1859</v>
      </c>
      <c r="K1332" s="106"/>
      <c r="L1332" s="103"/>
      <c r="M1332" s="106"/>
      <c r="N1332" s="106"/>
      <c r="O1332" s="557" t="s">
        <v>1860</v>
      </c>
      <c r="P1332" s="103"/>
      <c r="Q1332" s="103"/>
      <c r="R1332" s="87" t="s">
        <v>184</v>
      </c>
      <c r="S1332" s="548">
        <v>1</v>
      </c>
      <c r="T1332" s="549">
        <v>0.1</v>
      </c>
      <c r="U1332" s="695">
        <v>11</v>
      </c>
      <c r="V1332" s="696">
        <f t="shared" si="147"/>
        <v>13.200000000000001</v>
      </c>
      <c r="W1332" s="549"/>
      <c r="X1332" s="549">
        <f t="shared" si="149"/>
        <v>11</v>
      </c>
      <c r="Y1332" s="554">
        <f t="shared" si="148"/>
        <v>13.200000000000001</v>
      </c>
      <c r="Z1332" s="677" t="s">
        <v>195</v>
      </c>
      <c r="AA1332" s="697" t="s">
        <v>1950</v>
      </c>
      <c r="AB1332" s="692" t="s">
        <v>1839</v>
      </c>
      <c r="AC1332" s="707"/>
      <c r="AD1332" s="102"/>
      <c r="AE1332" s="103">
        <v>1</v>
      </c>
      <c r="AF1332" s="103"/>
      <c r="AG1332" s="103"/>
      <c r="AH1332" s="104">
        <f t="shared" si="144"/>
        <v>0</v>
      </c>
      <c r="AI1332" s="87"/>
      <c r="AJ1332" s="103"/>
      <c r="AK1332" s="103"/>
      <c r="AL1332" s="103"/>
      <c r="AM1332" s="104"/>
      <c r="AN1332" s="102"/>
      <c r="AO1332" s="102"/>
      <c r="AP1332" s="102"/>
      <c r="AQ1332" s="102"/>
      <c r="AR1332" s="102"/>
      <c r="AS1332" s="102"/>
      <c r="AT1332" s="102"/>
      <c r="AU1332" s="102"/>
      <c r="AV1332" s="102"/>
      <c r="AW1332" s="102"/>
      <c r="AY1332" s="104"/>
    </row>
    <row r="1333" spans="1:51" hidden="1">
      <c r="A1333" s="522">
        <v>1329</v>
      </c>
      <c r="B1333" s="531" t="s">
        <v>1058</v>
      </c>
      <c r="C1333" s="513" t="s">
        <v>1911</v>
      </c>
      <c r="D1333" s="513" t="s">
        <v>2640</v>
      </c>
      <c r="E1333" s="103" t="s">
        <v>1599</v>
      </c>
      <c r="F1333" s="513" t="s">
        <v>1857</v>
      </c>
      <c r="G1333" s="592" t="s">
        <v>1826</v>
      </c>
      <c r="H1333" s="87" t="s">
        <v>1857</v>
      </c>
      <c r="I1333" s="87" t="s">
        <v>1861</v>
      </c>
      <c r="J1333" s="106" t="s">
        <v>1859</v>
      </c>
      <c r="K1333" s="106"/>
      <c r="L1333" s="103"/>
      <c r="M1333" s="106"/>
      <c r="N1333" s="106"/>
      <c r="O1333" s="557" t="s">
        <v>1860</v>
      </c>
      <c r="P1333" s="103"/>
      <c r="Q1333" s="103"/>
      <c r="R1333" s="87" t="s">
        <v>184</v>
      </c>
      <c r="S1333" s="548">
        <v>0</v>
      </c>
      <c r="T1333" s="549">
        <v>2</v>
      </c>
      <c r="U1333" s="695">
        <v>11</v>
      </c>
      <c r="V1333" s="696">
        <f t="shared" si="147"/>
        <v>0</v>
      </c>
      <c r="W1333" s="549"/>
      <c r="X1333" s="549">
        <f t="shared" si="149"/>
        <v>11</v>
      </c>
      <c r="Y1333" s="554">
        <f t="shared" si="148"/>
        <v>0</v>
      </c>
      <c r="Z1333" s="677" t="s">
        <v>195</v>
      </c>
      <c r="AA1333" s="697" t="s">
        <v>1950</v>
      </c>
      <c r="AB1333" s="693" t="s">
        <v>1832</v>
      </c>
      <c r="AC1333" s="707"/>
      <c r="AD1333" s="102"/>
      <c r="AE1333" s="103">
        <v>1</v>
      </c>
      <c r="AF1333" s="103"/>
      <c r="AG1333" s="103"/>
      <c r="AH1333" s="104">
        <f t="shared" si="144"/>
        <v>0</v>
      </c>
      <c r="AI1333" s="87"/>
      <c r="AJ1333" s="103"/>
      <c r="AK1333" s="103"/>
      <c r="AL1333" s="103"/>
      <c r="AM1333" s="104"/>
      <c r="AN1333" s="102"/>
      <c r="AO1333" s="102"/>
      <c r="AP1333" s="102"/>
      <c r="AQ1333" s="102"/>
      <c r="AR1333" s="102"/>
      <c r="AS1333" s="102"/>
      <c r="AT1333" s="102"/>
      <c r="AU1333" s="102"/>
      <c r="AV1333" s="102"/>
      <c r="AW1333" s="102"/>
      <c r="AY1333" s="104">
        <v>64</v>
      </c>
    </row>
    <row r="1334" spans="1:51" ht="28" hidden="1">
      <c r="A1334" s="522">
        <v>1330</v>
      </c>
      <c r="B1334" s="531" t="s">
        <v>1058</v>
      </c>
      <c r="C1334" s="513" t="s">
        <v>1911</v>
      </c>
      <c r="D1334" s="513" t="s">
        <v>2640</v>
      </c>
      <c r="E1334" s="103" t="s">
        <v>1599</v>
      </c>
      <c r="F1334" s="513" t="s">
        <v>1862</v>
      </c>
      <c r="G1334" s="513" t="s">
        <v>1826</v>
      </c>
      <c r="H1334" s="87" t="s">
        <v>1724</v>
      </c>
      <c r="I1334" s="87" t="s">
        <v>1863</v>
      </c>
      <c r="J1334" s="106" t="s">
        <v>1864</v>
      </c>
      <c r="K1334" s="106"/>
      <c r="L1334" s="103"/>
      <c r="M1334" s="106"/>
      <c r="N1334" s="106"/>
      <c r="O1334" s="557" t="s">
        <v>1860</v>
      </c>
      <c r="P1334" s="103"/>
      <c r="Q1334" s="103"/>
      <c r="R1334" s="87" t="s">
        <v>184</v>
      </c>
      <c r="S1334" s="548">
        <v>1</v>
      </c>
      <c r="T1334" s="549">
        <v>0.1</v>
      </c>
      <c r="U1334" s="695">
        <v>11</v>
      </c>
      <c r="V1334" s="696">
        <f t="shared" si="147"/>
        <v>13.200000000000001</v>
      </c>
      <c r="W1334" s="549"/>
      <c r="X1334" s="549">
        <f t="shared" si="149"/>
        <v>11</v>
      </c>
      <c r="Y1334" s="554">
        <f t="shared" si="148"/>
        <v>13.200000000000001</v>
      </c>
      <c r="Z1334" s="677" t="s">
        <v>195</v>
      </c>
      <c r="AA1334" s="697" t="s">
        <v>1950</v>
      </c>
      <c r="AB1334" s="692" t="s">
        <v>1839</v>
      </c>
      <c r="AC1334" s="707"/>
      <c r="AD1334" s="102"/>
      <c r="AE1334" s="103">
        <v>1</v>
      </c>
      <c r="AF1334" s="103"/>
      <c r="AG1334" s="103"/>
      <c r="AH1334" s="104">
        <f t="shared" si="144"/>
        <v>0</v>
      </c>
      <c r="AI1334" s="87"/>
      <c r="AJ1334" s="103"/>
      <c r="AK1334" s="103"/>
      <c r="AL1334" s="103"/>
      <c r="AM1334" s="104"/>
      <c r="AN1334" s="102"/>
      <c r="AO1334" s="102"/>
      <c r="AP1334" s="102"/>
      <c r="AQ1334" s="102"/>
      <c r="AR1334" s="102"/>
      <c r="AS1334" s="102"/>
      <c r="AT1334" s="102"/>
      <c r="AU1334" s="102"/>
      <c r="AV1334" s="102"/>
      <c r="AW1334" s="102"/>
      <c r="AY1334" s="104"/>
    </row>
    <row r="1335" spans="1:51" hidden="1">
      <c r="A1335" s="522">
        <v>1331</v>
      </c>
      <c r="B1335" s="531" t="s">
        <v>1058</v>
      </c>
      <c r="C1335" s="513" t="s">
        <v>1911</v>
      </c>
      <c r="D1335" s="513" t="s">
        <v>2640</v>
      </c>
      <c r="E1335" s="103" t="s">
        <v>1599</v>
      </c>
      <c r="F1335" s="513" t="s">
        <v>1862</v>
      </c>
      <c r="G1335" s="592" t="s">
        <v>1826</v>
      </c>
      <c r="H1335" s="87" t="s">
        <v>1862</v>
      </c>
      <c r="I1335" s="87" t="s">
        <v>1865</v>
      </c>
      <c r="J1335" s="106" t="s">
        <v>1864</v>
      </c>
      <c r="K1335" s="106"/>
      <c r="L1335" s="103"/>
      <c r="M1335" s="106"/>
      <c r="N1335" s="106"/>
      <c r="O1335" s="557" t="s">
        <v>1860</v>
      </c>
      <c r="P1335" s="103"/>
      <c r="Q1335" s="103"/>
      <c r="R1335" s="87" t="s">
        <v>184</v>
      </c>
      <c r="S1335" s="548">
        <v>0</v>
      </c>
      <c r="T1335" s="549">
        <v>1</v>
      </c>
      <c r="U1335" s="695">
        <v>11</v>
      </c>
      <c r="V1335" s="696">
        <f t="shared" si="147"/>
        <v>0</v>
      </c>
      <c r="W1335" s="549"/>
      <c r="X1335" s="549">
        <f t="shared" si="149"/>
        <v>11</v>
      </c>
      <c r="Y1335" s="554">
        <f t="shared" si="148"/>
        <v>0</v>
      </c>
      <c r="Z1335" s="677" t="s">
        <v>195</v>
      </c>
      <c r="AA1335" s="697" t="s">
        <v>1950</v>
      </c>
      <c r="AB1335" s="693" t="s">
        <v>1832</v>
      </c>
      <c r="AC1335" s="707"/>
      <c r="AD1335" s="102"/>
      <c r="AE1335" s="103">
        <v>1</v>
      </c>
      <c r="AF1335" s="103"/>
      <c r="AG1335" s="103"/>
      <c r="AH1335" s="104">
        <f t="shared" si="144"/>
        <v>0</v>
      </c>
      <c r="AI1335" s="87"/>
      <c r="AJ1335" s="103"/>
      <c r="AK1335" s="103"/>
      <c r="AL1335" s="103"/>
      <c r="AM1335" s="104"/>
      <c r="AN1335" s="102"/>
      <c r="AO1335" s="102"/>
      <c r="AP1335" s="102"/>
      <c r="AQ1335" s="102"/>
      <c r="AR1335" s="102"/>
      <c r="AS1335" s="102"/>
      <c r="AT1335" s="102"/>
      <c r="AU1335" s="102"/>
      <c r="AV1335" s="102"/>
      <c r="AW1335" s="102"/>
      <c r="AY1335" s="104"/>
    </row>
    <row r="1336" spans="1:51" hidden="1">
      <c r="A1336" s="522">
        <v>1332</v>
      </c>
      <c r="B1336" s="531" t="s">
        <v>1058</v>
      </c>
      <c r="C1336" s="513" t="s">
        <v>89</v>
      </c>
      <c r="D1336" s="513" t="s">
        <v>2640</v>
      </c>
      <c r="E1336" s="103" t="s">
        <v>1599</v>
      </c>
      <c r="F1336" s="513" t="s">
        <v>1866</v>
      </c>
      <c r="G1336" s="592" t="s">
        <v>1867</v>
      </c>
      <c r="H1336" s="425" t="s">
        <v>1835</v>
      </c>
      <c r="I1336" s="425" t="s">
        <v>1868</v>
      </c>
      <c r="J1336" s="106" t="s">
        <v>1869</v>
      </c>
      <c r="K1336" s="106"/>
      <c r="L1336" s="103"/>
      <c r="M1336" s="106"/>
      <c r="N1336" s="106"/>
      <c r="O1336" s="557" t="s">
        <v>1870</v>
      </c>
      <c r="P1336" s="103"/>
      <c r="Q1336" s="103"/>
      <c r="R1336" s="87" t="s">
        <v>184</v>
      </c>
      <c r="S1336" s="548">
        <v>1</v>
      </c>
      <c r="T1336" s="549">
        <v>0.1</v>
      </c>
      <c r="U1336" s="695">
        <v>55</v>
      </c>
      <c r="V1336" s="696">
        <f t="shared" si="147"/>
        <v>66</v>
      </c>
      <c r="W1336" s="549"/>
      <c r="X1336" s="549">
        <f t="shared" si="149"/>
        <v>55</v>
      </c>
      <c r="Y1336" s="554">
        <f t="shared" si="148"/>
        <v>66</v>
      </c>
      <c r="Z1336" s="677" t="s">
        <v>195</v>
      </c>
      <c r="AA1336" s="697" t="s">
        <v>1950</v>
      </c>
      <c r="AB1336" s="102"/>
      <c r="AD1336" s="425"/>
      <c r="AE1336" s="103"/>
      <c r="AF1336" s="103"/>
      <c r="AG1336" s="103"/>
      <c r="AH1336" s="104"/>
      <c r="AI1336" s="87"/>
      <c r="AJ1336" s="103"/>
      <c r="AK1336" s="103"/>
      <c r="AL1336" s="103"/>
      <c r="AM1336" s="104"/>
      <c r="AN1336" s="425"/>
      <c r="AO1336" s="570"/>
      <c r="AP1336" s="570"/>
      <c r="AQ1336" s="570"/>
      <c r="AR1336" s="710">
        <f>AO1336*AP1336*AQ1336*12</f>
        <v>0</v>
      </c>
      <c r="AS1336" s="425"/>
      <c r="AT1336" s="570"/>
      <c r="AU1336" s="570"/>
      <c r="AV1336" s="570"/>
      <c r="AW1336" s="710">
        <f>AT1336*AU1336*AV1336*12</f>
        <v>0</v>
      </c>
    </row>
    <row r="1337" spans="1:51" hidden="1">
      <c r="A1337" s="522">
        <v>1333</v>
      </c>
      <c r="B1337" s="531" t="s">
        <v>1058</v>
      </c>
      <c r="C1337" s="513" t="s">
        <v>89</v>
      </c>
      <c r="D1337" s="513" t="s">
        <v>2640</v>
      </c>
      <c r="E1337" s="103" t="s">
        <v>1599</v>
      </c>
      <c r="F1337" s="513" t="s">
        <v>1866</v>
      </c>
      <c r="G1337" s="592" t="s">
        <v>1867</v>
      </c>
      <c r="H1337" s="425" t="s">
        <v>1866</v>
      </c>
      <c r="I1337" s="425" t="s">
        <v>1871</v>
      </c>
      <c r="J1337" s="106" t="s">
        <v>1869</v>
      </c>
      <c r="K1337" s="106"/>
      <c r="L1337" s="103"/>
      <c r="M1337" s="106"/>
      <c r="N1337" s="106"/>
      <c r="O1337" s="557" t="s">
        <v>1870</v>
      </c>
      <c r="P1337" s="103"/>
      <c r="Q1337" s="103"/>
      <c r="R1337" s="87" t="s">
        <v>184</v>
      </c>
      <c r="S1337" s="548">
        <v>1</v>
      </c>
      <c r="T1337" s="549">
        <v>1</v>
      </c>
      <c r="U1337" s="695">
        <v>55</v>
      </c>
      <c r="V1337" s="696">
        <f t="shared" si="147"/>
        <v>660</v>
      </c>
      <c r="W1337" s="549"/>
      <c r="X1337" s="549">
        <f t="shared" si="149"/>
        <v>55</v>
      </c>
      <c r="Y1337" s="554">
        <f t="shared" si="148"/>
        <v>660</v>
      </c>
      <c r="Z1337" s="677" t="s">
        <v>195</v>
      </c>
      <c r="AA1337" s="697" t="s">
        <v>1950</v>
      </c>
      <c r="AB1337" s="102"/>
      <c r="AD1337" s="425"/>
      <c r="AE1337" s="103"/>
      <c r="AF1337" s="103"/>
      <c r="AG1337" s="103"/>
      <c r="AH1337" s="104"/>
      <c r="AI1337" s="87"/>
      <c r="AJ1337" s="103"/>
      <c r="AK1337" s="103"/>
      <c r="AL1337" s="103"/>
      <c r="AM1337" s="104"/>
      <c r="AN1337" s="425"/>
      <c r="AO1337" s="570"/>
      <c r="AP1337" s="570"/>
      <c r="AQ1337" s="570"/>
      <c r="AR1337" s="710">
        <f>AO1337*AP1337*AQ1337*12</f>
        <v>0</v>
      </c>
      <c r="AS1337" s="425"/>
      <c r="AT1337" s="570"/>
      <c r="AU1337" s="570"/>
      <c r="AV1337" s="570"/>
      <c r="AW1337" s="710">
        <f>AT1337*AU1337*AV1337*12</f>
        <v>0</v>
      </c>
    </row>
    <row r="1338" spans="1:51" ht="23" hidden="1">
      <c r="A1338" s="522">
        <v>1334</v>
      </c>
      <c r="B1338" s="531" t="s">
        <v>1058</v>
      </c>
      <c r="C1338" s="513" t="s">
        <v>1911</v>
      </c>
      <c r="D1338" s="513" t="s">
        <v>2640</v>
      </c>
      <c r="E1338" s="103" t="s">
        <v>1599</v>
      </c>
      <c r="F1338" s="513" t="s">
        <v>1872</v>
      </c>
      <c r="G1338" s="513" t="s">
        <v>1873</v>
      </c>
      <c r="H1338" s="87" t="s">
        <v>1875</v>
      </c>
      <c r="I1338" s="87"/>
      <c r="J1338" s="106" t="s">
        <v>1876</v>
      </c>
      <c r="K1338" s="106"/>
      <c r="L1338" s="103"/>
      <c r="M1338" s="106"/>
      <c r="N1338" s="106"/>
      <c r="O1338" s="557" t="s">
        <v>1877</v>
      </c>
      <c r="P1338" s="103"/>
      <c r="Q1338" s="103"/>
      <c r="R1338" s="87" t="s">
        <v>184</v>
      </c>
      <c r="S1338" s="548">
        <v>1</v>
      </c>
      <c r="T1338" s="549">
        <v>2</v>
      </c>
      <c r="U1338" s="695">
        <v>11</v>
      </c>
      <c r="V1338" s="696">
        <f t="shared" si="147"/>
        <v>264</v>
      </c>
      <c r="W1338" s="549"/>
      <c r="X1338" s="549">
        <f t="shared" si="149"/>
        <v>11</v>
      </c>
      <c r="Y1338" s="554">
        <f t="shared" si="148"/>
        <v>264</v>
      </c>
      <c r="Z1338" s="677" t="s">
        <v>195</v>
      </c>
      <c r="AA1338" s="697" t="s">
        <v>1950</v>
      </c>
      <c r="AB1338" s="102"/>
      <c r="AC1338" s="707"/>
      <c r="AD1338" s="102"/>
      <c r="AE1338" s="103">
        <v>1</v>
      </c>
      <c r="AF1338" s="103"/>
      <c r="AG1338" s="103"/>
      <c r="AH1338" s="104">
        <f t="shared" si="144"/>
        <v>0</v>
      </c>
      <c r="AI1338" s="87"/>
      <c r="AJ1338" s="103"/>
      <c r="AK1338" s="103"/>
      <c r="AL1338" s="103"/>
      <c r="AM1338" s="104">
        <f t="shared" ref="AM1338:AM1364" si="152">AJ1338*AK1338*AL1338*12</f>
        <v>0</v>
      </c>
      <c r="AN1338" s="102"/>
      <c r="AO1338" s="102"/>
      <c r="AP1338" s="102"/>
      <c r="AQ1338" s="102"/>
      <c r="AR1338" s="102"/>
      <c r="AS1338" s="102"/>
      <c r="AT1338" s="102"/>
      <c r="AU1338" s="102"/>
      <c r="AV1338" s="102"/>
      <c r="AW1338" s="102"/>
      <c r="AY1338" s="104"/>
    </row>
    <row r="1339" spans="1:51" ht="23" hidden="1">
      <c r="A1339" s="522">
        <v>1335</v>
      </c>
      <c r="B1339" s="531" t="s">
        <v>1058</v>
      </c>
      <c r="C1339" s="513" t="s">
        <v>1911</v>
      </c>
      <c r="D1339" s="513" t="s">
        <v>2640</v>
      </c>
      <c r="E1339" s="103" t="s">
        <v>1599</v>
      </c>
      <c r="F1339" s="513" t="s">
        <v>1872</v>
      </c>
      <c r="G1339" s="592" t="s">
        <v>1873</v>
      </c>
      <c r="H1339" s="87" t="s">
        <v>1879</v>
      </c>
      <c r="I1339" s="87"/>
      <c r="J1339" s="106" t="s">
        <v>1695</v>
      </c>
      <c r="K1339" s="106"/>
      <c r="L1339" s="103"/>
      <c r="M1339" s="106"/>
      <c r="N1339" s="106"/>
      <c r="O1339" s="557" t="s">
        <v>1877</v>
      </c>
      <c r="P1339" s="103"/>
      <c r="Q1339" s="103"/>
      <c r="R1339" s="87" t="s">
        <v>184</v>
      </c>
      <c r="S1339" s="548">
        <v>1</v>
      </c>
      <c r="T1339" s="549">
        <v>1</v>
      </c>
      <c r="U1339" s="695">
        <v>11</v>
      </c>
      <c r="V1339" s="696">
        <f t="shared" si="147"/>
        <v>132</v>
      </c>
      <c r="W1339" s="549"/>
      <c r="X1339" s="549">
        <f t="shared" si="149"/>
        <v>11</v>
      </c>
      <c r="Y1339" s="554">
        <f t="shared" si="148"/>
        <v>132</v>
      </c>
      <c r="Z1339" s="677" t="s">
        <v>195</v>
      </c>
      <c r="AA1339" s="697" t="s">
        <v>1950</v>
      </c>
      <c r="AB1339" s="102"/>
      <c r="AC1339" s="707"/>
      <c r="AD1339" s="102"/>
      <c r="AE1339" s="103">
        <v>1</v>
      </c>
      <c r="AF1339" s="103"/>
      <c r="AG1339" s="103"/>
      <c r="AH1339" s="104">
        <f t="shared" si="144"/>
        <v>0</v>
      </c>
      <c r="AI1339" s="87"/>
      <c r="AJ1339" s="103"/>
      <c r="AK1339" s="103"/>
      <c r="AL1339" s="103"/>
      <c r="AM1339" s="104">
        <f t="shared" si="152"/>
        <v>0</v>
      </c>
      <c r="AN1339" s="102"/>
      <c r="AO1339" s="102"/>
      <c r="AP1339" s="102"/>
      <c r="AQ1339" s="102"/>
      <c r="AR1339" s="102"/>
      <c r="AS1339" s="102"/>
      <c r="AT1339" s="102"/>
      <c r="AU1339" s="102"/>
      <c r="AV1339" s="102"/>
      <c r="AW1339" s="102"/>
      <c r="AY1339" s="104"/>
    </row>
    <row r="1340" spans="1:51" hidden="1">
      <c r="A1340" s="522">
        <v>1336</v>
      </c>
      <c r="B1340" s="531" t="s">
        <v>1058</v>
      </c>
      <c r="C1340" s="513" t="s">
        <v>1911</v>
      </c>
      <c r="D1340" s="513" t="s">
        <v>2641</v>
      </c>
      <c r="E1340" s="576" t="s">
        <v>2938</v>
      </c>
      <c r="F1340" s="562" t="s">
        <v>334</v>
      </c>
      <c r="G1340" s="103" t="s">
        <v>647</v>
      </c>
      <c r="H1340" s="87" t="s">
        <v>1880</v>
      </c>
      <c r="I1340" s="87" t="s">
        <v>1881</v>
      </c>
      <c r="J1340" s="106" t="s">
        <v>1505</v>
      </c>
      <c r="K1340" s="103"/>
      <c r="L1340" s="103"/>
      <c r="M1340" s="106"/>
      <c r="N1340" s="106"/>
      <c r="O1340" s="557"/>
      <c r="P1340" s="103"/>
      <c r="Q1340" s="103"/>
      <c r="R1340" s="87" t="s">
        <v>1509</v>
      </c>
      <c r="S1340" s="548">
        <v>1</v>
      </c>
      <c r="T1340" s="549">
        <v>0.8</v>
      </c>
      <c r="U1340" s="695">
        <v>22</v>
      </c>
      <c r="V1340" s="696">
        <f t="shared" si="147"/>
        <v>211.20000000000002</v>
      </c>
      <c r="W1340" s="549"/>
      <c r="X1340" s="549">
        <f t="shared" si="149"/>
        <v>22</v>
      </c>
      <c r="Y1340" s="554">
        <f t="shared" si="148"/>
        <v>211.20000000000002</v>
      </c>
      <c r="Z1340" s="677" t="s">
        <v>1882</v>
      </c>
      <c r="AA1340" s="697" t="s">
        <v>1950</v>
      </c>
      <c r="AB1340" s="102"/>
      <c r="AC1340" s="707"/>
      <c r="AD1340" s="102"/>
      <c r="AE1340" s="103"/>
      <c r="AF1340" s="103"/>
      <c r="AG1340" s="103"/>
      <c r="AH1340" s="104"/>
      <c r="AI1340" s="87"/>
      <c r="AJ1340" s="103"/>
      <c r="AK1340" s="103"/>
      <c r="AL1340" s="103"/>
      <c r="AM1340" s="104"/>
      <c r="AN1340" s="102"/>
      <c r="AO1340" s="102"/>
      <c r="AP1340" s="102"/>
      <c r="AQ1340" s="102"/>
      <c r="AR1340" s="102"/>
      <c r="AS1340" s="102"/>
      <c r="AT1340" s="102"/>
      <c r="AU1340" s="102"/>
      <c r="AV1340" s="102"/>
      <c r="AW1340" s="102"/>
      <c r="AY1340" s="104"/>
    </row>
    <row r="1341" spans="1:51" hidden="1">
      <c r="A1341" s="522">
        <v>1337</v>
      </c>
      <c r="B1341" s="531" t="s">
        <v>1058</v>
      </c>
      <c r="C1341" s="513" t="s">
        <v>1911</v>
      </c>
      <c r="D1341" s="513" t="s">
        <v>2641</v>
      </c>
      <c r="E1341" s="576" t="s">
        <v>2938</v>
      </c>
      <c r="F1341" s="562" t="s">
        <v>334</v>
      </c>
      <c r="G1341" s="103" t="s">
        <v>647</v>
      </c>
      <c r="H1341" s="87" t="s">
        <v>338</v>
      </c>
      <c r="I1341" s="109" t="s">
        <v>1189</v>
      </c>
      <c r="J1341" s="106"/>
      <c r="K1341" s="103"/>
      <c r="L1341" s="103"/>
      <c r="M1341" s="106"/>
      <c r="N1341" s="106"/>
      <c r="O1341" s="557"/>
      <c r="P1341" s="103"/>
      <c r="Q1341" s="103"/>
      <c r="R1341" s="547" t="s">
        <v>1509</v>
      </c>
      <c r="S1341" s="548">
        <v>1</v>
      </c>
      <c r="T1341" s="549">
        <v>0.8</v>
      </c>
      <c r="U1341" s="695">
        <v>22</v>
      </c>
      <c r="V1341" s="696">
        <f t="shared" si="147"/>
        <v>211.20000000000002</v>
      </c>
      <c r="W1341" s="549"/>
      <c r="X1341" s="549">
        <f t="shared" si="149"/>
        <v>22</v>
      </c>
      <c r="Y1341" s="554">
        <f t="shared" si="148"/>
        <v>211.20000000000002</v>
      </c>
      <c r="Z1341" s="677" t="s">
        <v>1882</v>
      </c>
      <c r="AA1341" s="697" t="s">
        <v>1950</v>
      </c>
      <c r="AB1341" s="102"/>
      <c r="AC1341" s="707"/>
      <c r="AD1341" s="102"/>
      <c r="AE1341" s="103"/>
      <c r="AF1341" s="103"/>
      <c r="AG1341" s="103"/>
      <c r="AH1341" s="104"/>
      <c r="AI1341" s="87"/>
      <c r="AJ1341" s="103"/>
      <c r="AK1341" s="103"/>
      <c r="AL1341" s="103"/>
      <c r="AM1341" s="104"/>
      <c r="AN1341" s="102"/>
      <c r="AO1341" s="102"/>
      <c r="AP1341" s="102"/>
      <c r="AQ1341" s="102"/>
      <c r="AR1341" s="102"/>
      <c r="AS1341" s="102"/>
      <c r="AT1341" s="102"/>
      <c r="AU1341" s="102"/>
      <c r="AV1341" s="102"/>
      <c r="AW1341" s="102"/>
      <c r="AY1341" s="104"/>
    </row>
    <row r="1342" spans="1:51" hidden="1">
      <c r="A1342" s="522">
        <v>1338</v>
      </c>
      <c r="B1342" s="531" t="s">
        <v>1058</v>
      </c>
      <c r="C1342" s="513" t="s">
        <v>1911</v>
      </c>
      <c r="D1342" s="513" t="s">
        <v>2641</v>
      </c>
      <c r="E1342" s="576" t="s">
        <v>2938</v>
      </c>
      <c r="F1342" s="562" t="s">
        <v>334</v>
      </c>
      <c r="G1342" s="103" t="s">
        <v>647</v>
      </c>
      <c r="H1342" s="87" t="s">
        <v>1472</v>
      </c>
      <c r="I1342" s="109" t="s">
        <v>1190</v>
      </c>
      <c r="J1342" s="106"/>
      <c r="K1342" s="103"/>
      <c r="L1342" s="103"/>
      <c r="M1342" s="106"/>
      <c r="N1342" s="106"/>
      <c r="O1342" s="557"/>
      <c r="P1342" s="103"/>
      <c r="Q1342" s="103"/>
      <c r="R1342" s="547" t="s">
        <v>184</v>
      </c>
      <c r="S1342" s="548">
        <v>1</v>
      </c>
      <c r="T1342" s="549">
        <v>0.4</v>
      </c>
      <c r="U1342" s="695">
        <v>22</v>
      </c>
      <c r="V1342" s="696">
        <f t="shared" si="147"/>
        <v>105.60000000000001</v>
      </c>
      <c r="W1342" s="549"/>
      <c r="X1342" s="549">
        <f t="shared" si="149"/>
        <v>22</v>
      </c>
      <c r="Y1342" s="554">
        <f t="shared" si="148"/>
        <v>105.60000000000001</v>
      </c>
      <c r="Z1342" s="677" t="s">
        <v>1882</v>
      </c>
      <c r="AA1342" s="697" t="s">
        <v>1950</v>
      </c>
      <c r="AB1342" s="102"/>
      <c r="AC1342" s="707"/>
      <c r="AD1342" s="102"/>
      <c r="AE1342" s="103"/>
      <c r="AF1342" s="103"/>
      <c r="AG1342" s="103"/>
      <c r="AH1342" s="104"/>
      <c r="AI1342" s="87"/>
      <c r="AJ1342" s="103"/>
      <c r="AK1342" s="103"/>
      <c r="AL1342" s="103"/>
      <c r="AM1342" s="104"/>
      <c r="AN1342" s="102"/>
      <c r="AO1342" s="102"/>
      <c r="AP1342" s="102"/>
      <c r="AQ1342" s="102"/>
      <c r="AR1342" s="102"/>
      <c r="AS1342" s="102"/>
      <c r="AT1342" s="102"/>
      <c r="AU1342" s="102"/>
      <c r="AV1342" s="102"/>
      <c r="AW1342" s="102"/>
      <c r="AY1342" s="104"/>
    </row>
    <row r="1343" spans="1:51" hidden="1">
      <c r="A1343" s="522">
        <v>1339</v>
      </c>
      <c r="B1343" s="531" t="s">
        <v>1058</v>
      </c>
      <c r="C1343" s="513" t="s">
        <v>1911</v>
      </c>
      <c r="D1343" s="513" t="s">
        <v>2641</v>
      </c>
      <c r="E1343" s="576" t="s">
        <v>2938</v>
      </c>
      <c r="F1343" s="562" t="s">
        <v>334</v>
      </c>
      <c r="G1343" s="103" t="s">
        <v>647</v>
      </c>
      <c r="H1343" s="87" t="s">
        <v>1883</v>
      </c>
      <c r="I1343" s="109" t="s">
        <v>1191</v>
      </c>
      <c r="J1343" s="106" t="s">
        <v>1511</v>
      </c>
      <c r="K1343" s="103"/>
      <c r="L1343" s="103"/>
      <c r="M1343" s="106"/>
      <c r="N1343" s="106"/>
      <c r="O1343" s="557"/>
      <c r="P1343" s="103"/>
      <c r="Q1343" s="103"/>
      <c r="R1343" s="547" t="s">
        <v>184</v>
      </c>
      <c r="S1343" s="548">
        <v>0</v>
      </c>
      <c r="T1343" s="549">
        <v>12</v>
      </c>
      <c r="U1343" s="695">
        <v>22</v>
      </c>
      <c r="V1343" s="696">
        <f t="shared" si="147"/>
        <v>0</v>
      </c>
      <c r="W1343" s="549"/>
      <c r="X1343" s="549">
        <f t="shared" si="149"/>
        <v>22</v>
      </c>
      <c r="Y1343" s="554">
        <f t="shared" si="148"/>
        <v>0</v>
      </c>
      <c r="Z1343" s="677" t="s">
        <v>1882</v>
      </c>
      <c r="AA1343" s="697" t="s">
        <v>1950</v>
      </c>
      <c r="AB1343" s="102"/>
      <c r="AC1343" s="707"/>
      <c r="AD1343" s="102"/>
      <c r="AE1343" s="103"/>
      <c r="AF1343" s="103"/>
      <c r="AG1343" s="103"/>
      <c r="AH1343" s="104"/>
      <c r="AI1343" s="87"/>
      <c r="AJ1343" s="103"/>
      <c r="AK1343" s="103"/>
      <c r="AL1343" s="103"/>
      <c r="AM1343" s="104"/>
      <c r="AN1343" s="102"/>
      <c r="AO1343" s="102"/>
      <c r="AP1343" s="102"/>
      <c r="AQ1343" s="102"/>
      <c r="AR1343" s="102"/>
      <c r="AS1343" s="102"/>
      <c r="AT1343" s="102"/>
      <c r="AU1343" s="102"/>
      <c r="AV1343" s="102"/>
      <c r="AW1343" s="102"/>
      <c r="AY1343" s="104"/>
    </row>
    <row r="1344" spans="1:51" hidden="1">
      <c r="A1344" s="522">
        <v>1340</v>
      </c>
      <c r="B1344" s="531" t="s">
        <v>1058</v>
      </c>
      <c r="C1344" s="513" t="s">
        <v>1911</v>
      </c>
      <c r="D1344" s="513" t="s">
        <v>2641</v>
      </c>
      <c r="E1344" s="576" t="s">
        <v>2938</v>
      </c>
      <c r="F1344" s="562" t="s">
        <v>334</v>
      </c>
      <c r="G1344" s="637" t="s">
        <v>346</v>
      </c>
      <c r="H1344" s="87" t="s">
        <v>349</v>
      </c>
      <c r="I1344" s="109" t="s">
        <v>1193</v>
      </c>
      <c r="J1344" s="106" t="s">
        <v>1416</v>
      </c>
      <c r="K1344" s="103"/>
      <c r="L1344" s="103"/>
      <c r="M1344" s="106"/>
      <c r="N1344" s="106"/>
      <c r="O1344" s="557"/>
      <c r="P1344" s="103"/>
      <c r="Q1344" s="103"/>
      <c r="R1344" s="547" t="s">
        <v>420</v>
      </c>
      <c r="S1344" s="548">
        <v>1</v>
      </c>
      <c r="T1344" s="549">
        <v>0.1</v>
      </c>
      <c r="U1344" s="695">
        <v>22</v>
      </c>
      <c r="V1344" s="696">
        <f t="shared" si="147"/>
        <v>26.400000000000002</v>
      </c>
      <c r="W1344" s="549"/>
      <c r="X1344" s="549">
        <f t="shared" si="149"/>
        <v>22</v>
      </c>
      <c r="Y1344" s="554">
        <f t="shared" si="148"/>
        <v>26.400000000000002</v>
      </c>
      <c r="Z1344" s="677" t="s">
        <v>1882</v>
      </c>
      <c r="AA1344" s="697" t="s">
        <v>1950</v>
      </c>
      <c r="AB1344" s="102"/>
      <c r="AC1344" s="707"/>
      <c r="AD1344" s="102"/>
      <c r="AE1344" s="103"/>
      <c r="AF1344" s="103"/>
      <c r="AG1344" s="103"/>
      <c r="AH1344" s="104"/>
      <c r="AI1344" s="87"/>
      <c r="AJ1344" s="103"/>
      <c r="AK1344" s="103"/>
      <c r="AL1344" s="103"/>
      <c r="AM1344" s="104"/>
      <c r="AN1344" s="102"/>
      <c r="AO1344" s="102"/>
      <c r="AP1344" s="102"/>
      <c r="AQ1344" s="102"/>
      <c r="AR1344" s="102"/>
      <c r="AS1344" s="102"/>
      <c r="AT1344" s="102"/>
      <c r="AU1344" s="102"/>
      <c r="AV1344" s="102"/>
      <c r="AW1344" s="102"/>
      <c r="AY1344" s="104"/>
    </row>
    <row r="1345" spans="1:51" hidden="1">
      <c r="A1345" s="522">
        <v>1341</v>
      </c>
      <c r="B1345" s="531" t="s">
        <v>1058</v>
      </c>
      <c r="C1345" s="513" t="s">
        <v>1911</v>
      </c>
      <c r="D1345" s="513" t="s">
        <v>2641</v>
      </c>
      <c r="E1345" s="576" t="s">
        <v>2938</v>
      </c>
      <c r="F1345" s="562" t="s">
        <v>334</v>
      </c>
      <c r="G1345" s="637" t="s">
        <v>346</v>
      </c>
      <c r="H1345" s="87" t="s">
        <v>1195</v>
      </c>
      <c r="I1345" s="109" t="s">
        <v>1195</v>
      </c>
      <c r="J1345" s="106"/>
      <c r="K1345" s="103"/>
      <c r="L1345" s="103"/>
      <c r="M1345" s="106"/>
      <c r="N1345" s="106"/>
      <c r="O1345" s="557"/>
      <c r="P1345" s="103"/>
      <c r="Q1345" s="103"/>
      <c r="R1345" s="547" t="s">
        <v>1512</v>
      </c>
      <c r="S1345" s="548">
        <v>0</v>
      </c>
      <c r="T1345" s="548">
        <v>0</v>
      </c>
      <c r="U1345" s="695">
        <v>22</v>
      </c>
      <c r="V1345" s="696">
        <f t="shared" si="147"/>
        <v>0</v>
      </c>
      <c r="W1345" s="549"/>
      <c r="X1345" s="549">
        <f t="shared" si="149"/>
        <v>22</v>
      </c>
      <c r="Y1345" s="554">
        <f t="shared" si="148"/>
        <v>0</v>
      </c>
      <c r="Z1345" s="677" t="s">
        <v>1882</v>
      </c>
      <c r="AA1345" s="697" t="s">
        <v>1950</v>
      </c>
      <c r="AB1345" s="102"/>
      <c r="AC1345" s="707"/>
      <c r="AD1345" s="102"/>
      <c r="AE1345" s="103"/>
      <c r="AF1345" s="103"/>
      <c r="AG1345" s="103"/>
      <c r="AH1345" s="104"/>
      <c r="AI1345" s="87"/>
      <c r="AJ1345" s="103"/>
      <c r="AK1345" s="103"/>
      <c r="AL1345" s="103"/>
      <c r="AM1345" s="104"/>
      <c r="AN1345" s="102"/>
      <c r="AO1345" s="102"/>
      <c r="AP1345" s="102"/>
      <c r="AQ1345" s="102"/>
      <c r="AR1345" s="102"/>
      <c r="AS1345" s="102"/>
      <c r="AT1345" s="102"/>
      <c r="AU1345" s="102"/>
      <c r="AV1345" s="102"/>
      <c r="AW1345" s="102"/>
      <c r="AY1345" s="104"/>
    </row>
    <row r="1346" spans="1:51" hidden="1">
      <c r="A1346" s="522">
        <v>1342</v>
      </c>
      <c r="B1346" s="531" t="s">
        <v>1058</v>
      </c>
      <c r="C1346" s="513" t="s">
        <v>1911</v>
      </c>
      <c r="D1346" s="513" t="s">
        <v>2641</v>
      </c>
      <c r="E1346" s="576" t="s">
        <v>2938</v>
      </c>
      <c r="F1346" s="562" t="s">
        <v>334</v>
      </c>
      <c r="G1346" s="637" t="s">
        <v>346</v>
      </c>
      <c r="H1346" s="87" t="s">
        <v>1513</v>
      </c>
      <c r="I1346" s="109" t="s">
        <v>1197</v>
      </c>
      <c r="J1346" s="106"/>
      <c r="K1346" s="103"/>
      <c r="L1346" s="103"/>
      <c r="M1346" s="106"/>
      <c r="N1346" s="106"/>
      <c r="O1346" s="557"/>
      <c r="P1346" s="103"/>
      <c r="Q1346" s="103"/>
      <c r="R1346" s="547" t="s">
        <v>420</v>
      </c>
      <c r="S1346" s="548">
        <v>1</v>
      </c>
      <c r="T1346" s="549">
        <v>0.1</v>
      </c>
      <c r="U1346" s="695">
        <v>22</v>
      </c>
      <c r="V1346" s="696">
        <f t="shared" si="147"/>
        <v>26.400000000000002</v>
      </c>
      <c r="W1346" s="549"/>
      <c r="X1346" s="549">
        <f t="shared" si="149"/>
        <v>22</v>
      </c>
      <c r="Y1346" s="554">
        <f t="shared" si="148"/>
        <v>26.400000000000002</v>
      </c>
      <c r="Z1346" s="677" t="s">
        <v>1882</v>
      </c>
      <c r="AA1346" s="697" t="s">
        <v>1950</v>
      </c>
      <c r="AB1346" s="102"/>
      <c r="AC1346" s="707"/>
      <c r="AD1346" s="102"/>
      <c r="AE1346" s="103"/>
      <c r="AF1346" s="103"/>
      <c r="AG1346" s="103"/>
      <c r="AH1346" s="104"/>
      <c r="AI1346" s="87"/>
      <c r="AJ1346" s="103"/>
      <c r="AK1346" s="103"/>
      <c r="AL1346" s="103"/>
      <c r="AM1346" s="104"/>
      <c r="AN1346" s="102"/>
      <c r="AO1346" s="102"/>
      <c r="AP1346" s="102"/>
      <c r="AQ1346" s="102"/>
      <c r="AR1346" s="102"/>
      <c r="AS1346" s="102"/>
      <c r="AT1346" s="102"/>
      <c r="AU1346" s="102"/>
      <c r="AV1346" s="102"/>
      <c r="AW1346" s="102"/>
      <c r="AY1346" s="104"/>
    </row>
    <row r="1347" spans="1:51" hidden="1">
      <c r="A1347" s="522">
        <v>1343</v>
      </c>
      <c r="B1347" s="531" t="s">
        <v>1058</v>
      </c>
      <c r="C1347" s="513" t="s">
        <v>1911</v>
      </c>
      <c r="D1347" s="513" t="s">
        <v>2641</v>
      </c>
      <c r="E1347" s="576" t="s">
        <v>2938</v>
      </c>
      <c r="F1347" s="562" t="s">
        <v>334</v>
      </c>
      <c r="G1347" s="637" t="s">
        <v>346</v>
      </c>
      <c r="H1347" s="87" t="s">
        <v>355</v>
      </c>
      <c r="I1347" s="109" t="s">
        <v>1198</v>
      </c>
      <c r="J1347" s="106" t="s">
        <v>1511</v>
      </c>
      <c r="K1347" s="103"/>
      <c r="L1347" s="103"/>
      <c r="M1347" s="106"/>
      <c r="N1347" s="106"/>
      <c r="O1347" s="557"/>
      <c r="P1347" s="103"/>
      <c r="Q1347" s="103"/>
      <c r="R1347" s="547" t="s">
        <v>420</v>
      </c>
      <c r="S1347" s="548">
        <v>0</v>
      </c>
      <c r="T1347" s="549">
        <v>24</v>
      </c>
      <c r="U1347" s="695">
        <v>22</v>
      </c>
      <c r="V1347" s="696">
        <f t="shared" si="147"/>
        <v>0</v>
      </c>
      <c r="W1347" s="549"/>
      <c r="X1347" s="549">
        <f t="shared" si="149"/>
        <v>22</v>
      </c>
      <c r="Y1347" s="554">
        <f t="shared" si="148"/>
        <v>0</v>
      </c>
      <c r="Z1347" s="677" t="s">
        <v>1882</v>
      </c>
      <c r="AA1347" s="697" t="s">
        <v>1950</v>
      </c>
      <c r="AB1347" s="102"/>
      <c r="AC1347" s="707"/>
      <c r="AD1347" s="102"/>
      <c r="AE1347" s="103"/>
      <c r="AF1347" s="103"/>
      <c r="AG1347" s="103"/>
      <c r="AH1347" s="104"/>
      <c r="AI1347" s="87"/>
      <c r="AJ1347" s="103"/>
      <c r="AK1347" s="103"/>
      <c r="AL1347" s="103"/>
      <c r="AM1347" s="104"/>
      <c r="AN1347" s="102"/>
      <c r="AO1347" s="102"/>
      <c r="AP1347" s="102"/>
      <c r="AQ1347" s="102"/>
      <c r="AR1347" s="102"/>
      <c r="AS1347" s="102"/>
      <c r="AT1347" s="102"/>
      <c r="AU1347" s="102"/>
      <c r="AV1347" s="102"/>
      <c r="AW1347" s="102"/>
      <c r="AY1347" s="104"/>
    </row>
    <row r="1348" spans="1:51" ht="23" hidden="1">
      <c r="A1348" s="522">
        <v>1344</v>
      </c>
      <c r="B1348" s="531" t="s">
        <v>1058</v>
      </c>
      <c r="C1348" s="513" t="s">
        <v>1911</v>
      </c>
      <c r="D1348" s="513" t="s">
        <v>2641</v>
      </c>
      <c r="E1348" s="576" t="s">
        <v>2938</v>
      </c>
      <c r="F1348" s="562" t="s">
        <v>334</v>
      </c>
      <c r="G1348" s="562" t="s">
        <v>400</v>
      </c>
      <c r="H1348" s="87" t="s">
        <v>1545</v>
      </c>
      <c r="I1348" s="87" t="s">
        <v>1200</v>
      </c>
      <c r="J1348" s="106" t="s">
        <v>1927</v>
      </c>
      <c r="K1348" s="103"/>
      <c r="L1348" s="103"/>
      <c r="M1348" s="106"/>
      <c r="N1348" s="106"/>
      <c r="O1348" s="557"/>
      <c r="P1348" s="103"/>
      <c r="Q1348" s="103"/>
      <c r="R1348" s="87" t="s">
        <v>184</v>
      </c>
      <c r="S1348" s="548">
        <v>1</v>
      </c>
      <c r="T1348" s="549">
        <v>0.2</v>
      </c>
      <c r="U1348" s="695">
        <v>22</v>
      </c>
      <c r="V1348" s="696">
        <f t="shared" si="147"/>
        <v>52.800000000000004</v>
      </c>
      <c r="W1348" s="549"/>
      <c r="X1348" s="549">
        <f t="shared" si="149"/>
        <v>22</v>
      </c>
      <c r="Y1348" s="554">
        <f t="shared" si="148"/>
        <v>52.800000000000004</v>
      </c>
      <c r="Z1348" s="677" t="s">
        <v>1882</v>
      </c>
      <c r="AA1348" s="697" t="s">
        <v>1950</v>
      </c>
      <c r="AB1348" s="102"/>
      <c r="AC1348" s="707"/>
      <c r="AD1348" s="102"/>
      <c r="AE1348" s="103">
        <v>1</v>
      </c>
      <c r="AF1348" s="103">
        <v>1</v>
      </c>
      <c r="AG1348" s="103">
        <v>2</v>
      </c>
      <c r="AH1348" s="104">
        <f>AE1348*AF1348*AG1348*12</f>
        <v>24</v>
      </c>
      <c r="AI1348" s="87"/>
      <c r="AJ1348" s="103"/>
      <c r="AK1348" s="103"/>
      <c r="AL1348" s="103"/>
      <c r="AM1348" s="104">
        <f>AJ1348*AK1348*AL1348*12</f>
        <v>0</v>
      </c>
      <c r="AN1348" s="102"/>
      <c r="AO1348" s="102"/>
      <c r="AP1348" s="102"/>
      <c r="AQ1348" s="102"/>
      <c r="AR1348" s="102"/>
      <c r="AS1348" s="102"/>
      <c r="AT1348" s="102"/>
      <c r="AU1348" s="102"/>
      <c r="AV1348" s="102"/>
      <c r="AW1348" s="102"/>
      <c r="AY1348" s="104"/>
    </row>
    <row r="1349" spans="1:51" hidden="1">
      <c r="A1349" s="522">
        <v>1345</v>
      </c>
      <c r="B1349" s="531" t="s">
        <v>1058</v>
      </c>
      <c r="C1349" s="513" t="s">
        <v>1911</v>
      </c>
      <c r="D1349" s="513" t="s">
        <v>2641</v>
      </c>
      <c r="E1349" s="576" t="s">
        <v>2938</v>
      </c>
      <c r="F1349" s="562" t="s">
        <v>334</v>
      </c>
      <c r="G1349" s="562" t="s">
        <v>400</v>
      </c>
      <c r="H1349" s="87" t="s">
        <v>1885</v>
      </c>
      <c r="I1349" s="109" t="s">
        <v>1928</v>
      </c>
      <c r="J1349" s="106" t="s">
        <v>1927</v>
      </c>
      <c r="K1349" s="103"/>
      <c r="L1349" s="103"/>
      <c r="M1349" s="106"/>
      <c r="N1349" s="106"/>
      <c r="O1349" s="557"/>
      <c r="P1349" s="103"/>
      <c r="Q1349" s="103"/>
      <c r="R1349" s="87" t="s">
        <v>184</v>
      </c>
      <c r="S1349" s="548">
        <v>1</v>
      </c>
      <c r="T1349" s="549">
        <v>1.2</v>
      </c>
      <c r="U1349" s="695">
        <v>22</v>
      </c>
      <c r="V1349" s="696">
        <f t="shared" si="147"/>
        <v>316.79999999999995</v>
      </c>
      <c r="W1349" s="549"/>
      <c r="X1349" s="549">
        <f t="shared" si="149"/>
        <v>22</v>
      </c>
      <c r="Y1349" s="554">
        <f t="shared" si="148"/>
        <v>316.79999999999995</v>
      </c>
      <c r="Z1349" s="677" t="s">
        <v>1882</v>
      </c>
      <c r="AA1349" s="697" t="s">
        <v>1950</v>
      </c>
      <c r="AB1349" s="102"/>
      <c r="AC1349" s="707"/>
      <c r="AD1349" s="102"/>
      <c r="AE1349" s="103">
        <v>1</v>
      </c>
      <c r="AF1349" s="103"/>
      <c r="AG1349" s="103"/>
      <c r="AH1349" s="104">
        <f>AE1349*AF1349*AG1349*12</f>
        <v>0</v>
      </c>
      <c r="AI1349" s="87"/>
      <c r="AJ1349" s="103"/>
      <c r="AK1349" s="103"/>
      <c r="AL1349" s="103"/>
      <c r="AM1349" s="104">
        <f>AJ1349*AK1349*AL1349*12</f>
        <v>0</v>
      </c>
      <c r="AN1349" s="102"/>
      <c r="AO1349" s="102"/>
      <c r="AP1349" s="102"/>
      <c r="AQ1349" s="102"/>
      <c r="AR1349" s="102"/>
      <c r="AS1349" s="102"/>
      <c r="AT1349" s="102"/>
      <c r="AU1349" s="102"/>
      <c r="AV1349" s="102"/>
      <c r="AW1349" s="102"/>
      <c r="AY1349" s="104"/>
    </row>
    <row r="1350" spans="1:51" hidden="1">
      <c r="A1350" s="522">
        <v>1346</v>
      </c>
      <c r="B1350" s="531" t="s">
        <v>1058</v>
      </c>
      <c r="C1350" s="513" t="s">
        <v>1911</v>
      </c>
      <c r="D1350" s="513" t="s">
        <v>2641</v>
      </c>
      <c r="E1350" s="576" t="s">
        <v>2938</v>
      </c>
      <c r="F1350" s="562" t="s">
        <v>334</v>
      </c>
      <c r="G1350" s="103" t="s">
        <v>1887</v>
      </c>
      <c r="H1350" s="87" t="s">
        <v>404</v>
      </c>
      <c r="I1350" s="109" t="s">
        <v>1888</v>
      </c>
      <c r="J1350" s="106" t="s">
        <v>1416</v>
      </c>
      <c r="K1350" s="103"/>
      <c r="L1350" s="103"/>
      <c r="M1350" s="106"/>
      <c r="N1350" s="106"/>
      <c r="O1350" s="557"/>
      <c r="P1350" s="103"/>
      <c r="Q1350" s="103"/>
      <c r="R1350" s="87" t="s">
        <v>420</v>
      </c>
      <c r="S1350" s="548">
        <v>1</v>
      </c>
      <c r="T1350" s="549">
        <v>0.3</v>
      </c>
      <c r="U1350" s="695">
        <v>22</v>
      </c>
      <c r="V1350" s="696">
        <f t="shared" si="147"/>
        <v>79.199999999999989</v>
      </c>
      <c r="W1350" s="549"/>
      <c r="X1350" s="549">
        <f t="shared" si="149"/>
        <v>22</v>
      </c>
      <c r="Y1350" s="554">
        <f t="shared" si="148"/>
        <v>79.199999999999989</v>
      </c>
      <c r="Z1350" s="677" t="s">
        <v>1882</v>
      </c>
      <c r="AA1350" s="697" t="s">
        <v>1950</v>
      </c>
      <c r="AB1350" s="102"/>
      <c r="AC1350" s="707"/>
      <c r="AD1350" s="102"/>
      <c r="AE1350" s="103">
        <v>1</v>
      </c>
      <c r="AF1350" s="103">
        <v>1</v>
      </c>
      <c r="AG1350" s="103">
        <v>2</v>
      </c>
      <c r="AH1350" s="104">
        <f t="shared" si="144"/>
        <v>24</v>
      </c>
      <c r="AI1350" s="87"/>
      <c r="AJ1350" s="103"/>
      <c r="AK1350" s="103"/>
      <c r="AL1350" s="103"/>
      <c r="AM1350" s="104">
        <f t="shared" si="152"/>
        <v>0</v>
      </c>
      <c r="AN1350" s="102"/>
      <c r="AO1350" s="102"/>
      <c r="AP1350" s="102"/>
      <c r="AQ1350" s="102"/>
      <c r="AR1350" s="102"/>
      <c r="AS1350" s="102"/>
      <c r="AT1350" s="102"/>
      <c r="AU1350" s="102"/>
      <c r="AV1350" s="102"/>
      <c r="AW1350" s="102"/>
      <c r="AY1350" s="104"/>
    </row>
    <row r="1351" spans="1:51" ht="17.25" hidden="1" customHeight="1">
      <c r="A1351" s="522">
        <v>1347</v>
      </c>
      <c r="B1351" s="531" t="s">
        <v>1058</v>
      </c>
      <c r="C1351" s="513" t="s">
        <v>1911</v>
      </c>
      <c r="D1351" s="513" t="s">
        <v>2641</v>
      </c>
      <c r="E1351" s="576" t="s">
        <v>2938</v>
      </c>
      <c r="F1351" s="562" t="s">
        <v>334</v>
      </c>
      <c r="G1351" s="513" t="s">
        <v>1889</v>
      </c>
      <c r="H1351" s="87" t="s">
        <v>406</v>
      </c>
      <c r="I1351" s="109" t="s">
        <v>407</v>
      </c>
      <c r="J1351" s="106" t="s">
        <v>426</v>
      </c>
      <c r="K1351" s="103"/>
      <c r="L1351" s="103"/>
      <c r="M1351" s="106"/>
      <c r="N1351" s="106"/>
      <c r="O1351" s="557"/>
      <c r="P1351" s="103"/>
      <c r="Q1351" s="103"/>
      <c r="R1351" s="87" t="s">
        <v>420</v>
      </c>
      <c r="S1351" s="548">
        <v>1</v>
      </c>
      <c r="T1351" s="549">
        <v>0.3</v>
      </c>
      <c r="U1351" s="695">
        <v>22</v>
      </c>
      <c r="V1351" s="696">
        <f t="shared" si="147"/>
        <v>79.199999999999989</v>
      </c>
      <c r="W1351" s="549"/>
      <c r="X1351" s="549">
        <f t="shared" si="149"/>
        <v>22</v>
      </c>
      <c r="Y1351" s="554">
        <f t="shared" si="148"/>
        <v>79.199999999999989</v>
      </c>
      <c r="Z1351" s="677" t="s">
        <v>1882</v>
      </c>
      <c r="AA1351" s="697" t="s">
        <v>1950</v>
      </c>
      <c r="AB1351" s="102"/>
      <c r="AC1351" s="707"/>
      <c r="AD1351" s="102"/>
      <c r="AE1351" s="103">
        <v>1</v>
      </c>
      <c r="AF1351" s="103"/>
      <c r="AG1351" s="103"/>
      <c r="AH1351" s="104">
        <f t="shared" si="144"/>
        <v>0</v>
      </c>
      <c r="AI1351" s="87"/>
      <c r="AJ1351" s="103"/>
      <c r="AK1351" s="103"/>
      <c r="AL1351" s="103"/>
      <c r="AM1351" s="104">
        <f t="shared" si="152"/>
        <v>0</v>
      </c>
      <c r="AN1351" s="102"/>
      <c r="AO1351" s="102"/>
      <c r="AP1351" s="102"/>
      <c r="AQ1351" s="102"/>
      <c r="AR1351" s="102"/>
      <c r="AS1351" s="102"/>
      <c r="AT1351" s="102"/>
      <c r="AU1351" s="102"/>
      <c r="AV1351" s="102"/>
      <c r="AW1351" s="102"/>
      <c r="AY1351" s="104"/>
    </row>
    <row r="1352" spans="1:51" ht="17.25" hidden="1" customHeight="1">
      <c r="A1352" s="522">
        <v>1348</v>
      </c>
      <c r="B1352" s="531" t="s">
        <v>1058</v>
      </c>
      <c r="C1352" s="513" t="s">
        <v>1911</v>
      </c>
      <c r="D1352" s="513" t="s">
        <v>2641</v>
      </c>
      <c r="E1352" s="576" t="s">
        <v>2938</v>
      </c>
      <c r="F1352" s="562" t="s">
        <v>334</v>
      </c>
      <c r="G1352" s="513" t="s">
        <v>1890</v>
      </c>
      <c r="H1352" s="87" t="s">
        <v>1891</v>
      </c>
      <c r="I1352" s="109" t="s">
        <v>1892</v>
      </c>
      <c r="J1352" s="106" t="s">
        <v>1893</v>
      </c>
      <c r="K1352" s="103"/>
      <c r="L1352" s="103"/>
      <c r="M1352" s="106"/>
      <c r="N1352" s="106"/>
      <c r="O1352" s="557"/>
      <c r="P1352" s="103"/>
      <c r="Q1352" s="103"/>
      <c r="R1352" s="87" t="s">
        <v>420</v>
      </c>
      <c r="S1352" s="548">
        <v>1</v>
      </c>
      <c r="T1352" s="549">
        <v>0.5</v>
      </c>
      <c r="U1352" s="695">
        <v>22</v>
      </c>
      <c r="V1352" s="696">
        <f t="shared" si="147"/>
        <v>132</v>
      </c>
      <c r="W1352" s="549"/>
      <c r="X1352" s="549">
        <f t="shared" si="149"/>
        <v>22</v>
      </c>
      <c r="Y1352" s="554">
        <f t="shared" si="148"/>
        <v>132</v>
      </c>
      <c r="Z1352" s="677" t="s">
        <v>1882</v>
      </c>
      <c r="AA1352" s="697" t="s">
        <v>1950</v>
      </c>
      <c r="AB1352" s="102"/>
      <c r="AC1352" s="707"/>
      <c r="AD1352" s="102"/>
      <c r="AE1352" s="103">
        <v>1</v>
      </c>
      <c r="AF1352" s="103">
        <v>2</v>
      </c>
      <c r="AG1352" s="103">
        <f>2.8*8</f>
        <v>22.4</v>
      </c>
      <c r="AH1352" s="104">
        <f t="shared" si="144"/>
        <v>537.59999999999991</v>
      </c>
      <c r="AI1352" s="87"/>
      <c r="AJ1352" s="103">
        <v>1</v>
      </c>
      <c r="AK1352" s="103">
        <v>2</v>
      </c>
      <c r="AL1352" s="103">
        <f>4.3*8+2.8*8</f>
        <v>56.8</v>
      </c>
      <c r="AM1352" s="104">
        <f t="shared" si="152"/>
        <v>1363.1999999999998</v>
      </c>
      <c r="AN1352" s="102"/>
      <c r="AO1352" s="102"/>
      <c r="AP1352" s="102"/>
      <c r="AQ1352" s="102"/>
      <c r="AR1352" s="102"/>
      <c r="AS1352" s="102"/>
      <c r="AT1352" s="102"/>
      <c r="AU1352" s="102"/>
      <c r="AV1352" s="102"/>
      <c r="AW1352" s="102"/>
      <c r="AY1352" s="104"/>
    </row>
    <row r="1353" spans="1:51" hidden="1">
      <c r="A1353" s="522">
        <v>1349</v>
      </c>
      <c r="B1353" s="531" t="s">
        <v>1058</v>
      </c>
      <c r="C1353" s="513" t="s">
        <v>1911</v>
      </c>
      <c r="D1353" s="513" t="s">
        <v>2641</v>
      </c>
      <c r="E1353" s="576" t="s">
        <v>2938</v>
      </c>
      <c r="F1353" s="562" t="s">
        <v>334</v>
      </c>
      <c r="G1353" s="513" t="s">
        <v>1204</v>
      </c>
      <c r="H1353" s="87" t="s">
        <v>431</v>
      </c>
      <c r="I1353" s="109" t="s">
        <v>1206</v>
      </c>
      <c r="J1353" s="106" t="s">
        <v>1242</v>
      </c>
      <c r="K1353" s="103"/>
      <c r="L1353" s="103"/>
      <c r="M1353" s="106"/>
      <c r="N1353" s="106"/>
      <c r="O1353" s="557"/>
      <c r="P1353" s="103"/>
      <c r="Q1353" s="103"/>
      <c r="R1353" s="87" t="s">
        <v>184</v>
      </c>
      <c r="S1353" s="548">
        <v>1</v>
      </c>
      <c r="T1353" s="549">
        <v>0.2</v>
      </c>
      <c r="U1353" s="695">
        <v>22</v>
      </c>
      <c r="V1353" s="696">
        <f t="shared" si="147"/>
        <v>52.800000000000004</v>
      </c>
      <c r="W1353" s="549"/>
      <c r="X1353" s="549">
        <f t="shared" si="149"/>
        <v>22</v>
      </c>
      <c r="Y1353" s="554">
        <f t="shared" si="148"/>
        <v>52.800000000000004</v>
      </c>
      <c r="Z1353" s="677" t="s">
        <v>1882</v>
      </c>
      <c r="AA1353" s="697" t="s">
        <v>1950</v>
      </c>
      <c r="AB1353" s="102"/>
      <c r="AC1353" s="707"/>
      <c r="AD1353" s="102"/>
      <c r="AE1353" s="103"/>
      <c r="AF1353" s="103"/>
      <c r="AG1353" s="103"/>
      <c r="AH1353" s="104"/>
      <c r="AI1353" s="87"/>
      <c r="AJ1353" s="103"/>
      <c r="AK1353" s="103"/>
      <c r="AL1353" s="103"/>
      <c r="AM1353" s="104"/>
      <c r="AN1353" s="102"/>
      <c r="AO1353" s="102"/>
      <c r="AP1353" s="102"/>
      <c r="AQ1353" s="102"/>
      <c r="AR1353" s="102"/>
      <c r="AS1353" s="102"/>
      <c r="AT1353" s="102"/>
      <c r="AU1353" s="102"/>
      <c r="AV1353" s="102"/>
      <c r="AW1353" s="102"/>
      <c r="AY1353" s="104"/>
    </row>
    <row r="1354" spans="1:51" ht="17.25" hidden="1" customHeight="1">
      <c r="A1354" s="522">
        <v>1350</v>
      </c>
      <c r="B1354" s="531" t="s">
        <v>1058</v>
      </c>
      <c r="C1354" s="513" t="s">
        <v>1911</v>
      </c>
      <c r="D1354" s="513" t="s">
        <v>2641</v>
      </c>
      <c r="E1354" s="576" t="s">
        <v>2938</v>
      </c>
      <c r="F1354" s="562" t="s">
        <v>334</v>
      </c>
      <c r="G1354" s="513" t="s">
        <v>1204</v>
      </c>
      <c r="H1354" s="87" t="s">
        <v>413</v>
      </c>
      <c r="I1354" s="109" t="s">
        <v>1894</v>
      </c>
      <c r="J1354" s="106" t="s">
        <v>1242</v>
      </c>
      <c r="K1354" s="103"/>
      <c r="L1354" s="103"/>
      <c r="M1354" s="106"/>
      <c r="N1354" s="106"/>
      <c r="O1354" s="557"/>
      <c r="P1354" s="103"/>
      <c r="Q1354" s="103"/>
      <c r="R1354" s="87" t="s">
        <v>184</v>
      </c>
      <c r="S1354" s="548">
        <v>0</v>
      </c>
      <c r="T1354" s="549">
        <v>0.6</v>
      </c>
      <c r="U1354" s="695">
        <v>22</v>
      </c>
      <c r="V1354" s="696">
        <f t="shared" ref="V1354:V1417" si="153">S1354*T1354*U1354*12</f>
        <v>0</v>
      </c>
      <c r="W1354" s="549"/>
      <c r="X1354" s="549">
        <f t="shared" si="149"/>
        <v>22</v>
      </c>
      <c r="Y1354" s="554">
        <f t="shared" si="148"/>
        <v>0</v>
      </c>
      <c r="Z1354" s="677" t="s">
        <v>1882</v>
      </c>
      <c r="AA1354" s="697" t="s">
        <v>1950</v>
      </c>
      <c r="AB1354" s="698" t="s">
        <v>1929</v>
      </c>
      <c r="AC1354" s="707"/>
      <c r="AD1354" s="102"/>
      <c r="AE1354" s="103"/>
      <c r="AF1354" s="103"/>
      <c r="AG1354" s="103"/>
      <c r="AH1354" s="104"/>
      <c r="AI1354" s="87"/>
      <c r="AJ1354" s="103"/>
      <c r="AK1354" s="103"/>
      <c r="AL1354" s="103"/>
      <c r="AM1354" s="104"/>
      <c r="AN1354" s="102"/>
      <c r="AO1354" s="102"/>
      <c r="AP1354" s="102"/>
      <c r="AQ1354" s="102"/>
      <c r="AR1354" s="102"/>
      <c r="AS1354" s="102"/>
      <c r="AT1354" s="102"/>
      <c r="AU1354" s="102"/>
      <c r="AV1354" s="102"/>
      <c r="AW1354" s="102"/>
      <c r="AY1354" s="104"/>
    </row>
    <row r="1355" spans="1:51" hidden="1">
      <c r="A1355" s="522">
        <v>1351</v>
      </c>
      <c r="B1355" s="531" t="s">
        <v>1058</v>
      </c>
      <c r="C1355" s="513" t="s">
        <v>1911</v>
      </c>
      <c r="D1355" s="513" t="s">
        <v>2641</v>
      </c>
      <c r="E1355" s="576" t="s">
        <v>2938</v>
      </c>
      <c r="F1355" s="562" t="s">
        <v>334</v>
      </c>
      <c r="G1355" s="103" t="s">
        <v>1895</v>
      </c>
      <c r="H1355" s="87" t="s">
        <v>418</v>
      </c>
      <c r="I1355" s="109" t="s">
        <v>419</v>
      </c>
      <c r="J1355" s="106" t="s">
        <v>426</v>
      </c>
      <c r="K1355" s="103"/>
      <c r="L1355" s="103"/>
      <c r="M1355" s="106"/>
      <c r="N1355" s="106"/>
      <c r="O1355" s="557"/>
      <c r="P1355" s="103"/>
      <c r="Q1355" s="103"/>
      <c r="R1355" s="87" t="s">
        <v>184</v>
      </c>
      <c r="S1355" s="548">
        <v>1</v>
      </c>
      <c r="T1355" s="549">
        <v>0.1</v>
      </c>
      <c r="U1355" s="695">
        <v>22</v>
      </c>
      <c r="V1355" s="696">
        <f t="shared" si="153"/>
        <v>26.400000000000002</v>
      </c>
      <c r="W1355" s="549"/>
      <c r="X1355" s="549">
        <f t="shared" si="149"/>
        <v>22</v>
      </c>
      <c r="Y1355" s="554">
        <f t="shared" ref="Y1355:Y1418" si="154">S1355*T1355*X1355*12</f>
        <v>26.400000000000002</v>
      </c>
      <c r="Z1355" s="677" t="s">
        <v>1882</v>
      </c>
      <c r="AA1355" s="697" t="s">
        <v>1950</v>
      </c>
      <c r="AB1355" s="102"/>
      <c r="AC1355" s="707"/>
      <c r="AD1355" s="102"/>
      <c r="AE1355" s="103"/>
      <c r="AF1355" s="103"/>
      <c r="AG1355" s="103"/>
      <c r="AH1355" s="104"/>
      <c r="AI1355" s="87"/>
      <c r="AJ1355" s="103"/>
      <c r="AK1355" s="103"/>
      <c r="AL1355" s="103"/>
      <c r="AM1355" s="104"/>
      <c r="AN1355" s="102"/>
      <c r="AO1355" s="102"/>
      <c r="AP1355" s="102"/>
      <c r="AQ1355" s="102"/>
      <c r="AR1355" s="102"/>
      <c r="AS1355" s="102"/>
      <c r="AT1355" s="102"/>
      <c r="AU1355" s="102"/>
      <c r="AV1355" s="102"/>
      <c r="AW1355" s="102"/>
      <c r="AY1355" s="104"/>
    </row>
    <row r="1356" spans="1:51" hidden="1">
      <c r="A1356" s="522">
        <v>1352</v>
      </c>
      <c r="B1356" s="531" t="s">
        <v>1058</v>
      </c>
      <c r="C1356" s="513" t="s">
        <v>1911</v>
      </c>
      <c r="D1356" s="513" t="s">
        <v>2641</v>
      </c>
      <c r="E1356" s="576" t="s">
        <v>2938</v>
      </c>
      <c r="F1356" s="562" t="s">
        <v>334</v>
      </c>
      <c r="G1356" s="103" t="s">
        <v>1895</v>
      </c>
      <c r="H1356" s="87" t="s">
        <v>421</v>
      </c>
      <c r="I1356" s="109" t="s">
        <v>425</v>
      </c>
      <c r="J1356" s="106" t="s">
        <v>426</v>
      </c>
      <c r="K1356" s="103"/>
      <c r="L1356" s="103"/>
      <c r="M1356" s="106"/>
      <c r="N1356" s="106"/>
      <c r="O1356" s="557"/>
      <c r="P1356" s="103"/>
      <c r="Q1356" s="103"/>
      <c r="R1356" s="87" t="s">
        <v>184</v>
      </c>
      <c r="S1356" s="548">
        <v>1</v>
      </c>
      <c r="T1356" s="549">
        <v>0.1</v>
      </c>
      <c r="U1356" s="695">
        <v>22</v>
      </c>
      <c r="V1356" s="696">
        <f t="shared" si="153"/>
        <v>26.400000000000002</v>
      </c>
      <c r="W1356" s="549"/>
      <c r="X1356" s="549">
        <f t="shared" si="149"/>
        <v>22</v>
      </c>
      <c r="Y1356" s="554">
        <f t="shared" si="154"/>
        <v>26.400000000000002</v>
      </c>
      <c r="Z1356" s="677" t="s">
        <v>1882</v>
      </c>
      <c r="AA1356" s="697" t="s">
        <v>1950</v>
      </c>
      <c r="AB1356" s="102"/>
      <c r="AC1356" s="707"/>
      <c r="AD1356" s="102"/>
      <c r="AE1356" s="103"/>
      <c r="AF1356" s="103"/>
      <c r="AG1356" s="103"/>
      <c r="AH1356" s="104"/>
      <c r="AI1356" s="87"/>
      <c r="AJ1356" s="103"/>
      <c r="AK1356" s="103"/>
      <c r="AL1356" s="103"/>
      <c r="AM1356" s="104"/>
      <c r="AN1356" s="102"/>
      <c r="AO1356" s="102"/>
      <c r="AP1356" s="102"/>
      <c r="AQ1356" s="102"/>
      <c r="AR1356" s="102"/>
      <c r="AS1356" s="102"/>
      <c r="AT1356" s="102"/>
      <c r="AU1356" s="102"/>
      <c r="AV1356" s="102"/>
      <c r="AW1356" s="102"/>
      <c r="AY1356" s="104"/>
    </row>
    <row r="1357" spans="1:51" ht="23" hidden="1">
      <c r="A1357" s="522">
        <v>1353</v>
      </c>
      <c r="B1357" s="531" t="s">
        <v>1058</v>
      </c>
      <c r="C1357" s="513" t="s">
        <v>1911</v>
      </c>
      <c r="D1357" s="513" t="s">
        <v>2642</v>
      </c>
      <c r="E1357" s="562" t="s">
        <v>2644</v>
      </c>
      <c r="F1357" s="513" t="s">
        <v>2683</v>
      </c>
      <c r="G1357" s="513" t="s">
        <v>1039</v>
      </c>
      <c r="H1357" s="87" t="s">
        <v>431</v>
      </c>
      <c r="I1357" s="109" t="s">
        <v>1896</v>
      </c>
      <c r="J1357" s="106" t="s">
        <v>1242</v>
      </c>
      <c r="K1357" s="103"/>
      <c r="L1357" s="103"/>
      <c r="M1357" s="106"/>
      <c r="N1357" s="106"/>
      <c r="O1357" s="557" t="s">
        <v>1897</v>
      </c>
      <c r="P1357" s="103"/>
      <c r="Q1357" s="103"/>
      <c r="R1357" s="87" t="s">
        <v>184</v>
      </c>
      <c r="S1357" s="548">
        <v>1</v>
      </c>
      <c r="T1357" s="549">
        <v>0.25</v>
      </c>
      <c r="U1357" s="695">
        <v>22</v>
      </c>
      <c r="V1357" s="696">
        <f t="shared" si="153"/>
        <v>66</v>
      </c>
      <c r="W1357" s="549"/>
      <c r="X1357" s="549">
        <f t="shared" si="149"/>
        <v>22</v>
      </c>
      <c r="Y1357" s="554">
        <f t="shared" si="154"/>
        <v>66</v>
      </c>
      <c r="Z1357" s="677" t="s">
        <v>1882</v>
      </c>
      <c r="AA1357" s="697" t="s">
        <v>1950</v>
      </c>
      <c r="AB1357" s="102"/>
      <c r="AC1357" s="707"/>
      <c r="AD1357" s="102"/>
      <c r="AE1357" s="103">
        <v>1</v>
      </c>
      <c r="AF1357" s="103">
        <v>1</v>
      </c>
      <c r="AG1357" s="103">
        <v>2</v>
      </c>
      <c r="AH1357" s="104">
        <f t="shared" si="144"/>
        <v>24</v>
      </c>
      <c r="AI1357" s="87"/>
      <c r="AJ1357" s="103"/>
      <c r="AK1357" s="103"/>
      <c r="AL1357" s="103"/>
      <c r="AM1357" s="104">
        <f t="shared" si="152"/>
        <v>0</v>
      </c>
      <c r="AN1357" s="102"/>
      <c r="AO1357" s="102"/>
      <c r="AP1357" s="102"/>
      <c r="AQ1357" s="102"/>
      <c r="AR1357" s="102"/>
      <c r="AS1357" s="102"/>
      <c r="AT1357" s="102"/>
      <c r="AU1357" s="102"/>
      <c r="AV1357" s="102"/>
      <c r="AW1357" s="102"/>
      <c r="AY1357" s="104"/>
    </row>
    <row r="1358" spans="1:51" ht="23" hidden="1">
      <c r="A1358" s="522">
        <v>1354</v>
      </c>
      <c r="B1358" s="531" t="s">
        <v>1058</v>
      </c>
      <c r="C1358" s="513" t="s">
        <v>1911</v>
      </c>
      <c r="D1358" s="513" t="s">
        <v>2642</v>
      </c>
      <c r="E1358" s="562" t="s">
        <v>2644</v>
      </c>
      <c r="F1358" s="513" t="s">
        <v>2683</v>
      </c>
      <c r="G1358" s="513" t="s">
        <v>1039</v>
      </c>
      <c r="H1358" s="87" t="s">
        <v>1898</v>
      </c>
      <c r="I1358" s="109" t="s">
        <v>1899</v>
      </c>
      <c r="J1358" s="106" t="s">
        <v>1242</v>
      </c>
      <c r="K1358" s="103"/>
      <c r="L1358" s="103"/>
      <c r="M1358" s="106" t="s">
        <v>1900</v>
      </c>
      <c r="N1358" s="106"/>
      <c r="O1358" s="557" t="s">
        <v>1897</v>
      </c>
      <c r="P1358" s="103"/>
      <c r="Q1358" s="103"/>
      <c r="R1358" s="87" t="s">
        <v>184</v>
      </c>
      <c r="S1358" s="548">
        <v>0</v>
      </c>
      <c r="T1358" s="549">
        <v>0.25</v>
      </c>
      <c r="U1358" s="695">
        <v>22</v>
      </c>
      <c r="V1358" s="696">
        <f t="shared" si="153"/>
        <v>0</v>
      </c>
      <c r="W1358" s="549"/>
      <c r="X1358" s="549">
        <f t="shared" si="149"/>
        <v>22</v>
      </c>
      <c r="Y1358" s="554">
        <f t="shared" si="154"/>
        <v>0</v>
      </c>
      <c r="Z1358" s="677" t="s">
        <v>1882</v>
      </c>
      <c r="AA1358" s="697" t="s">
        <v>1950</v>
      </c>
      <c r="AB1358" s="102"/>
      <c r="AC1358" s="707"/>
      <c r="AD1358" s="102"/>
      <c r="AE1358" s="103">
        <v>1</v>
      </c>
      <c r="AF1358" s="103"/>
      <c r="AG1358" s="103"/>
      <c r="AH1358" s="104">
        <f t="shared" si="144"/>
        <v>0</v>
      </c>
      <c r="AI1358" s="87"/>
      <c r="AJ1358" s="103"/>
      <c r="AK1358" s="103"/>
      <c r="AL1358" s="103"/>
      <c r="AM1358" s="104">
        <f t="shared" si="152"/>
        <v>0</v>
      </c>
      <c r="AN1358" s="102"/>
      <c r="AO1358" s="102"/>
      <c r="AP1358" s="102"/>
      <c r="AQ1358" s="102"/>
      <c r="AR1358" s="102"/>
      <c r="AS1358" s="102"/>
      <c r="AT1358" s="102"/>
      <c r="AU1358" s="102"/>
      <c r="AV1358" s="102"/>
      <c r="AW1358" s="102"/>
      <c r="AY1358" s="104"/>
    </row>
    <row r="1359" spans="1:51" hidden="1">
      <c r="A1359" s="522">
        <v>1355</v>
      </c>
      <c r="B1359" s="531" t="s">
        <v>1058</v>
      </c>
      <c r="C1359" s="513" t="s">
        <v>1911</v>
      </c>
      <c r="D1359" s="513" t="s">
        <v>2642</v>
      </c>
      <c r="E1359" s="562" t="s">
        <v>2644</v>
      </c>
      <c r="F1359" s="513" t="s">
        <v>2683</v>
      </c>
      <c r="G1359" s="513" t="s">
        <v>1039</v>
      </c>
      <c r="H1359" s="87" t="s">
        <v>193</v>
      </c>
      <c r="I1359" s="109" t="s">
        <v>1901</v>
      </c>
      <c r="J1359" s="106" t="s">
        <v>1902</v>
      </c>
      <c r="K1359" s="103"/>
      <c r="L1359" s="103"/>
      <c r="M1359" s="106"/>
      <c r="N1359" s="106"/>
      <c r="O1359" s="557" t="s">
        <v>1897</v>
      </c>
      <c r="P1359" s="103"/>
      <c r="Q1359" s="103"/>
      <c r="R1359" s="87" t="s">
        <v>184</v>
      </c>
      <c r="S1359" s="548">
        <v>1</v>
      </c>
      <c r="T1359" s="549">
        <v>0.25</v>
      </c>
      <c r="U1359" s="695">
        <v>22</v>
      </c>
      <c r="V1359" s="696">
        <f t="shared" si="153"/>
        <v>66</v>
      </c>
      <c r="W1359" s="549"/>
      <c r="X1359" s="549">
        <f t="shared" si="149"/>
        <v>22</v>
      </c>
      <c r="Y1359" s="554">
        <f t="shared" si="154"/>
        <v>66</v>
      </c>
      <c r="Z1359" s="677" t="s">
        <v>1882</v>
      </c>
      <c r="AA1359" s="697" t="s">
        <v>1950</v>
      </c>
      <c r="AB1359" s="102"/>
      <c r="AC1359" s="707"/>
      <c r="AD1359" s="102"/>
      <c r="AE1359" s="103">
        <v>1</v>
      </c>
      <c r="AF1359" s="103"/>
      <c r="AG1359" s="103"/>
      <c r="AH1359" s="104">
        <f t="shared" si="144"/>
        <v>0</v>
      </c>
      <c r="AI1359" s="87"/>
      <c r="AJ1359" s="103"/>
      <c r="AK1359" s="103"/>
      <c r="AL1359" s="103"/>
      <c r="AM1359" s="104">
        <f t="shared" si="152"/>
        <v>0</v>
      </c>
      <c r="AN1359" s="102"/>
      <c r="AO1359" s="102"/>
      <c r="AP1359" s="102"/>
      <c r="AQ1359" s="102"/>
      <c r="AR1359" s="102"/>
      <c r="AS1359" s="102"/>
      <c r="AT1359" s="102"/>
      <c r="AU1359" s="102"/>
      <c r="AV1359" s="102"/>
      <c r="AW1359" s="102"/>
      <c r="AY1359" s="104"/>
    </row>
    <row r="1360" spans="1:51" hidden="1">
      <c r="A1360" s="522">
        <v>1356</v>
      </c>
      <c r="B1360" s="531" t="s">
        <v>1058</v>
      </c>
      <c r="C1360" s="513" t="s">
        <v>1911</v>
      </c>
      <c r="D1360" s="513" t="s">
        <v>2642</v>
      </c>
      <c r="E1360" s="562" t="s">
        <v>2644</v>
      </c>
      <c r="F1360" s="513" t="s">
        <v>2683</v>
      </c>
      <c r="G1360" s="513" t="s">
        <v>1039</v>
      </c>
      <c r="H1360" s="87" t="s">
        <v>1903</v>
      </c>
      <c r="I1360" s="109" t="s">
        <v>1904</v>
      </c>
      <c r="J1360" s="106" t="s">
        <v>1691</v>
      </c>
      <c r="K1360" s="103"/>
      <c r="L1360" s="103"/>
      <c r="M1360" s="106"/>
      <c r="N1360" s="106"/>
      <c r="O1360" s="557" t="s">
        <v>1930</v>
      </c>
      <c r="P1360" s="103"/>
      <c r="Q1360" s="103"/>
      <c r="R1360" s="87" t="s">
        <v>184</v>
      </c>
      <c r="S1360" s="548">
        <v>1</v>
      </c>
      <c r="T1360" s="549">
        <v>0.25</v>
      </c>
      <c r="U1360" s="695">
        <v>22</v>
      </c>
      <c r="V1360" s="696">
        <f t="shared" si="153"/>
        <v>66</v>
      </c>
      <c r="W1360" s="549"/>
      <c r="X1360" s="549">
        <f t="shared" ref="X1360:X1375" si="155">IF(AA1360="X", U1360,"")</f>
        <v>22</v>
      </c>
      <c r="Y1360" s="554">
        <f t="shared" si="154"/>
        <v>66</v>
      </c>
      <c r="Z1360" s="677" t="s">
        <v>1882</v>
      </c>
      <c r="AA1360" s="697" t="s">
        <v>1950</v>
      </c>
      <c r="AB1360" s="102"/>
      <c r="AC1360" s="707"/>
      <c r="AD1360" s="102"/>
      <c r="AE1360" s="103">
        <v>1</v>
      </c>
      <c r="AF1360" s="103"/>
      <c r="AG1360" s="103"/>
      <c r="AH1360" s="104">
        <f t="shared" si="144"/>
        <v>0</v>
      </c>
      <c r="AI1360" s="87"/>
      <c r="AJ1360" s="103"/>
      <c r="AK1360" s="103"/>
      <c r="AL1360" s="103"/>
      <c r="AM1360" s="104">
        <f t="shared" si="152"/>
        <v>0</v>
      </c>
      <c r="AN1360" s="102"/>
      <c r="AO1360" s="102"/>
      <c r="AP1360" s="102"/>
      <c r="AQ1360" s="102"/>
      <c r="AR1360" s="102"/>
      <c r="AS1360" s="102"/>
      <c r="AT1360" s="102"/>
      <c r="AU1360" s="102"/>
      <c r="AV1360" s="102"/>
      <c r="AW1360" s="102"/>
      <c r="AY1360" s="104"/>
    </row>
    <row r="1361" spans="1:51" hidden="1">
      <c r="A1361" s="522">
        <v>1357</v>
      </c>
      <c r="B1361" s="531" t="s">
        <v>1058</v>
      </c>
      <c r="C1361" s="513" t="s">
        <v>1911</v>
      </c>
      <c r="D1361" s="513" t="s">
        <v>2642</v>
      </c>
      <c r="E1361" s="562" t="s">
        <v>2644</v>
      </c>
      <c r="F1361" s="513" t="s">
        <v>2968</v>
      </c>
      <c r="G1361" s="513" t="s">
        <v>1905</v>
      </c>
      <c r="H1361" s="109" t="s">
        <v>711</v>
      </c>
      <c r="I1361" s="87" t="s">
        <v>1906</v>
      </c>
      <c r="J1361" s="106" t="s">
        <v>1242</v>
      </c>
      <c r="K1361" s="103"/>
      <c r="L1361" s="103"/>
      <c r="M1361" s="106"/>
      <c r="N1361" s="106"/>
      <c r="O1361" s="557" t="s">
        <v>1907</v>
      </c>
      <c r="P1361" s="103"/>
      <c r="Q1361" s="103"/>
      <c r="R1361" s="87" t="s">
        <v>184</v>
      </c>
      <c r="S1361" s="548">
        <v>0</v>
      </c>
      <c r="T1361" s="549">
        <v>0.9</v>
      </c>
      <c r="U1361" s="695">
        <v>22</v>
      </c>
      <c r="V1361" s="696">
        <f t="shared" si="153"/>
        <v>0</v>
      </c>
      <c r="W1361" s="549"/>
      <c r="X1361" s="549">
        <f t="shared" si="155"/>
        <v>22</v>
      </c>
      <c r="Y1361" s="554">
        <f t="shared" si="154"/>
        <v>0</v>
      </c>
      <c r="Z1361" s="677" t="s">
        <v>1931</v>
      </c>
      <c r="AA1361" s="697" t="s">
        <v>1950</v>
      </c>
      <c r="AB1361" s="102"/>
      <c r="AC1361" s="707"/>
      <c r="AD1361" s="102"/>
      <c r="AE1361" s="103">
        <v>1</v>
      </c>
      <c r="AF1361" s="103">
        <v>1</v>
      </c>
      <c r="AG1361" s="103">
        <v>4</v>
      </c>
      <c r="AH1361" s="104">
        <f t="shared" ref="AH1361:AH1375" si="156">AE1361*AF1361*AG1361*12</f>
        <v>48</v>
      </c>
      <c r="AI1361" s="87"/>
      <c r="AJ1361" s="103"/>
      <c r="AK1361" s="103"/>
      <c r="AL1361" s="103"/>
      <c r="AM1361" s="104">
        <f t="shared" si="152"/>
        <v>0</v>
      </c>
      <c r="AN1361" s="102"/>
      <c r="AO1361" s="102"/>
      <c r="AP1361" s="102"/>
      <c r="AQ1361" s="102"/>
      <c r="AR1361" s="102"/>
      <c r="AS1361" s="102"/>
      <c r="AT1361" s="102"/>
      <c r="AU1361" s="102"/>
      <c r="AV1361" s="102"/>
      <c r="AW1361" s="102"/>
      <c r="AY1361" s="104"/>
    </row>
    <row r="1362" spans="1:51" hidden="1">
      <c r="A1362" s="522">
        <v>1358</v>
      </c>
      <c r="B1362" s="531" t="s">
        <v>1058</v>
      </c>
      <c r="C1362" s="513" t="s">
        <v>1911</v>
      </c>
      <c r="D1362" s="513" t="s">
        <v>2642</v>
      </c>
      <c r="E1362" s="562" t="s">
        <v>2644</v>
      </c>
      <c r="F1362" s="513" t="s">
        <v>2968</v>
      </c>
      <c r="G1362" s="513" t="s">
        <v>1905</v>
      </c>
      <c r="H1362" s="109" t="s">
        <v>711</v>
      </c>
      <c r="I1362" s="109" t="s">
        <v>1909</v>
      </c>
      <c r="J1362" s="106" t="s">
        <v>1242</v>
      </c>
      <c r="K1362" s="103"/>
      <c r="L1362" s="103"/>
      <c r="M1362" s="106"/>
      <c r="N1362" s="106"/>
      <c r="O1362" s="557" t="s">
        <v>1907</v>
      </c>
      <c r="P1362" s="103"/>
      <c r="Q1362" s="103"/>
      <c r="R1362" s="87" t="s">
        <v>184</v>
      </c>
      <c r="S1362" s="548">
        <v>1</v>
      </c>
      <c r="T1362" s="549">
        <v>0.1</v>
      </c>
      <c r="U1362" s="695">
        <v>22</v>
      </c>
      <c r="V1362" s="696">
        <f t="shared" si="153"/>
        <v>26.400000000000002</v>
      </c>
      <c r="W1362" s="549"/>
      <c r="X1362" s="549">
        <f t="shared" si="155"/>
        <v>22</v>
      </c>
      <c r="Y1362" s="554">
        <f t="shared" si="154"/>
        <v>26.400000000000002</v>
      </c>
      <c r="Z1362" s="677" t="s">
        <v>1908</v>
      </c>
      <c r="AA1362" s="697" t="s">
        <v>1950</v>
      </c>
      <c r="AB1362" s="102"/>
      <c r="AC1362" s="707"/>
      <c r="AD1362" s="102"/>
      <c r="AE1362" s="103">
        <v>1</v>
      </c>
      <c r="AF1362" s="103"/>
      <c r="AG1362" s="103"/>
      <c r="AH1362" s="104">
        <f t="shared" si="156"/>
        <v>0</v>
      </c>
      <c r="AI1362" s="87"/>
      <c r="AJ1362" s="103"/>
      <c r="AK1362" s="103"/>
      <c r="AL1362" s="103"/>
      <c r="AM1362" s="104">
        <f t="shared" si="152"/>
        <v>0</v>
      </c>
      <c r="AN1362" s="102"/>
      <c r="AO1362" s="102"/>
      <c r="AP1362" s="102"/>
      <c r="AQ1362" s="102"/>
      <c r="AR1362" s="102"/>
      <c r="AS1362" s="102"/>
      <c r="AT1362" s="102"/>
      <c r="AU1362" s="102"/>
      <c r="AV1362" s="102"/>
      <c r="AW1362" s="102"/>
      <c r="AY1362" s="104"/>
    </row>
    <row r="1363" spans="1:51" ht="23" hidden="1">
      <c r="A1363" s="522">
        <v>1359</v>
      </c>
      <c r="B1363" s="531" t="s">
        <v>1058</v>
      </c>
      <c r="C1363" s="513" t="s">
        <v>1911</v>
      </c>
      <c r="D1363" s="513" t="s">
        <v>2642</v>
      </c>
      <c r="E1363" s="562" t="s">
        <v>2644</v>
      </c>
      <c r="F1363" s="513" t="s">
        <v>2968</v>
      </c>
      <c r="G1363" s="513" t="s">
        <v>1910</v>
      </c>
      <c r="H1363" s="109" t="s">
        <v>716</v>
      </c>
      <c r="I1363" s="109" t="s">
        <v>1932</v>
      </c>
      <c r="J1363" s="106" t="s">
        <v>1242</v>
      </c>
      <c r="K1363" s="103"/>
      <c r="L1363" s="103"/>
      <c r="M1363" s="106"/>
      <c r="N1363" s="106"/>
      <c r="O1363" s="557" t="s">
        <v>1897</v>
      </c>
      <c r="P1363" s="103"/>
      <c r="Q1363" s="103"/>
      <c r="R1363" s="87" t="s">
        <v>184</v>
      </c>
      <c r="S1363" s="548">
        <v>0</v>
      </c>
      <c r="T1363" s="549">
        <v>0.9</v>
      </c>
      <c r="U1363" s="695">
        <v>22</v>
      </c>
      <c r="V1363" s="696">
        <f t="shared" si="153"/>
        <v>0</v>
      </c>
      <c r="W1363" s="549"/>
      <c r="X1363" s="549">
        <f t="shared" si="155"/>
        <v>22</v>
      </c>
      <c r="Y1363" s="554">
        <f t="shared" si="154"/>
        <v>0</v>
      </c>
      <c r="Z1363" s="677" t="s">
        <v>1908</v>
      </c>
      <c r="AA1363" s="697" t="s">
        <v>1950</v>
      </c>
      <c r="AB1363" s="102"/>
      <c r="AC1363" s="707"/>
      <c r="AD1363" s="102"/>
      <c r="AE1363" s="103">
        <v>1</v>
      </c>
      <c r="AF1363" s="103">
        <v>1</v>
      </c>
      <c r="AG1363" s="103">
        <v>4</v>
      </c>
      <c r="AH1363" s="104">
        <f t="shared" si="156"/>
        <v>48</v>
      </c>
      <c r="AI1363" s="87"/>
      <c r="AJ1363" s="103"/>
      <c r="AK1363" s="103"/>
      <c r="AL1363" s="103"/>
      <c r="AM1363" s="104">
        <f t="shared" si="152"/>
        <v>0</v>
      </c>
      <c r="AN1363" s="102"/>
      <c r="AO1363" s="102"/>
      <c r="AP1363" s="102"/>
      <c r="AQ1363" s="102"/>
      <c r="AR1363" s="102"/>
      <c r="AS1363" s="102"/>
      <c r="AT1363" s="102"/>
      <c r="AU1363" s="102"/>
      <c r="AV1363" s="102"/>
      <c r="AW1363" s="102"/>
      <c r="AY1363" s="104"/>
    </row>
    <row r="1364" spans="1:51" hidden="1">
      <c r="A1364" s="522">
        <v>1360</v>
      </c>
      <c r="B1364" s="531" t="s">
        <v>1058</v>
      </c>
      <c r="C1364" s="513" t="s">
        <v>1911</v>
      </c>
      <c r="D1364" s="513" t="s">
        <v>2642</v>
      </c>
      <c r="E1364" s="562" t="s">
        <v>2644</v>
      </c>
      <c r="F1364" s="513" t="s">
        <v>2968</v>
      </c>
      <c r="G1364" s="513" t="s">
        <v>1910</v>
      </c>
      <c r="H1364" s="109" t="s">
        <v>716</v>
      </c>
      <c r="I1364" s="109" t="s">
        <v>1237</v>
      </c>
      <c r="J1364" s="106" t="s">
        <v>1242</v>
      </c>
      <c r="K1364" s="103"/>
      <c r="L1364" s="103"/>
      <c r="M1364" s="106"/>
      <c r="N1364" s="106"/>
      <c r="O1364" s="557" t="s">
        <v>1897</v>
      </c>
      <c r="P1364" s="103"/>
      <c r="Q1364" s="103"/>
      <c r="R1364" s="87" t="s">
        <v>184</v>
      </c>
      <c r="S1364" s="548">
        <v>1</v>
      </c>
      <c r="T1364" s="549">
        <v>0.1</v>
      </c>
      <c r="U1364" s="695">
        <v>22</v>
      </c>
      <c r="V1364" s="696">
        <f t="shared" si="153"/>
        <v>26.400000000000002</v>
      </c>
      <c r="W1364" s="549"/>
      <c r="X1364" s="549">
        <f t="shared" si="155"/>
        <v>22</v>
      </c>
      <c r="Y1364" s="554">
        <f t="shared" si="154"/>
        <v>26.400000000000002</v>
      </c>
      <c r="Z1364" s="677" t="s">
        <v>1908</v>
      </c>
      <c r="AA1364" s="697" t="s">
        <v>1950</v>
      </c>
      <c r="AB1364" s="102"/>
      <c r="AC1364" s="707"/>
      <c r="AD1364" s="102"/>
      <c r="AE1364" s="103">
        <v>1</v>
      </c>
      <c r="AF1364" s="103"/>
      <c r="AG1364" s="103"/>
      <c r="AH1364" s="104">
        <f t="shared" si="156"/>
        <v>0</v>
      </c>
      <c r="AI1364" s="87"/>
      <c r="AJ1364" s="103"/>
      <c r="AK1364" s="103"/>
      <c r="AL1364" s="103"/>
      <c r="AM1364" s="104">
        <f t="shared" si="152"/>
        <v>0</v>
      </c>
      <c r="AN1364" s="102"/>
      <c r="AO1364" s="102"/>
      <c r="AP1364" s="102"/>
      <c r="AQ1364" s="102"/>
      <c r="AR1364" s="102"/>
      <c r="AS1364" s="102"/>
      <c r="AT1364" s="102"/>
      <c r="AU1364" s="102"/>
      <c r="AV1364" s="102"/>
      <c r="AW1364" s="102"/>
      <c r="AY1364" s="104"/>
    </row>
    <row r="1365" spans="1:51" hidden="1">
      <c r="A1365" s="522">
        <v>1361</v>
      </c>
      <c r="B1365" s="531" t="s">
        <v>1058</v>
      </c>
      <c r="C1365" s="513" t="s">
        <v>1911</v>
      </c>
      <c r="D1365" s="513" t="s">
        <v>2641</v>
      </c>
      <c r="E1365" s="513" t="s">
        <v>1794</v>
      </c>
      <c r="F1365" s="513" t="s">
        <v>1933</v>
      </c>
      <c r="G1365" s="513" t="s">
        <v>1934</v>
      </c>
      <c r="H1365" s="106" t="s">
        <v>1935</v>
      </c>
      <c r="I1365" s="87" t="s">
        <v>1936</v>
      </c>
      <c r="J1365" s="106" t="s">
        <v>1937</v>
      </c>
      <c r="K1365" s="700"/>
      <c r="L1365" s="701"/>
      <c r="M1365" s="102"/>
      <c r="N1365" s="102"/>
      <c r="O1365" s="598"/>
      <c r="P1365" s="102"/>
      <c r="Q1365" s="102"/>
      <c r="R1365" s="87" t="s">
        <v>184</v>
      </c>
      <c r="S1365" s="548">
        <v>1</v>
      </c>
      <c r="T1365" s="549">
        <v>8</v>
      </c>
      <c r="U1365" s="695">
        <v>0.18516994486050534</v>
      </c>
      <c r="V1365" s="696">
        <f t="shared" si="153"/>
        <v>17.776314706608513</v>
      </c>
      <c r="W1365" s="702"/>
      <c r="X1365" s="549">
        <f t="shared" si="155"/>
        <v>0.18516994486050534</v>
      </c>
      <c r="Y1365" s="554">
        <f t="shared" si="154"/>
        <v>17.776314706608513</v>
      </c>
      <c r="Z1365" s="677" t="s">
        <v>195</v>
      </c>
      <c r="AA1365" s="697" t="s">
        <v>1950</v>
      </c>
      <c r="AB1365" s="102"/>
      <c r="AC1365" s="707"/>
      <c r="AD1365" s="102"/>
      <c r="AE1365" s="103">
        <v>1</v>
      </c>
      <c r="AF1365" s="103">
        <v>8</v>
      </c>
      <c r="AG1365" s="103">
        <v>0.05</v>
      </c>
      <c r="AH1365" s="104">
        <f t="shared" si="156"/>
        <v>4.8000000000000007</v>
      </c>
      <c r="AI1365" s="102"/>
      <c r="AJ1365" s="102"/>
      <c r="AK1365" s="102"/>
      <c r="AL1365" s="102"/>
      <c r="AM1365" s="102"/>
      <c r="AN1365" s="102"/>
      <c r="AO1365" s="102"/>
      <c r="AP1365" s="102"/>
      <c r="AQ1365" s="102"/>
      <c r="AR1365" s="102"/>
      <c r="AS1365" s="102"/>
      <c r="AT1365" s="102"/>
      <c r="AU1365" s="102"/>
      <c r="AV1365" s="102"/>
      <c r="AW1365" s="102"/>
      <c r="AY1365" s="104"/>
    </row>
    <row r="1366" spans="1:51" hidden="1">
      <c r="A1366" s="522">
        <v>1362</v>
      </c>
      <c r="B1366" s="531" t="s">
        <v>1058</v>
      </c>
      <c r="C1366" s="513" t="s">
        <v>1911</v>
      </c>
      <c r="D1366" s="513" t="s">
        <v>2641</v>
      </c>
      <c r="E1366" s="513" t="s">
        <v>1794</v>
      </c>
      <c r="F1366" s="513" t="s">
        <v>1938</v>
      </c>
      <c r="G1366" s="513" t="s">
        <v>1934</v>
      </c>
      <c r="H1366" s="106" t="s">
        <v>1939</v>
      </c>
      <c r="I1366" s="87" t="s">
        <v>1940</v>
      </c>
      <c r="J1366" s="106" t="s">
        <v>1941</v>
      </c>
      <c r="K1366" s="700"/>
      <c r="L1366" s="701"/>
      <c r="M1366" s="102"/>
      <c r="N1366" s="102"/>
      <c r="O1366" s="598"/>
      <c r="P1366" s="102"/>
      <c r="Q1366" s="102"/>
      <c r="R1366" s="87" t="s">
        <v>184</v>
      </c>
      <c r="S1366" s="548">
        <v>1</v>
      </c>
      <c r="T1366" s="549">
        <v>8</v>
      </c>
      <c r="U1366" s="695">
        <v>6</v>
      </c>
      <c r="V1366" s="696">
        <f t="shared" si="153"/>
        <v>576</v>
      </c>
      <c r="W1366" s="702"/>
      <c r="X1366" s="549">
        <f t="shared" si="155"/>
        <v>6</v>
      </c>
      <c r="Y1366" s="554">
        <f t="shared" si="154"/>
        <v>576</v>
      </c>
      <c r="Z1366" s="677" t="s">
        <v>195</v>
      </c>
      <c r="AA1366" s="697" t="s">
        <v>1950</v>
      </c>
      <c r="AB1366" s="102"/>
      <c r="AC1366" s="707"/>
      <c r="AD1366" s="102"/>
      <c r="AE1366" s="103">
        <v>1</v>
      </c>
      <c r="AF1366" s="103">
        <v>8</v>
      </c>
      <c r="AG1366" s="103">
        <f>5*2*0.33</f>
        <v>3.3000000000000003</v>
      </c>
      <c r="AH1366" s="104">
        <f t="shared" si="156"/>
        <v>316.8</v>
      </c>
      <c r="AI1366" s="102"/>
      <c r="AJ1366" s="102"/>
      <c r="AK1366" s="102"/>
      <c r="AL1366" s="102"/>
      <c r="AM1366" s="102"/>
      <c r="AN1366" s="102"/>
      <c r="AO1366" s="102"/>
      <c r="AP1366" s="102"/>
      <c r="AQ1366" s="102"/>
      <c r="AR1366" s="102"/>
      <c r="AS1366" s="102"/>
      <c r="AT1366" s="102"/>
      <c r="AU1366" s="102"/>
      <c r="AV1366" s="102"/>
      <c r="AW1366" s="102"/>
      <c r="AY1366" s="104"/>
    </row>
    <row r="1367" spans="1:51" hidden="1">
      <c r="A1367" s="522">
        <v>1363</v>
      </c>
      <c r="B1367" s="531" t="s">
        <v>1058</v>
      </c>
      <c r="C1367" s="513" t="s">
        <v>1911</v>
      </c>
      <c r="D1367" s="513" t="s">
        <v>2641</v>
      </c>
      <c r="E1367" s="576" t="s">
        <v>2938</v>
      </c>
      <c r="F1367" s="513" t="s">
        <v>2667</v>
      </c>
      <c r="G1367" s="513" t="s">
        <v>1942</v>
      </c>
      <c r="H1367" s="106" t="s">
        <v>1942</v>
      </c>
      <c r="I1367" s="87" t="s">
        <v>1943</v>
      </c>
      <c r="J1367" s="102" t="s">
        <v>51</v>
      </c>
      <c r="K1367" s="700"/>
      <c r="L1367" s="701"/>
      <c r="M1367" s="102"/>
      <c r="N1367" s="102"/>
      <c r="O1367" s="598"/>
      <c r="P1367" s="102"/>
      <c r="Q1367" s="102"/>
      <c r="R1367" s="87" t="s">
        <v>184</v>
      </c>
      <c r="S1367" s="548">
        <v>1</v>
      </c>
      <c r="T1367" s="549">
        <v>16</v>
      </c>
      <c r="U1367" s="695">
        <v>4</v>
      </c>
      <c r="V1367" s="696">
        <f t="shared" si="153"/>
        <v>768</v>
      </c>
      <c r="W1367" s="702"/>
      <c r="X1367" s="549">
        <f t="shared" si="155"/>
        <v>4</v>
      </c>
      <c r="Y1367" s="554">
        <f t="shared" si="154"/>
        <v>768</v>
      </c>
      <c r="Z1367" s="677" t="s">
        <v>1882</v>
      </c>
      <c r="AA1367" s="697" t="s">
        <v>1950</v>
      </c>
      <c r="AB1367" s="102"/>
      <c r="AC1367" s="707"/>
      <c r="AD1367" s="102"/>
      <c r="AE1367" s="103">
        <v>1</v>
      </c>
      <c r="AF1367" s="103">
        <v>16</v>
      </c>
      <c r="AG1367" s="103">
        <v>0.33</v>
      </c>
      <c r="AH1367" s="104">
        <f t="shared" si="156"/>
        <v>63.36</v>
      </c>
      <c r="AI1367" s="102"/>
      <c r="AJ1367" s="102"/>
      <c r="AK1367" s="102"/>
      <c r="AL1367" s="102"/>
      <c r="AM1367" s="102"/>
      <c r="AN1367" s="102"/>
      <c r="AO1367" s="102"/>
      <c r="AP1367" s="102"/>
      <c r="AQ1367" s="102"/>
      <c r="AR1367" s="102"/>
      <c r="AS1367" s="102"/>
      <c r="AT1367" s="102"/>
      <c r="AU1367" s="102"/>
      <c r="AV1367" s="102"/>
      <c r="AW1367" s="102"/>
      <c r="AY1367" s="104"/>
    </row>
    <row r="1368" spans="1:51" ht="23" hidden="1">
      <c r="A1368" s="522">
        <v>1364</v>
      </c>
      <c r="B1368" s="531" t="s">
        <v>1058</v>
      </c>
      <c r="C1368" s="513" t="s">
        <v>1911</v>
      </c>
      <c r="D1368" s="513" t="s">
        <v>2642</v>
      </c>
      <c r="E1368" s="103" t="s">
        <v>2645</v>
      </c>
      <c r="F1368" s="513" t="s">
        <v>1944</v>
      </c>
      <c r="G1368" s="513" t="s">
        <v>1300</v>
      </c>
      <c r="H1368" s="87" t="s">
        <v>1945</v>
      </c>
      <c r="I1368" s="109" t="s">
        <v>1896</v>
      </c>
      <c r="J1368" s="106" t="s">
        <v>1242</v>
      </c>
      <c r="K1368" s="700"/>
      <c r="L1368" s="701"/>
      <c r="M1368" s="102"/>
      <c r="N1368" s="102"/>
      <c r="O1368" s="598"/>
      <c r="P1368" s="102"/>
      <c r="Q1368" s="102"/>
      <c r="R1368" s="87" t="s">
        <v>184</v>
      </c>
      <c r="S1368" s="548">
        <v>1</v>
      </c>
      <c r="T1368" s="549">
        <v>0.25</v>
      </c>
      <c r="U1368" s="695">
        <v>4</v>
      </c>
      <c r="V1368" s="696">
        <f t="shared" si="153"/>
        <v>12</v>
      </c>
      <c r="W1368" s="702"/>
      <c r="X1368" s="549">
        <f t="shared" si="155"/>
        <v>4</v>
      </c>
      <c r="Y1368" s="554">
        <f t="shared" si="154"/>
        <v>12</v>
      </c>
      <c r="Z1368" s="677" t="s">
        <v>1882</v>
      </c>
      <c r="AA1368" s="697" t="s">
        <v>1950</v>
      </c>
      <c r="AB1368" s="102"/>
      <c r="AC1368" s="707"/>
      <c r="AD1368" s="102"/>
      <c r="AE1368" s="103">
        <v>1</v>
      </c>
      <c r="AF1368" s="103">
        <v>2</v>
      </c>
      <c r="AG1368" s="103">
        <v>0.33</v>
      </c>
      <c r="AH1368" s="104">
        <f t="shared" si="156"/>
        <v>7.92</v>
      </c>
      <c r="AI1368" s="102"/>
      <c r="AJ1368" s="102"/>
      <c r="AK1368" s="102"/>
      <c r="AL1368" s="102"/>
      <c r="AM1368" s="102"/>
      <c r="AN1368" s="102"/>
      <c r="AO1368" s="102"/>
      <c r="AP1368" s="102"/>
      <c r="AQ1368" s="102"/>
      <c r="AR1368" s="102"/>
      <c r="AS1368" s="102"/>
      <c r="AT1368" s="102"/>
      <c r="AU1368" s="102"/>
      <c r="AV1368" s="102"/>
      <c r="AW1368" s="102"/>
      <c r="AY1368" s="104"/>
    </row>
    <row r="1369" spans="1:51" ht="23" hidden="1">
      <c r="A1369" s="522">
        <v>1365</v>
      </c>
      <c r="B1369" s="531" t="s">
        <v>1058</v>
      </c>
      <c r="C1369" s="513" t="s">
        <v>1911</v>
      </c>
      <c r="D1369" s="513" t="s">
        <v>2642</v>
      </c>
      <c r="E1369" s="103" t="s">
        <v>2645</v>
      </c>
      <c r="F1369" s="513" t="s">
        <v>1944</v>
      </c>
      <c r="G1369" s="513" t="s">
        <v>1300</v>
      </c>
      <c r="H1369" s="87" t="s">
        <v>1946</v>
      </c>
      <c r="I1369" s="109" t="s">
        <v>1899</v>
      </c>
      <c r="J1369" s="106" t="s">
        <v>1242</v>
      </c>
      <c r="K1369" s="700"/>
      <c r="L1369" s="701"/>
      <c r="M1369" s="102"/>
      <c r="N1369" s="102"/>
      <c r="O1369" s="557" t="s">
        <v>1897</v>
      </c>
      <c r="P1369" s="102"/>
      <c r="Q1369" s="102"/>
      <c r="R1369" s="87" t="s">
        <v>184</v>
      </c>
      <c r="S1369" s="548">
        <v>1</v>
      </c>
      <c r="T1369" s="549">
        <v>0.25</v>
      </c>
      <c r="U1369" s="695">
        <v>4</v>
      </c>
      <c r="V1369" s="696">
        <f t="shared" si="153"/>
        <v>12</v>
      </c>
      <c r="W1369" s="702"/>
      <c r="X1369" s="549">
        <f t="shared" si="155"/>
        <v>4</v>
      </c>
      <c r="Y1369" s="554">
        <f t="shared" si="154"/>
        <v>12</v>
      </c>
      <c r="Z1369" s="677" t="s">
        <v>1882</v>
      </c>
      <c r="AA1369" s="697" t="s">
        <v>1950</v>
      </c>
      <c r="AB1369" s="102"/>
      <c r="AC1369" s="707"/>
      <c r="AD1369" s="102"/>
      <c r="AE1369" s="103">
        <v>1</v>
      </c>
      <c r="AF1369" s="103"/>
      <c r="AG1369" s="103"/>
      <c r="AH1369" s="104">
        <f t="shared" si="156"/>
        <v>0</v>
      </c>
      <c r="AI1369" s="102"/>
      <c r="AJ1369" s="102"/>
      <c r="AK1369" s="102"/>
      <c r="AL1369" s="102"/>
      <c r="AM1369" s="102"/>
      <c r="AN1369" s="102"/>
      <c r="AO1369" s="102"/>
      <c r="AP1369" s="102"/>
      <c r="AQ1369" s="102"/>
      <c r="AR1369" s="102"/>
      <c r="AS1369" s="102"/>
      <c r="AT1369" s="102"/>
      <c r="AU1369" s="102"/>
      <c r="AV1369" s="102"/>
      <c r="AW1369" s="102"/>
      <c r="AY1369" s="104"/>
    </row>
    <row r="1370" spans="1:51" hidden="1">
      <c r="A1370" s="522">
        <v>1366</v>
      </c>
      <c r="B1370" s="531" t="s">
        <v>1058</v>
      </c>
      <c r="C1370" s="513" t="s">
        <v>1911</v>
      </c>
      <c r="D1370" s="513" t="s">
        <v>2642</v>
      </c>
      <c r="E1370" s="103" t="s">
        <v>2645</v>
      </c>
      <c r="F1370" s="513" t="s">
        <v>1944</v>
      </c>
      <c r="G1370" s="513" t="s">
        <v>1300</v>
      </c>
      <c r="H1370" s="87" t="s">
        <v>193</v>
      </c>
      <c r="I1370" s="109" t="s">
        <v>1901</v>
      </c>
      <c r="J1370" s="106" t="s">
        <v>1242</v>
      </c>
      <c r="K1370" s="700"/>
      <c r="L1370" s="701"/>
      <c r="M1370" s="102"/>
      <c r="N1370" s="102"/>
      <c r="O1370" s="557" t="s">
        <v>1897</v>
      </c>
      <c r="P1370" s="102"/>
      <c r="Q1370" s="102"/>
      <c r="R1370" s="87" t="s">
        <v>184</v>
      </c>
      <c r="S1370" s="548">
        <v>1</v>
      </c>
      <c r="T1370" s="549">
        <v>0.25</v>
      </c>
      <c r="U1370" s="695">
        <v>4</v>
      </c>
      <c r="V1370" s="696">
        <f t="shared" si="153"/>
        <v>12</v>
      </c>
      <c r="W1370" s="702"/>
      <c r="X1370" s="549">
        <f t="shared" si="155"/>
        <v>4</v>
      </c>
      <c r="Y1370" s="554">
        <f t="shared" si="154"/>
        <v>12</v>
      </c>
      <c r="Z1370" s="677" t="s">
        <v>1882</v>
      </c>
      <c r="AA1370" s="697" t="s">
        <v>1950</v>
      </c>
      <c r="AB1370" s="102"/>
      <c r="AC1370" s="707"/>
      <c r="AD1370" s="102"/>
      <c r="AE1370" s="103">
        <v>1</v>
      </c>
      <c r="AF1370" s="103"/>
      <c r="AG1370" s="103"/>
      <c r="AH1370" s="104">
        <f t="shared" si="156"/>
        <v>0</v>
      </c>
      <c r="AI1370" s="102"/>
      <c r="AJ1370" s="102"/>
      <c r="AK1370" s="102"/>
      <c r="AL1370" s="102"/>
      <c r="AM1370" s="102"/>
      <c r="AN1370" s="102"/>
      <c r="AO1370" s="102"/>
      <c r="AP1370" s="102"/>
      <c r="AQ1370" s="102"/>
      <c r="AR1370" s="102"/>
      <c r="AS1370" s="102"/>
      <c r="AT1370" s="102"/>
      <c r="AU1370" s="102"/>
      <c r="AV1370" s="102"/>
      <c r="AW1370" s="102"/>
      <c r="AY1370" s="104"/>
    </row>
    <row r="1371" spans="1:51" hidden="1">
      <c r="A1371" s="522">
        <v>1367</v>
      </c>
      <c r="B1371" s="531" t="s">
        <v>1058</v>
      </c>
      <c r="C1371" s="513" t="s">
        <v>1911</v>
      </c>
      <c r="D1371" s="513" t="s">
        <v>2642</v>
      </c>
      <c r="E1371" s="103" t="s">
        <v>2645</v>
      </c>
      <c r="F1371" s="513" t="s">
        <v>1944</v>
      </c>
      <c r="G1371" s="513" t="s">
        <v>1300</v>
      </c>
      <c r="H1371" s="87" t="s">
        <v>1691</v>
      </c>
      <c r="I1371" s="109" t="s">
        <v>1904</v>
      </c>
      <c r="J1371" s="106" t="s">
        <v>1242</v>
      </c>
      <c r="K1371" s="700"/>
      <c r="L1371" s="701"/>
      <c r="M1371" s="102"/>
      <c r="N1371" s="102"/>
      <c r="O1371" s="557" t="s">
        <v>1930</v>
      </c>
      <c r="P1371" s="102"/>
      <c r="Q1371" s="102"/>
      <c r="R1371" s="87" t="s">
        <v>184</v>
      </c>
      <c r="S1371" s="548">
        <v>1</v>
      </c>
      <c r="T1371" s="549">
        <v>0.25</v>
      </c>
      <c r="U1371" s="695">
        <v>4</v>
      </c>
      <c r="V1371" s="696">
        <f t="shared" si="153"/>
        <v>12</v>
      </c>
      <c r="W1371" s="702"/>
      <c r="X1371" s="549">
        <f t="shared" si="155"/>
        <v>4</v>
      </c>
      <c r="Y1371" s="554">
        <f t="shared" si="154"/>
        <v>12</v>
      </c>
      <c r="Z1371" s="677" t="s">
        <v>1882</v>
      </c>
      <c r="AA1371" s="697" t="s">
        <v>1950</v>
      </c>
      <c r="AB1371" s="102"/>
      <c r="AC1371" s="707"/>
      <c r="AD1371" s="102"/>
      <c r="AE1371" s="103">
        <v>1</v>
      </c>
      <c r="AF1371" s="103"/>
      <c r="AG1371" s="103"/>
      <c r="AH1371" s="104">
        <f t="shared" si="156"/>
        <v>0</v>
      </c>
      <c r="AI1371" s="102"/>
      <c r="AJ1371" s="102"/>
      <c r="AK1371" s="102"/>
      <c r="AL1371" s="102"/>
      <c r="AM1371" s="102"/>
      <c r="AN1371" s="102"/>
      <c r="AO1371" s="102"/>
      <c r="AP1371" s="102"/>
      <c r="AQ1371" s="102"/>
      <c r="AR1371" s="102"/>
      <c r="AS1371" s="102"/>
      <c r="AT1371" s="102"/>
      <c r="AU1371" s="102"/>
      <c r="AV1371" s="102"/>
      <c r="AW1371" s="102"/>
      <c r="AY1371" s="104"/>
    </row>
    <row r="1372" spans="1:51" hidden="1">
      <c r="A1372" s="522">
        <v>1368</v>
      </c>
      <c r="B1372" s="531" t="s">
        <v>1058</v>
      </c>
      <c r="C1372" s="513" t="s">
        <v>1911</v>
      </c>
      <c r="D1372" s="513" t="s">
        <v>2642</v>
      </c>
      <c r="E1372" s="103" t="s">
        <v>2645</v>
      </c>
      <c r="F1372" s="513" t="s">
        <v>1944</v>
      </c>
      <c r="G1372" s="513" t="s">
        <v>1947</v>
      </c>
      <c r="H1372" s="109" t="s">
        <v>711</v>
      </c>
      <c r="I1372" s="87" t="s">
        <v>1906</v>
      </c>
      <c r="J1372" s="106" t="s">
        <v>1242</v>
      </c>
      <c r="K1372" s="700"/>
      <c r="L1372" s="701"/>
      <c r="M1372" s="102"/>
      <c r="N1372" s="102"/>
      <c r="O1372" s="557" t="s">
        <v>1907</v>
      </c>
      <c r="P1372" s="102"/>
      <c r="Q1372" s="102"/>
      <c r="R1372" s="87" t="s">
        <v>184</v>
      </c>
      <c r="S1372" s="548">
        <v>1</v>
      </c>
      <c r="T1372" s="549">
        <v>1</v>
      </c>
      <c r="U1372" s="695">
        <v>4</v>
      </c>
      <c r="V1372" s="696">
        <f t="shared" si="153"/>
        <v>48</v>
      </c>
      <c r="W1372" s="702"/>
      <c r="X1372" s="549">
        <f t="shared" si="155"/>
        <v>4</v>
      </c>
      <c r="Y1372" s="554">
        <f t="shared" si="154"/>
        <v>48</v>
      </c>
      <c r="Z1372" s="677" t="s">
        <v>1908</v>
      </c>
      <c r="AA1372" s="697" t="s">
        <v>1950</v>
      </c>
      <c r="AB1372" s="102"/>
      <c r="AC1372" s="707"/>
      <c r="AD1372" s="102"/>
      <c r="AE1372" s="103">
        <v>1</v>
      </c>
      <c r="AF1372" s="103">
        <v>2</v>
      </c>
      <c r="AG1372" s="103">
        <v>0.33</v>
      </c>
      <c r="AH1372" s="104">
        <f t="shared" si="156"/>
        <v>7.92</v>
      </c>
      <c r="AI1372" s="102"/>
      <c r="AJ1372" s="102"/>
      <c r="AK1372" s="102"/>
      <c r="AL1372" s="102"/>
      <c r="AM1372" s="102"/>
      <c r="AN1372" s="102"/>
      <c r="AO1372" s="102"/>
      <c r="AP1372" s="102"/>
      <c r="AQ1372" s="102"/>
      <c r="AR1372" s="102"/>
      <c r="AS1372" s="102"/>
      <c r="AT1372" s="102"/>
      <c r="AU1372" s="102"/>
      <c r="AV1372" s="102"/>
      <c r="AW1372" s="102"/>
      <c r="AY1372" s="104"/>
    </row>
    <row r="1373" spans="1:51" hidden="1">
      <c r="A1373" s="522">
        <v>1369</v>
      </c>
      <c r="B1373" s="531" t="s">
        <v>1058</v>
      </c>
      <c r="C1373" s="513" t="s">
        <v>1911</v>
      </c>
      <c r="D1373" s="513" t="s">
        <v>2642</v>
      </c>
      <c r="E1373" s="103" t="s">
        <v>2645</v>
      </c>
      <c r="F1373" s="513" t="s">
        <v>1944</v>
      </c>
      <c r="G1373" s="513" t="s">
        <v>1947</v>
      </c>
      <c r="H1373" s="109" t="s">
        <v>711</v>
      </c>
      <c r="I1373" s="109" t="s">
        <v>1909</v>
      </c>
      <c r="J1373" s="106" t="s">
        <v>1242</v>
      </c>
      <c r="K1373" s="700"/>
      <c r="L1373" s="701"/>
      <c r="M1373" s="102"/>
      <c r="N1373" s="102"/>
      <c r="O1373" s="557" t="s">
        <v>1907</v>
      </c>
      <c r="P1373" s="102"/>
      <c r="Q1373" s="102"/>
      <c r="R1373" s="87" t="s">
        <v>184</v>
      </c>
      <c r="S1373" s="548">
        <v>0</v>
      </c>
      <c r="T1373" s="549">
        <v>1</v>
      </c>
      <c r="U1373" s="695">
        <v>4</v>
      </c>
      <c r="V1373" s="696">
        <f t="shared" si="153"/>
        <v>0</v>
      </c>
      <c r="W1373" s="702"/>
      <c r="X1373" s="549">
        <f t="shared" si="155"/>
        <v>4</v>
      </c>
      <c r="Y1373" s="554">
        <f t="shared" si="154"/>
        <v>0</v>
      </c>
      <c r="Z1373" s="677" t="s">
        <v>1908</v>
      </c>
      <c r="AA1373" s="697" t="s">
        <v>1950</v>
      </c>
      <c r="AB1373" s="102"/>
      <c r="AC1373" s="707"/>
      <c r="AD1373" s="102"/>
      <c r="AE1373" s="103">
        <v>1</v>
      </c>
      <c r="AF1373" s="103"/>
      <c r="AG1373" s="103"/>
      <c r="AH1373" s="104">
        <f t="shared" si="156"/>
        <v>0</v>
      </c>
      <c r="AI1373" s="102"/>
      <c r="AJ1373" s="102"/>
      <c r="AK1373" s="102"/>
      <c r="AL1373" s="102"/>
      <c r="AM1373" s="102"/>
      <c r="AN1373" s="102"/>
      <c r="AO1373" s="102"/>
      <c r="AP1373" s="102"/>
      <c r="AQ1373" s="102"/>
      <c r="AR1373" s="102"/>
      <c r="AS1373" s="102"/>
      <c r="AT1373" s="102"/>
      <c r="AU1373" s="102"/>
      <c r="AV1373" s="102"/>
      <c r="AW1373" s="102"/>
      <c r="AY1373" s="104"/>
    </row>
    <row r="1374" spans="1:51" ht="23" hidden="1">
      <c r="A1374" s="522">
        <v>1370</v>
      </c>
      <c r="B1374" s="531" t="s">
        <v>1058</v>
      </c>
      <c r="C1374" s="513" t="s">
        <v>1911</v>
      </c>
      <c r="D1374" s="513" t="s">
        <v>2642</v>
      </c>
      <c r="E1374" s="103" t="s">
        <v>2645</v>
      </c>
      <c r="F1374" s="513" t="s">
        <v>1944</v>
      </c>
      <c r="G1374" s="513" t="s">
        <v>1948</v>
      </c>
      <c r="H1374" s="109" t="s">
        <v>716</v>
      </c>
      <c r="I1374" s="109" t="s">
        <v>1932</v>
      </c>
      <c r="J1374" s="106" t="s">
        <v>1242</v>
      </c>
      <c r="K1374" s="700"/>
      <c r="L1374" s="701"/>
      <c r="M1374" s="102"/>
      <c r="N1374" s="102"/>
      <c r="O1374" s="557" t="s">
        <v>1897</v>
      </c>
      <c r="P1374" s="102"/>
      <c r="Q1374" s="102"/>
      <c r="R1374" s="87" t="s">
        <v>184</v>
      </c>
      <c r="S1374" s="548">
        <v>1</v>
      </c>
      <c r="T1374" s="549">
        <v>1</v>
      </c>
      <c r="U1374" s="695">
        <v>4</v>
      </c>
      <c r="V1374" s="696">
        <f t="shared" si="153"/>
        <v>48</v>
      </c>
      <c r="W1374" s="702">
        <f>SUM(V1226:V1374)</f>
        <v>29029.883326378178</v>
      </c>
      <c r="X1374" s="549">
        <f t="shared" si="155"/>
        <v>4</v>
      </c>
      <c r="Y1374" s="554">
        <f t="shared" si="154"/>
        <v>48</v>
      </c>
      <c r="Z1374" s="677" t="s">
        <v>1908</v>
      </c>
      <c r="AA1374" s="697" t="s">
        <v>1950</v>
      </c>
      <c r="AB1374" s="102"/>
      <c r="AC1374" s="707"/>
      <c r="AD1374" s="102"/>
      <c r="AE1374" s="103">
        <v>1</v>
      </c>
      <c r="AF1374" s="103">
        <v>2</v>
      </c>
      <c r="AG1374" s="103">
        <v>0.33</v>
      </c>
      <c r="AH1374" s="104">
        <f t="shared" si="156"/>
        <v>7.92</v>
      </c>
      <c r="AI1374" s="102"/>
      <c r="AJ1374" s="102"/>
      <c r="AK1374" s="102"/>
      <c r="AL1374" s="102"/>
      <c r="AM1374" s="102"/>
      <c r="AN1374" s="102"/>
      <c r="AO1374" s="102"/>
      <c r="AP1374" s="102"/>
      <c r="AQ1374" s="102"/>
      <c r="AR1374" s="102"/>
      <c r="AS1374" s="102"/>
      <c r="AT1374" s="102"/>
      <c r="AU1374" s="102"/>
      <c r="AV1374" s="102"/>
      <c r="AW1374" s="102"/>
      <c r="AY1374" s="104"/>
    </row>
    <row r="1375" spans="1:51" hidden="1">
      <c r="A1375" s="522">
        <v>1371</v>
      </c>
      <c r="B1375" s="531" t="s">
        <v>1058</v>
      </c>
      <c r="C1375" s="513" t="s">
        <v>1911</v>
      </c>
      <c r="D1375" s="513" t="s">
        <v>2642</v>
      </c>
      <c r="E1375" s="103" t="s">
        <v>2645</v>
      </c>
      <c r="F1375" s="513" t="s">
        <v>1944</v>
      </c>
      <c r="G1375" s="513" t="s">
        <v>1948</v>
      </c>
      <c r="H1375" s="109" t="s">
        <v>716</v>
      </c>
      <c r="I1375" s="109" t="s">
        <v>1237</v>
      </c>
      <c r="J1375" s="106" t="s">
        <v>1242</v>
      </c>
      <c r="K1375" s="700"/>
      <c r="L1375" s="701"/>
      <c r="M1375" s="102"/>
      <c r="N1375" s="102"/>
      <c r="O1375" s="557" t="s">
        <v>1897</v>
      </c>
      <c r="P1375" s="102"/>
      <c r="Q1375" s="102"/>
      <c r="R1375" s="87" t="s">
        <v>184</v>
      </c>
      <c r="S1375" s="548">
        <v>0</v>
      </c>
      <c r="T1375" s="549">
        <v>1</v>
      </c>
      <c r="U1375" s="695">
        <v>4</v>
      </c>
      <c r="V1375" s="696">
        <f t="shared" si="153"/>
        <v>0</v>
      </c>
      <c r="W1375" s="702">
        <f>W1374/1800</f>
        <v>16.127712959098989</v>
      </c>
      <c r="X1375" s="549">
        <f t="shared" si="155"/>
        <v>4</v>
      </c>
      <c r="Y1375" s="554">
        <f t="shared" si="154"/>
        <v>0</v>
      </c>
      <c r="Z1375" s="677" t="s">
        <v>1908</v>
      </c>
      <c r="AA1375" s="697" t="s">
        <v>1950</v>
      </c>
      <c r="AB1375" s="102"/>
      <c r="AC1375" s="707"/>
      <c r="AD1375" s="102"/>
      <c r="AE1375" s="103">
        <v>1</v>
      </c>
      <c r="AF1375" s="103"/>
      <c r="AG1375" s="103"/>
      <c r="AH1375" s="104">
        <f t="shared" si="156"/>
        <v>0</v>
      </c>
      <c r="AI1375" s="102"/>
      <c r="AJ1375" s="102"/>
      <c r="AK1375" s="102"/>
      <c r="AL1375" s="102"/>
      <c r="AM1375" s="102"/>
      <c r="AN1375" s="102"/>
      <c r="AO1375" s="102"/>
      <c r="AP1375" s="102"/>
      <c r="AQ1375" s="102"/>
      <c r="AR1375" s="102"/>
      <c r="AS1375" s="102"/>
      <c r="AT1375" s="102"/>
      <c r="AU1375" s="102"/>
      <c r="AV1375" s="102"/>
      <c r="AW1375" s="102"/>
    </row>
    <row r="1376" spans="1:51" hidden="1">
      <c r="A1376" s="522">
        <v>1372</v>
      </c>
      <c r="B1376" s="531" t="s">
        <v>2714</v>
      </c>
      <c r="C1376" s="513" t="s">
        <v>123</v>
      </c>
      <c r="D1376" s="513" t="s">
        <v>2640</v>
      </c>
      <c r="E1376" s="103" t="s">
        <v>2715</v>
      </c>
      <c r="F1376" s="513" t="s">
        <v>175</v>
      </c>
      <c r="G1376" s="513" t="s">
        <v>2716</v>
      </c>
      <c r="H1376" s="87" t="s">
        <v>177</v>
      </c>
      <c r="I1376" s="109" t="s">
        <v>2717</v>
      </c>
      <c r="J1376" s="87" t="s">
        <v>1305</v>
      </c>
      <c r="K1376" s="106"/>
      <c r="L1376" s="106"/>
      <c r="M1376" s="106"/>
      <c r="N1376" s="106"/>
      <c r="O1376" s="546"/>
      <c r="P1376" s="87"/>
      <c r="Q1376" s="87"/>
      <c r="R1376" s="87" t="s">
        <v>184</v>
      </c>
      <c r="S1376" s="548">
        <v>1</v>
      </c>
      <c r="T1376" s="549">
        <v>0.15</v>
      </c>
      <c r="U1376" s="549"/>
      <c r="V1376" s="554">
        <f t="shared" si="153"/>
        <v>0</v>
      </c>
      <c r="W1376" s="549">
        <v>0.15</v>
      </c>
      <c r="X1376" s="549"/>
      <c r="Y1376" s="550">
        <f t="shared" si="154"/>
        <v>0</v>
      </c>
      <c r="Z1376" s="677" t="s">
        <v>212</v>
      </c>
      <c r="AA1376" s="678"/>
      <c r="AB1376" s="106"/>
      <c r="AD1376" s="87"/>
      <c r="AE1376" s="106"/>
      <c r="AF1376" s="106"/>
      <c r="AG1376" s="708"/>
      <c r="AH1376" s="104"/>
      <c r="AI1376" s="87"/>
      <c r="AJ1376" s="106"/>
      <c r="AK1376" s="106"/>
      <c r="AL1376" s="708"/>
      <c r="AM1376" s="104"/>
      <c r="AN1376" s="87"/>
      <c r="AO1376" s="106"/>
      <c r="AP1376" s="106"/>
      <c r="AQ1376" s="708"/>
      <c r="AR1376" s="104"/>
      <c r="AS1376" s="87"/>
      <c r="AT1376" s="106"/>
      <c r="AU1376" s="106"/>
      <c r="AV1376" s="708"/>
      <c r="AW1376" s="104"/>
    </row>
    <row r="1377" spans="1:49" hidden="1">
      <c r="A1377" s="522">
        <v>1373</v>
      </c>
      <c r="B1377" s="531" t="s">
        <v>2714</v>
      </c>
      <c r="C1377" s="103" t="s">
        <v>123</v>
      </c>
      <c r="D1377" s="513" t="s">
        <v>2640</v>
      </c>
      <c r="E1377" s="103" t="s">
        <v>2715</v>
      </c>
      <c r="F1377" s="513" t="s">
        <v>175</v>
      </c>
      <c r="G1377" s="513" t="s">
        <v>2716</v>
      </c>
      <c r="H1377" s="87" t="s">
        <v>2718</v>
      </c>
      <c r="I1377" s="109" t="s">
        <v>2719</v>
      </c>
      <c r="J1377" s="87"/>
      <c r="K1377" s="106"/>
      <c r="L1377" s="106"/>
      <c r="M1377" s="106"/>
      <c r="N1377" s="106"/>
      <c r="O1377" s="546"/>
      <c r="P1377" s="87"/>
      <c r="Q1377" s="87"/>
      <c r="R1377" s="87" t="s">
        <v>184</v>
      </c>
      <c r="S1377" s="548">
        <v>1</v>
      </c>
      <c r="T1377" s="549">
        <v>0.05</v>
      </c>
      <c r="U1377" s="549"/>
      <c r="V1377" s="554">
        <f t="shared" si="153"/>
        <v>0</v>
      </c>
      <c r="W1377" s="549">
        <v>0.05</v>
      </c>
      <c r="X1377" s="549"/>
      <c r="Y1377" s="550">
        <f t="shared" si="154"/>
        <v>0</v>
      </c>
      <c r="Z1377" s="677" t="s">
        <v>212</v>
      </c>
      <c r="AA1377" s="678"/>
      <c r="AB1377" s="106"/>
      <c r="AD1377" s="87"/>
      <c r="AE1377" s="106"/>
      <c r="AF1377" s="106"/>
      <c r="AG1377" s="708"/>
      <c r="AH1377" s="104"/>
      <c r="AI1377" s="87"/>
      <c r="AJ1377" s="106"/>
      <c r="AK1377" s="106"/>
      <c r="AL1377" s="708"/>
      <c r="AM1377" s="104"/>
      <c r="AN1377" s="87"/>
      <c r="AO1377" s="106"/>
      <c r="AP1377" s="106"/>
      <c r="AQ1377" s="708"/>
      <c r="AR1377" s="104"/>
      <c r="AS1377" s="87"/>
      <c r="AT1377" s="106"/>
      <c r="AU1377" s="106"/>
      <c r="AV1377" s="708"/>
      <c r="AW1377" s="104"/>
    </row>
    <row r="1378" spans="1:49" ht="23" hidden="1">
      <c r="A1378" s="522">
        <v>1374</v>
      </c>
      <c r="B1378" s="531" t="s">
        <v>2714</v>
      </c>
      <c r="C1378" s="103" t="s">
        <v>123</v>
      </c>
      <c r="D1378" s="513" t="s">
        <v>2640</v>
      </c>
      <c r="E1378" s="103" t="s">
        <v>2715</v>
      </c>
      <c r="F1378" s="513" t="s">
        <v>175</v>
      </c>
      <c r="G1378" s="513" t="s">
        <v>2716</v>
      </c>
      <c r="H1378" s="87" t="s">
        <v>189</v>
      </c>
      <c r="I1378" s="109" t="s">
        <v>1308</v>
      </c>
      <c r="J1378" s="87" t="s">
        <v>2720</v>
      </c>
      <c r="K1378" s="106"/>
      <c r="L1378" s="106"/>
      <c r="M1378" s="106"/>
      <c r="N1378" s="106"/>
      <c r="O1378" s="557"/>
      <c r="P1378" s="106"/>
      <c r="Q1378" s="106"/>
      <c r="R1378" s="87" t="s">
        <v>184</v>
      </c>
      <c r="S1378" s="548">
        <v>1</v>
      </c>
      <c r="T1378" s="549">
        <v>0.15</v>
      </c>
      <c r="U1378" s="549"/>
      <c r="V1378" s="554">
        <f t="shared" si="153"/>
        <v>0</v>
      </c>
      <c r="W1378" s="549">
        <v>0.15</v>
      </c>
      <c r="X1378" s="549"/>
      <c r="Y1378" s="550">
        <f t="shared" si="154"/>
        <v>0</v>
      </c>
      <c r="Z1378" s="677" t="s">
        <v>212</v>
      </c>
      <c r="AA1378" s="678"/>
      <c r="AB1378" s="106"/>
      <c r="AD1378" s="87"/>
      <c r="AE1378" s="106"/>
      <c r="AF1378" s="106"/>
      <c r="AG1378" s="708"/>
      <c r="AH1378" s="104"/>
      <c r="AI1378" s="87"/>
      <c r="AJ1378" s="106"/>
      <c r="AK1378" s="106"/>
      <c r="AL1378" s="708"/>
      <c r="AM1378" s="104"/>
      <c r="AN1378" s="87"/>
      <c r="AO1378" s="106"/>
      <c r="AP1378" s="106"/>
      <c r="AQ1378" s="708"/>
      <c r="AR1378" s="104"/>
      <c r="AS1378" s="87"/>
      <c r="AT1378" s="106"/>
      <c r="AU1378" s="106"/>
      <c r="AV1378" s="708"/>
      <c r="AW1378" s="104"/>
    </row>
    <row r="1379" spans="1:49" ht="23" hidden="1">
      <c r="A1379" s="522">
        <v>1375</v>
      </c>
      <c r="B1379" s="531" t="s">
        <v>2714</v>
      </c>
      <c r="C1379" s="103" t="s">
        <v>123</v>
      </c>
      <c r="D1379" s="513" t="s">
        <v>2640</v>
      </c>
      <c r="E1379" s="103" t="s">
        <v>2715</v>
      </c>
      <c r="F1379" s="513" t="s">
        <v>175</v>
      </c>
      <c r="G1379" s="513" t="s">
        <v>2716</v>
      </c>
      <c r="H1379" s="87" t="s">
        <v>193</v>
      </c>
      <c r="I1379" s="109" t="s">
        <v>1309</v>
      </c>
      <c r="J1379" s="106"/>
      <c r="K1379" s="106"/>
      <c r="L1379" s="106"/>
      <c r="M1379" s="106"/>
      <c r="N1379" s="106"/>
      <c r="O1379" s="546" t="s">
        <v>2535</v>
      </c>
      <c r="P1379" s="87"/>
      <c r="Q1379" s="87"/>
      <c r="R1379" s="87" t="s">
        <v>184</v>
      </c>
      <c r="S1379" s="548">
        <v>1</v>
      </c>
      <c r="T1379" s="549">
        <v>0.25</v>
      </c>
      <c r="U1379" s="549"/>
      <c r="V1379" s="554">
        <f t="shared" si="153"/>
        <v>0</v>
      </c>
      <c r="W1379" s="549">
        <v>0.25</v>
      </c>
      <c r="X1379" s="549"/>
      <c r="Y1379" s="550">
        <f t="shared" si="154"/>
        <v>0</v>
      </c>
      <c r="Z1379" s="677" t="s">
        <v>212</v>
      </c>
      <c r="AA1379" s="678"/>
      <c r="AB1379" s="546" t="s">
        <v>2536</v>
      </c>
      <c r="AD1379" s="87"/>
      <c r="AE1379" s="106"/>
      <c r="AF1379" s="106"/>
      <c r="AG1379" s="708"/>
      <c r="AH1379" s="104"/>
      <c r="AI1379" s="87"/>
      <c r="AJ1379" s="106"/>
      <c r="AK1379" s="106"/>
      <c r="AL1379" s="708"/>
      <c r="AM1379" s="104"/>
      <c r="AN1379" s="87"/>
      <c r="AO1379" s="106"/>
      <c r="AP1379" s="106"/>
      <c r="AQ1379" s="708"/>
      <c r="AR1379" s="104"/>
      <c r="AS1379" s="87"/>
      <c r="AT1379" s="106"/>
      <c r="AU1379" s="106"/>
      <c r="AV1379" s="708"/>
      <c r="AW1379" s="104"/>
    </row>
    <row r="1380" spans="1:49" customFormat="1" ht="23" hidden="1">
      <c r="A1380" s="522">
        <v>1376</v>
      </c>
      <c r="B1380" s="533" t="s">
        <v>2714</v>
      </c>
      <c r="C1380" s="568" t="s">
        <v>123</v>
      </c>
      <c r="D1380" s="576" t="s">
        <v>2640</v>
      </c>
      <c r="E1380" s="568" t="s">
        <v>2721</v>
      </c>
      <c r="F1380" s="103" t="s">
        <v>1781</v>
      </c>
      <c r="G1380" s="576" t="s">
        <v>2722</v>
      </c>
      <c r="H1380" s="547" t="s">
        <v>177</v>
      </c>
      <c r="I1380" s="599" t="s">
        <v>2723</v>
      </c>
      <c r="J1380" s="567"/>
      <c r="K1380" s="567"/>
      <c r="L1380" s="567"/>
      <c r="M1380" s="567"/>
      <c r="N1380" s="567"/>
      <c r="O1380" s="546"/>
      <c r="P1380" s="547"/>
      <c r="Q1380" s="547"/>
      <c r="R1380" s="547" t="s">
        <v>184</v>
      </c>
      <c r="S1380" s="596">
        <v>1</v>
      </c>
      <c r="T1380" s="597">
        <v>0.1</v>
      </c>
      <c r="U1380" s="597"/>
      <c r="V1380" s="554">
        <f t="shared" si="153"/>
        <v>0</v>
      </c>
      <c r="W1380" s="597">
        <v>0.1</v>
      </c>
      <c r="X1380" s="597"/>
      <c r="Y1380" s="550">
        <f t="shared" si="154"/>
        <v>0</v>
      </c>
      <c r="Z1380" s="546" t="s">
        <v>212</v>
      </c>
      <c r="AA1380" s="87"/>
      <c r="AB1380" s="547"/>
      <c r="AD1380" s="547"/>
      <c r="AE1380" s="567"/>
      <c r="AF1380" s="567"/>
      <c r="AG1380" s="567"/>
      <c r="AH1380" s="567"/>
      <c r="AI1380" s="547"/>
      <c r="AJ1380" s="567"/>
      <c r="AK1380" s="567"/>
      <c r="AL1380" s="567"/>
      <c r="AM1380" s="567"/>
      <c r="AN1380" s="547"/>
      <c r="AO1380" s="567"/>
      <c r="AP1380" s="567"/>
      <c r="AQ1380" s="567"/>
      <c r="AR1380" s="567"/>
      <c r="AS1380" s="547"/>
      <c r="AT1380" s="567"/>
      <c r="AU1380" s="567"/>
      <c r="AV1380" s="567"/>
      <c r="AW1380" s="567"/>
    </row>
    <row r="1381" spans="1:49" customFormat="1" ht="23" hidden="1">
      <c r="A1381" s="522">
        <v>1377</v>
      </c>
      <c r="B1381" s="533" t="s">
        <v>2714</v>
      </c>
      <c r="C1381" s="568" t="s">
        <v>123</v>
      </c>
      <c r="D1381" s="576" t="s">
        <v>2640</v>
      </c>
      <c r="E1381" s="568" t="s">
        <v>2721</v>
      </c>
      <c r="F1381" s="103" t="s">
        <v>1781</v>
      </c>
      <c r="G1381" s="576" t="s">
        <v>2722</v>
      </c>
      <c r="H1381" s="547" t="s">
        <v>2724</v>
      </c>
      <c r="I1381" s="599" t="s">
        <v>2725</v>
      </c>
      <c r="J1381" s="567" t="s">
        <v>2726</v>
      </c>
      <c r="K1381" s="567"/>
      <c r="L1381" s="567"/>
      <c r="M1381" s="567"/>
      <c r="N1381" s="567"/>
      <c r="O1381" s="546"/>
      <c r="P1381" s="547"/>
      <c r="Q1381" s="547"/>
      <c r="R1381" s="547" t="s">
        <v>184</v>
      </c>
      <c r="S1381" s="596">
        <v>1</v>
      </c>
      <c r="T1381" s="597">
        <v>0.1</v>
      </c>
      <c r="U1381" s="597"/>
      <c r="V1381" s="554">
        <f t="shared" si="153"/>
        <v>0</v>
      </c>
      <c r="W1381" s="597">
        <v>0.1</v>
      </c>
      <c r="X1381" s="597"/>
      <c r="Y1381" s="550">
        <f t="shared" si="154"/>
        <v>0</v>
      </c>
      <c r="Z1381" s="546" t="s">
        <v>212</v>
      </c>
      <c r="AA1381" s="87"/>
      <c r="AB1381" s="547"/>
      <c r="AD1381" s="547"/>
      <c r="AE1381" s="567"/>
      <c r="AF1381" s="567"/>
      <c r="AG1381" s="567"/>
      <c r="AH1381" s="567"/>
      <c r="AI1381" s="547"/>
      <c r="AJ1381" s="567"/>
      <c r="AK1381" s="567"/>
      <c r="AL1381" s="567"/>
      <c r="AM1381" s="567"/>
      <c r="AN1381" s="547"/>
      <c r="AO1381" s="567"/>
      <c r="AP1381" s="567"/>
      <c r="AQ1381" s="567"/>
      <c r="AR1381" s="567"/>
      <c r="AS1381" s="547"/>
      <c r="AT1381" s="567"/>
      <c r="AU1381" s="567"/>
      <c r="AV1381" s="567"/>
      <c r="AW1381" s="567"/>
    </row>
    <row r="1382" spans="1:49" customFormat="1" ht="23" hidden="1">
      <c r="A1382" s="522">
        <v>1378</v>
      </c>
      <c r="B1382" s="533" t="s">
        <v>2714</v>
      </c>
      <c r="C1382" s="568" t="s">
        <v>123</v>
      </c>
      <c r="D1382" s="576" t="s">
        <v>2640</v>
      </c>
      <c r="E1382" s="568" t="s">
        <v>2721</v>
      </c>
      <c r="F1382" s="103" t="s">
        <v>1781</v>
      </c>
      <c r="G1382" s="576" t="s">
        <v>2722</v>
      </c>
      <c r="H1382" s="547" t="s">
        <v>299</v>
      </c>
      <c r="I1382" s="599" t="s">
        <v>2727</v>
      </c>
      <c r="J1382" s="567"/>
      <c r="K1382" s="567"/>
      <c r="L1382" s="567"/>
      <c r="M1382" s="567"/>
      <c r="N1382" s="567"/>
      <c r="O1382" s="546"/>
      <c r="P1382" s="547"/>
      <c r="Q1382" s="547"/>
      <c r="R1382" s="547" t="s">
        <v>184</v>
      </c>
      <c r="S1382" s="596">
        <v>1</v>
      </c>
      <c r="T1382" s="597">
        <v>6</v>
      </c>
      <c r="U1382" s="597"/>
      <c r="V1382" s="554">
        <f t="shared" si="153"/>
        <v>0</v>
      </c>
      <c r="W1382" s="597">
        <v>6</v>
      </c>
      <c r="X1382" s="597"/>
      <c r="Y1382" s="550">
        <f t="shared" si="154"/>
        <v>0</v>
      </c>
      <c r="Z1382" s="546" t="s">
        <v>212</v>
      </c>
      <c r="AA1382" s="87"/>
      <c r="AB1382" s="547"/>
      <c r="AD1382" s="547"/>
      <c r="AE1382" s="567"/>
      <c r="AF1382" s="567"/>
      <c r="AG1382" s="567"/>
      <c r="AH1382" s="567"/>
      <c r="AI1382" s="547"/>
      <c r="AJ1382" s="567"/>
      <c r="AK1382" s="567"/>
      <c r="AL1382" s="567"/>
      <c r="AM1382" s="567"/>
      <c r="AN1382" s="547"/>
      <c r="AO1382" s="567"/>
      <c r="AP1382" s="567"/>
      <c r="AQ1382" s="567"/>
      <c r="AR1382" s="567"/>
      <c r="AS1382" s="547"/>
      <c r="AT1382" s="567"/>
      <c r="AU1382" s="567"/>
      <c r="AV1382" s="567"/>
      <c r="AW1382" s="567"/>
    </row>
    <row r="1383" spans="1:49" customFormat="1" ht="23" hidden="1">
      <c r="A1383" s="522">
        <v>1379</v>
      </c>
      <c r="B1383" s="533" t="s">
        <v>2714</v>
      </c>
      <c r="C1383" s="568" t="s">
        <v>123</v>
      </c>
      <c r="D1383" s="576" t="s">
        <v>2640</v>
      </c>
      <c r="E1383" s="568" t="s">
        <v>2721</v>
      </c>
      <c r="F1383" s="103" t="s">
        <v>1781</v>
      </c>
      <c r="G1383" s="576" t="s">
        <v>2722</v>
      </c>
      <c r="H1383" s="547" t="s">
        <v>2728</v>
      </c>
      <c r="I1383" s="599" t="s">
        <v>2729</v>
      </c>
      <c r="J1383" s="567" t="s">
        <v>2726</v>
      </c>
      <c r="K1383" s="567"/>
      <c r="L1383" s="567"/>
      <c r="M1383" s="567"/>
      <c r="N1383" s="567"/>
      <c r="O1383" s="546"/>
      <c r="P1383" s="547"/>
      <c r="Q1383" s="547"/>
      <c r="R1383" s="547" t="s">
        <v>184</v>
      </c>
      <c r="S1383" s="596">
        <v>1</v>
      </c>
      <c r="T1383" s="597">
        <v>0.1</v>
      </c>
      <c r="U1383" s="597"/>
      <c r="V1383" s="554">
        <f t="shared" si="153"/>
        <v>0</v>
      </c>
      <c r="W1383" s="597">
        <v>0.1</v>
      </c>
      <c r="X1383" s="597"/>
      <c r="Y1383" s="550">
        <f t="shared" si="154"/>
        <v>0</v>
      </c>
      <c r="Z1383" s="546" t="s">
        <v>212</v>
      </c>
      <c r="AA1383" s="87"/>
      <c r="AB1383" s="547"/>
      <c r="AD1383" s="547"/>
      <c r="AE1383" s="567"/>
      <c r="AF1383" s="567"/>
      <c r="AG1383" s="567"/>
      <c r="AH1383" s="567"/>
      <c r="AI1383" s="547"/>
      <c r="AJ1383" s="567"/>
      <c r="AK1383" s="567"/>
      <c r="AL1383" s="567"/>
      <c r="AM1383" s="567"/>
      <c r="AN1383" s="547"/>
      <c r="AO1383" s="567"/>
      <c r="AP1383" s="567"/>
      <c r="AQ1383" s="567"/>
      <c r="AR1383" s="567"/>
      <c r="AS1383" s="547"/>
      <c r="AT1383" s="567"/>
      <c r="AU1383" s="567"/>
      <c r="AV1383" s="567"/>
      <c r="AW1383" s="567"/>
    </row>
    <row r="1384" spans="1:49" customFormat="1" ht="23" hidden="1">
      <c r="A1384" s="522">
        <v>1380</v>
      </c>
      <c r="B1384" s="533" t="s">
        <v>2714</v>
      </c>
      <c r="C1384" s="568" t="s">
        <v>123</v>
      </c>
      <c r="D1384" s="576" t="s">
        <v>2640</v>
      </c>
      <c r="E1384" s="568" t="s">
        <v>2721</v>
      </c>
      <c r="F1384" s="103" t="s">
        <v>1781</v>
      </c>
      <c r="G1384" s="576" t="s">
        <v>2722</v>
      </c>
      <c r="H1384" s="547" t="s">
        <v>1781</v>
      </c>
      <c r="I1384" s="599" t="s">
        <v>2730</v>
      </c>
      <c r="J1384" s="567"/>
      <c r="K1384" s="567"/>
      <c r="L1384" s="567"/>
      <c r="M1384" s="567"/>
      <c r="N1384" s="567"/>
      <c r="O1384" s="546"/>
      <c r="P1384" s="547"/>
      <c r="Q1384" s="547"/>
      <c r="R1384" s="547" t="s">
        <v>184</v>
      </c>
      <c r="S1384" s="596">
        <v>1</v>
      </c>
      <c r="T1384" s="597">
        <v>0.1</v>
      </c>
      <c r="U1384" s="597"/>
      <c r="V1384" s="554">
        <f t="shared" si="153"/>
        <v>0</v>
      </c>
      <c r="W1384" s="597">
        <v>0.1</v>
      </c>
      <c r="X1384" s="597"/>
      <c r="Y1384" s="550">
        <f t="shared" si="154"/>
        <v>0</v>
      </c>
      <c r="Z1384" s="546" t="s">
        <v>212</v>
      </c>
      <c r="AA1384" s="87"/>
      <c r="AB1384" s="547" t="s">
        <v>2731</v>
      </c>
      <c r="AD1384" s="547"/>
      <c r="AE1384" s="567"/>
      <c r="AF1384" s="567"/>
      <c r="AG1384" s="567"/>
      <c r="AH1384" s="567"/>
      <c r="AI1384" s="547"/>
      <c r="AJ1384" s="567"/>
      <c r="AK1384" s="567"/>
      <c r="AL1384" s="567"/>
      <c r="AM1384" s="567"/>
      <c r="AN1384" s="547"/>
      <c r="AO1384" s="567"/>
      <c r="AP1384" s="567"/>
      <c r="AQ1384" s="567"/>
      <c r="AR1384" s="567"/>
      <c r="AS1384" s="547"/>
      <c r="AT1384" s="567"/>
      <c r="AU1384" s="567"/>
      <c r="AV1384" s="567"/>
      <c r="AW1384" s="567"/>
    </row>
    <row r="1385" spans="1:49" customFormat="1" hidden="1">
      <c r="A1385" s="522">
        <v>1381</v>
      </c>
      <c r="B1385" s="533" t="s">
        <v>2714</v>
      </c>
      <c r="C1385" s="568" t="s">
        <v>123</v>
      </c>
      <c r="D1385" s="576" t="s">
        <v>2640</v>
      </c>
      <c r="E1385" s="568" t="s">
        <v>2721</v>
      </c>
      <c r="F1385" s="513" t="s">
        <v>552</v>
      </c>
      <c r="G1385" s="576" t="s">
        <v>2732</v>
      </c>
      <c r="H1385" s="547" t="s">
        <v>177</v>
      </c>
      <c r="I1385" s="599" t="s">
        <v>2733</v>
      </c>
      <c r="J1385" s="567"/>
      <c r="K1385" s="567"/>
      <c r="L1385" s="567"/>
      <c r="M1385" s="567"/>
      <c r="N1385" s="567"/>
      <c r="O1385" s="546"/>
      <c r="P1385" s="547"/>
      <c r="Q1385" s="547"/>
      <c r="R1385" s="547" t="s">
        <v>184</v>
      </c>
      <c r="S1385" s="596">
        <v>1</v>
      </c>
      <c r="T1385" s="597">
        <v>0.1</v>
      </c>
      <c r="U1385" s="597"/>
      <c r="V1385" s="554">
        <f t="shared" si="153"/>
        <v>0</v>
      </c>
      <c r="W1385" s="597">
        <v>0.1</v>
      </c>
      <c r="X1385" s="597"/>
      <c r="Y1385" s="550">
        <f t="shared" si="154"/>
        <v>0</v>
      </c>
      <c r="Z1385" s="546" t="s">
        <v>212</v>
      </c>
      <c r="AA1385" s="87"/>
      <c r="AB1385" s="547"/>
      <c r="AD1385" s="547"/>
      <c r="AE1385" s="567"/>
      <c r="AF1385" s="567"/>
      <c r="AG1385" s="567"/>
      <c r="AH1385" s="567"/>
      <c r="AI1385" s="547"/>
      <c r="AJ1385" s="567"/>
      <c r="AK1385" s="567"/>
      <c r="AL1385" s="567"/>
      <c r="AM1385" s="567"/>
      <c r="AN1385" s="547"/>
      <c r="AO1385" s="567"/>
      <c r="AP1385" s="567"/>
      <c r="AQ1385" s="567"/>
      <c r="AR1385" s="567"/>
      <c r="AS1385" s="547"/>
      <c r="AT1385" s="567"/>
      <c r="AU1385" s="567"/>
      <c r="AV1385" s="567"/>
      <c r="AW1385" s="567"/>
    </row>
    <row r="1386" spans="1:49" customFormat="1" hidden="1">
      <c r="A1386" s="522">
        <v>1382</v>
      </c>
      <c r="B1386" s="533" t="s">
        <v>2714</v>
      </c>
      <c r="C1386" s="568" t="s">
        <v>123</v>
      </c>
      <c r="D1386" s="576" t="s">
        <v>2640</v>
      </c>
      <c r="E1386" s="568" t="s">
        <v>2721</v>
      </c>
      <c r="F1386" s="513" t="s">
        <v>552</v>
      </c>
      <c r="G1386" s="576" t="s">
        <v>2732</v>
      </c>
      <c r="H1386" s="547" t="s">
        <v>2734</v>
      </c>
      <c r="I1386" s="599" t="s">
        <v>2735</v>
      </c>
      <c r="J1386" s="567"/>
      <c r="K1386" s="567"/>
      <c r="L1386" s="567"/>
      <c r="M1386" s="567"/>
      <c r="N1386" s="567"/>
      <c r="O1386" s="546"/>
      <c r="P1386" s="547"/>
      <c r="Q1386" s="547"/>
      <c r="R1386" s="547" t="s">
        <v>184</v>
      </c>
      <c r="S1386" s="596">
        <v>1</v>
      </c>
      <c r="T1386" s="597">
        <v>0.3</v>
      </c>
      <c r="U1386" s="597"/>
      <c r="V1386" s="554">
        <f t="shared" si="153"/>
        <v>0</v>
      </c>
      <c r="W1386" s="597">
        <v>0.3</v>
      </c>
      <c r="X1386" s="597"/>
      <c r="Y1386" s="550">
        <f t="shared" si="154"/>
        <v>0</v>
      </c>
      <c r="Z1386" s="546" t="s">
        <v>212</v>
      </c>
      <c r="AA1386" s="87"/>
      <c r="AB1386" s="547"/>
      <c r="AD1386" s="547"/>
      <c r="AE1386" s="567"/>
      <c r="AF1386" s="567"/>
      <c r="AG1386" s="567"/>
      <c r="AH1386" s="567"/>
      <c r="AI1386" s="547"/>
      <c r="AJ1386" s="567"/>
      <c r="AK1386" s="567"/>
      <c r="AL1386" s="567"/>
      <c r="AM1386" s="567"/>
      <c r="AN1386" s="547"/>
      <c r="AO1386" s="567"/>
      <c r="AP1386" s="567"/>
      <c r="AQ1386" s="567"/>
      <c r="AR1386" s="567"/>
      <c r="AS1386" s="547"/>
      <c r="AT1386" s="567"/>
      <c r="AU1386" s="567"/>
      <c r="AV1386" s="567"/>
      <c r="AW1386" s="567"/>
    </row>
    <row r="1387" spans="1:49" customFormat="1" hidden="1">
      <c r="A1387" s="522">
        <v>1383</v>
      </c>
      <c r="B1387" s="533" t="s">
        <v>2714</v>
      </c>
      <c r="C1387" s="568" t="s">
        <v>123</v>
      </c>
      <c r="D1387" s="576" t="s">
        <v>2640</v>
      </c>
      <c r="E1387" s="568" t="s">
        <v>2721</v>
      </c>
      <c r="F1387" s="513" t="s">
        <v>552</v>
      </c>
      <c r="G1387" s="576" t="s">
        <v>2732</v>
      </c>
      <c r="H1387" s="547" t="s">
        <v>2736</v>
      </c>
      <c r="I1387" s="599" t="s">
        <v>2736</v>
      </c>
      <c r="J1387" s="567" t="s">
        <v>2737</v>
      </c>
      <c r="K1387" s="567"/>
      <c r="L1387" s="567"/>
      <c r="M1387" s="567"/>
      <c r="N1387" s="567"/>
      <c r="O1387" s="546"/>
      <c r="P1387" s="547"/>
      <c r="Q1387" s="547"/>
      <c r="R1387" s="547" t="s">
        <v>184</v>
      </c>
      <c r="S1387" s="596">
        <v>1</v>
      </c>
      <c r="T1387" s="597">
        <v>0.2</v>
      </c>
      <c r="U1387" s="597"/>
      <c r="V1387" s="554">
        <f t="shared" si="153"/>
        <v>0</v>
      </c>
      <c r="W1387" s="597">
        <v>0.2</v>
      </c>
      <c r="X1387" s="597"/>
      <c r="Y1387" s="550">
        <f t="shared" si="154"/>
        <v>0</v>
      </c>
      <c r="Z1387" s="546" t="s">
        <v>212</v>
      </c>
      <c r="AA1387" s="87"/>
      <c r="AB1387" s="547" t="s">
        <v>2731</v>
      </c>
      <c r="AD1387" s="547"/>
      <c r="AE1387" s="567"/>
      <c r="AF1387" s="567"/>
      <c r="AG1387" s="567"/>
      <c r="AH1387" s="567"/>
      <c r="AI1387" s="547"/>
      <c r="AJ1387" s="567"/>
      <c r="AK1387" s="567"/>
      <c r="AL1387" s="567"/>
      <c r="AM1387" s="567"/>
      <c r="AN1387" s="547"/>
      <c r="AO1387" s="567"/>
      <c r="AP1387" s="567"/>
      <c r="AQ1387" s="567"/>
      <c r="AR1387" s="567"/>
      <c r="AS1387" s="547"/>
      <c r="AT1387" s="567"/>
      <c r="AU1387" s="567"/>
      <c r="AV1387" s="567"/>
      <c r="AW1387" s="567"/>
    </row>
    <row r="1388" spans="1:49" customFormat="1" hidden="1">
      <c r="A1388" s="522">
        <v>1384</v>
      </c>
      <c r="B1388" s="533" t="s">
        <v>2714</v>
      </c>
      <c r="C1388" s="568" t="s">
        <v>123</v>
      </c>
      <c r="D1388" s="576" t="s">
        <v>2640</v>
      </c>
      <c r="E1388" s="568" t="s">
        <v>2721</v>
      </c>
      <c r="F1388" s="576" t="s">
        <v>2926</v>
      </c>
      <c r="G1388" s="576" t="s">
        <v>2738</v>
      </c>
      <c r="H1388" s="547" t="s">
        <v>177</v>
      </c>
      <c r="I1388" s="599" t="s">
        <v>177</v>
      </c>
      <c r="J1388" s="567"/>
      <c r="K1388" s="567"/>
      <c r="L1388" s="567"/>
      <c r="M1388" s="567"/>
      <c r="N1388" s="567"/>
      <c r="O1388" s="546"/>
      <c r="P1388" s="547"/>
      <c r="Q1388" s="547"/>
      <c r="R1388" s="547" t="s">
        <v>184</v>
      </c>
      <c r="S1388" s="596">
        <v>1</v>
      </c>
      <c r="T1388" s="597">
        <v>0.1</v>
      </c>
      <c r="U1388" s="597"/>
      <c r="V1388" s="554">
        <f t="shared" si="153"/>
        <v>0</v>
      </c>
      <c r="W1388" s="597">
        <v>0.1</v>
      </c>
      <c r="X1388" s="597"/>
      <c r="Y1388" s="550">
        <f t="shared" si="154"/>
        <v>0</v>
      </c>
      <c r="Z1388" s="546" t="s">
        <v>212</v>
      </c>
      <c r="AA1388" s="87"/>
      <c r="AB1388" s="547"/>
      <c r="AD1388" s="547"/>
      <c r="AE1388" s="567"/>
      <c r="AF1388" s="567"/>
      <c r="AG1388" s="567"/>
      <c r="AH1388" s="567"/>
      <c r="AI1388" s="547"/>
      <c r="AJ1388" s="567"/>
      <c r="AK1388" s="567"/>
      <c r="AL1388" s="567"/>
      <c r="AM1388" s="567"/>
      <c r="AN1388" s="547"/>
      <c r="AO1388" s="567"/>
      <c r="AP1388" s="567"/>
      <c r="AQ1388" s="567"/>
      <c r="AR1388" s="567"/>
      <c r="AS1388" s="547"/>
      <c r="AT1388" s="567"/>
      <c r="AU1388" s="567"/>
      <c r="AV1388" s="567"/>
      <c r="AW1388" s="567"/>
    </row>
    <row r="1389" spans="1:49" customFormat="1" hidden="1">
      <c r="A1389" s="522">
        <v>1385</v>
      </c>
      <c r="B1389" s="533" t="s">
        <v>2714</v>
      </c>
      <c r="C1389" s="568" t="s">
        <v>123</v>
      </c>
      <c r="D1389" s="576" t="s">
        <v>2640</v>
      </c>
      <c r="E1389" s="568" t="s">
        <v>2721</v>
      </c>
      <c r="F1389" s="576" t="s">
        <v>2926</v>
      </c>
      <c r="G1389" s="576" t="s">
        <v>2738</v>
      </c>
      <c r="H1389" s="547" t="s">
        <v>2739</v>
      </c>
      <c r="I1389" s="599" t="s">
        <v>2740</v>
      </c>
      <c r="J1389" s="567" t="s">
        <v>2741</v>
      </c>
      <c r="K1389" s="567"/>
      <c r="L1389" s="567"/>
      <c r="M1389" s="567"/>
      <c r="N1389" s="567"/>
      <c r="O1389" s="546"/>
      <c r="P1389" s="547"/>
      <c r="Q1389" s="547"/>
      <c r="R1389" s="547" t="s">
        <v>184</v>
      </c>
      <c r="S1389" s="596">
        <v>1</v>
      </c>
      <c r="T1389" s="597">
        <v>0.1</v>
      </c>
      <c r="U1389" s="597"/>
      <c r="V1389" s="554">
        <f t="shared" si="153"/>
        <v>0</v>
      </c>
      <c r="W1389" s="597">
        <v>0.1</v>
      </c>
      <c r="X1389" s="597"/>
      <c r="Y1389" s="550">
        <f t="shared" si="154"/>
        <v>0</v>
      </c>
      <c r="Z1389" s="546" t="s">
        <v>212</v>
      </c>
      <c r="AA1389" s="87"/>
      <c r="AB1389" s="547"/>
      <c r="AD1389" s="547"/>
      <c r="AE1389" s="567"/>
      <c r="AF1389" s="567"/>
      <c r="AG1389" s="567"/>
      <c r="AH1389" s="567"/>
      <c r="AI1389" s="547"/>
      <c r="AJ1389" s="567"/>
      <c r="AK1389" s="567"/>
      <c r="AL1389" s="567"/>
      <c r="AM1389" s="567"/>
      <c r="AN1389" s="547"/>
      <c r="AO1389" s="567"/>
      <c r="AP1389" s="567"/>
      <c r="AQ1389" s="567"/>
      <c r="AR1389" s="567"/>
      <c r="AS1389" s="547"/>
      <c r="AT1389" s="567"/>
      <c r="AU1389" s="567"/>
      <c r="AV1389" s="567"/>
      <c r="AW1389" s="567"/>
    </row>
    <row r="1390" spans="1:49" customFormat="1" hidden="1">
      <c r="A1390" s="522">
        <v>1386</v>
      </c>
      <c r="B1390" s="533" t="s">
        <v>2714</v>
      </c>
      <c r="C1390" s="568" t="s">
        <v>123</v>
      </c>
      <c r="D1390" s="576" t="s">
        <v>2640</v>
      </c>
      <c r="E1390" s="568" t="s">
        <v>2721</v>
      </c>
      <c r="F1390" s="576" t="s">
        <v>2926</v>
      </c>
      <c r="G1390" s="576" t="s">
        <v>2738</v>
      </c>
      <c r="H1390" s="547" t="s">
        <v>1120</v>
      </c>
      <c r="I1390" s="599" t="s">
        <v>2742</v>
      </c>
      <c r="J1390" s="567" t="s">
        <v>2741</v>
      </c>
      <c r="K1390" s="567"/>
      <c r="L1390" s="567"/>
      <c r="M1390" s="567"/>
      <c r="N1390" s="567"/>
      <c r="O1390" s="546"/>
      <c r="P1390" s="547"/>
      <c r="Q1390" s="547"/>
      <c r="R1390" s="547" t="s">
        <v>184</v>
      </c>
      <c r="S1390" s="596">
        <v>1</v>
      </c>
      <c r="T1390" s="597">
        <v>0.1</v>
      </c>
      <c r="U1390" s="597"/>
      <c r="V1390" s="554">
        <f t="shared" si="153"/>
        <v>0</v>
      </c>
      <c r="W1390" s="597">
        <v>0.1</v>
      </c>
      <c r="X1390" s="597"/>
      <c r="Y1390" s="550">
        <f t="shared" si="154"/>
        <v>0</v>
      </c>
      <c r="Z1390" s="546" t="s">
        <v>212</v>
      </c>
      <c r="AA1390" s="87"/>
      <c r="AB1390" s="547" t="s">
        <v>2731</v>
      </c>
      <c r="AD1390" s="547"/>
      <c r="AE1390" s="567"/>
      <c r="AF1390" s="567"/>
      <c r="AG1390" s="567"/>
      <c r="AH1390" s="567"/>
      <c r="AI1390" s="547"/>
      <c r="AJ1390" s="567"/>
      <c r="AK1390" s="567"/>
      <c r="AL1390" s="567"/>
      <c r="AM1390" s="567"/>
      <c r="AN1390" s="547"/>
      <c r="AO1390" s="567"/>
      <c r="AP1390" s="567"/>
      <c r="AQ1390" s="567"/>
      <c r="AR1390" s="567"/>
      <c r="AS1390" s="547"/>
      <c r="AT1390" s="567"/>
      <c r="AU1390" s="567"/>
      <c r="AV1390" s="567"/>
      <c r="AW1390" s="567"/>
    </row>
    <row r="1391" spans="1:49" customFormat="1" ht="23" hidden="1">
      <c r="A1391" s="522">
        <v>1387</v>
      </c>
      <c r="B1391" s="533" t="s">
        <v>2714</v>
      </c>
      <c r="C1391" s="568" t="s">
        <v>123</v>
      </c>
      <c r="D1391" s="576" t="s">
        <v>2640</v>
      </c>
      <c r="E1391" s="568" t="s">
        <v>2721</v>
      </c>
      <c r="F1391" s="576" t="s">
        <v>2927</v>
      </c>
      <c r="G1391" s="576" t="s">
        <v>2743</v>
      </c>
      <c r="H1391" s="599" t="s">
        <v>177</v>
      </c>
      <c r="I1391" s="599" t="s">
        <v>2744</v>
      </c>
      <c r="J1391" s="567"/>
      <c r="K1391" s="567"/>
      <c r="L1391" s="567"/>
      <c r="M1391" s="567"/>
      <c r="N1391" s="567"/>
      <c r="O1391" s="546"/>
      <c r="P1391" s="547"/>
      <c r="Q1391" s="547"/>
      <c r="R1391" s="547" t="s">
        <v>184</v>
      </c>
      <c r="S1391" s="596">
        <v>1</v>
      </c>
      <c r="T1391" s="597">
        <v>0.1</v>
      </c>
      <c r="U1391" s="597"/>
      <c r="V1391" s="554">
        <f t="shared" si="153"/>
        <v>0</v>
      </c>
      <c r="W1391" s="597">
        <v>0.1</v>
      </c>
      <c r="X1391" s="597"/>
      <c r="Y1391" s="550">
        <f t="shared" si="154"/>
        <v>0</v>
      </c>
      <c r="Z1391" s="546" t="s">
        <v>212</v>
      </c>
      <c r="AA1391" s="87"/>
      <c r="AB1391" s="547"/>
      <c r="AD1391" s="547"/>
      <c r="AE1391" s="567"/>
      <c r="AF1391" s="567"/>
      <c r="AG1391" s="567"/>
      <c r="AH1391" s="567"/>
      <c r="AI1391" s="547"/>
      <c r="AJ1391" s="567"/>
      <c r="AK1391" s="567"/>
      <c r="AL1391" s="567"/>
      <c r="AM1391" s="567"/>
      <c r="AN1391" s="547"/>
      <c r="AO1391" s="567"/>
      <c r="AP1391" s="567"/>
      <c r="AQ1391" s="567"/>
      <c r="AR1391" s="567"/>
      <c r="AS1391" s="547"/>
      <c r="AT1391" s="567"/>
      <c r="AU1391" s="567"/>
      <c r="AV1391" s="567"/>
      <c r="AW1391" s="567"/>
    </row>
    <row r="1392" spans="1:49" customFormat="1" ht="23" hidden="1">
      <c r="A1392" s="522">
        <v>1388</v>
      </c>
      <c r="B1392" s="533" t="s">
        <v>2714</v>
      </c>
      <c r="C1392" s="568" t="s">
        <v>123</v>
      </c>
      <c r="D1392" s="576" t="s">
        <v>2640</v>
      </c>
      <c r="E1392" s="568" t="s">
        <v>2721</v>
      </c>
      <c r="F1392" s="576" t="s">
        <v>2927</v>
      </c>
      <c r="G1392" s="576" t="s">
        <v>2743</v>
      </c>
      <c r="H1392" s="599" t="s">
        <v>2745</v>
      </c>
      <c r="I1392" s="599" t="s">
        <v>2746</v>
      </c>
      <c r="J1392" s="567" t="s">
        <v>2747</v>
      </c>
      <c r="K1392" s="567"/>
      <c r="L1392" s="567"/>
      <c r="M1392" s="567"/>
      <c r="N1392" s="567"/>
      <c r="O1392" s="546"/>
      <c r="P1392" s="547"/>
      <c r="Q1392" s="547"/>
      <c r="R1392" s="547" t="s">
        <v>184</v>
      </c>
      <c r="S1392" s="596">
        <v>1</v>
      </c>
      <c r="T1392" s="597">
        <v>0.2</v>
      </c>
      <c r="U1392" s="597"/>
      <c r="V1392" s="554">
        <f t="shared" si="153"/>
        <v>0</v>
      </c>
      <c r="W1392" s="597">
        <v>0.2</v>
      </c>
      <c r="X1392" s="597"/>
      <c r="Y1392" s="550">
        <f t="shared" si="154"/>
        <v>0</v>
      </c>
      <c r="Z1392" s="546" t="s">
        <v>212</v>
      </c>
      <c r="AA1392" s="87"/>
      <c r="AB1392" s="547"/>
      <c r="AD1392" s="547"/>
      <c r="AE1392" s="567"/>
      <c r="AF1392" s="567"/>
      <c r="AG1392" s="567"/>
      <c r="AH1392" s="567"/>
      <c r="AI1392" s="547"/>
      <c r="AJ1392" s="567"/>
      <c r="AK1392" s="567"/>
      <c r="AL1392" s="567"/>
      <c r="AM1392" s="567"/>
      <c r="AN1392" s="547"/>
      <c r="AO1392" s="567"/>
      <c r="AP1392" s="567"/>
      <c r="AQ1392" s="567"/>
      <c r="AR1392" s="567"/>
      <c r="AS1392" s="547"/>
      <c r="AT1392" s="567"/>
      <c r="AU1392" s="567"/>
      <c r="AV1392" s="567"/>
      <c r="AW1392" s="567"/>
    </row>
    <row r="1393" spans="1:49" customFormat="1" ht="23" hidden="1">
      <c r="A1393" s="522">
        <v>1389</v>
      </c>
      <c r="B1393" s="533" t="s">
        <v>2714</v>
      </c>
      <c r="C1393" s="568" t="s">
        <v>123</v>
      </c>
      <c r="D1393" s="576" t="s">
        <v>2640</v>
      </c>
      <c r="E1393" s="568" t="s">
        <v>2721</v>
      </c>
      <c r="F1393" s="576" t="s">
        <v>2927</v>
      </c>
      <c r="G1393" s="576" t="s">
        <v>2743</v>
      </c>
      <c r="H1393" s="599" t="s">
        <v>2748</v>
      </c>
      <c r="I1393" s="599" t="s">
        <v>2749</v>
      </c>
      <c r="J1393" s="567" t="s">
        <v>2747</v>
      </c>
      <c r="K1393" s="567"/>
      <c r="L1393" s="567"/>
      <c r="M1393" s="567"/>
      <c r="N1393" s="567"/>
      <c r="O1393" s="546"/>
      <c r="P1393" s="547"/>
      <c r="Q1393" s="547"/>
      <c r="R1393" s="547" t="s">
        <v>184</v>
      </c>
      <c r="S1393" s="596">
        <v>1</v>
      </c>
      <c r="T1393" s="597">
        <v>0.4</v>
      </c>
      <c r="U1393" s="597"/>
      <c r="V1393" s="554">
        <f t="shared" si="153"/>
        <v>0</v>
      </c>
      <c r="W1393" s="597">
        <v>0.4</v>
      </c>
      <c r="X1393" s="597"/>
      <c r="Y1393" s="550">
        <f t="shared" si="154"/>
        <v>0</v>
      </c>
      <c r="Z1393" s="546" t="s">
        <v>212</v>
      </c>
      <c r="AA1393" s="87"/>
      <c r="AB1393" s="547"/>
      <c r="AD1393" s="547"/>
      <c r="AE1393" s="567"/>
      <c r="AF1393" s="567"/>
      <c r="AG1393" s="567"/>
      <c r="AH1393" s="567"/>
      <c r="AI1393" s="547"/>
      <c r="AJ1393" s="567"/>
      <c r="AK1393" s="567"/>
      <c r="AL1393" s="567"/>
      <c r="AM1393" s="567"/>
      <c r="AN1393" s="547"/>
      <c r="AO1393" s="567"/>
      <c r="AP1393" s="567"/>
      <c r="AQ1393" s="567"/>
      <c r="AR1393" s="567"/>
      <c r="AS1393" s="547"/>
      <c r="AT1393" s="567"/>
      <c r="AU1393" s="567"/>
      <c r="AV1393" s="567"/>
      <c r="AW1393" s="567"/>
    </row>
    <row r="1394" spans="1:49" customFormat="1" ht="23" hidden="1">
      <c r="A1394" s="522">
        <v>1390</v>
      </c>
      <c r="B1394" s="533" t="s">
        <v>2714</v>
      </c>
      <c r="C1394" s="568" t="s">
        <v>123</v>
      </c>
      <c r="D1394" s="576" t="s">
        <v>2640</v>
      </c>
      <c r="E1394" s="568" t="s">
        <v>2721</v>
      </c>
      <c r="F1394" s="576" t="s">
        <v>2927</v>
      </c>
      <c r="G1394" s="576" t="s">
        <v>2743</v>
      </c>
      <c r="H1394" s="547" t="s">
        <v>193</v>
      </c>
      <c r="I1394" s="599" t="s">
        <v>2750</v>
      </c>
      <c r="J1394" s="567"/>
      <c r="K1394" s="567"/>
      <c r="L1394" s="567"/>
      <c r="M1394" s="567"/>
      <c r="N1394" s="567"/>
      <c r="O1394" s="546"/>
      <c r="P1394" s="547"/>
      <c r="Q1394" s="547"/>
      <c r="R1394" s="547" t="s">
        <v>184</v>
      </c>
      <c r="S1394" s="596">
        <v>1</v>
      </c>
      <c r="T1394" s="597">
        <v>0.3</v>
      </c>
      <c r="U1394" s="597"/>
      <c r="V1394" s="554">
        <f t="shared" si="153"/>
        <v>0</v>
      </c>
      <c r="W1394" s="597">
        <v>0.1</v>
      </c>
      <c r="X1394" s="597"/>
      <c r="Y1394" s="550">
        <f t="shared" si="154"/>
        <v>0</v>
      </c>
      <c r="Z1394" s="546" t="s">
        <v>212</v>
      </c>
      <c r="AA1394" s="87"/>
      <c r="AB1394" s="547"/>
      <c r="AD1394" s="547"/>
      <c r="AE1394" s="567"/>
      <c r="AF1394" s="567"/>
      <c r="AG1394" s="567"/>
      <c r="AH1394" s="567"/>
      <c r="AI1394" s="547"/>
      <c r="AJ1394" s="567"/>
      <c r="AK1394" s="567"/>
      <c r="AL1394" s="567"/>
      <c r="AM1394" s="567"/>
      <c r="AN1394" s="547"/>
      <c r="AO1394" s="567"/>
      <c r="AP1394" s="567"/>
      <c r="AQ1394" s="567"/>
      <c r="AR1394" s="567"/>
      <c r="AS1394" s="547"/>
      <c r="AT1394" s="567"/>
      <c r="AU1394" s="567"/>
      <c r="AV1394" s="567"/>
      <c r="AW1394" s="567"/>
    </row>
    <row r="1395" spans="1:49" customFormat="1" ht="23" hidden="1">
      <c r="A1395" s="522">
        <v>1391</v>
      </c>
      <c r="B1395" s="533" t="s">
        <v>2714</v>
      </c>
      <c r="C1395" s="568" t="s">
        <v>123</v>
      </c>
      <c r="D1395" s="576" t="s">
        <v>2640</v>
      </c>
      <c r="E1395" s="568" t="s">
        <v>2721</v>
      </c>
      <c r="F1395" s="576" t="s">
        <v>2751</v>
      </c>
      <c r="G1395" s="576" t="s">
        <v>2752</v>
      </c>
      <c r="H1395" s="547" t="s">
        <v>2753</v>
      </c>
      <c r="I1395" s="599" t="s">
        <v>2754</v>
      </c>
      <c r="J1395" s="567" t="s">
        <v>2755</v>
      </c>
      <c r="K1395" s="567"/>
      <c r="L1395" s="567"/>
      <c r="M1395" s="567"/>
      <c r="N1395" s="567"/>
      <c r="O1395" s="546"/>
      <c r="P1395" s="547"/>
      <c r="Q1395" s="547"/>
      <c r="R1395" s="547" t="s">
        <v>184</v>
      </c>
      <c r="S1395" s="596">
        <v>1</v>
      </c>
      <c r="T1395" s="597">
        <v>0.5</v>
      </c>
      <c r="U1395" s="597"/>
      <c r="V1395" s="554">
        <f t="shared" si="153"/>
        <v>0</v>
      </c>
      <c r="W1395" s="597">
        <v>0.3</v>
      </c>
      <c r="X1395" s="597"/>
      <c r="Y1395" s="550">
        <f t="shared" si="154"/>
        <v>0</v>
      </c>
      <c r="Z1395" s="546" t="s">
        <v>212</v>
      </c>
      <c r="AA1395" s="87"/>
      <c r="AB1395" s="547"/>
      <c r="AD1395" s="547"/>
      <c r="AE1395" s="567"/>
      <c r="AF1395" s="567"/>
      <c r="AG1395" s="567"/>
      <c r="AH1395" s="567"/>
      <c r="AI1395" s="547"/>
      <c r="AJ1395" s="567"/>
      <c r="AK1395" s="567"/>
      <c r="AL1395" s="567"/>
      <c r="AM1395" s="567"/>
      <c r="AN1395" s="547"/>
      <c r="AO1395" s="567"/>
      <c r="AP1395" s="567"/>
      <c r="AQ1395" s="567"/>
      <c r="AR1395" s="567"/>
      <c r="AS1395" s="547"/>
      <c r="AT1395" s="567"/>
      <c r="AU1395" s="567"/>
      <c r="AV1395" s="567"/>
      <c r="AW1395" s="567"/>
    </row>
    <row r="1396" spans="1:49" customFormat="1" ht="23" hidden="1">
      <c r="A1396" s="522">
        <v>1392</v>
      </c>
      <c r="B1396" s="533" t="s">
        <v>2714</v>
      </c>
      <c r="C1396" s="568" t="s">
        <v>123</v>
      </c>
      <c r="D1396" s="576" t="s">
        <v>2640</v>
      </c>
      <c r="E1396" s="568" t="s">
        <v>2721</v>
      </c>
      <c r="F1396" s="576" t="s">
        <v>2751</v>
      </c>
      <c r="G1396" s="576" t="s">
        <v>2752</v>
      </c>
      <c r="H1396" s="547" t="s">
        <v>2756</v>
      </c>
      <c r="I1396" s="599" t="s">
        <v>2757</v>
      </c>
      <c r="J1396" s="567" t="s">
        <v>2758</v>
      </c>
      <c r="K1396" s="567"/>
      <c r="L1396" s="567"/>
      <c r="M1396" s="567"/>
      <c r="N1396" s="567"/>
      <c r="O1396" s="546"/>
      <c r="P1396" s="547"/>
      <c r="Q1396" s="547"/>
      <c r="R1396" s="547" t="s">
        <v>184</v>
      </c>
      <c r="S1396" s="596">
        <v>1</v>
      </c>
      <c r="T1396" s="597">
        <v>48</v>
      </c>
      <c r="U1396" s="597"/>
      <c r="V1396" s="554">
        <f t="shared" si="153"/>
        <v>0</v>
      </c>
      <c r="W1396" s="597">
        <v>48</v>
      </c>
      <c r="X1396" s="597"/>
      <c r="Y1396" s="550">
        <f t="shared" si="154"/>
        <v>0</v>
      </c>
      <c r="Z1396" s="546" t="s">
        <v>212</v>
      </c>
      <c r="AA1396" s="87"/>
      <c r="AB1396" s="547"/>
      <c r="AD1396" s="547"/>
      <c r="AE1396" s="567"/>
      <c r="AF1396" s="567"/>
      <c r="AG1396" s="567"/>
      <c r="AH1396" s="567"/>
      <c r="AI1396" s="547"/>
      <c r="AJ1396" s="567"/>
      <c r="AK1396" s="567"/>
      <c r="AL1396" s="567"/>
      <c r="AM1396" s="567"/>
      <c r="AN1396" s="547"/>
      <c r="AO1396" s="567"/>
      <c r="AP1396" s="567"/>
      <c r="AQ1396" s="567"/>
      <c r="AR1396" s="567"/>
      <c r="AS1396" s="547"/>
      <c r="AT1396" s="567"/>
      <c r="AU1396" s="567"/>
      <c r="AV1396" s="567"/>
      <c r="AW1396" s="567"/>
    </row>
    <row r="1397" spans="1:49" customFormat="1" ht="23" hidden="1">
      <c r="A1397" s="522">
        <v>1393</v>
      </c>
      <c r="B1397" s="533" t="s">
        <v>2714</v>
      </c>
      <c r="C1397" s="568" t="s">
        <v>123</v>
      </c>
      <c r="D1397" s="576" t="s">
        <v>2640</v>
      </c>
      <c r="E1397" s="568" t="s">
        <v>2721</v>
      </c>
      <c r="F1397" s="576" t="s">
        <v>2751</v>
      </c>
      <c r="G1397" s="576" t="s">
        <v>2752</v>
      </c>
      <c r="H1397" s="547" t="s">
        <v>2759</v>
      </c>
      <c r="I1397" s="599" t="s">
        <v>2760</v>
      </c>
      <c r="J1397" s="567" t="s">
        <v>1604</v>
      </c>
      <c r="K1397" s="567"/>
      <c r="L1397" s="567"/>
      <c r="M1397" s="567"/>
      <c r="N1397" s="567"/>
      <c r="O1397" s="546"/>
      <c r="P1397" s="547"/>
      <c r="Q1397" s="547"/>
      <c r="R1397" s="547" t="s">
        <v>184</v>
      </c>
      <c r="S1397" s="596">
        <v>1</v>
      </c>
      <c r="T1397" s="597">
        <v>0.1</v>
      </c>
      <c r="U1397" s="597"/>
      <c r="V1397" s="554">
        <f t="shared" si="153"/>
        <v>0</v>
      </c>
      <c r="W1397" s="597">
        <v>0.1</v>
      </c>
      <c r="X1397" s="597"/>
      <c r="Y1397" s="550">
        <f t="shared" si="154"/>
        <v>0</v>
      </c>
      <c r="Z1397" s="546" t="s">
        <v>212</v>
      </c>
      <c r="AA1397" s="87"/>
      <c r="AB1397" s="547"/>
      <c r="AD1397" s="547"/>
      <c r="AE1397" s="567"/>
      <c r="AF1397" s="567"/>
      <c r="AG1397" s="567"/>
      <c r="AH1397" s="567"/>
      <c r="AI1397" s="547"/>
      <c r="AJ1397" s="567"/>
      <c r="AK1397" s="567"/>
      <c r="AL1397" s="567"/>
      <c r="AM1397" s="567"/>
      <c r="AN1397" s="547"/>
      <c r="AO1397" s="567"/>
      <c r="AP1397" s="567"/>
      <c r="AQ1397" s="567"/>
      <c r="AR1397" s="567"/>
      <c r="AS1397" s="547"/>
      <c r="AT1397" s="567"/>
      <c r="AU1397" s="567"/>
      <c r="AV1397" s="567"/>
      <c r="AW1397" s="567"/>
    </row>
    <row r="1398" spans="1:49" customFormat="1" ht="23" hidden="1">
      <c r="A1398" s="522">
        <v>1394</v>
      </c>
      <c r="B1398" s="533" t="s">
        <v>2714</v>
      </c>
      <c r="C1398" s="568" t="s">
        <v>123</v>
      </c>
      <c r="D1398" s="576" t="s">
        <v>2640</v>
      </c>
      <c r="E1398" s="568" t="s">
        <v>2721</v>
      </c>
      <c r="F1398" s="576" t="s">
        <v>2751</v>
      </c>
      <c r="G1398" s="576" t="s">
        <v>2752</v>
      </c>
      <c r="H1398" s="547" t="s">
        <v>2761</v>
      </c>
      <c r="I1398" s="599" t="s">
        <v>2762</v>
      </c>
      <c r="J1398" s="567" t="s">
        <v>2763</v>
      </c>
      <c r="K1398" s="567"/>
      <c r="L1398" s="567"/>
      <c r="M1398" s="567"/>
      <c r="N1398" s="567"/>
      <c r="O1398" s="546"/>
      <c r="P1398" s="547"/>
      <c r="Q1398" s="547"/>
      <c r="R1398" s="547" t="s">
        <v>184</v>
      </c>
      <c r="S1398" s="596">
        <v>1</v>
      </c>
      <c r="T1398" s="597">
        <v>0.1</v>
      </c>
      <c r="U1398" s="597"/>
      <c r="V1398" s="554">
        <f t="shared" si="153"/>
        <v>0</v>
      </c>
      <c r="W1398" s="597">
        <v>0.1</v>
      </c>
      <c r="X1398" s="597"/>
      <c r="Y1398" s="550">
        <f t="shared" si="154"/>
        <v>0</v>
      </c>
      <c r="Z1398" s="546" t="s">
        <v>212</v>
      </c>
      <c r="AA1398" s="87"/>
      <c r="AB1398" s="547"/>
      <c r="AD1398" s="547"/>
      <c r="AE1398" s="567"/>
      <c r="AF1398" s="567"/>
      <c r="AG1398" s="567"/>
      <c r="AH1398" s="567"/>
      <c r="AI1398" s="547"/>
      <c r="AJ1398" s="567"/>
      <c r="AK1398" s="567"/>
      <c r="AL1398" s="567"/>
      <c r="AM1398" s="567"/>
      <c r="AN1398" s="547"/>
      <c r="AO1398" s="567"/>
      <c r="AP1398" s="567"/>
      <c r="AQ1398" s="567"/>
      <c r="AR1398" s="567"/>
      <c r="AS1398" s="547"/>
      <c r="AT1398" s="567"/>
      <c r="AU1398" s="567"/>
      <c r="AV1398" s="567"/>
      <c r="AW1398" s="567"/>
    </row>
    <row r="1399" spans="1:49" customFormat="1" ht="23" hidden="1">
      <c r="A1399" s="522">
        <v>1395</v>
      </c>
      <c r="B1399" s="533" t="s">
        <v>2714</v>
      </c>
      <c r="C1399" s="568" t="s">
        <v>123</v>
      </c>
      <c r="D1399" s="576" t="s">
        <v>2640</v>
      </c>
      <c r="E1399" s="568" t="s">
        <v>2721</v>
      </c>
      <c r="F1399" s="576" t="s">
        <v>2751</v>
      </c>
      <c r="G1399" s="576" t="s">
        <v>2752</v>
      </c>
      <c r="H1399" s="547" t="s">
        <v>2751</v>
      </c>
      <c r="I1399" s="599" t="s">
        <v>2764</v>
      </c>
      <c r="J1399" s="567" t="s">
        <v>2763</v>
      </c>
      <c r="K1399" s="567"/>
      <c r="L1399" s="567"/>
      <c r="M1399" s="567"/>
      <c r="N1399" s="567"/>
      <c r="O1399" s="546"/>
      <c r="P1399" s="547"/>
      <c r="Q1399" s="547"/>
      <c r="R1399" s="547" t="s">
        <v>184</v>
      </c>
      <c r="S1399" s="596">
        <v>1</v>
      </c>
      <c r="T1399" s="597">
        <v>0.1</v>
      </c>
      <c r="U1399" s="597"/>
      <c r="V1399" s="554">
        <f t="shared" si="153"/>
        <v>0</v>
      </c>
      <c r="W1399" s="597">
        <v>0.1</v>
      </c>
      <c r="X1399" s="597"/>
      <c r="Y1399" s="550">
        <f t="shared" si="154"/>
        <v>0</v>
      </c>
      <c r="Z1399" s="546" t="s">
        <v>212</v>
      </c>
      <c r="AA1399" s="87"/>
      <c r="AB1399" s="547" t="s">
        <v>2731</v>
      </c>
      <c r="AD1399" s="547"/>
      <c r="AE1399" s="567"/>
      <c r="AF1399" s="567"/>
      <c r="AG1399" s="567"/>
      <c r="AH1399" s="567"/>
      <c r="AI1399" s="547"/>
      <c r="AJ1399" s="567"/>
      <c r="AK1399" s="567"/>
      <c r="AL1399" s="567"/>
      <c r="AM1399" s="567"/>
      <c r="AN1399" s="547"/>
      <c r="AO1399" s="567"/>
      <c r="AP1399" s="567"/>
      <c r="AQ1399" s="567"/>
      <c r="AR1399" s="567"/>
      <c r="AS1399" s="547"/>
      <c r="AT1399" s="567"/>
      <c r="AU1399" s="567"/>
      <c r="AV1399" s="567"/>
      <c r="AW1399" s="567"/>
    </row>
    <row r="1400" spans="1:49" customFormat="1" hidden="1">
      <c r="A1400" s="522">
        <v>1396</v>
      </c>
      <c r="B1400" s="533" t="s">
        <v>2714</v>
      </c>
      <c r="C1400" s="568" t="s">
        <v>123</v>
      </c>
      <c r="D1400" s="576" t="s">
        <v>2640</v>
      </c>
      <c r="E1400" s="568" t="s">
        <v>2721</v>
      </c>
      <c r="F1400" s="576" t="s">
        <v>2765</v>
      </c>
      <c r="G1400" s="576" t="s">
        <v>2766</v>
      </c>
      <c r="H1400" s="547" t="s">
        <v>2767</v>
      </c>
      <c r="I1400" s="599" t="s">
        <v>2768</v>
      </c>
      <c r="J1400" s="567"/>
      <c r="K1400" s="567"/>
      <c r="L1400" s="567"/>
      <c r="M1400" s="567"/>
      <c r="N1400" s="567"/>
      <c r="O1400" s="546"/>
      <c r="P1400" s="547"/>
      <c r="Q1400" s="547"/>
      <c r="R1400" s="547" t="s">
        <v>184</v>
      </c>
      <c r="S1400" s="596">
        <v>1</v>
      </c>
      <c r="T1400" s="597">
        <v>24</v>
      </c>
      <c r="U1400" s="597"/>
      <c r="V1400" s="554">
        <f t="shared" si="153"/>
        <v>0</v>
      </c>
      <c r="W1400" s="597">
        <v>24</v>
      </c>
      <c r="X1400" s="597"/>
      <c r="Y1400" s="550">
        <f t="shared" si="154"/>
        <v>0</v>
      </c>
      <c r="Z1400" s="546" t="s">
        <v>212</v>
      </c>
      <c r="AA1400" s="87"/>
      <c r="AB1400" s="547"/>
      <c r="AD1400" s="547"/>
      <c r="AE1400" s="567"/>
      <c r="AF1400" s="567"/>
      <c r="AG1400" s="567"/>
      <c r="AH1400" s="567"/>
      <c r="AI1400" s="547"/>
      <c r="AJ1400" s="567"/>
      <c r="AK1400" s="567"/>
      <c r="AL1400" s="567"/>
      <c r="AM1400" s="567"/>
      <c r="AN1400" s="547"/>
      <c r="AO1400" s="567"/>
      <c r="AP1400" s="567"/>
      <c r="AQ1400" s="567"/>
      <c r="AR1400" s="567"/>
      <c r="AS1400" s="547"/>
      <c r="AT1400" s="567"/>
      <c r="AU1400" s="567"/>
      <c r="AV1400" s="567"/>
      <c r="AW1400" s="567"/>
    </row>
    <row r="1401" spans="1:49" customFormat="1" hidden="1">
      <c r="A1401" s="522">
        <v>1397</v>
      </c>
      <c r="B1401" s="533" t="s">
        <v>2714</v>
      </c>
      <c r="C1401" s="568" t="s">
        <v>123</v>
      </c>
      <c r="D1401" s="576" t="s">
        <v>2640</v>
      </c>
      <c r="E1401" s="568" t="s">
        <v>2721</v>
      </c>
      <c r="F1401" s="576" t="s">
        <v>2765</v>
      </c>
      <c r="G1401" s="576" t="s">
        <v>2766</v>
      </c>
      <c r="H1401" s="547" t="s">
        <v>2769</v>
      </c>
      <c r="I1401" s="599" t="s">
        <v>2770</v>
      </c>
      <c r="J1401" s="567" t="s">
        <v>2771</v>
      </c>
      <c r="K1401" s="567"/>
      <c r="L1401" s="567"/>
      <c r="M1401" s="567"/>
      <c r="N1401" s="567"/>
      <c r="O1401" s="546"/>
      <c r="P1401" s="547"/>
      <c r="Q1401" s="547"/>
      <c r="R1401" s="547" t="s">
        <v>184</v>
      </c>
      <c r="S1401" s="596">
        <v>1</v>
      </c>
      <c r="T1401" s="597">
        <v>0.1</v>
      </c>
      <c r="U1401" s="597"/>
      <c r="V1401" s="554">
        <f t="shared" si="153"/>
        <v>0</v>
      </c>
      <c r="W1401" s="597">
        <v>0.1</v>
      </c>
      <c r="X1401" s="597"/>
      <c r="Y1401" s="550">
        <f t="shared" si="154"/>
        <v>0</v>
      </c>
      <c r="Z1401" s="546" t="s">
        <v>212</v>
      </c>
      <c r="AA1401" s="87"/>
      <c r="AB1401" s="547"/>
      <c r="AD1401" s="547"/>
      <c r="AE1401" s="567"/>
      <c r="AF1401" s="567"/>
      <c r="AG1401" s="567"/>
      <c r="AH1401" s="567"/>
      <c r="AI1401" s="547"/>
      <c r="AJ1401" s="567"/>
      <c r="AK1401" s="567"/>
      <c r="AL1401" s="567"/>
      <c r="AM1401" s="567"/>
      <c r="AN1401" s="547"/>
      <c r="AO1401" s="567"/>
      <c r="AP1401" s="567"/>
      <c r="AQ1401" s="567"/>
      <c r="AR1401" s="567"/>
      <c r="AS1401" s="547"/>
      <c r="AT1401" s="567"/>
      <c r="AU1401" s="567"/>
      <c r="AV1401" s="567"/>
      <c r="AW1401" s="567"/>
    </row>
    <row r="1402" spans="1:49" customFormat="1" hidden="1">
      <c r="A1402" s="522">
        <v>1398</v>
      </c>
      <c r="B1402" s="533" t="s">
        <v>2714</v>
      </c>
      <c r="C1402" s="568" t="s">
        <v>123</v>
      </c>
      <c r="D1402" s="576" t="s">
        <v>2640</v>
      </c>
      <c r="E1402" s="568" t="s">
        <v>2721</v>
      </c>
      <c r="F1402" s="576" t="s">
        <v>2765</v>
      </c>
      <c r="G1402" s="576" t="s">
        <v>2766</v>
      </c>
      <c r="H1402" s="547" t="s">
        <v>2772</v>
      </c>
      <c r="I1402" s="599" t="s">
        <v>2773</v>
      </c>
      <c r="J1402" s="567" t="s">
        <v>2771</v>
      </c>
      <c r="K1402" s="567"/>
      <c r="L1402" s="567"/>
      <c r="M1402" s="567"/>
      <c r="N1402" s="567"/>
      <c r="O1402" s="546"/>
      <c r="P1402" s="547"/>
      <c r="Q1402" s="547"/>
      <c r="R1402" s="547" t="s">
        <v>184</v>
      </c>
      <c r="S1402" s="596">
        <v>1</v>
      </c>
      <c r="T1402" s="597">
        <v>6</v>
      </c>
      <c r="U1402" s="597"/>
      <c r="V1402" s="554">
        <f t="shared" si="153"/>
        <v>0</v>
      </c>
      <c r="W1402" s="597">
        <v>6</v>
      </c>
      <c r="X1402" s="597"/>
      <c r="Y1402" s="550">
        <f t="shared" si="154"/>
        <v>0</v>
      </c>
      <c r="Z1402" s="546" t="s">
        <v>212</v>
      </c>
      <c r="AA1402" s="87"/>
      <c r="AB1402" s="547" t="s">
        <v>2731</v>
      </c>
      <c r="AD1402" s="547"/>
      <c r="AE1402" s="567"/>
      <c r="AF1402" s="567"/>
      <c r="AG1402" s="567"/>
      <c r="AH1402" s="567"/>
      <c r="AI1402" s="547"/>
      <c r="AJ1402" s="567"/>
      <c r="AK1402" s="567"/>
      <c r="AL1402" s="567"/>
      <c r="AM1402" s="567"/>
      <c r="AN1402" s="547"/>
      <c r="AO1402" s="567"/>
      <c r="AP1402" s="567"/>
      <c r="AQ1402" s="567"/>
      <c r="AR1402" s="567"/>
      <c r="AS1402" s="547"/>
      <c r="AT1402" s="567"/>
      <c r="AU1402" s="567"/>
      <c r="AV1402" s="567"/>
      <c r="AW1402" s="567"/>
    </row>
    <row r="1403" spans="1:49" customFormat="1" hidden="1">
      <c r="A1403" s="522">
        <v>1399</v>
      </c>
      <c r="B1403" s="533" t="s">
        <v>2714</v>
      </c>
      <c r="C1403" s="568" t="s">
        <v>123</v>
      </c>
      <c r="D1403" s="576" t="s">
        <v>2640</v>
      </c>
      <c r="E1403" s="568" t="s">
        <v>2721</v>
      </c>
      <c r="F1403" s="576" t="s">
        <v>2774</v>
      </c>
      <c r="G1403" s="576" t="s">
        <v>2775</v>
      </c>
      <c r="H1403" s="547" t="s">
        <v>177</v>
      </c>
      <c r="I1403" s="567"/>
      <c r="J1403" s="567"/>
      <c r="K1403" s="567"/>
      <c r="L1403" s="567"/>
      <c r="M1403" s="567"/>
      <c r="N1403" s="567"/>
      <c r="O1403" s="546"/>
      <c r="P1403" s="547"/>
      <c r="Q1403" s="547"/>
      <c r="R1403" s="547" t="s">
        <v>184</v>
      </c>
      <c r="S1403" s="596">
        <v>1</v>
      </c>
      <c r="T1403" s="597">
        <v>0.1</v>
      </c>
      <c r="U1403" s="597"/>
      <c r="V1403" s="554">
        <f t="shared" si="153"/>
        <v>0</v>
      </c>
      <c r="W1403" s="597">
        <v>0.1</v>
      </c>
      <c r="X1403" s="597"/>
      <c r="Y1403" s="550">
        <f t="shared" si="154"/>
        <v>0</v>
      </c>
      <c r="Z1403" s="546"/>
      <c r="AA1403" s="87"/>
      <c r="AB1403" s="547"/>
      <c r="AD1403" s="547"/>
      <c r="AE1403" s="567"/>
      <c r="AF1403" s="567"/>
      <c r="AG1403" s="567"/>
      <c r="AH1403" s="567"/>
      <c r="AI1403" s="547"/>
      <c r="AJ1403" s="567"/>
      <c r="AK1403" s="567"/>
      <c r="AL1403" s="567"/>
      <c r="AM1403" s="567"/>
      <c r="AN1403" s="547"/>
      <c r="AO1403" s="567"/>
      <c r="AP1403" s="567"/>
      <c r="AQ1403" s="567"/>
      <c r="AR1403" s="567"/>
      <c r="AS1403" s="547"/>
      <c r="AT1403" s="567"/>
      <c r="AU1403" s="567"/>
      <c r="AV1403" s="567"/>
      <c r="AW1403" s="567"/>
    </row>
    <row r="1404" spans="1:49" customFormat="1" hidden="1">
      <c r="A1404" s="522">
        <v>1400</v>
      </c>
      <c r="B1404" s="533" t="s">
        <v>2714</v>
      </c>
      <c r="C1404" s="568" t="s">
        <v>123</v>
      </c>
      <c r="D1404" s="576" t="s">
        <v>2640</v>
      </c>
      <c r="E1404" s="568" t="s">
        <v>2721</v>
      </c>
      <c r="F1404" s="576" t="s">
        <v>2774</v>
      </c>
      <c r="G1404" s="576" t="s">
        <v>2775</v>
      </c>
      <c r="H1404" s="547" t="s">
        <v>2776</v>
      </c>
      <c r="I1404" s="567" t="s">
        <v>2777</v>
      </c>
      <c r="J1404" s="567" t="s">
        <v>2726</v>
      </c>
      <c r="K1404" s="567"/>
      <c r="L1404" s="567"/>
      <c r="M1404" s="567"/>
      <c r="N1404" s="567"/>
      <c r="O1404" s="546"/>
      <c r="P1404" s="547"/>
      <c r="Q1404" s="547"/>
      <c r="R1404" s="547" t="s">
        <v>184</v>
      </c>
      <c r="S1404" s="596">
        <v>1</v>
      </c>
      <c r="T1404" s="597">
        <v>0.5</v>
      </c>
      <c r="U1404" s="597"/>
      <c r="V1404" s="554">
        <f t="shared" si="153"/>
        <v>0</v>
      </c>
      <c r="W1404" s="597">
        <v>0.5</v>
      </c>
      <c r="X1404" s="597"/>
      <c r="Y1404" s="550">
        <f t="shared" si="154"/>
        <v>0</v>
      </c>
      <c r="Z1404" s="546"/>
      <c r="AA1404" s="87"/>
      <c r="AB1404" s="547"/>
      <c r="AD1404" s="547"/>
      <c r="AE1404" s="567"/>
      <c r="AF1404" s="567"/>
      <c r="AG1404" s="567"/>
      <c r="AH1404" s="567"/>
      <c r="AI1404" s="547"/>
      <c r="AJ1404" s="567"/>
      <c r="AK1404" s="567"/>
      <c r="AL1404" s="567"/>
      <c r="AM1404" s="567"/>
      <c r="AN1404" s="547"/>
      <c r="AO1404" s="567"/>
      <c r="AP1404" s="567"/>
      <c r="AQ1404" s="567"/>
      <c r="AR1404" s="567"/>
      <c r="AS1404" s="547"/>
      <c r="AT1404" s="567"/>
      <c r="AU1404" s="567"/>
      <c r="AV1404" s="567"/>
      <c r="AW1404" s="567"/>
    </row>
    <row r="1405" spans="1:49" customFormat="1" hidden="1">
      <c r="A1405" s="522">
        <v>1401</v>
      </c>
      <c r="B1405" s="533" t="s">
        <v>2714</v>
      </c>
      <c r="C1405" s="568" t="s">
        <v>123</v>
      </c>
      <c r="D1405" s="576" t="s">
        <v>2640</v>
      </c>
      <c r="E1405" s="568" t="s">
        <v>2721</v>
      </c>
      <c r="F1405" s="576" t="s">
        <v>2774</v>
      </c>
      <c r="G1405" s="576" t="s">
        <v>2775</v>
      </c>
      <c r="H1405" s="547" t="s">
        <v>2778</v>
      </c>
      <c r="I1405" s="599" t="s">
        <v>2779</v>
      </c>
      <c r="J1405" s="567" t="s">
        <v>2780</v>
      </c>
      <c r="K1405" s="567"/>
      <c r="L1405" s="567"/>
      <c r="M1405" s="567"/>
      <c r="N1405" s="567"/>
      <c r="O1405" s="546"/>
      <c r="P1405" s="547"/>
      <c r="Q1405" s="547"/>
      <c r="R1405" s="547" t="s">
        <v>184</v>
      </c>
      <c r="S1405" s="596">
        <v>1</v>
      </c>
      <c r="T1405" s="597">
        <v>2</v>
      </c>
      <c r="U1405" s="597"/>
      <c r="V1405" s="554">
        <f t="shared" si="153"/>
        <v>0</v>
      </c>
      <c r="W1405" s="597">
        <v>230</v>
      </c>
      <c r="X1405" s="597"/>
      <c r="Y1405" s="550">
        <f t="shared" si="154"/>
        <v>0</v>
      </c>
      <c r="Z1405" s="546"/>
      <c r="AA1405" s="87"/>
      <c r="AB1405" s="547"/>
      <c r="AD1405" s="547"/>
      <c r="AE1405" s="567"/>
      <c r="AF1405" s="567"/>
      <c r="AG1405" s="567"/>
      <c r="AH1405" s="567"/>
      <c r="AI1405" s="547"/>
      <c r="AJ1405" s="567"/>
      <c r="AK1405" s="567"/>
      <c r="AL1405" s="567"/>
      <c r="AM1405" s="567"/>
      <c r="AN1405" s="547"/>
      <c r="AO1405" s="567"/>
      <c r="AP1405" s="567"/>
      <c r="AQ1405" s="567"/>
      <c r="AR1405" s="567"/>
      <c r="AS1405" s="547"/>
      <c r="AT1405" s="567"/>
      <c r="AU1405" s="567"/>
      <c r="AV1405" s="567"/>
      <c r="AW1405" s="567"/>
    </row>
    <row r="1406" spans="1:49" hidden="1">
      <c r="A1406" s="522">
        <v>1402</v>
      </c>
      <c r="B1406" s="531" t="s">
        <v>2714</v>
      </c>
      <c r="C1406" s="513" t="s">
        <v>123</v>
      </c>
      <c r="D1406" s="513" t="s">
        <v>2640</v>
      </c>
      <c r="E1406" s="103" t="s">
        <v>2911</v>
      </c>
      <c r="F1406" s="513" t="s">
        <v>175</v>
      </c>
      <c r="G1406" s="513" t="s">
        <v>2781</v>
      </c>
      <c r="H1406" s="87" t="s">
        <v>177</v>
      </c>
      <c r="I1406" s="109" t="s">
        <v>2782</v>
      </c>
      <c r="J1406" s="87" t="s">
        <v>2783</v>
      </c>
      <c r="K1406" s="106"/>
      <c r="L1406" s="106"/>
      <c r="M1406" s="106"/>
      <c r="N1406" s="106"/>
      <c r="O1406" s="546"/>
      <c r="P1406" s="87"/>
      <c r="Q1406" s="87"/>
      <c r="R1406" s="87" t="s">
        <v>184</v>
      </c>
      <c r="S1406" s="548">
        <v>1</v>
      </c>
      <c r="T1406" s="549">
        <v>0.15</v>
      </c>
      <c r="U1406" s="549"/>
      <c r="V1406" s="554">
        <f t="shared" si="153"/>
        <v>0</v>
      </c>
      <c r="W1406" s="549">
        <v>0.15</v>
      </c>
      <c r="X1406" s="549"/>
      <c r="Y1406" s="550">
        <f t="shared" si="154"/>
        <v>0</v>
      </c>
      <c r="Z1406" s="546" t="s">
        <v>212</v>
      </c>
      <c r="AA1406" s="87"/>
      <c r="AB1406" s="106"/>
      <c r="AD1406" s="87"/>
      <c r="AE1406" s="106"/>
      <c r="AF1406" s="106"/>
      <c r="AG1406" s="708"/>
      <c r="AH1406" s="104"/>
      <c r="AI1406" s="87"/>
      <c r="AJ1406" s="106"/>
      <c r="AK1406" s="106"/>
      <c r="AL1406" s="708"/>
      <c r="AM1406" s="104"/>
      <c r="AN1406" s="87"/>
      <c r="AO1406" s="106"/>
      <c r="AP1406" s="106"/>
      <c r="AQ1406" s="708"/>
      <c r="AR1406" s="104"/>
      <c r="AS1406" s="87"/>
      <c r="AT1406" s="106"/>
      <c r="AU1406" s="106"/>
      <c r="AV1406" s="708"/>
      <c r="AW1406" s="104"/>
    </row>
    <row r="1407" spans="1:49" hidden="1">
      <c r="A1407" s="522">
        <v>1403</v>
      </c>
      <c r="B1407" s="531" t="s">
        <v>2714</v>
      </c>
      <c r="C1407" s="103" t="s">
        <v>123</v>
      </c>
      <c r="D1407" s="513" t="s">
        <v>2640</v>
      </c>
      <c r="E1407" s="103" t="s">
        <v>2911</v>
      </c>
      <c r="F1407" s="513" t="s">
        <v>175</v>
      </c>
      <c r="G1407" s="513" t="s">
        <v>2781</v>
      </c>
      <c r="H1407" s="87" t="s">
        <v>189</v>
      </c>
      <c r="I1407" s="109" t="s">
        <v>2784</v>
      </c>
      <c r="J1407" s="87" t="s">
        <v>2785</v>
      </c>
      <c r="K1407" s="106"/>
      <c r="L1407" s="106"/>
      <c r="M1407" s="106"/>
      <c r="N1407" s="106"/>
      <c r="O1407" s="546"/>
      <c r="P1407" s="106"/>
      <c r="Q1407" s="106"/>
      <c r="R1407" s="87" t="s">
        <v>184</v>
      </c>
      <c r="S1407" s="548">
        <v>1</v>
      </c>
      <c r="T1407" s="549">
        <v>0.15</v>
      </c>
      <c r="U1407" s="549"/>
      <c r="V1407" s="554">
        <f t="shared" si="153"/>
        <v>0</v>
      </c>
      <c r="W1407" s="549">
        <v>0.15</v>
      </c>
      <c r="X1407" s="549"/>
      <c r="Y1407" s="550">
        <f t="shared" si="154"/>
        <v>0</v>
      </c>
      <c r="Z1407" s="546" t="s">
        <v>212</v>
      </c>
      <c r="AA1407" s="87"/>
      <c r="AB1407" s="106"/>
      <c r="AD1407" s="87"/>
      <c r="AE1407" s="106"/>
      <c r="AF1407" s="106"/>
      <c r="AG1407" s="708"/>
      <c r="AH1407" s="104"/>
      <c r="AI1407" s="87"/>
      <c r="AJ1407" s="106"/>
      <c r="AK1407" s="106"/>
      <c r="AL1407" s="708"/>
      <c r="AM1407" s="104"/>
      <c r="AN1407" s="87"/>
      <c r="AO1407" s="106"/>
      <c r="AP1407" s="106"/>
      <c r="AQ1407" s="708"/>
      <c r="AR1407" s="104"/>
      <c r="AS1407" s="87"/>
      <c r="AT1407" s="106"/>
      <c r="AU1407" s="106"/>
      <c r="AV1407" s="708"/>
      <c r="AW1407" s="104"/>
    </row>
    <row r="1408" spans="1:49" ht="23" hidden="1">
      <c r="A1408" s="522">
        <v>1404</v>
      </c>
      <c r="B1408" s="531" t="s">
        <v>2714</v>
      </c>
      <c r="C1408" s="103" t="s">
        <v>123</v>
      </c>
      <c r="D1408" s="513" t="s">
        <v>2640</v>
      </c>
      <c r="E1408" s="103" t="s">
        <v>2911</v>
      </c>
      <c r="F1408" s="513" t="s">
        <v>175</v>
      </c>
      <c r="G1408" s="513" t="s">
        <v>2781</v>
      </c>
      <c r="H1408" s="87" t="s">
        <v>193</v>
      </c>
      <c r="I1408" s="109" t="s">
        <v>1309</v>
      </c>
      <c r="J1408" s="106"/>
      <c r="K1408" s="106"/>
      <c r="L1408" s="106"/>
      <c r="M1408" s="106"/>
      <c r="N1408" s="106"/>
      <c r="O1408" s="546" t="s">
        <v>2535</v>
      </c>
      <c r="P1408" s="87"/>
      <c r="Q1408" s="87"/>
      <c r="R1408" s="87" t="s">
        <v>184</v>
      </c>
      <c r="S1408" s="548">
        <v>1</v>
      </c>
      <c r="T1408" s="549">
        <v>0.25</v>
      </c>
      <c r="U1408" s="549"/>
      <c r="V1408" s="554">
        <f t="shared" si="153"/>
        <v>0</v>
      </c>
      <c r="W1408" s="549">
        <v>0.25</v>
      </c>
      <c r="X1408" s="549"/>
      <c r="Y1408" s="550">
        <f t="shared" si="154"/>
        <v>0</v>
      </c>
      <c r="Z1408" s="546" t="s">
        <v>212</v>
      </c>
      <c r="AA1408" s="87"/>
      <c r="AB1408" s="546" t="s">
        <v>2536</v>
      </c>
      <c r="AD1408" s="87"/>
      <c r="AE1408" s="106"/>
      <c r="AF1408" s="106"/>
      <c r="AG1408" s="708"/>
      <c r="AH1408" s="104"/>
      <c r="AI1408" s="87"/>
      <c r="AJ1408" s="106"/>
      <c r="AK1408" s="106"/>
      <c r="AL1408" s="708"/>
      <c r="AM1408" s="104"/>
      <c r="AN1408" s="87"/>
      <c r="AO1408" s="106"/>
      <c r="AP1408" s="106"/>
      <c r="AQ1408" s="708"/>
      <c r="AR1408" s="104"/>
      <c r="AS1408" s="87"/>
      <c r="AT1408" s="106"/>
      <c r="AU1408" s="106"/>
      <c r="AV1408" s="708"/>
      <c r="AW1408" s="104"/>
    </row>
    <row r="1409" spans="1:49" ht="18" hidden="1" customHeight="1">
      <c r="A1409" s="522">
        <v>1405</v>
      </c>
      <c r="B1409" s="531" t="s">
        <v>2714</v>
      </c>
      <c r="C1409" s="103" t="s">
        <v>123</v>
      </c>
      <c r="D1409" s="513" t="s">
        <v>2640</v>
      </c>
      <c r="E1409" s="103" t="s">
        <v>2786</v>
      </c>
      <c r="F1409" s="563" t="s">
        <v>229</v>
      </c>
      <c r="G1409" s="679" t="s">
        <v>230</v>
      </c>
      <c r="H1409" s="547" t="s">
        <v>177</v>
      </c>
      <c r="I1409" s="109" t="s">
        <v>1346</v>
      </c>
      <c r="J1409" s="106" t="s">
        <v>232</v>
      </c>
      <c r="K1409" s="567"/>
      <c r="L1409" s="568"/>
      <c r="M1409" s="567"/>
      <c r="N1409" s="567"/>
      <c r="O1409" s="557"/>
      <c r="P1409" s="567"/>
      <c r="Q1409" s="567"/>
      <c r="R1409" s="547" t="s">
        <v>184</v>
      </c>
      <c r="S1409" s="596">
        <v>1</v>
      </c>
      <c r="T1409" s="597">
        <v>0.3</v>
      </c>
      <c r="U1409" s="549"/>
      <c r="V1409" s="554">
        <f t="shared" si="153"/>
        <v>0</v>
      </c>
      <c r="W1409" s="597">
        <v>0.3</v>
      </c>
      <c r="X1409" s="549"/>
      <c r="Y1409" s="550">
        <f t="shared" si="154"/>
        <v>0</v>
      </c>
      <c r="Z1409" s="546" t="s">
        <v>212</v>
      </c>
      <c r="AA1409" s="87"/>
      <c r="AB1409" s="567"/>
      <c r="AD1409" s="87"/>
      <c r="AE1409" s="567"/>
      <c r="AF1409" s="567"/>
      <c r="AG1409" s="708"/>
      <c r="AH1409" s="104"/>
      <c r="AI1409" s="87"/>
      <c r="AJ1409" s="87"/>
      <c r="AK1409" s="87"/>
      <c r="AL1409" s="708"/>
      <c r="AM1409" s="104"/>
      <c r="AN1409" s="87"/>
      <c r="AO1409" s="87"/>
      <c r="AP1409" s="87"/>
      <c r="AQ1409" s="708"/>
      <c r="AR1409" s="104"/>
      <c r="AS1409" s="87"/>
      <c r="AT1409" s="87"/>
      <c r="AU1409" s="87"/>
      <c r="AV1409" s="708"/>
      <c r="AW1409" s="104"/>
    </row>
    <row r="1410" spans="1:49" hidden="1">
      <c r="A1410" s="522">
        <v>1406</v>
      </c>
      <c r="B1410" s="531" t="s">
        <v>2714</v>
      </c>
      <c r="C1410" s="103" t="s">
        <v>123</v>
      </c>
      <c r="D1410" s="513" t="s">
        <v>2640</v>
      </c>
      <c r="E1410" s="103" t="s">
        <v>2786</v>
      </c>
      <c r="F1410" s="563" t="s">
        <v>229</v>
      </c>
      <c r="G1410" s="679" t="s">
        <v>230</v>
      </c>
      <c r="H1410" s="547" t="s">
        <v>236</v>
      </c>
      <c r="I1410" s="109" t="s">
        <v>1347</v>
      </c>
      <c r="J1410" s="106" t="s">
        <v>237</v>
      </c>
      <c r="K1410" s="567"/>
      <c r="L1410" s="568"/>
      <c r="M1410" s="567"/>
      <c r="N1410" s="567"/>
      <c r="O1410" s="557"/>
      <c r="P1410" s="567"/>
      <c r="Q1410" s="567"/>
      <c r="R1410" s="547" t="s">
        <v>184</v>
      </c>
      <c r="S1410" s="601">
        <v>0</v>
      </c>
      <c r="T1410" s="597">
        <v>1</v>
      </c>
      <c r="U1410" s="549"/>
      <c r="V1410" s="554">
        <f t="shared" si="153"/>
        <v>0</v>
      </c>
      <c r="W1410" s="597">
        <v>1</v>
      </c>
      <c r="X1410" s="549"/>
      <c r="Y1410" s="550">
        <f t="shared" si="154"/>
        <v>0</v>
      </c>
      <c r="Z1410" s="677" t="s">
        <v>212</v>
      </c>
      <c r="AA1410" s="678"/>
      <c r="AB1410" s="605" t="s">
        <v>1348</v>
      </c>
      <c r="AD1410" s="87"/>
      <c r="AE1410" s="567"/>
      <c r="AF1410" s="567"/>
      <c r="AG1410" s="708"/>
      <c r="AH1410" s="104"/>
      <c r="AI1410" s="87"/>
      <c r="AJ1410" s="87"/>
      <c r="AK1410" s="87"/>
      <c r="AL1410" s="708"/>
      <c r="AM1410" s="104"/>
      <c r="AN1410" s="87"/>
      <c r="AO1410" s="87"/>
      <c r="AP1410" s="87"/>
      <c r="AQ1410" s="708"/>
      <c r="AR1410" s="104"/>
      <c r="AS1410" s="87"/>
      <c r="AT1410" s="87"/>
      <c r="AU1410" s="87"/>
      <c r="AV1410" s="708"/>
      <c r="AW1410" s="104"/>
    </row>
    <row r="1411" spans="1:49" ht="23" hidden="1">
      <c r="A1411" s="522">
        <v>1407</v>
      </c>
      <c r="B1411" s="531" t="s">
        <v>2714</v>
      </c>
      <c r="C1411" s="103" t="s">
        <v>123</v>
      </c>
      <c r="D1411" s="513" t="s">
        <v>2640</v>
      </c>
      <c r="E1411" s="103" t="s">
        <v>2786</v>
      </c>
      <c r="F1411" s="563" t="s">
        <v>229</v>
      </c>
      <c r="G1411" s="679" t="s">
        <v>230</v>
      </c>
      <c r="H1411" s="547" t="s">
        <v>238</v>
      </c>
      <c r="I1411" s="109" t="s">
        <v>1349</v>
      </c>
      <c r="J1411" s="106"/>
      <c r="K1411" s="567"/>
      <c r="L1411" s="568"/>
      <c r="M1411" s="567"/>
      <c r="N1411" s="567" t="s">
        <v>487</v>
      </c>
      <c r="O1411" s="572" t="s">
        <v>2542</v>
      </c>
      <c r="P1411" s="567"/>
      <c r="Q1411" s="567"/>
      <c r="R1411" s="547" t="s">
        <v>184</v>
      </c>
      <c r="S1411" s="596">
        <v>1</v>
      </c>
      <c r="T1411" s="597">
        <v>0.2</v>
      </c>
      <c r="U1411" s="549"/>
      <c r="V1411" s="554">
        <f t="shared" si="153"/>
        <v>0</v>
      </c>
      <c r="W1411" s="597">
        <v>0.2</v>
      </c>
      <c r="X1411" s="549"/>
      <c r="Y1411" s="550">
        <f t="shared" si="154"/>
        <v>0</v>
      </c>
      <c r="Z1411" s="677" t="s">
        <v>212</v>
      </c>
      <c r="AA1411" s="678"/>
      <c r="AB1411" s="680" t="s">
        <v>2543</v>
      </c>
      <c r="AD1411" s="87"/>
      <c r="AE1411" s="567"/>
      <c r="AF1411" s="567"/>
      <c r="AG1411" s="708"/>
      <c r="AH1411" s="104"/>
      <c r="AI1411" s="87"/>
      <c r="AJ1411" s="87"/>
      <c r="AK1411" s="87"/>
      <c r="AL1411" s="708"/>
      <c r="AM1411" s="104"/>
      <c r="AN1411" s="87"/>
      <c r="AO1411" s="87"/>
      <c r="AP1411" s="87"/>
      <c r="AQ1411" s="708"/>
      <c r="AR1411" s="104"/>
      <c r="AS1411" s="87"/>
      <c r="AT1411" s="87"/>
      <c r="AU1411" s="87"/>
      <c r="AV1411" s="708"/>
      <c r="AW1411" s="104"/>
    </row>
    <row r="1412" spans="1:49" hidden="1">
      <c r="A1412" s="522">
        <v>1408</v>
      </c>
      <c r="B1412" s="531" t="s">
        <v>2714</v>
      </c>
      <c r="C1412" s="103" t="s">
        <v>123</v>
      </c>
      <c r="D1412" s="513" t="s">
        <v>2640</v>
      </c>
      <c r="E1412" s="103" t="s">
        <v>2786</v>
      </c>
      <c r="F1412" s="563" t="s">
        <v>229</v>
      </c>
      <c r="G1412" s="679" t="s">
        <v>230</v>
      </c>
      <c r="H1412" s="87" t="s">
        <v>289</v>
      </c>
      <c r="I1412" s="109" t="s">
        <v>241</v>
      </c>
      <c r="J1412" s="106"/>
      <c r="K1412" s="567"/>
      <c r="L1412" s="568"/>
      <c r="M1412" s="567"/>
      <c r="N1412" s="567"/>
      <c r="O1412" s="557"/>
      <c r="P1412" s="567"/>
      <c r="Q1412" s="567"/>
      <c r="R1412" s="547" t="s">
        <v>184</v>
      </c>
      <c r="S1412" s="596">
        <v>1</v>
      </c>
      <c r="T1412" s="597">
        <v>0.05</v>
      </c>
      <c r="U1412" s="549"/>
      <c r="V1412" s="554">
        <f t="shared" si="153"/>
        <v>0</v>
      </c>
      <c r="W1412" s="597">
        <v>0.05</v>
      </c>
      <c r="X1412" s="549"/>
      <c r="Y1412" s="550">
        <f t="shared" si="154"/>
        <v>0</v>
      </c>
      <c r="Z1412" s="677" t="s">
        <v>212</v>
      </c>
      <c r="AA1412" s="678"/>
      <c r="AB1412" s="567"/>
      <c r="AD1412" s="87"/>
      <c r="AE1412" s="567"/>
      <c r="AF1412" s="567"/>
      <c r="AG1412" s="708"/>
      <c r="AH1412" s="104"/>
      <c r="AI1412" s="87"/>
      <c r="AJ1412" s="87"/>
      <c r="AK1412" s="87"/>
      <c r="AL1412" s="708"/>
      <c r="AM1412" s="104"/>
      <c r="AN1412" s="87"/>
      <c r="AO1412" s="87"/>
      <c r="AP1412" s="87"/>
      <c r="AQ1412" s="708"/>
      <c r="AR1412" s="104"/>
      <c r="AS1412" s="87"/>
      <c r="AT1412" s="87"/>
      <c r="AU1412" s="87"/>
      <c r="AV1412" s="708"/>
      <c r="AW1412" s="104"/>
    </row>
    <row r="1413" spans="1:49" hidden="1">
      <c r="A1413" s="522">
        <v>1409</v>
      </c>
      <c r="B1413" s="531" t="s">
        <v>2714</v>
      </c>
      <c r="C1413" s="103" t="s">
        <v>123</v>
      </c>
      <c r="D1413" s="513" t="s">
        <v>2640</v>
      </c>
      <c r="E1413" s="103" t="s">
        <v>2786</v>
      </c>
      <c r="F1413" s="563" t="s">
        <v>229</v>
      </c>
      <c r="G1413" s="679" t="s">
        <v>230</v>
      </c>
      <c r="H1413" s="547" t="s">
        <v>242</v>
      </c>
      <c r="I1413" s="109" t="s">
        <v>243</v>
      </c>
      <c r="J1413" s="106"/>
      <c r="K1413" s="567"/>
      <c r="L1413" s="568"/>
      <c r="M1413" s="567"/>
      <c r="N1413" s="567" t="s">
        <v>490</v>
      </c>
      <c r="O1413" s="557" t="s">
        <v>491</v>
      </c>
      <c r="P1413" s="567"/>
      <c r="Q1413" s="567"/>
      <c r="R1413" s="547" t="s">
        <v>184</v>
      </c>
      <c r="S1413" s="596">
        <v>1</v>
      </c>
      <c r="T1413" s="597">
        <v>0.05</v>
      </c>
      <c r="U1413" s="549"/>
      <c r="V1413" s="554">
        <f t="shared" si="153"/>
        <v>0</v>
      </c>
      <c r="W1413" s="597">
        <v>0.05</v>
      </c>
      <c r="X1413" s="549"/>
      <c r="Y1413" s="550">
        <f t="shared" si="154"/>
        <v>0</v>
      </c>
      <c r="Z1413" s="677" t="s">
        <v>212</v>
      </c>
      <c r="AA1413" s="678"/>
      <c r="AB1413" s="567"/>
      <c r="AD1413" s="87"/>
      <c r="AE1413" s="567"/>
      <c r="AF1413" s="567"/>
      <c r="AG1413" s="708"/>
      <c r="AH1413" s="104"/>
      <c r="AI1413" s="87"/>
      <c r="AJ1413" s="87"/>
      <c r="AK1413" s="87"/>
      <c r="AL1413" s="708"/>
      <c r="AM1413" s="104"/>
      <c r="AN1413" s="87"/>
      <c r="AO1413" s="87"/>
      <c r="AP1413" s="87"/>
      <c r="AQ1413" s="708"/>
      <c r="AR1413" s="104"/>
      <c r="AS1413" s="87"/>
      <c r="AT1413" s="87"/>
      <c r="AU1413" s="87"/>
      <c r="AV1413" s="708"/>
      <c r="AW1413" s="104"/>
    </row>
    <row r="1414" spans="1:49" hidden="1">
      <c r="A1414" s="522">
        <v>1410</v>
      </c>
      <c r="B1414" s="531" t="s">
        <v>2714</v>
      </c>
      <c r="C1414" s="103" t="s">
        <v>123</v>
      </c>
      <c r="D1414" s="513" t="s">
        <v>2640</v>
      </c>
      <c r="E1414" s="103" t="s">
        <v>2786</v>
      </c>
      <c r="F1414" s="562" t="s">
        <v>244</v>
      </c>
      <c r="G1414" s="513" t="s">
        <v>2787</v>
      </c>
      <c r="H1414" s="87" t="s">
        <v>177</v>
      </c>
      <c r="I1414" s="109" t="s">
        <v>246</v>
      </c>
      <c r="J1414" s="106" t="s">
        <v>1350</v>
      </c>
      <c r="K1414" s="567"/>
      <c r="L1414" s="568"/>
      <c r="M1414" s="567"/>
      <c r="N1414" s="567"/>
      <c r="O1414" s="557"/>
      <c r="P1414" s="567"/>
      <c r="Q1414" s="567"/>
      <c r="R1414" s="547" t="s">
        <v>184</v>
      </c>
      <c r="S1414" s="596">
        <v>1</v>
      </c>
      <c r="T1414" s="597">
        <v>0.05</v>
      </c>
      <c r="U1414" s="549"/>
      <c r="V1414" s="554">
        <f t="shared" si="153"/>
        <v>0</v>
      </c>
      <c r="W1414" s="597">
        <v>0.05</v>
      </c>
      <c r="X1414" s="549"/>
      <c r="Y1414" s="550">
        <f t="shared" si="154"/>
        <v>0</v>
      </c>
      <c r="Z1414" s="677" t="s">
        <v>212</v>
      </c>
      <c r="AA1414" s="678"/>
      <c r="AB1414" s="567"/>
      <c r="AD1414" s="87"/>
      <c r="AE1414" s="567"/>
      <c r="AF1414" s="567"/>
      <c r="AG1414" s="708"/>
      <c r="AH1414" s="104"/>
      <c r="AI1414" s="87"/>
      <c r="AJ1414" s="87"/>
      <c r="AK1414" s="87"/>
      <c r="AL1414" s="708"/>
      <c r="AM1414" s="104"/>
      <c r="AN1414" s="87"/>
      <c r="AO1414" s="87"/>
      <c r="AP1414" s="87"/>
      <c r="AQ1414" s="708"/>
      <c r="AR1414" s="104"/>
      <c r="AS1414" s="87"/>
      <c r="AT1414" s="87"/>
      <c r="AU1414" s="87"/>
      <c r="AV1414" s="708"/>
      <c r="AW1414" s="104"/>
    </row>
    <row r="1415" spans="1:49" hidden="1">
      <c r="A1415" s="522">
        <v>1411</v>
      </c>
      <c r="B1415" s="531" t="s">
        <v>2714</v>
      </c>
      <c r="C1415" s="103" t="s">
        <v>123</v>
      </c>
      <c r="D1415" s="513" t="s">
        <v>2640</v>
      </c>
      <c r="E1415" s="103" t="s">
        <v>2786</v>
      </c>
      <c r="F1415" s="562" t="s">
        <v>244</v>
      </c>
      <c r="G1415" s="513" t="s">
        <v>2787</v>
      </c>
      <c r="H1415" s="87" t="s">
        <v>249</v>
      </c>
      <c r="I1415" s="109" t="s">
        <v>250</v>
      </c>
      <c r="J1415" s="106"/>
      <c r="K1415" s="567"/>
      <c r="L1415" s="568"/>
      <c r="M1415" s="567"/>
      <c r="N1415" s="567"/>
      <c r="O1415" s="557"/>
      <c r="P1415" s="567"/>
      <c r="Q1415" s="567"/>
      <c r="R1415" s="547" t="s">
        <v>184</v>
      </c>
      <c r="S1415" s="596">
        <v>1</v>
      </c>
      <c r="T1415" s="597">
        <v>0.15</v>
      </c>
      <c r="U1415" s="549"/>
      <c r="V1415" s="554">
        <f t="shared" si="153"/>
        <v>0</v>
      </c>
      <c r="W1415" s="597">
        <v>0.15</v>
      </c>
      <c r="X1415" s="549"/>
      <c r="Y1415" s="550">
        <f t="shared" si="154"/>
        <v>0</v>
      </c>
      <c r="Z1415" s="677" t="s">
        <v>212</v>
      </c>
      <c r="AA1415" s="678"/>
      <c r="AB1415" s="567"/>
      <c r="AD1415" s="87"/>
      <c r="AE1415" s="567"/>
      <c r="AF1415" s="567"/>
      <c r="AG1415" s="708"/>
      <c r="AH1415" s="104"/>
      <c r="AI1415" s="87"/>
      <c r="AJ1415" s="87"/>
      <c r="AK1415" s="87"/>
      <c r="AL1415" s="708"/>
      <c r="AM1415" s="104"/>
      <c r="AN1415" s="87"/>
      <c r="AO1415" s="87"/>
      <c r="AP1415" s="87"/>
      <c r="AQ1415" s="708"/>
      <c r="AR1415" s="104"/>
      <c r="AS1415" s="87"/>
      <c r="AT1415" s="87"/>
      <c r="AU1415" s="87"/>
      <c r="AV1415" s="708"/>
      <c r="AW1415" s="104"/>
    </row>
    <row r="1416" spans="1:49" ht="23" hidden="1">
      <c r="A1416" s="522">
        <v>1412</v>
      </c>
      <c r="B1416" s="531" t="s">
        <v>2714</v>
      </c>
      <c r="C1416" s="103" t="s">
        <v>123</v>
      </c>
      <c r="D1416" s="513" t="s">
        <v>2640</v>
      </c>
      <c r="E1416" s="103" t="s">
        <v>2786</v>
      </c>
      <c r="F1416" s="562" t="s">
        <v>244</v>
      </c>
      <c r="G1416" s="513" t="s">
        <v>2787</v>
      </c>
      <c r="H1416" s="87" t="s">
        <v>251</v>
      </c>
      <c r="I1416" s="109" t="s">
        <v>252</v>
      </c>
      <c r="J1416" s="106" t="s">
        <v>253</v>
      </c>
      <c r="K1416" s="567"/>
      <c r="L1416" s="568"/>
      <c r="M1416" s="567"/>
      <c r="N1416" s="567"/>
      <c r="O1416" s="557" t="s">
        <v>2544</v>
      </c>
      <c r="P1416" s="567"/>
      <c r="Q1416" s="567"/>
      <c r="R1416" s="547" t="s">
        <v>184</v>
      </c>
      <c r="S1416" s="596">
        <v>1</v>
      </c>
      <c r="T1416" s="597">
        <v>0.5</v>
      </c>
      <c r="U1416" s="549"/>
      <c r="V1416" s="554">
        <f t="shared" si="153"/>
        <v>0</v>
      </c>
      <c r="W1416" s="597">
        <v>0.5</v>
      </c>
      <c r="X1416" s="549"/>
      <c r="Y1416" s="550">
        <f t="shared" si="154"/>
        <v>0</v>
      </c>
      <c r="Z1416" s="677" t="s">
        <v>212</v>
      </c>
      <c r="AA1416" s="678"/>
      <c r="AB1416" s="573" t="s">
        <v>2545</v>
      </c>
      <c r="AD1416" s="87"/>
      <c r="AE1416" s="567"/>
      <c r="AF1416" s="567"/>
      <c r="AG1416" s="708"/>
      <c r="AH1416" s="104"/>
      <c r="AI1416" s="87"/>
      <c r="AJ1416" s="87"/>
      <c r="AK1416" s="87"/>
      <c r="AL1416" s="708"/>
      <c r="AM1416" s="104"/>
      <c r="AN1416" s="87"/>
      <c r="AO1416" s="87"/>
      <c r="AP1416" s="87"/>
      <c r="AQ1416" s="708"/>
      <c r="AR1416" s="104"/>
      <c r="AS1416" s="87"/>
      <c r="AT1416" s="87"/>
      <c r="AU1416" s="87"/>
      <c r="AV1416" s="708"/>
      <c r="AW1416" s="104"/>
    </row>
    <row r="1417" spans="1:49" hidden="1">
      <c r="A1417" s="522">
        <v>1413</v>
      </c>
      <c r="B1417" s="531" t="s">
        <v>2714</v>
      </c>
      <c r="C1417" s="103" t="s">
        <v>123</v>
      </c>
      <c r="D1417" s="513" t="s">
        <v>2640</v>
      </c>
      <c r="E1417" s="103" t="s">
        <v>2786</v>
      </c>
      <c r="F1417" s="562" t="s">
        <v>244</v>
      </c>
      <c r="G1417" s="513" t="s">
        <v>2787</v>
      </c>
      <c r="H1417" s="87" t="s">
        <v>254</v>
      </c>
      <c r="I1417" s="109" t="s">
        <v>255</v>
      </c>
      <c r="J1417" s="106" t="s">
        <v>253</v>
      </c>
      <c r="K1417" s="567"/>
      <c r="L1417" s="568"/>
      <c r="M1417" s="567"/>
      <c r="N1417" s="567"/>
      <c r="O1417" s="557" t="s">
        <v>2524</v>
      </c>
      <c r="P1417" s="567"/>
      <c r="Q1417" s="567"/>
      <c r="R1417" s="547" t="s">
        <v>184</v>
      </c>
      <c r="S1417" s="596">
        <v>1</v>
      </c>
      <c r="T1417" s="597">
        <v>0.3</v>
      </c>
      <c r="U1417" s="549"/>
      <c r="V1417" s="554">
        <f t="shared" si="153"/>
        <v>0</v>
      </c>
      <c r="W1417" s="597">
        <v>0.3</v>
      </c>
      <c r="X1417" s="549"/>
      <c r="Y1417" s="550">
        <f t="shared" si="154"/>
        <v>0</v>
      </c>
      <c r="Z1417" s="677" t="s">
        <v>212</v>
      </c>
      <c r="AA1417" s="678"/>
      <c r="AB1417" s="567"/>
      <c r="AD1417" s="87"/>
      <c r="AE1417" s="567"/>
      <c r="AF1417" s="567"/>
      <c r="AG1417" s="708"/>
      <c r="AH1417" s="104"/>
      <c r="AI1417" s="87"/>
      <c r="AJ1417" s="87"/>
      <c r="AK1417" s="87"/>
      <c r="AL1417" s="708"/>
      <c r="AM1417" s="104"/>
      <c r="AN1417" s="87"/>
      <c r="AO1417" s="87"/>
      <c r="AP1417" s="87"/>
      <c r="AQ1417" s="708"/>
      <c r="AR1417" s="104"/>
      <c r="AS1417" s="87"/>
      <c r="AT1417" s="87"/>
      <c r="AU1417" s="87"/>
      <c r="AV1417" s="708"/>
      <c r="AW1417" s="104"/>
    </row>
    <row r="1418" spans="1:49" hidden="1">
      <c r="A1418" s="522">
        <v>1414</v>
      </c>
      <c r="B1418" s="531" t="s">
        <v>2714</v>
      </c>
      <c r="C1418" s="103" t="s">
        <v>123</v>
      </c>
      <c r="D1418" s="513" t="s">
        <v>2640</v>
      </c>
      <c r="E1418" s="103" t="s">
        <v>2786</v>
      </c>
      <c r="F1418" s="562" t="s">
        <v>244</v>
      </c>
      <c r="G1418" s="513" t="s">
        <v>2787</v>
      </c>
      <c r="H1418" s="87" t="s">
        <v>258</v>
      </c>
      <c r="I1418" s="109" t="s">
        <v>259</v>
      </c>
      <c r="J1418" s="106"/>
      <c r="K1418" s="567"/>
      <c r="L1418" s="568"/>
      <c r="M1418" s="567"/>
      <c r="N1418" s="567"/>
      <c r="O1418" s="557"/>
      <c r="P1418" s="567"/>
      <c r="Q1418" s="567"/>
      <c r="R1418" s="547" t="s">
        <v>184</v>
      </c>
      <c r="S1418" s="596">
        <v>1</v>
      </c>
      <c r="T1418" s="597">
        <v>0.05</v>
      </c>
      <c r="U1418" s="549"/>
      <c r="V1418" s="554">
        <f t="shared" ref="V1418:V1434" si="157">S1418*T1418*U1418*12</f>
        <v>0</v>
      </c>
      <c r="W1418" s="597">
        <v>0.05</v>
      </c>
      <c r="X1418" s="549"/>
      <c r="Y1418" s="550">
        <f t="shared" si="154"/>
        <v>0</v>
      </c>
      <c r="Z1418" s="677" t="s">
        <v>212</v>
      </c>
      <c r="AA1418" s="678"/>
      <c r="AB1418" s="567"/>
      <c r="AD1418" s="87"/>
      <c r="AE1418" s="567"/>
      <c r="AF1418" s="567"/>
      <c r="AG1418" s="708"/>
      <c r="AH1418" s="104"/>
      <c r="AI1418" s="87"/>
      <c r="AJ1418" s="87"/>
      <c r="AK1418" s="87"/>
      <c r="AL1418" s="708"/>
      <c r="AM1418" s="104"/>
      <c r="AN1418" s="87"/>
      <c r="AO1418" s="87"/>
      <c r="AP1418" s="87"/>
      <c r="AQ1418" s="708"/>
      <c r="AR1418" s="104"/>
      <c r="AS1418" s="87"/>
      <c r="AT1418" s="87"/>
      <c r="AU1418" s="87"/>
      <c r="AV1418" s="708"/>
      <c r="AW1418" s="104"/>
    </row>
    <row r="1419" spans="1:49" hidden="1">
      <c r="A1419" s="522">
        <v>1415</v>
      </c>
      <c r="B1419" s="531" t="s">
        <v>2714</v>
      </c>
      <c r="C1419" s="103" t="s">
        <v>123</v>
      </c>
      <c r="D1419" s="513" t="s">
        <v>2640</v>
      </c>
      <c r="E1419" s="103" t="s">
        <v>2786</v>
      </c>
      <c r="F1419" s="562" t="s">
        <v>244</v>
      </c>
      <c r="G1419" s="513" t="s">
        <v>2787</v>
      </c>
      <c r="H1419" s="87" t="s">
        <v>260</v>
      </c>
      <c r="I1419" s="109" t="s">
        <v>261</v>
      </c>
      <c r="J1419" s="106"/>
      <c r="K1419" s="567"/>
      <c r="L1419" s="568"/>
      <c r="M1419" s="567"/>
      <c r="N1419" s="567"/>
      <c r="O1419" s="557"/>
      <c r="P1419" s="567"/>
      <c r="Q1419" s="567"/>
      <c r="R1419" s="547" t="s">
        <v>184</v>
      </c>
      <c r="S1419" s="596">
        <v>1</v>
      </c>
      <c r="T1419" s="597">
        <v>0.05</v>
      </c>
      <c r="U1419" s="549"/>
      <c r="V1419" s="554">
        <f t="shared" si="157"/>
        <v>0</v>
      </c>
      <c r="W1419" s="597">
        <v>0.05</v>
      </c>
      <c r="X1419" s="549"/>
      <c r="Y1419" s="550">
        <f t="shared" ref="Y1419:Y1482" si="158">S1419*T1419*X1419*12</f>
        <v>0</v>
      </c>
      <c r="Z1419" s="677" t="s">
        <v>212</v>
      </c>
      <c r="AA1419" s="678"/>
      <c r="AB1419" s="567"/>
      <c r="AD1419" s="87"/>
      <c r="AE1419" s="567"/>
      <c r="AF1419" s="567"/>
      <c r="AG1419" s="708"/>
      <c r="AH1419" s="104"/>
      <c r="AI1419" s="87"/>
      <c r="AJ1419" s="87"/>
      <c r="AK1419" s="87"/>
      <c r="AL1419" s="708"/>
      <c r="AM1419" s="104"/>
      <c r="AN1419" s="87"/>
      <c r="AO1419" s="87"/>
      <c r="AP1419" s="87"/>
      <c r="AQ1419" s="708"/>
      <c r="AR1419" s="104"/>
      <c r="AS1419" s="87"/>
      <c r="AT1419" s="87"/>
      <c r="AU1419" s="87"/>
      <c r="AV1419" s="708"/>
      <c r="AW1419" s="104"/>
    </row>
    <row r="1420" spans="1:49" hidden="1">
      <c r="A1420" s="522">
        <v>1416</v>
      </c>
      <c r="B1420" s="531" t="s">
        <v>2714</v>
      </c>
      <c r="C1420" s="103" t="s">
        <v>123</v>
      </c>
      <c r="D1420" s="513" t="s">
        <v>2640</v>
      </c>
      <c r="E1420" s="103" t="s">
        <v>2786</v>
      </c>
      <c r="F1420" s="562" t="s">
        <v>244</v>
      </c>
      <c r="G1420" s="513" t="s">
        <v>2787</v>
      </c>
      <c r="H1420" s="87" t="s">
        <v>262</v>
      </c>
      <c r="I1420" s="109" t="s">
        <v>263</v>
      </c>
      <c r="J1420" s="106"/>
      <c r="K1420" s="567"/>
      <c r="L1420" s="568"/>
      <c r="M1420" s="567"/>
      <c r="N1420" s="567"/>
      <c r="O1420" s="557"/>
      <c r="P1420" s="567"/>
      <c r="Q1420" s="567"/>
      <c r="R1420" s="547" t="s">
        <v>184</v>
      </c>
      <c r="S1420" s="596">
        <v>1</v>
      </c>
      <c r="T1420" s="597">
        <v>0.01</v>
      </c>
      <c r="U1420" s="549"/>
      <c r="V1420" s="554">
        <f t="shared" si="157"/>
        <v>0</v>
      </c>
      <c r="W1420" s="597">
        <v>0.01</v>
      </c>
      <c r="X1420" s="549"/>
      <c r="Y1420" s="550">
        <f t="shared" si="158"/>
        <v>0</v>
      </c>
      <c r="Z1420" s="677" t="s">
        <v>212</v>
      </c>
      <c r="AA1420" s="678"/>
      <c r="AB1420" s="567"/>
      <c r="AD1420" s="87"/>
      <c r="AE1420" s="567"/>
      <c r="AF1420" s="567"/>
      <c r="AG1420" s="708"/>
      <c r="AH1420" s="104"/>
      <c r="AI1420" s="87"/>
      <c r="AJ1420" s="87"/>
      <c r="AK1420" s="87"/>
      <c r="AL1420" s="708"/>
      <c r="AM1420" s="104"/>
      <c r="AN1420" s="87"/>
      <c r="AO1420" s="87"/>
      <c r="AP1420" s="87"/>
      <c r="AQ1420" s="708"/>
      <c r="AR1420" s="104"/>
      <c r="AS1420" s="87"/>
      <c r="AT1420" s="87"/>
      <c r="AU1420" s="87"/>
      <c r="AV1420" s="708"/>
      <c r="AW1420" s="104"/>
    </row>
    <row r="1421" spans="1:49" ht="23" hidden="1">
      <c r="A1421" s="522">
        <v>1417</v>
      </c>
      <c r="B1421" s="531" t="s">
        <v>2714</v>
      </c>
      <c r="C1421" s="103" t="s">
        <v>123</v>
      </c>
      <c r="D1421" s="513" t="s">
        <v>2640</v>
      </c>
      <c r="E1421" s="103" t="s">
        <v>2715</v>
      </c>
      <c r="F1421" s="562" t="s">
        <v>244</v>
      </c>
      <c r="G1421" s="513" t="s">
        <v>2788</v>
      </c>
      <c r="H1421" s="87" t="s">
        <v>177</v>
      </c>
      <c r="I1421" s="109" t="s">
        <v>2789</v>
      </c>
      <c r="J1421" s="106"/>
      <c r="K1421" s="567"/>
      <c r="L1421" s="568"/>
      <c r="M1421" s="567"/>
      <c r="N1421" s="567"/>
      <c r="O1421" s="557"/>
      <c r="P1421" s="567"/>
      <c r="Q1421" s="567"/>
      <c r="R1421" s="547" t="s">
        <v>184</v>
      </c>
      <c r="S1421" s="596">
        <v>1</v>
      </c>
      <c r="T1421" s="597">
        <v>0.05</v>
      </c>
      <c r="U1421" s="549"/>
      <c r="V1421" s="554">
        <f t="shared" si="157"/>
        <v>0</v>
      </c>
      <c r="W1421" s="597">
        <v>0.05</v>
      </c>
      <c r="X1421" s="549"/>
      <c r="Y1421" s="550">
        <f t="shared" si="158"/>
        <v>0</v>
      </c>
      <c r="Z1421" s="677" t="s">
        <v>212</v>
      </c>
      <c r="AA1421" s="678"/>
      <c r="AB1421" s="567"/>
      <c r="AD1421" s="87"/>
      <c r="AE1421" s="567"/>
      <c r="AF1421" s="567"/>
      <c r="AG1421" s="708"/>
      <c r="AH1421" s="104"/>
      <c r="AI1421" s="87"/>
      <c r="AJ1421" s="87"/>
      <c r="AK1421" s="87"/>
      <c r="AL1421" s="708"/>
      <c r="AM1421" s="104"/>
      <c r="AN1421" s="87"/>
      <c r="AO1421" s="87"/>
      <c r="AP1421" s="87"/>
      <c r="AQ1421" s="708"/>
      <c r="AR1421" s="104"/>
      <c r="AS1421" s="87"/>
      <c r="AT1421" s="87"/>
      <c r="AU1421" s="87"/>
      <c r="AV1421" s="708"/>
      <c r="AW1421" s="104"/>
    </row>
    <row r="1422" spans="1:49" hidden="1">
      <c r="A1422" s="522">
        <v>1418</v>
      </c>
      <c r="B1422" s="531" t="s">
        <v>2714</v>
      </c>
      <c r="C1422" s="103" t="s">
        <v>123</v>
      </c>
      <c r="D1422" s="513" t="s">
        <v>2640</v>
      </c>
      <c r="E1422" s="103" t="s">
        <v>2715</v>
      </c>
      <c r="F1422" s="562" t="s">
        <v>244</v>
      </c>
      <c r="G1422" s="513" t="s">
        <v>2788</v>
      </c>
      <c r="H1422" s="87" t="s">
        <v>249</v>
      </c>
      <c r="I1422" s="109" t="s">
        <v>250</v>
      </c>
      <c r="J1422" s="106"/>
      <c r="K1422" s="567"/>
      <c r="L1422" s="568"/>
      <c r="M1422" s="567"/>
      <c r="N1422" s="567"/>
      <c r="O1422" s="557"/>
      <c r="P1422" s="567"/>
      <c r="Q1422" s="567"/>
      <c r="R1422" s="547" t="s">
        <v>184</v>
      </c>
      <c r="S1422" s="596">
        <v>1</v>
      </c>
      <c r="T1422" s="597">
        <v>0.15</v>
      </c>
      <c r="U1422" s="549"/>
      <c r="V1422" s="554">
        <f t="shared" si="157"/>
        <v>0</v>
      </c>
      <c r="W1422" s="597">
        <v>0.15</v>
      </c>
      <c r="X1422" s="549"/>
      <c r="Y1422" s="550">
        <f t="shared" si="158"/>
        <v>0</v>
      </c>
      <c r="Z1422" s="677" t="s">
        <v>212</v>
      </c>
      <c r="AA1422" s="678"/>
      <c r="AB1422" s="567"/>
      <c r="AD1422" s="87"/>
      <c r="AE1422" s="567"/>
      <c r="AF1422" s="567"/>
      <c r="AG1422" s="708"/>
      <c r="AH1422" s="104"/>
      <c r="AI1422" s="87"/>
      <c r="AJ1422" s="87"/>
      <c r="AK1422" s="87"/>
      <c r="AL1422" s="708"/>
      <c r="AM1422" s="104"/>
      <c r="AN1422" s="87"/>
      <c r="AO1422" s="87"/>
      <c r="AP1422" s="87"/>
      <c r="AQ1422" s="708"/>
      <c r="AR1422" s="104"/>
      <c r="AS1422" s="87"/>
      <c r="AT1422" s="87"/>
      <c r="AU1422" s="87"/>
      <c r="AV1422" s="708"/>
      <c r="AW1422" s="104"/>
    </row>
    <row r="1423" spans="1:49" ht="23" hidden="1">
      <c r="A1423" s="522">
        <v>1419</v>
      </c>
      <c r="B1423" s="531" t="s">
        <v>2714</v>
      </c>
      <c r="C1423" s="103" t="s">
        <v>123</v>
      </c>
      <c r="D1423" s="513" t="s">
        <v>2640</v>
      </c>
      <c r="E1423" s="103" t="s">
        <v>2715</v>
      </c>
      <c r="F1423" s="562" t="s">
        <v>244</v>
      </c>
      <c r="G1423" s="513" t="s">
        <v>2788</v>
      </c>
      <c r="H1423" s="87" t="s">
        <v>251</v>
      </c>
      <c r="I1423" s="109" t="s">
        <v>252</v>
      </c>
      <c r="J1423" s="106" t="s">
        <v>253</v>
      </c>
      <c r="K1423" s="567"/>
      <c r="L1423" s="568"/>
      <c r="M1423" s="567"/>
      <c r="N1423" s="567"/>
      <c r="O1423" s="557" t="s">
        <v>2544</v>
      </c>
      <c r="P1423" s="567"/>
      <c r="Q1423" s="567"/>
      <c r="R1423" s="547" t="s">
        <v>184</v>
      </c>
      <c r="S1423" s="596">
        <v>1</v>
      </c>
      <c r="T1423" s="597">
        <v>0.5</v>
      </c>
      <c r="U1423" s="549"/>
      <c r="V1423" s="554">
        <f t="shared" si="157"/>
        <v>0</v>
      </c>
      <c r="W1423" s="597">
        <v>0.5</v>
      </c>
      <c r="X1423" s="549"/>
      <c r="Y1423" s="550">
        <f t="shared" si="158"/>
        <v>0</v>
      </c>
      <c r="Z1423" s="677" t="s">
        <v>212</v>
      </c>
      <c r="AA1423" s="678"/>
      <c r="AB1423" s="573" t="s">
        <v>2545</v>
      </c>
      <c r="AD1423" s="87"/>
      <c r="AE1423" s="567"/>
      <c r="AF1423" s="567"/>
      <c r="AG1423" s="708"/>
      <c r="AH1423" s="104"/>
      <c r="AI1423" s="87"/>
      <c r="AJ1423" s="87"/>
      <c r="AK1423" s="87"/>
      <c r="AL1423" s="708"/>
      <c r="AM1423" s="104"/>
      <c r="AN1423" s="87"/>
      <c r="AO1423" s="87"/>
      <c r="AP1423" s="87"/>
      <c r="AQ1423" s="708"/>
      <c r="AR1423" s="104"/>
      <c r="AS1423" s="87"/>
      <c r="AT1423" s="87"/>
      <c r="AU1423" s="87"/>
      <c r="AV1423" s="708"/>
      <c r="AW1423" s="104"/>
    </row>
    <row r="1424" spans="1:49" hidden="1">
      <c r="A1424" s="522">
        <v>1420</v>
      </c>
      <c r="B1424" s="531" t="s">
        <v>2714</v>
      </c>
      <c r="C1424" s="103" t="s">
        <v>123</v>
      </c>
      <c r="D1424" s="513" t="s">
        <v>2640</v>
      </c>
      <c r="E1424" s="103" t="s">
        <v>2715</v>
      </c>
      <c r="F1424" s="562" t="s">
        <v>244</v>
      </c>
      <c r="G1424" s="513" t="s">
        <v>2788</v>
      </c>
      <c r="H1424" s="87" t="s">
        <v>254</v>
      </c>
      <c r="I1424" s="109" t="s">
        <v>255</v>
      </c>
      <c r="J1424" s="106" t="s">
        <v>253</v>
      </c>
      <c r="K1424" s="567"/>
      <c r="L1424" s="568"/>
      <c r="M1424" s="567"/>
      <c r="N1424" s="567"/>
      <c r="O1424" s="557" t="s">
        <v>2524</v>
      </c>
      <c r="P1424" s="567"/>
      <c r="Q1424" s="567"/>
      <c r="R1424" s="547" t="s">
        <v>184</v>
      </c>
      <c r="S1424" s="596">
        <v>1</v>
      </c>
      <c r="T1424" s="597">
        <v>0.3</v>
      </c>
      <c r="U1424" s="549"/>
      <c r="V1424" s="554">
        <f t="shared" si="157"/>
        <v>0</v>
      </c>
      <c r="W1424" s="597">
        <v>0.3</v>
      </c>
      <c r="X1424" s="549"/>
      <c r="Y1424" s="550">
        <f t="shared" si="158"/>
        <v>0</v>
      </c>
      <c r="Z1424" s="677" t="s">
        <v>212</v>
      </c>
      <c r="AA1424" s="678"/>
      <c r="AB1424" s="567"/>
      <c r="AD1424" s="87"/>
      <c r="AE1424" s="567"/>
      <c r="AF1424" s="567"/>
      <c r="AG1424" s="708"/>
      <c r="AH1424" s="104"/>
      <c r="AI1424" s="87"/>
      <c r="AJ1424" s="87"/>
      <c r="AK1424" s="87"/>
      <c r="AL1424" s="708"/>
      <c r="AM1424" s="104"/>
      <c r="AN1424" s="87"/>
      <c r="AO1424" s="87"/>
      <c r="AP1424" s="87"/>
      <c r="AQ1424" s="708"/>
      <c r="AR1424" s="104"/>
      <c r="AS1424" s="87"/>
      <c r="AT1424" s="87"/>
      <c r="AU1424" s="87"/>
      <c r="AV1424" s="708"/>
      <c r="AW1424" s="104"/>
    </row>
    <row r="1425" spans="1:49" hidden="1">
      <c r="A1425" s="522">
        <v>1421</v>
      </c>
      <c r="B1425" s="531" t="s">
        <v>2714</v>
      </c>
      <c r="C1425" s="103" t="s">
        <v>123</v>
      </c>
      <c r="D1425" s="513" t="s">
        <v>2640</v>
      </c>
      <c r="E1425" s="103" t="s">
        <v>2715</v>
      </c>
      <c r="F1425" s="562" t="s">
        <v>244</v>
      </c>
      <c r="G1425" s="513" t="s">
        <v>2788</v>
      </c>
      <c r="H1425" s="87" t="s">
        <v>258</v>
      </c>
      <c r="I1425" s="109" t="s">
        <v>259</v>
      </c>
      <c r="J1425" s="106"/>
      <c r="K1425" s="567"/>
      <c r="L1425" s="568"/>
      <c r="M1425" s="567"/>
      <c r="N1425" s="567"/>
      <c r="O1425" s="557"/>
      <c r="P1425" s="567"/>
      <c r="Q1425" s="567"/>
      <c r="R1425" s="547" t="s">
        <v>184</v>
      </c>
      <c r="S1425" s="596">
        <v>1</v>
      </c>
      <c r="T1425" s="597">
        <v>0.05</v>
      </c>
      <c r="U1425" s="549"/>
      <c r="V1425" s="554">
        <f t="shared" si="157"/>
        <v>0</v>
      </c>
      <c r="W1425" s="597">
        <v>0.05</v>
      </c>
      <c r="X1425" s="549"/>
      <c r="Y1425" s="550">
        <f t="shared" si="158"/>
        <v>0</v>
      </c>
      <c r="Z1425" s="677" t="s">
        <v>212</v>
      </c>
      <c r="AA1425" s="678"/>
      <c r="AB1425" s="567"/>
      <c r="AD1425" s="87"/>
      <c r="AE1425" s="567"/>
      <c r="AF1425" s="567"/>
      <c r="AG1425" s="708"/>
      <c r="AH1425" s="104"/>
      <c r="AI1425" s="87"/>
      <c r="AJ1425" s="87"/>
      <c r="AK1425" s="87"/>
      <c r="AL1425" s="708"/>
      <c r="AM1425" s="104"/>
      <c r="AN1425" s="87"/>
      <c r="AO1425" s="87"/>
      <c r="AP1425" s="87"/>
      <c r="AQ1425" s="708"/>
      <c r="AR1425" s="104"/>
      <c r="AS1425" s="87"/>
      <c r="AT1425" s="87"/>
      <c r="AU1425" s="87"/>
      <c r="AV1425" s="708"/>
      <c r="AW1425" s="104"/>
    </row>
    <row r="1426" spans="1:49" hidden="1">
      <c r="A1426" s="522">
        <v>1422</v>
      </c>
      <c r="B1426" s="531" t="s">
        <v>2714</v>
      </c>
      <c r="C1426" s="103" t="s">
        <v>123</v>
      </c>
      <c r="D1426" s="513" t="s">
        <v>2640</v>
      </c>
      <c r="E1426" s="103" t="s">
        <v>2715</v>
      </c>
      <c r="F1426" s="562" t="s">
        <v>244</v>
      </c>
      <c r="G1426" s="513" t="s">
        <v>2788</v>
      </c>
      <c r="H1426" s="87" t="s">
        <v>260</v>
      </c>
      <c r="I1426" s="109" t="s">
        <v>261</v>
      </c>
      <c r="J1426" s="106"/>
      <c r="K1426" s="567"/>
      <c r="L1426" s="568"/>
      <c r="M1426" s="567"/>
      <c r="N1426" s="567"/>
      <c r="O1426" s="557"/>
      <c r="P1426" s="567"/>
      <c r="Q1426" s="567"/>
      <c r="R1426" s="547" t="s">
        <v>184</v>
      </c>
      <c r="S1426" s="596">
        <v>1</v>
      </c>
      <c r="T1426" s="597">
        <v>0.05</v>
      </c>
      <c r="U1426" s="549"/>
      <c r="V1426" s="554">
        <f t="shared" si="157"/>
        <v>0</v>
      </c>
      <c r="W1426" s="597">
        <v>0.05</v>
      </c>
      <c r="X1426" s="549"/>
      <c r="Y1426" s="550">
        <f t="shared" si="158"/>
        <v>0</v>
      </c>
      <c r="Z1426" s="677" t="s">
        <v>212</v>
      </c>
      <c r="AA1426" s="678"/>
      <c r="AB1426" s="567"/>
      <c r="AD1426" s="87"/>
      <c r="AE1426" s="567"/>
      <c r="AF1426" s="567"/>
      <c r="AG1426" s="708"/>
      <c r="AH1426" s="104"/>
      <c r="AI1426" s="87"/>
      <c r="AJ1426" s="87"/>
      <c r="AK1426" s="87"/>
      <c r="AL1426" s="708"/>
      <c r="AM1426" s="104"/>
      <c r="AN1426" s="87"/>
      <c r="AO1426" s="87"/>
      <c r="AP1426" s="87"/>
      <c r="AQ1426" s="708"/>
      <c r="AR1426" s="104"/>
      <c r="AS1426" s="87"/>
      <c r="AT1426" s="87"/>
      <c r="AU1426" s="87"/>
      <c r="AV1426" s="708"/>
      <c r="AW1426" s="104"/>
    </row>
    <row r="1427" spans="1:49" hidden="1">
      <c r="A1427" s="522">
        <v>1423</v>
      </c>
      <c r="B1427" s="531" t="s">
        <v>2714</v>
      </c>
      <c r="C1427" s="103" t="s">
        <v>123</v>
      </c>
      <c r="D1427" s="513" t="s">
        <v>2640</v>
      </c>
      <c r="E1427" s="103" t="s">
        <v>2715</v>
      </c>
      <c r="F1427" s="562" t="s">
        <v>244</v>
      </c>
      <c r="G1427" s="513" t="s">
        <v>2788</v>
      </c>
      <c r="H1427" s="87" t="s">
        <v>262</v>
      </c>
      <c r="I1427" s="109" t="s">
        <v>263</v>
      </c>
      <c r="J1427" s="106"/>
      <c r="K1427" s="567"/>
      <c r="L1427" s="568"/>
      <c r="M1427" s="567"/>
      <c r="N1427" s="567"/>
      <c r="O1427" s="557"/>
      <c r="P1427" s="567"/>
      <c r="Q1427" s="567"/>
      <c r="R1427" s="547" t="s">
        <v>184</v>
      </c>
      <c r="S1427" s="596">
        <v>1</v>
      </c>
      <c r="T1427" s="597">
        <v>0.01</v>
      </c>
      <c r="U1427" s="549"/>
      <c r="V1427" s="554">
        <f t="shared" si="157"/>
        <v>0</v>
      </c>
      <c r="W1427" s="597">
        <v>0.01</v>
      </c>
      <c r="X1427" s="549"/>
      <c r="Y1427" s="550">
        <f t="shared" si="158"/>
        <v>0</v>
      </c>
      <c r="Z1427" s="677" t="s">
        <v>212</v>
      </c>
      <c r="AA1427" s="678"/>
      <c r="AB1427" s="567"/>
      <c r="AD1427" s="87"/>
      <c r="AE1427" s="567"/>
      <c r="AF1427" s="567"/>
      <c r="AG1427" s="708"/>
      <c r="AH1427" s="104"/>
      <c r="AI1427" s="87"/>
      <c r="AJ1427" s="87"/>
      <c r="AK1427" s="87"/>
      <c r="AL1427" s="708"/>
      <c r="AM1427" s="104"/>
      <c r="AN1427" s="87"/>
      <c r="AO1427" s="87"/>
      <c r="AP1427" s="87"/>
      <c r="AQ1427" s="708"/>
      <c r="AR1427" s="104"/>
      <c r="AS1427" s="87"/>
      <c r="AT1427" s="87"/>
      <c r="AU1427" s="87"/>
      <c r="AV1427" s="708"/>
      <c r="AW1427" s="104"/>
    </row>
    <row r="1428" spans="1:49" ht="14.25" hidden="1" customHeight="1">
      <c r="A1428" s="522">
        <v>1424</v>
      </c>
      <c r="B1428" s="531" t="s">
        <v>2714</v>
      </c>
      <c r="C1428" s="103" t="s">
        <v>123</v>
      </c>
      <c r="D1428" s="513" t="s">
        <v>2640</v>
      </c>
      <c r="E1428" s="103" t="s">
        <v>2911</v>
      </c>
      <c r="F1428" s="610" t="s">
        <v>881</v>
      </c>
      <c r="G1428" s="513" t="s">
        <v>2790</v>
      </c>
      <c r="H1428" s="87" t="s">
        <v>177</v>
      </c>
      <c r="I1428" s="109" t="s">
        <v>1356</v>
      </c>
      <c r="J1428" s="106" t="s">
        <v>1357</v>
      </c>
      <c r="K1428" s="567"/>
      <c r="L1428" s="568"/>
      <c r="M1428" s="567"/>
      <c r="N1428" s="567"/>
      <c r="O1428" s="546"/>
      <c r="P1428" s="547"/>
      <c r="Q1428" s="547"/>
      <c r="R1428" s="547" t="s">
        <v>184</v>
      </c>
      <c r="S1428" s="596">
        <v>1</v>
      </c>
      <c r="T1428" s="597">
        <v>0.05</v>
      </c>
      <c r="U1428" s="549"/>
      <c r="V1428" s="554">
        <f t="shared" si="157"/>
        <v>0</v>
      </c>
      <c r="W1428" s="597">
        <v>0.05</v>
      </c>
      <c r="X1428" s="549"/>
      <c r="Y1428" s="550">
        <f t="shared" si="158"/>
        <v>0</v>
      </c>
      <c r="Z1428" s="677" t="s">
        <v>212</v>
      </c>
      <c r="AA1428" s="678"/>
      <c r="AB1428" s="547" t="s">
        <v>1358</v>
      </c>
      <c r="AD1428" s="87"/>
      <c r="AE1428" s="567"/>
      <c r="AF1428" s="567"/>
      <c r="AG1428" s="708"/>
      <c r="AH1428" s="104"/>
      <c r="AI1428" s="87"/>
      <c r="AJ1428" s="87"/>
      <c r="AK1428" s="87"/>
      <c r="AL1428" s="708"/>
      <c r="AM1428" s="104"/>
      <c r="AN1428" s="87"/>
      <c r="AO1428" s="87"/>
      <c r="AP1428" s="87"/>
      <c r="AQ1428" s="708"/>
      <c r="AR1428" s="104"/>
      <c r="AS1428" s="87"/>
      <c r="AT1428" s="87"/>
      <c r="AU1428" s="87"/>
      <c r="AV1428" s="708"/>
      <c r="AW1428" s="104"/>
    </row>
    <row r="1429" spans="1:49" hidden="1">
      <c r="A1429" s="522">
        <v>1425</v>
      </c>
      <c r="B1429" s="531" t="s">
        <v>2714</v>
      </c>
      <c r="C1429" s="103" t="s">
        <v>123</v>
      </c>
      <c r="D1429" s="513" t="s">
        <v>2640</v>
      </c>
      <c r="E1429" s="103" t="s">
        <v>2911</v>
      </c>
      <c r="F1429" s="610" t="s">
        <v>881</v>
      </c>
      <c r="G1429" s="513" t="s">
        <v>2790</v>
      </c>
      <c r="H1429" s="87" t="s">
        <v>1359</v>
      </c>
      <c r="I1429" s="109" t="s">
        <v>1360</v>
      </c>
      <c r="J1429" s="106"/>
      <c r="K1429" s="567"/>
      <c r="L1429" s="568"/>
      <c r="M1429" s="567"/>
      <c r="N1429" s="567"/>
      <c r="O1429" s="546"/>
      <c r="P1429" s="547"/>
      <c r="Q1429" s="547"/>
      <c r="R1429" s="547" t="s">
        <v>184</v>
      </c>
      <c r="S1429" s="596">
        <v>1</v>
      </c>
      <c r="T1429" s="597">
        <v>0.01</v>
      </c>
      <c r="U1429" s="549"/>
      <c r="V1429" s="554">
        <f t="shared" si="157"/>
        <v>0</v>
      </c>
      <c r="W1429" s="597">
        <v>0.01</v>
      </c>
      <c r="X1429" s="549"/>
      <c r="Y1429" s="550">
        <f t="shared" si="158"/>
        <v>0</v>
      </c>
      <c r="Z1429" s="677" t="s">
        <v>212</v>
      </c>
      <c r="AA1429" s="678"/>
      <c r="AB1429" s="547"/>
      <c r="AD1429" s="87"/>
      <c r="AE1429" s="567"/>
      <c r="AF1429" s="567"/>
      <c r="AG1429" s="708"/>
      <c r="AH1429" s="104"/>
      <c r="AI1429" s="87"/>
      <c r="AJ1429" s="87"/>
      <c r="AK1429" s="87"/>
      <c r="AL1429" s="708"/>
      <c r="AM1429" s="104"/>
      <c r="AN1429" s="87"/>
      <c r="AO1429" s="87"/>
      <c r="AP1429" s="87"/>
      <c r="AQ1429" s="708"/>
      <c r="AR1429" s="104"/>
      <c r="AS1429" s="87"/>
      <c r="AT1429" s="87"/>
      <c r="AU1429" s="87"/>
      <c r="AV1429" s="708"/>
      <c r="AW1429" s="104"/>
    </row>
    <row r="1430" spans="1:49" hidden="1">
      <c r="A1430" s="522">
        <v>1426</v>
      </c>
      <c r="B1430" s="531" t="s">
        <v>2714</v>
      </c>
      <c r="C1430" s="103" t="s">
        <v>123</v>
      </c>
      <c r="D1430" s="513" t="s">
        <v>2640</v>
      </c>
      <c r="E1430" s="103" t="s">
        <v>2911</v>
      </c>
      <c r="F1430" s="610" t="s">
        <v>881</v>
      </c>
      <c r="G1430" s="513" t="s">
        <v>2790</v>
      </c>
      <c r="H1430" s="87" t="s">
        <v>1361</v>
      </c>
      <c r="I1430" s="109" t="s">
        <v>1362</v>
      </c>
      <c r="J1430" s="106"/>
      <c r="K1430" s="567"/>
      <c r="L1430" s="568"/>
      <c r="M1430" s="567"/>
      <c r="N1430" s="567"/>
      <c r="O1430" s="546" t="s">
        <v>2546</v>
      </c>
      <c r="P1430" s="547"/>
      <c r="Q1430" s="547"/>
      <c r="R1430" s="547" t="s">
        <v>184</v>
      </c>
      <c r="S1430" s="596">
        <v>1</v>
      </c>
      <c r="T1430" s="597">
        <v>0.15</v>
      </c>
      <c r="U1430" s="549"/>
      <c r="V1430" s="554">
        <f t="shared" si="157"/>
        <v>0</v>
      </c>
      <c r="W1430" s="597">
        <v>0.15</v>
      </c>
      <c r="X1430" s="549"/>
      <c r="Y1430" s="550">
        <f t="shared" si="158"/>
        <v>0</v>
      </c>
      <c r="Z1430" s="677" t="s">
        <v>212</v>
      </c>
      <c r="AA1430" s="678"/>
      <c r="AB1430" s="547"/>
      <c r="AD1430" s="87"/>
      <c r="AE1430" s="567"/>
      <c r="AF1430" s="567"/>
      <c r="AG1430" s="708"/>
      <c r="AH1430" s="104"/>
      <c r="AI1430" s="87"/>
      <c r="AJ1430" s="87"/>
      <c r="AK1430" s="87"/>
      <c r="AL1430" s="708"/>
      <c r="AM1430" s="104"/>
      <c r="AN1430" s="87"/>
      <c r="AO1430" s="87"/>
      <c r="AP1430" s="87"/>
      <c r="AQ1430" s="708"/>
      <c r="AR1430" s="104"/>
      <c r="AS1430" s="87"/>
      <c r="AT1430" s="87"/>
      <c r="AU1430" s="87"/>
      <c r="AV1430" s="708"/>
      <c r="AW1430" s="104"/>
    </row>
    <row r="1431" spans="1:49" ht="23" hidden="1">
      <c r="A1431" s="522">
        <v>1427</v>
      </c>
      <c r="B1431" s="531" t="s">
        <v>2714</v>
      </c>
      <c r="C1431" s="103" t="s">
        <v>123</v>
      </c>
      <c r="D1431" s="513" t="s">
        <v>2640</v>
      </c>
      <c r="E1431" s="103" t="s">
        <v>2911</v>
      </c>
      <c r="F1431" s="610" t="s">
        <v>881</v>
      </c>
      <c r="G1431" s="513" t="s">
        <v>2790</v>
      </c>
      <c r="H1431" s="87" t="s">
        <v>1363</v>
      </c>
      <c r="I1431" s="109" t="s">
        <v>891</v>
      </c>
      <c r="J1431" s="106"/>
      <c r="K1431" s="567"/>
      <c r="L1431" s="568"/>
      <c r="M1431" s="567"/>
      <c r="N1431" s="567"/>
      <c r="O1431" s="546"/>
      <c r="P1431" s="547"/>
      <c r="Q1431" s="547"/>
      <c r="R1431" s="547" t="s">
        <v>184</v>
      </c>
      <c r="S1431" s="596">
        <v>1</v>
      </c>
      <c r="T1431" s="597">
        <v>0.3</v>
      </c>
      <c r="U1431" s="549"/>
      <c r="V1431" s="554">
        <f t="shared" si="157"/>
        <v>0</v>
      </c>
      <c r="W1431" s="597">
        <v>0.3</v>
      </c>
      <c r="X1431" s="549"/>
      <c r="Y1431" s="550">
        <f t="shared" si="158"/>
        <v>0</v>
      </c>
      <c r="Z1431" s="677" t="s">
        <v>212</v>
      </c>
      <c r="AA1431" s="678"/>
      <c r="AB1431" s="547" t="s">
        <v>1364</v>
      </c>
      <c r="AD1431" s="87"/>
      <c r="AE1431" s="567"/>
      <c r="AF1431" s="567"/>
      <c r="AG1431" s="708"/>
      <c r="AH1431" s="104"/>
      <c r="AI1431" s="87"/>
      <c r="AJ1431" s="87"/>
      <c r="AK1431" s="87"/>
      <c r="AL1431" s="708"/>
      <c r="AM1431" s="104"/>
      <c r="AN1431" s="87"/>
      <c r="AO1431" s="87"/>
      <c r="AP1431" s="87"/>
      <c r="AQ1431" s="708"/>
      <c r="AR1431" s="104"/>
      <c r="AS1431" s="87"/>
      <c r="AT1431" s="87"/>
      <c r="AU1431" s="87"/>
      <c r="AV1431" s="708"/>
      <c r="AW1431" s="104"/>
    </row>
    <row r="1432" spans="1:49" hidden="1">
      <c r="A1432" s="522">
        <v>1428</v>
      </c>
      <c r="B1432" s="531" t="s">
        <v>2714</v>
      </c>
      <c r="C1432" s="103" t="s">
        <v>123</v>
      </c>
      <c r="D1432" s="513" t="s">
        <v>2640</v>
      </c>
      <c r="E1432" s="103" t="s">
        <v>2911</v>
      </c>
      <c r="F1432" s="610" t="s">
        <v>881</v>
      </c>
      <c r="G1432" s="513" t="s">
        <v>2790</v>
      </c>
      <c r="H1432" s="87" t="s">
        <v>581</v>
      </c>
      <c r="I1432" s="109" t="s">
        <v>893</v>
      </c>
      <c r="J1432" s="106"/>
      <c r="K1432" s="567"/>
      <c r="L1432" s="568"/>
      <c r="M1432" s="567"/>
      <c r="N1432" s="567"/>
      <c r="O1432" s="546"/>
      <c r="P1432" s="547"/>
      <c r="Q1432" s="547"/>
      <c r="R1432" s="547" t="s">
        <v>184</v>
      </c>
      <c r="S1432" s="596">
        <v>0</v>
      </c>
      <c r="T1432" s="597">
        <v>0.25</v>
      </c>
      <c r="U1432" s="549"/>
      <c r="V1432" s="554">
        <f t="shared" si="157"/>
        <v>0</v>
      </c>
      <c r="W1432" s="597">
        <v>0.25</v>
      </c>
      <c r="X1432" s="549"/>
      <c r="Y1432" s="550">
        <f t="shared" si="158"/>
        <v>0</v>
      </c>
      <c r="Z1432" s="677" t="s">
        <v>212</v>
      </c>
      <c r="AA1432" s="678"/>
      <c r="AB1432" s="547"/>
      <c r="AD1432" s="87"/>
      <c r="AE1432" s="567"/>
      <c r="AF1432" s="567"/>
      <c r="AG1432" s="708"/>
      <c r="AH1432" s="104"/>
      <c r="AI1432" s="87"/>
      <c r="AJ1432" s="87"/>
      <c r="AK1432" s="87"/>
      <c r="AL1432" s="708"/>
      <c r="AM1432" s="104"/>
      <c r="AN1432" s="87"/>
      <c r="AO1432" s="87"/>
      <c r="AP1432" s="87"/>
      <c r="AQ1432" s="708"/>
      <c r="AR1432" s="104"/>
      <c r="AS1432" s="87"/>
      <c r="AT1432" s="87"/>
      <c r="AU1432" s="87"/>
      <c r="AV1432" s="708"/>
      <c r="AW1432" s="104"/>
    </row>
    <row r="1433" spans="1:49" ht="69" hidden="1">
      <c r="A1433" s="522">
        <v>1429</v>
      </c>
      <c r="B1433" s="531" t="s">
        <v>2714</v>
      </c>
      <c r="C1433" s="103" t="s">
        <v>123</v>
      </c>
      <c r="D1433" s="513" t="s">
        <v>2640</v>
      </c>
      <c r="E1433" s="103" t="s">
        <v>2911</v>
      </c>
      <c r="F1433" s="610" t="s">
        <v>881</v>
      </c>
      <c r="G1433" s="513" t="s">
        <v>2790</v>
      </c>
      <c r="H1433" s="87" t="s">
        <v>193</v>
      </c>
      <c r="I1433" s="109" t="s">
        <v>1365</v>
      </c>
      <c r="J1433" s="106" t="s">
        <v>1366</v>
      </c>
      <c r="K1433" s="567"/>
      <c r="L1433" s="568"/>
      <c r="M1433" s="567"/>
      <c r="N1433" s="567" t="s">
        <v>1367</v>
      </c>
      <c r="O1433" s="546" t="s">
        <v>2547</v>
      </c>
      <c r="P1433" s="547"/>
      <c r="Q1433" s="547"/>
      <c r="R1433" s="547" t="s">
        <v>184</v>
      </c>
      <c r="S1433" s="596">
        <v>1</v>
      </c>
      <c r="T1433" s="597">
        <v>0.01</v>
      </c>
      <c r="U1433" s="549"/>
      <c r="V1433" s="554">
        <f t="shared" si="157"/>
        <v>0</v>
      </c>
      <c r="W1433" s="597">
        <v>0.01</v>
      </c>
      <c r="X1433" s="549"/>
      <c r="Y1433" s="550">
        <f t="shared" si="158"/>
        <v>0</v>
      </c>
      <c r="Z1433" s="677" t="s">
        <v>212</v>
      </c>
      <c r="AA1433" s="678"/>
      <c r="AB1433" s="547" t="s">
        <v>2791</v>
      </c>
      <c r="AD1433" s="87"/>
      <c r="AE1433" s="567"/>
      <c r="AF1433" s="567"/>
      <c r="AG1433" s="708"/>
      <c r="AH1433" s="104"/>
      <c r="AI1433" s="87"/>
      <c r="AJ1433" s="87"/>
      <c r="AK1433" s="87"/>
      <c r="AL1433" s="708"/>
      <c r="AM1433" s="104"/>
      <c r="AN1433" s="87"/>
      <c r="AO1433" s="87"/>
      <c r="AP1433" s="87"/>
      <c r="AQ1433" s="708"/>
      <c r="AR1433" s="104"/>
      <c r="AS1433" s="87"/>
      <c r="AT1433" s="87"/>
      <c r="AU1433" s="87"/>
      <c r="AV1433" s="708"/>
      <c r="AW1433" s="104"/>
    </row>
    <row r="1434" spans="1:49" ht="34.5" hidden="1">
      <c r="A1434" s="522">
        <v>1430</v>
      </c>
      <c r="B1434" s="531" t="s">
        <v>2714</v>
      </c>
      <c r="C1434" s="103" t="s">
        <v>123</v>
      </c>
      <c r="D1434" s="513" t="s">
        <v>2640</v>
      </c>
      <c r="E1434" s="562" t="s">
        <v>2786</v>
      </c>
      <c r="F1434" s="563" t="s">
        <v>2792</v>
      </c>
      <c r="G1434" s="514" t="s">
        <v>2793</v>
      </c>
      <c r="H1434" s="545" t="s">
        <v>205</v>
      </c>
      <c r="I1434" s="545" t="s">
        <v>206</v>
      </c>
      <c r="J1434" s="87" t="s">
        <v>2794</v>
      </c>
      <c r="K1434" s="106" t="s">
        <v>2795</v>
      </c>
      <c r="L1434" s="106" t="s">
        <v>2796</v>
      </c>
      <c r="M1434" s="106"/>
      <c r="N1434" s="106"/>
      <c r="O1434" s="557"/>
      <c r="P1434" s="106"/>
      <c r="Q1434" s="106"/>
      <c r="R1434" s="547" t="s">
        <v>184</v>
      </c>
      <c r="S1434" s="106">
        <v>1</v>
      </c>
      <c r="T1434" s="703">
        <v>0.25</v>
      </c>
      <c r="U1434" s="703"/>
      <c r="V1434" s="589">
        <f t="shared" si="157"/>
        <v>0</v>
      </c>
      <c r="W1434" s="703">
        <v>0.17499999999999999</v>
      </c>
      <c r="X1434" s="703"/>
      <c r="Y1434" s="550">
        <f t="shared" si="158"/>
        <v>0</v>
      </c>
      <c r="Z1434" s="677" t="s">
        <v>212</v>
      </c>
      <c r="AA1434" s="678"/>
      <c r="AB1434" s="106"/>
      <c r="AD1434" s="106"/>
      <c r="AE1434" s="106"/>
      <c r="AF1434" s="106"/>
      <c r="AG1434" s="106"/>
      <c r="AH1434" s="104"/>
      <c r="AI1434" s="106"/>
      <c r="AJ1434" s="106"/>
      <c r="AK1434" s="106"/>
      <c r="AL1434" s="106"/>
      <c r="AM1434" s="104"/>
      <c r="AN1434" s="106"/>
      <c r="AO1434" s="106"/>
      <c r="AP1434" s="106"/>
      <c r="AQ1434" s="106"/>
      <c r="AR1434" s="104"/>
      <c r="AS1434" s="106"/>
      <c r="AT1434" s="106"/>
      <c r="AU1434" s="106"/>
      <c r="AV1434" s="106"/>
      <c r="AW1434" s="104"/>
    </row>
    <row r="1435" spans="1:49" ht="23" hidden="1">
      <c r="A1435" s="522">
        <v>1431</v>
      </c>
      <c r="B1435" s="531" t="s">
        <v>2714</v>
      </c>
      <c r="C1435" s="103" t="s">
        <v>123</v>
      </c>
      <c r="D1435" s="513" t="s">
        <v>2640</v>
      </c>
      <c r="E1435" s="562" t="s">
        <v>2786</v>
      </c>
      <c r="F1435" s="563" t="s">
        <v>2792</v>
      </c>
      <c r="G1435" s="514" t="s">
        <v>2793</v>
      </c>
      <c r="H1435" s="545" t="s">
        <v>213</v>
      </c>
      <c r="I1435" s="545" t="s">
        <v>2797</v>
      </c>
      <c r="J1435" s="87"/>
      <c r="K1435" s="102"/>
      <c r="L1435" s="590"/>
      <c r="M1435" s="106"/>
      <c r="N1435" s="106"/>
      <c r="O1435" s="557"/>
      <c r="P1435" s="106"/>
      <c r="Q1435" s="106"/>
      <c r="R1435" s="547" t="s">
        <v>184</v>
      </c>
      <c r="S1435" s="106"/>
      <c r="T1435" s="703"/>
      <c r="U1435" s="703"/>
      <c r="V1435" s="589"/>
      <c r="W1435" s="703"/>
      <c r="X1435" s="703"/>
      <c r="Y1435" s="550">
        <f t="shared" si="158"/>
        <v>0</v>
      </c>
      <c r="Z1435" s="677"/>
      <c r="AA1435" s="678"/>
      <c r="AB1435" s="106"/>
      <c r="AD1435" s="106"/>
      <c r="AE1435" s="106"/>
      <c r="AF1435" s="106"/>
      <c r="AG1435" s="106"/>
      <c r="AH1435" s="104"/>
      <c r="AI1435" s="106"/>
      <c r="AJ1435" s="106"/>
      <c r="AK1435" s="106"/>
      <c r="AL1435" s="106"/>
      <c r="AM1435" s="104"/>
      <c r="AN1435" s="106"/>
      <c r="AO1435" s="106"/>
      <c r="AP1435" s="106"/>
      <c r="AQ1435" s="106"/>
      <c r="AR1435" s="104"/>
      <c r="AS1435" s="106"/>
      <c r="AT1435" s="106"/>
      <c r="AU1435" s="106"/>
      <c r="AV1435" s="106"/>
      <c r="AW1435" s="104"/>
    </row>
    <row r="1436" spans="1:49" hidden="1">
      <c r="A1436" s="522">
        <v>1432</v>
      </c>
      <c r="B1436" s="531" t="s">
        <v>2714</v>
      </c>
      <c r="C1436" s="103" t="s">
        <v>123</v>
      </c>
      <c r="D1436" s="513" t="s">
        <v>2640</v>
      </c>
      <c r="E1436" s="562" t="s">
        <v>2786</v>
      </c>
      <c r="F1436" s="563" t="s">
        <v>2792</v>
      </c>
      <c r="G1436" s="514" t="s">
        <v>2793</v>
      </c>
      <c r="H1436" s="545" t="s">
        <v>177</v>
      </c>
      <c r="I1436" s="545" t="s">
        <v>2798</v>
      </c>
      <c r="J1436" s="87"/>
      <c r="K1436" s="106"/>
      <c r="L1436" s="106"/>
      <c r="M1436" s="106"/>
      <c r="N1436" s="106"/>
      <c r="O1436" s="557"/>
      <c r="P1436" s="106"/>
      <c r="Q1436" s="106"/>
      <c r="R1436" s="547" t="s">
        <v>184</v>
      </c>
      <c r="S1436" s="106"/>
      <c r="T1436" s="703"/>
      <c r="U1436" s="703"/>
      <c r="V1436" s="589"/>
      <c r="W1436" s="703"/>
      <c r="X1436" s="703"/>
      <c r="Y1436" s="550">
        <f t="shared" si="158"/>
        <v>0</v>
      </c>
      <c r="Z1436" s="677"/>
      <c r="AA1436" s="678"/>
      <c r="AB1436" s="106"/>
      <c r="AD1436" s="106"/>
      <c r="AE1436" s="106"/>
      <c r="AF1436" s="106"/>
      <c r="AG1436" s="106"/>
      <c r="AH1436" s="104"/>
      <c r="AI1436" s="106"/>
      <c r="AJ1436" s="106"/>
      <c r="AK1436" s="106"/>
      <c r="AL1436" s="106"/>
      <c r="AM1436" s="104"/>
      <c r="AN1436" s="106"/>
      <c r="AO1436" s="106"/>
      <c r="AP1436" s="106"/>
      <c r="AQ1436" s="106"/>
      <c r="AR1436" s="104"/>
      <c r="AS1436" s="106"/>
      <c r="AT1436" s="106"/>
      <c r="AU1436" s="106"/>
      <c r="AV1436" s="106"/>
      <c r="AW1436" s="104"/>
    </row>
    <row r="1437" spans="1:49" ht="23" hidden="1">
      <c r="A1437" s="522">
        <v>1433</v>
      </c>
      <c r="B1437" s="531" t="s">
        <v>2714</v>
      </c>
      <c r="C1437" s="103" t="s">
        <v>123</v>
      </c>
      <c r="D1437" s="513" t="s">
        <v>2640</v>
      </c>
      <c r="E1437" s="562" t="s">
        <v>2786</v>
      </c>
      <c r="F1437" s="563" t="s">
        <v>2792</v>
      </c>
      <c r="G1437" s="514" t="s">
        <v>2793</v>
      </c>
      <c r="H1437" s="545" t="s">
        <v>216</v>
      </c>
      <c r="I1437" s="545" t="s">
        <v>217</v>
      </c>
      <c r="J1437" s="87"/>
      <c r="K1437" s="106"/>
      <c r="L1437" s="106"/>
      <c r="M1437" s="106"/>
      <c r="N1437" s="106"/>
      <c r="O1437" s="557"/>
      <c r="P1437" s="106"/>
      <c r="Q1437" s="106"/>
      <c r="R1437" s="547" t="s">
        <v>184</v>
      </c>
      <c r="S1437" s="106"/>
      <c r="T1437" s="703"/>
      <c r="U1437" s="703"/>
      <c r="V1437" s="589"/>
      <c r="W1437" s="703"/>
      <c r="X1437" s="703"/>
      <c r="Y1437" s="550">
        <f t="shared" si="158"/>
        <v>0</v>
      </c>
      <c r="Z1437" s="677"/>
      <c r="AA1437" s="678"/>
      <c r="AB1437" s="106"/>
      <c r="AD1437" s="106"/>
      <c r="AE1437" s="106"/>
      <c r="AF1437" s="106"/>
      <c r="AG1437" s="106"/>
      <c r="AH1437" s="104"/>
      <c r="AI1437" s="106"/>
      <c r="AJ1437" s="106"/>
      <c r="AK1437" s="106"/>
      <c r="AL1437" s="106"/>
      <c r="AM1437" s="104"/>
      <c r="AN1437" s="106"/>
      <c r="AO1437" s="106"/>
      <c r="AP1437" s="106"/>
      <c r="AQ1437" s="106"/>
      <c r="AR1437" s="104"/>
      <c r="AS1437" s="106"/>
      <c r="AT1437" s="106"/>
      <c r="AU1437" s="106"/>
      <c r="AV1437" s="106"/>
      <c r="AW1437" s="104"/>
    </row>
    <row r="1438" spans="1:49" ht="23" hidden="1">
      <c r="A1438" s="522">
        <v>1434</v>
      </c>
      <c r="B1438" s="531" t="s">
        <v>2714</v>
      </c>
      <c r="C1438" s="103" t="s">
        <v>123</v>
      </c>
      <c r="D1438" s="513" t="s">
        <v>2640</v>
      </c>
      <c r="E1438" s="562" t="s">
        <v>2786</v>
      </c>
      <c r="F1438" s="563" t="s">
        <v>2792</v>
      </c>
      <c r="G1438" s="514" t="s">
        <v>2793</v>
      </c>
      <c r="H1438" s="545" t="s">
        <v>218</v>
      </c>
      <c r="I1438" s="545" t="s">
        <v>219</v>
      </c>
      <c r="J1438" s="87"/>
      <c r="K1438" s="106"/>
      <c r="L1438" s="106"/>
      <c r="M1438" s="106"/>
      <c r="N1438" s="106"/>
      <c r="O1438" s="557"/>
      <c r="P1438" s="106"/>
      <c r="Q1438" s="106"/>
      <c r="R1438" s="547" t="s">
        <v>184</v>
      </c>
      <c r="S1438" s="106"/>
      <c r="T1438" s="703"/>
      <c r="U1438" s="703"/>
      <c r="V1438" s="589"/>
      <c r="W1438" s="703"/>
      <c r="X1438" s="703"/>
      <c r="Y1438" s="550">
        <f t="shared" si="158"/>
        <v>0</v>
      </c>
      <c r="Z1438" s="677"/>
      <c r="AA1438" s="678"/>
      <c r="AB1438" s="106"/>
      <c r="AD1438" s="106"/>
      <c r="AE1438" s="729"/>
      <c r="AF1438" s="729"/>
      <c r="AG1438" s="729"/>
      <c r="AH1438" s="104"/>
      <c r="AI1438" s="106"/>
      <c r="AJ1438" s="729"/>
      <c r="AK1438" s="729"/>
      <c r="AL1438" s="729"/>
      <c r="AM1438" s="104"/>
      <c r="AN1438" s="106"/>
      <c r="AO1438" s="729"/>
      <c r="AP1438" s="729"/>
      <c r="AQ1438" s="729"/>
      <c r="AR1438" s="104"/>
      <c r="AS1438" s="106"/>
      <c r="AT1438" s="729"/>
      <c r="AU1438" s="729"/>
      <c r="AV1438" s="729"/>
      <c r="AW1438" s="104"/>
    </row>
    <row r="1439" spans="1:49" ht="23" hidden="1">
      <c r="A1439" s="522">
        <v>1435</v>
      </c>
      <c r="B1439" s="531" t="s">
        <v>2714</v>
      </c>
      <c r="C1439" s="103" t="s">
        <v>123</v>
      </c>
      <c r="D1439" s="513" t="s">
        <v>2640</v>
      </c>
      <c r="E1439" s="562" t="s">
        <v>2786</v>
      </c>
      <c r="F1439" s="563" t="s">
        <v>2792</v>
      </c>
      <c r="G1439" s="514" t="s">
        <v>2793</v>
      </c>
      <c r="H1439" s="545" t="s">
        <v>2799</v>
      </c>
      <c r="I1439" s="545" t="s">
        <v>2800</v>
      </c>
      <c r="J1439" s="87"/>
      <c r="K1439" s="106"/>
      <c r="L1439" s="106"/>
      <c r="M1439" s="106"/>
      <c r="N1439" s="106"/>
      <c r="O1439" s="557"/>
      <c r="P1439" s="106"/>
      <c r="Q1439" s="106"/>
      <c r="R1439" s="547" t="s">
        <v>184</v>
      </c>
      <c r="S1439" s="106"/>
      <c r="T1439" s="703"/>
      <c r="U1439" s="703"/>
      <c r="V1439" s="589"/>
      <c r="W1439" s="703"/>
      <c r="X1439" s="703"/>
      <c r="Y1439" s="550">
        <f t="shared" si="158"/>
        <v>0</v>
      </c>
      <c r="Z1439" s="677"/>
      <c r="AA1439" s="678"/>
      <c r="AB1439" s="106"/>
      <c r="AD1439" s="106"/>
      <c r="AE1439" s="729"/>
      <c r="AF1439" s="729"/>
      <c r="AG1439" s="729"/>
      <c r="AH1439" s="104"/>
      <c r="AI1439" s="106"/>
      <c r="AJ1439" s="729"/>
      <c r="AK1439" s="729"/>
      <c r="AL1439" s="729"/>
      <c r="AM1439" s="104"/>
      <c r="AN1439" s="106"/>
      <c r="AO1439" s="729"/>
      <c r="AP1439" s="729"/>
      <c r="AQ1439" s="729"/>
      <c r="AR1439" s="104"/>
      <c r="AS1439" s="106"/>
      <c r="AT1439" s="729"/>
      <c r="AU1439" s="729"/>
      <c r="AV1439" s="729"/>
      <c r="AW1439" s="104"/>
    </row>
    <row r="1440" spans="1:49" ht="23" hidden="1">
      <c r="A1440" s="522">
        <v>1436</v>
      </c>
      <c r="B1440" s="531" t="s">
        <v>2714</v>
      </c>
      <c r="C1440" s="103" t="s">
        <v>123</v>
      </c>
      <c r="D1440" s="513" t="s">
        <v>2640</v>
      </c>
      <c r="E1440" s="562" t="s">
        <v>2786</v>
      </c>
      <c r="F1440" s="563" t="s">
        <v>2792</v>
      </c>
      <c r="G1440" s="514" t="s">
        <v>2793</v>
      </c>
      <c r="H1440" s="545" t="s">
        <v>222</v>
      </c>
      <c r="I1440" s="545" t="s">
        <v>223</v>
      </c>
      <c r="J1440" s="87"/>
      <c r="K1440" s="106"/>
      <c r="L1440" s="106"/>
      <c r="M1440" s="106"/>
      <c r="N1440" s="106"/>
      <c r="O1440" s="557"/>
      <c r="P1440" s="106"/>
      <c r="Q1440" s="106"/>
      <c r="R1440" s="547" t="s">
        <v>184</v>
      </c>
      <c r="S1440" s="106"/>
      <c r="T1440" s="703"/>
      <c r="U1440" s="703"/>
      <c r="V1440" s="589"/>
      <c r="W1440" s="703"/>
      <c r="X1440" s="703"/>
      <c r="Y1440" s="550">
        <f t="shared" si="158"/>
        <v>0</v>
      </c>
      <c r="Z1440" s="677"/>
      <c r="AA1440" s="678"/>
      <c r="AB1440" s="106"/>
      <c r="AD1440" s="106"/>
      <c r="AE1440" s="106"/>
      <c r="AF1440" s="106"/>
      <c r="AG1440" s="106"/>
      <c r="AH1440" s="104"/>
      <c r="AI1440" s="106"/>
      <c r="AJ1440" s="106"/>
      <c r="AK1440" s="106"/>
      <c r="AL1440" s="106"/>
      <c r="AM1440" s="104"/>
      <c r="AN1440" s="106"/>
      <c r="AO1440" s="106"/>
      <c r="AP1440" s="106"/>
      <c r="AQ1440" s="106"/>
      <c r="AR1440" s="104"/>
      <c r="AS1440" s="106"/>
      <c r="AT1440" s="106"/>
      <c r="AU1440" s="106"/>
      <c r="AV1440" s="106"/>
      <c r="AW1440" s="104"/>
    </row>
    <row r="1441" spans="1:49" hidden="1">
      <c r="A1441" s="522">
        <v>1437</v>
      </c>
      <c r="B1441" s="531" t="s">
        <v>2714</v>
      </c>
      <c r="C1441" s="103" t="s">
        <v>123</v>
      </c>
      <c r="D1441" s="513" t="s">
        <v>2640</v>
      </c>
      <c r="E1441" s="562" t="s">
        <v>2786</v>
      </c>
      <c r="F1441" s="563" t="s">
        <v>2792</v>
      </c>
      <c r="G1441" s="514" t="s">
        <v>2793</v>
      </c>
      <c r="H1441" s="545" t="s">
        <v>193</v>
      </c>
      <c r="I1441" s="545" t="s">
        <v>224</v>
      </c>
      <c r="J1441" s="87"/>
      <c r="K1441" s="106"/>
      <c r="L1441" s="106"/>
      <c r="M1441" s="106"/>
      <c r="N1441" s="106"/>
      <c r="O1441" s="557"/>
      <c r="P1441" s="106"/>
      <c r="Q1441" s="106"/>
      <c r="R1441" s="547" t="s">
        <v>184</v>
      </c>
      <c r="S1441" s="106"/>
      <c r="T1441" s="703"/>
      <c r="U1441" s="703"/>
      <c r="V1441" s="589"/>
      <c r="W1441" s="703"/>
      <c r="X1441" s="703"/>
      <c r="Y1441" s="550">
        <f t="shared" si="158"/>
        <v>0</v>
      </c>
      <c r="Z1441" s="677"/>
      <c r="AA1441" s="678"/>
      <c r="AB1441" s="106"/>
      <c r="AD1441" s="106"/>
      <c r="AE1441" s="106"/>
      <c r="AF1441" s="106"/>
      <c r="AG1441" s="106"/>
      <c r="AH1441" s="104"/>
      <c r="AI1441" s="106"/>
      <c r="AJ1441" s="106"/>
      <c r="AK1441" s="106"/>
      <c r="AL1441" s="106"/>
      <c r="AM1441" s="104"/>
      <c r="AN1441" s="106"/>
      <c r="AO1441" s="106"/>
      <c r="AP1441" s="106"/>
      <c r="AQ1441" s="106"/>
      <c r="AR1441" s="104"/>
      <c r="AS1441" s="106"/>
      <c r="AT1441" s="106"/>
      <c r="AU1441" s="106"/>
      <c r="AV1441" s="106"/>
      <c r="AW1441" s="104"/>
    </row>
    <row r="1442" spans="1:49" hidden="1">
      <c r="A1442" s="522">
        <v>1438</v>
      </c>
      <c r="B1442" s="531" t="s">
        <v>2714</v>
      </c>
      <c r="C1442" s="103" t="s">
        <v>123</v>
      </c>
      <c r="D1442" s="513" t="s">
        <v>2640</v>
      </c>
      <c r="E1442" s="562" t="s">
        <v>2786</v>
      </c>
      <c r="F1442" s="514" t="s">
        <v>225</v>
      </c>
      <c r="G1442" s="544" t="s">
        <v>226</v>
      </c>
      <c r="H1442" s="545" t="s">
        <v>227</v>
      </c>
      <c r="I1442" s="545"/>
      <c r="J1442" s="106"/>
      <c r="K1442" s="106" t="s">
        <v>483</v>
      </c>
      <c r="L1442" s="106" t="s">
        <v>484</v>
      </c>
      <c r="M1442" s="106"/>
      <c r="N1442" s="106"/>
      <c r="O1442" s="557" t="s">
        <v>2527</v>
      </c>
      <c r="P1442" s="106"/>
      <c r="Q1442" s="106"/>
      <c r="R1442" s="106" t="s">
        <v>199</v>
      </c>
      <c r="S1442" s="548">
        <v>0</v>
      </c>
      <c r="T1442" s="549">
        <v>0</v>
      </c>
      <c r="U1442" s="549"/>
      <c r="V1442" s="554">
        <f t="shared" ref="V1442:V1505" si="159">S1442*T1442*U1442*12</f>
        <v>0</v>
      </c>
      <c r="W1442" s="549">
        <v>0</v>
      </c>
      <c r="X1442" s="549"/>
      <c r="Y1442" s="550">
        <f t="shared" si="158"/>
        <v>0</v>
      </c>
      <c r="Z1442" s="677"/>
      <c r="AA1442" s="678"/>
      <c r="AB1442" s="106"/>
      <c r="AD1442" s="106"/>
      <c r="AE1442" s="106"/>
      <c r="AF1442" s="106"/>
      <c r="AG1442" s="106"/>
      <c r="AH1442" s="104"/>
      <c r="AI1442" s="106"/>
      <c r="AJ1442" s="106"/>
      <c r="AK1442" s="106"/>
      <c r="AL1442" s="106"/>
      <c r="AM1442" s="104"/>
      <c r="AN1442" s="106"/>
      <c r="AO1442" s="106"/>
      <c r="AP1442" s="106"/>
      <c r="AQ1442" s="106"/>
      <c r="AR1442" s="104"/>
      <c r="AS1442" s="106"/>
      <c r="AT1442" s="106"/>
      <c r="AU1442" s="106"/>
      <c r="AV1442" s="106"/>
      <c r="AW1442" s="104"/>
    </row>
    <row r="1443" spans="1:49" ht="34.5" hidden="1">
      <c r="A1443" s="522">
        <v>1439</v>
      </c>
      <c r="B1443" s="531" t="s">
        <v>2714</v>
      </c>
      <c r="C1443" s="103" t="s">
        <v>123</v>
      </c>
      <c r="D1443" s="513" t="s">
        <v>2640</v>
      </c>
      <c r="E1443" s="562" t="s">
        <v>2786</v>
      </c>
      <c r="F1443" s="544" t="s">
        <v>197</v>
      </c>
      <c r="G1443" s="103" t="s">
        <v>2801</v>
      </c>
      <c r="H1443" s="87" t="s">
        <v>177</v>
      </c>
      <c r="I1443" s="109" t="s">
        <v>1311</v>
      </c>
      <c r="J1443" s="106" t="s">
        <v>1312</v>
      </c>
      <c r="K1443" s="106"/>
      <c r="L1443" s="106"/>
      <c r="M1443" s="106"/>
      <c r="N1443" s="106"/>
      <c r="O1443" s="557" t="s">
        <v>2537</v>
      </c>
      <c r="P1443" s="106"/>
      <c r="Q1443" s="106"/>
      <c r="R1443" s="87" t="s">
        <v>184</v>
      </c>
      <c r="S1443" s="548">
        <v>1</v>
      </c>
      <c r="T1443" s="549">
        <v>0.5</v>
      </c>
      <c r="U1443" s="549"/>
      <c r="V1443" s="554">
        <f t="shared" si="159"/>
        <v>0</v>
      </c>
      <c r="W1443" s="549">
        <v>0.5</v>
      </c>
      <c r="X1443" s="549"/>
      <c r="Y1443" s="550">
        <f t="shared" si="158"/>
        <v>0</v>
      </c>
      <c r="Z1443" s="677" t="s">
        <v>212</v>
      </c>
      <c r="AA1443" s="678"/>
      <c r="AB1443" s="106"/>
      <c r="AD1443" s="87"/>
      <c r="AE1443" s="106"/>
      <c r="AF1443" s="106"/>
      <c r="AG1443" s="708"/>
      <c r="AH1443" s="104"/>
      <c r="AI1443" s="87"/>
      <c r="AJ1443" s="106"/>
      <c r="AK1443" s="106"/>
      <c r="AL1443" s="708"/>
      <c r="AM1443" s="104"/>
      <c r="AN1443" s="87"/>
      <c r="AO1443" s="106"/>
      <c r="AP1443" s="106"/>
      <c r="AQ1443" s="708"/>
      <c r="AR1443" s="104"/>
      <c r="AS1443" s="87"/>
      <c r="AT1443" s="106"/>
      <c r="AU1443" s="106"/>
      <c r="AV1443" s="708"/>
      <c r="AW1443" s="104"/>
    </row>
    <row r="1444" spans="1:49" ht="23" hidden="1">
      <c r="A1444" s="522">
        <v>1440</v>
      </c>
      <c r="B1444" s="531" t="s">
        <v>2714</v>
      </c>
      <c r="C1444" s="103" t="s">
        <v>123</v>
      </c>
      <c r="D1444" s="513" t="s">
        <v>2640</v>
      </c>
      <c r="E1444" s="562" t="s">
        <v>2786</v>
      </c>
      <c r="F1444" s="544" t="s">
        <v>197</v>
      </c>
      <c r="G1444" s="103" t="s">
        <v>2801</v>
      </c>
      <c r="H1444" s="87" t="s">
        <v>540</v>
      </c>
      <c r="I1444" s="109" t="s">
        <v>2802</v>
      </c>
      <c r="J1444" s="106" t="s">
        <v>1314</v>
      </c>
      <c r="K1444" s="106"/>
      <c r="L1444" s="106"/>
      <c r="M1444" s="106"/>
      <c r="N1444" s="106"/>
      <c r="O1444" s="557"/>
      <c r="P1444" s="106"/>
      <c r="Q1444" s="106"/>
      <c r="R1444" s="87" t="s">
        <v>184</v>
      </c>
      <c r="S1444" s="548">
        <v>0</v>
      </c>
      <c r="T1444" s="549">
        <v>2.5</v>
      </c>
      <c r="U1444" s="549"/>
      <c r="V1444" s="554">
        <f t="shared" si="159"/>
        <v>0</v>
      </c>
      <c r="W1444" s="549">
        <v>2.5</v>
      </c>
      <c r="X1444" s="549"/>
      <c r="Y1444" s="550">
        <f t="shared" si="158"/>
        <v>0</v>
      </c>
      <c r="Z1444" s="677" t="s">
        <v>212</v>
      </c>
      <c r="AA1444" s="678"/>
      <c r="AB1444" s="573" t="s">
        <v>2538</v>
      </c>
      <c r="AD1444" s="87"/>
      <c r="AE1444" s="106"/>
      <c r="AF1444" s="106"/>
      <c r="AG1444" s="708"/>
      <c r="AH1444" s="104"/>
      <c r="AI1444" s="87"/>
      <c r="AJ1444" s="106"/>
      <c r="AK1444" s="106"/>
      <c r="AL1444" s="708"/>
      <c r="AM1444" s="104"/>
      <c r="AN1444" s="87"/>
      <c r="AO1444" s="106"/>
      <c r="AP1444" s="106"/>
      <c r="AQ1444" s="708"/>
      <c r="AR1444" s="104"/>
      <c r="AS1444" s="87"/>
      <c r="AT1444" s="106"/>
      <c r="AU1444" s="106"/>
      <c r="AV1444" s="708"/>
      <c r="AW1444" s="104"/>
    </row>
    <row r="1445" spans="1:49" hidden="1">
      <c r="A1445" s="522">
        <v>1441</v>
      </c>
      <c r="B1445" s="531" t="s">
        <v>2714</v>
      </c>
      <c r="C1445" s="103" t="s">
        <v>123</v>
      </c>
      <c r="D1445" s="513" t="s">
        <v>2640</v>
      </c>
      <c r="E1445" s="562" t="s">
        <v>2786</v>
      </c>
      <c r="F1445" s="544" t="s">
        <v>197</v>
      </c>
      <c r="G1445" s="103" t="s">
        <v>2801</v>
      </c>
      <c r="H1445" s="87" t="s">
        <v>542</v>
      </c>
      <c r="I1445" s="109" t="s">
        <v>1315</v>
      </c>
      <c r="J1445" s="87" t="s">
        <v>1316</v>
      </c>
      <c r="K1445" s="106"/>
      <c r="L1445" s="106"/>
      <c r="M1445" s="106"/>
      <c r="N1445" s="106" t="s">
        <v>1317</v>
      </c>
      <c r="O1445" s="557" t="s">
        <v>2525</v>
      </c>
      <c r="P1445" s="106"/>
      <c r="Q1445" s="106"/>
      <c r="R1445" s="87" t="s">
        <v>184</v>
      </c>
      <c r="S1445" s="548">
        <v>1</v>
      </c>
      <c r="T1445" s="549">
        <v>0.15</v>
      </c>
      <c r="U1445" s="549"/>
      <c r="V1445" s="554">
        <f t="shared" si="159"/>
        <v>0</v>
      </c>
      <c r="W1445" s="549">
        <v>0.15</v>
      </c>
      <c r="X1445" s="549"/>
      <c r="Y1445" s="550">
        <f t="shared" si="158"/>
        <v>0</v>
      </c>
      <c r="Z1445" s="677" t="s">
        <v>212</v>
      </c>
      <c r="AA1445" s="678"/>
      <c r="AB1445" s="573" t="s">
        <v>2539</v>
      </c>
      <c r="AD1445" s="87"/>
      <c r="AE1445" s="106"/>
      <c r="AF1445" s="106"/>
      <c r="AG1445" s="708"/>
      <c r="AH1445" s="104"/>
      <c r="AI1445" s="87"/>
      <c r="AJ1445" s="106"/>
      <c r="AK1445" s="106"/>
      <c r="AL1445" s="708"/>
      <c r="AM1445" s="104"/>
      <c r="AN1445" s="87"/>
      <c r="AO1445" s="106"/>
      <c r="AP1445" s="106"/>
      <c r="AQ1445" s="708"/>
      <c r="AR1445" s="104"/>
      <c r="AS1445" s="87"/>
      <c r="AT1445" s="106"/>
      <c r="AU1445" s="106"/>
      <c r="AV1445" s="708"/>
      <c r="AW1445" s="104"/>
    </row>
    <row r="1446" spans="1:49" ht="23" hidden="1">
      <c r="A1446" s="522">
        <v>1442</v>
      </c>
      <c r="B1446" s="531" t="s">
        <v>2714</v>
      </c>
      <c r="C1446" s="103" t="s">
        <v>123</v>
      </c>
      <c r="D1446" s="513" t="s">
        <v>2640</v>
      </c>
      <c r="E1446" s="562" t="s">
        <v>2786</v>
      </c>
      <c r="F1446" s="544" t="s">
        <v>197</v>
      </c>
      <c r="G1446" s="103" t="s">
        <v>2801</v>
      </c>
      <c r="H1446" s="87" t="s">
        <v>1318</v>
      </c>
      <c r="I1446" s="109" t="s">
        <v>1319</v>
      </c>
      <c r="J1446" s="106" t="s">
        <v>1320</v>
      </c>
      <c r="K1446" s="106"/>
      <c r="L1446" s="106"/>
      <c r="M1446" s="106"/>
      <c r="N1446" s="106"/>
      <c r="O1446" s="557"/>
      <c r="P1446" s="106"/>
      <c r="Q1446" s="106"/>
      <c r="R1446" s="87" t="s">
        <v>184</v>
      </c>
      <c r="S1446" s="548">
        <v>1</v>
      </c>
      <c r="T1446" s="549">
        <v>0.3</v>
      </c>
      <c r="U1446" s="549"/>
      <c r="V1446" s="554">
        <f t="shared" si="159"/>
        <v>0</v>
      </c>
      <c r="W1446" s="549">
        <v>0.3</v>
      </c>
      <c r="X1446" s="549"/>
      <c r="Y1446" s="550">
        <f t="shared" si="158"/>
        <v>0</v>
      </c>
      <c r="Z1446" s="677" t="s">
        <v>212</v>
      </c>
      <c r="AA1446" s="678"/>
      <c r="AB1446" s="106"/>
      <c r="AD1446" s="87"/>
      <c r="AE1446" s="106"/>
      <c r="AF1446" s="106"/>
      <c r="AG1446" s="708"/>
      <c r="AH1446" s="104"/>
      <c r="AI1446" s="87"/>
      <c r="AJ1446" s="106"/>
      <c r="AK1446" s="106"/>
      <c r="AL1446" s="708"/>
      <c r="AM1446" s="104"/>
      <c r="AN1446" s="87"/>
      <c r="AO1446" s="106"/>
      <c r="AP1446" s="106"/>
      <c r="AQ1446" s="708"/>
      <c r="AR1446" s="104"/>
      <c r="AS1446" s="87"/>
      <c r="AT1446" s="106"/>
      <c r="AU1446" s="106"/>
      <c r="AV1446" s="708"/>
      <c r="AW1446" s="104"/>
    </row>
    <row r="1447" spans="1:49" hidden="1">
      <c r="A1447" s="522">
        <v>1443</v>
      </c>
      <c r="B1447" s="531" t="s">
        <v>2714</v>
      </c>
      <c r="C1447" s="103" t="s">
        <v>123</v>
      </c>
      <c r="D1447" s="513" t="s">
        <v>2640</v>
      </c>
      <c r="E1447" s="562" t="s">
        <v>2786</v>
      </c>
      <c r="F1447" s="544" t="s">
        <v>197</v>
      </c>
      <c r="G1447" s="103" t="s">
        <v>2801</v>
      </c>
      <c r="H1447" s="87" t="s">
        <v>581</v>
      </c>
      <c r="I1447" s="109" t="s">
        <v>1321</v>
      </c>
      <c r="J1447" s="106" t="s">
        <v>1322</v>
      </c>
      <c r="K1447" s="106"/>
      <c r="L1447" s="106"/>
      <c r="M1447" s="106"/>
      <c r="N1447" s="106" t="s">
        <v>1323</v>
      </c>
      <c r="O1447" s="557" t="s">
        <v>2526</v>
      </c>
      <c r="P1447" s="106"/>
      <c r="Q1447" s="106"/>
      <c r="R1447" s="87" t="s">
        <v>184</v>
      </c>
      <c r="S1447" s="548">
        <v>0</v>
      </c>
      <c r="T1447" s="549">
        <v>12</v>
      </c>
      <c r="U1447" s="549"/>
      <c r="V1447" s="554">
        <f t="shared" si="159"/>
        <v>0</v>
      </c>
      <c r="W1447" s="597">
        <v>12</v>
      </c>
      <c r="X1447" s="549"/>
      <c r="Y1447" s="550">
        <f t="shared" si="158"/>
        <v>0</v>
      </c>
      <c r="Z1447" s="677" t="s">
        <v>212</v>
      </c>
      <c r="AA1447" s="678"/>
      <c r="AB1447" s="106"/>
      <c r="AD1447" s="87"/>
      <c r="AE1447" s="106"/>
      <c r="AF1447" s="106"/>
      <c r="AG1447" s="708"/>
      <c r="AH1447" s="104"/>
      <c r="AI1447" s="87"/>
      <c r="AJ1447" s="106"/>
      <c r="AK1447" s="106"/>
      <c r="AL1447" s="708"/>
      <c r="AM1447" s="104"/>
      <c r="AN1447" s="87"/>
      <c r="AO1447" s="106"/>
      <c r="AP1447" s="106"/>
      <c r="AQ1447" s="708"/>
      <c r="AR1447" s="104"/>
      <c r="AS1447" s="87"/>
      <c r="AT1447" s="106"/>
      <c r="AU1447" s="106"/>
      <c r="AV1447" s="708"/>
      <c r="AW1447" s="104"/>
    </row>
    <row r="1448" spans="1:49" hidden="1">
      <c r="A1448" s="522">
        <v>1444</v>
      </c>
      <c r="B1448" s="531" t="s">
        <v>2714</v>
      </c>
      <c r="C1448" s="103" t="s">
        <v>123</v>
      </c>
      <c r="D1448" s="513" t="s">
        <v>2640</v>
      </c>
      <c r="E1448" s="562" t="s">
        <v>2786</v>
      </c>
      <c r="F1448" s="544" t="s">
        <v>197</v>
      </c>
      <c r="G1448" s="103" t="s">
        <v>2801</v>
      </c>
      <c r="H1448" s="87" t="s">
        <v>193</v>
      </c>
      <c r="I1448" s="109" t="s">
        <v>1325</v>
      </c>
      <c r="J1448" s="106"/>
      <c r="K1448" s="567"/>
      <c r="L1448" s="567"/>
      <c r="M1448" s="567"/>
      <c r="N1448" s="567" t="s">
        <v>1326</v>
      </c>
      <c r="O1448" s="557" t="s">
        <v>2526</v>
      </c>
      <c r="P1448" s="567"/>
      <c r="Q1448" s="567"/>
      <c r="R1448" s="547" t="s">
        <v>184</v>
      </c>
      <c r="S1448" s="596">
        <v>1</v>
      </c>
      <c r="T1448" s="597">
        <v>0.25</v>
      </c>
      <c r="U1448" s="549"/>
      <c r="V1448" s="554">
        <f t="shared" si="159"/>
        <v>0</v>
      </c>
      <c r="W1448" s="597">
        <v>0.25</v>
      </c>
      <c r="X1448" s="549"/>
      <c r="Y1448" s="550">
        <f t="shared" si="158"/>
        <v>0</v>
      </c>
      <c r="Z1448" s="677" t="s">
        <v>212</v>
      </c>
      <c r="AA1448" s="678"/>
      <c r="AB1448" s="567"/>
      <c r="AD1448" s="87"/>
      <c r="AE1448" s="106"/>
      <c r="AF1448" s="106"/>
      <c r="AG1448" s="708"/>
      <c r="AH1448" s="104"/>
      <c r="AI1448" s="87"/>
      <c r="AJ1448" s="106"/>
      <c r="AK1448" s="106"/>
      <c r="AL1448" s="708"/>
      <c r="AM1448" s="104"/>
      <c r="AN1448" s="87"/>
      <c r="AO1448" s="106"/>
      <c r="AP1448" s="106"/>
      <c r="AQ1448" s="708"/>
      <c r="AR1448" s="104"/>
      <c r="AS1448" s="87"/>
      <c r="AT1448" s="106"/>
      <c r="AU1448" s="106"/>
      <c r="AV1448" s="708"/>
      <c r="AW1448" s="104"/>
    </row>
    <row r="1449" spans="1:49" hidden="1">
      <c r="A1449" s="522">
        <v>1445</v>
      </c>
      <c r="B1449" s="531" t="s">
        <v>2714</v>
      </c>
      <c r="C1449" s="103" t="s">
        <v>123</v>
      </c>
      <c r="D1449" s="513" t="s">
        <v>2640</v>
      </c>
      <c r="E1449" s="562" t="s">
        <v>2786</v>
      </c>
      <c r="F1449" s="544" t="s">
        <v>197</v>
      </c>
      <c r="G1449" s="103" t="s">
        <v>2801</v>
      </c>
      <c r="H1449" s="87" t="s">
        <v>289</v>
      </c>
      <c r="I1449" s="109" t="s">
        <v>1327</v>
      </c>
      <c r="J1449" s="106" t="s">
        <v>1328</v>
      </c>
      <c r="K1449" s="567"/>
      <c r="L1449" s="567"/>
      <c r="M1449" s="567"/>
      <c r="N1449" s="567"/>
      <c r="O1449" s="557"/>
      <c r="P1449" s="567"/>
      <c r="Q1449" s="567"/>
      <c r="R1449" s="547" t="s">
        <v>184</v>
      </c>
      <c r="S1449" s="596">
        <v>1</v>
      </c>
      <c r="T1449" s="597">
        <v>0.15</v>
      </c>
      <c r="U1449" s="549"/>
      <c r="V1449" s="554">
        <f t="shared" si="159"/>
        <v>0</v>
      </c>
      <c r="W1449" s="597">
        <v>0.15</v>
      </c>
      <c r="X1449" s="549"/>
      <c r="Y1449" s="550">
        <f t="shared" si="158"/>
        <v>0</v>
      </c>
      <c r="Z1449" s="677" t="s">
        <v>212</v>
      </c>
      <c r="AA1449" s="678"/>
      <c r="AB1449" s="567"/>
      <c r="AD1449" s="87"/>
      <c r="AE1449" s="106"/>
      <c r="AF1449" s="106"/>
      <c r="AG1449" s="708"/>
      <c r="AH1449" s="104"/>
      <c r="AI1449" s="87"/>
      <c r="AJ1449" s="106"/>
      <c r="AK1449" s="106"/>
      <c r="AL1449" s="708"/>
      <c r="AM1449" s="104"/>
      <c r="AN1449" s="87"/>
      <c r="AO1449" s="106"/>
      <c r="AP1449" s="106"/>
      <c r="AQ1449" s="708"/>
      <c r="AR1449" s="104"/>
      <c r="AS1449" s="87"/>
      <c r="AT1449" s="106"/>
      <c r="AU1449" s="106"/>
      <c r="AV1449" s="708"/>
      <c r="AW1449" s="104"/>
    </row>
    <row r="1450" spans="1:49" ht="23" hidden="1">
      <c r="A1450" s="522">
        <v>1446</v>
      </c>
      <c r="B1450" s="531" t="s">
        <v>2714</v>
      </c>
      <c r="C1450" s="103" t="s">
        <v>123</v>
      </c>
      <c r="D1450" s="513" t="s">
        <v>2641</v>
      </c>
      <c r="E1450" s="562" t="s">
        <v>271</v>
      </c>
      <c r="F1450" s="563" t="s">
        <v>2673</v>
      </c>
      <c r="G1450" s="513" t="s">
        <v>1386</v>
      </c>
      <c r="H1450" s="87" t="s">
        <v>2803</v>
      </c>
      <c r="I1450" s="87" t="s">
        <v>2804</v>
      </c>
      <c r="J1450" s="106" t="s">
        <v>1316</v>
      </c>
      <c r="K1450" s="567"/>
      <c r="L1450" s="567"/>
      <c r="M1450" s="567"/>
      <c r="N1450" s="567"/>
      <c r="O1450" s="557"/>
      <c r="P1450" s="567"/>
      <c r="Q1450" s="567"/>
      <c r="R1450" s="547" t="s">
        <v>184</v>
      </c>
      <c r="S1450" s="596">
        <v>1</v>
      </c>
      <c r="T1450" s="597">
        <v>0.5</v>
      </c>
      <c r="U1450" s="549"/>
      <c r="V1450" s="554">
        <f t="shared" si="159"/>
        <v>0</v>
      </c>
      <c r="W1450" s="549">
        <f t="shared" ref="W1450:W1474" si="160">T1450</f>
        <v>0.5</v>
      </c>
      <c r="X1450" s="549"/>
      <c r="Y1450" s="550">
        <f t="shared" si="158"/>
        <v>0</v>
      </c>
      <c r="Z1450" s="677" t="s">
        <v>212</v>
      </c>
      <c r="AA1450" s="678"/>
      <c r="AB1450" s="106"/>
      <c r="AD1450" s="106"/>
      <c r="AE1450" s="106"/>
      <c r="AF1450" s="106"/>
      <c r="AG1450" s="708"/>
      <c r="AH1450" s="104"/>
      <c r="AI1450" s="106"/>
      <c r="AJ1450" s="106"/>
      <c r="AK1450" s="106"/>
      <c r="AL1450" s="708"/>
      <c r="AM1450" s="104"/>
      <c r="AN1450" s="106"/>
      <c r="AO1450" s="106"/>
      <c r="AP1450" s="106"/>
      <c r="AQ1450" s="708"/>
      <c r="AR1450" s="104"/>
      <c r="AS1450" s="106"/>
      <c r="AT1450" s="106"/>
      <c r="AU1450" s="106"/>
      <c r="AV1450" s="708"/>
      <c r="AW1450" s="104"/>
    </row>
    <row r="1451" spans="1:49" ht="23" hidden="1">
      <c r="A1451" s="522">
        <v>1447</v>
      </c>
      <c r="B1451" s="531" t="s">
        <v>2714</v>
      </c>
      <c r="C1451" s="103" t="s">
        <v>123</v>
      </c>
      <c r="D1451" s="513" t="s">
        <v>2641</v>
      </c>
      <c r="E1451" s="562" t="s">
        <v>271</v>
      </c>
      <c r="F1451" s="563" t="s">
        <v>2673</v>
      </c>
      <c r="G1451" s="513" t="s">
        <v>1386</v>
      </c>
      <c r="H1451" s="87" t="s">
        <v>1389</v>
      </c>
      <c r="I1451" s="87" t="s">
        <v>2805</v>
      </c>
      <c r="J1451" s="87" t="s">
        <v>1391</v>
      </c>
      <c r="K1451" s="547"/>
      <c r="L1451" s="547"/>
      <c r="M1451" s="547"/>
      <c r="N1451" s="547"/>
      <c r="O1451" s="546"/>
      <c r="P1451" s="547"/>
      <c r="Q1451" s="547"/>
      <c r="R1451" s="547" t="s">
        <v>184</v>
      </c>
      <c r="S1451" s="681">
        <v>1</v>
      </c>
      <c r="T1451" s="612">
        <v>0.1</v>
      </c>
      <c r="U1451" s="575"/>
      <c r="V1451" s="554">
        <f t="shared" si="159"/>
        <v>0</v>
      </c>
      <c r="W1451" s="549">
        <f t="shared" si="160"/>
        <v>0.1</v>
      </c>
      <c r="X1451" s="549"/>
      <c r="Y1451" s="550">
        <f t="shared" si="158"/>
        <v>0</v>
      </c>
      <c r="Z1451" s="677" t="s">
        <v>212</v>
      </c>
      <c r="AA1451" s="678"/>
      <c r="AB1451" s="87" t="s">
        <v>2806</v>
      </c>
      <c r="AD1451" s="87"/>
      <c r="AE1451" s="87"/>
      <c r="AF1451" s="87"/>
      <c r="AG1451" s="708"/>
      <c r="AH1451" s="104"/>
      <c r="AI1451" s="87"/>
      <c r="AJ1451" s="87"/>
      <c r="AK1451" s="87"/>
      <c r="AL1451" s="708"/>
      <c r="AM1451" s="104"/>
      <c r="AN1451" s="87"/>
      <c r="AO1451" s="87"/>
      <c r="AP1451" s="87"/>
      <c r="AQ1451" s="708"/>
      <c r="AR1451" s="104"/>
      <c r="AS1451" s="87"/>
      <c r="AT1451" s="87"/>
      <c r="AU1451" s="87"/>
      <c r="AV1451" s="708"/>
      <c r="AW1451" s="104"/>
    </row>
    <row r="1452" spans="1:49" ht="23" hidden="1">
      <c r="A1452" s="522">
        <v>1448</v>
      </c>
      <c r="B1452" s="531" t="s">
        <v>2714</v>
      </c>
      <c r="C1452" s="103" t="s">
        <v>123</v>
      </c>
      <c r="D1452" s="513" t="s">
        <v>2641</v>
      </c>
      <c r="E1452" s="562" t="s">
        <v>271</v>
      </c>
      <c r="F1452" s="563" t="s">
        <v>2673</v>
      </c>
      <c r="G1452" s="513" t="s">
        <v>1386</v>
      </c>
      <c r="H1452" s="87" t="s">
        <v>1393</v>
      </c>
      <c r="I1452" s="87" t="s">
        <v>2807</v>
      </c>
      <c r="J1452" s="87" t="s">
        <v>1395</v>
      </c>
      <c r="K1452" s="547"/>
      <c r="L1452" s="547"/>
      <c r="M1452" s="547"/>
      <c r="N1452" s="547"/>
      <c r="O1452" s="546"/>
      <c r="P1452" s="547"/>
      <c r="Q1452" s="547"/>
      <c r="R1452" s="547" t="s">
        <v>184</v>
      </c>
      <c r="S1452" s="681">
        <v>1</v>
      </c>
      <c r="T1452" s="612">
        <v>0.5</v>
      </c>
      <c r="U1452" s="575"/>
      <c r="V1452" s="554">
        <f t="shared" si="159"/>
        <v>0</v>
      </c>
      <c r="W1452" s="549">
        <f t="shared" si="160"/>
        <v>0.5</v>
      </c>
      <c r="X1452" s="549"/>
      <c r="Y1452" s="550">
        <f t="shared" si="158"/>
        <v>0</v>
      </c>
      <c r="Z1452" s="677" t="s">
        <v>212</v>
      </c>
      <c r="AA1452" s="678"/>
      <c r="AB1452" s="106"/>
      <c r="AD1452" s="87"/>
      <c r="AE1452" s="87"/>
      <c r="AF1452" s="87"/>
      <c r="AG1452" s="708"/>
      <c r="AH1452" s="104"/>
      <c r="AI1452" s="87"/>
      <c r="AJ1452" s="87"/>
      <c r="AK1452" s="87"/>
      <c r="AL1452" s="708"/>
      <c r="AM1452" s="104"/>
      <c r="AN1452" s="87"/>
      <c r="AO1452" s="87"/>
      <c r="AP1452" s="87"/>
      <c r="AQ1452" s="708"/>
      <c r="AR1452" s="104"/>
      <c r="AS1452" s="87"/>
      <c r="AT1452" s="87"/>
      <c r="AU1452" s="87"/>
      <c r="AV1452" s="708"/>
      <c r="AW1452" s="104"/>
    </row>
    <row r="1453" spans="1:49" ht="23" hidden="1">
      <c r="A1453" s="522">
        <v>1449</v>
      </c>
      <c r="B1453" s="531" t="s">
        <v>2714</v>
      </c>
      <c r="C1453" s="103" t="s">
        <v>123</v>
      </c>
      <c r="D1453" s="513" t="s">
        <v>2641</v>
      </c>
      <c r="E1453" s="562" t="s">
        <v>271</v>
      </c>
      <c r="F1453" s="563" t="s">
        <v>2673</v>
      </c>
      <c r="G1453" s="513" t="s">
        <v>1386</v>
      </c>
      <c r="H1453" s="87" t="s">
        <v>1397</v>
      </c>
      <c r="I1453" s="87" t="s">
        <v>1587</v>
      </c>
      <c r="J1453" s="87" t="s">
        <v>1399</v>
      </c>
      <c r="K1453" s="547"/>
      <c r="L1453" s="547"/>
      <c r="M1453" s="547"/>
      <c r="N1453" s="547"/>
      <c r="O1453" s="546"/>
      <c r="P1453" s="547"/>
      <c r="Q1453" s="547"/>
      <c r="R1453" s="547" t="s">
        <v>184</v>
      </c>
      <c r="S1453" s="681">
        <v>1</v>
      </c>
      <c r="T1453" s="612">
        <v>0.5</v>
      </c>
      <c r="U1453" s="575"/>
      <c r="V1453" s="554">
        <f t="shared" si="159"/>
        <v>0</v>
      </c>
      <c r="W1453" s="549">
        <f t="shared" si="160"/>
        <v>0.5</v>
      </c>
      <c r="X1453" s="549"/>
      <c r="Y1453" s="550">
        <f t="shared" si="158"/>
        <v>0</v>
      </c>
      <c r="Z1453" s="677" t="s">
        <v>212</v>
      </c>
      <c r="AA1453" s="678"/>
      <c r="AB1453" s="106"/>
      <c r="AD1453" s="87"/>
      <c r="AE1453" s="87"/>
      <c r="AF1453" s="87"/>
      <c r="AG1453" s="708"/>
      <c r="AH1453" s="104"/>
      <c r="AI1453" s="87"/>
      <c r="AJ1453" s="87"/>
      <c r="AK1453" s="87"/>
      <c r="AL1453" s="708"/>
      <c r="AM1453" s="104"/>
      <c r="AN1453" s="87"/>
      <c r="AO1453" s="87"/>
      <c r="AP1453" s="87"/>
      <c r="AQ1453" s="708"/>
      <c r="AR1453" s="104"/>
      <c r="AS1453" s="87"/>
      <c r="AT1453" s="87"/>
      <c r="AU1453" s="87"/>
      <c r="AV1453" s="708"/>
      <c r="AW1453" s="104"/>
    </row>
    <row r="1454" spans="1:49" ht="23" hidden="1">
      <c r="A1454" s="522">
        <v>1450</v>
      </c>
      <c r="B1454" s="531" t="s">
        <v>2714</v>
      </c>
      <c r="C1454" s="103" t="s">
        <v>123</v>
      </c>
      <c r="D1454" s="513" t="s">
        <v>2641</v>
      </c>
      <c r="E1454" s="562" t="s">
        <v>271</v>
      </c>
      <c r="F1454" s="563" t="s">
        <v>2673</v>
      </c>
      <c r="G1454" s="513" t="s">
        <v>1386</v>
      </c>
      <c r="H1454" s="87" t="s">
        <v>1400</v>
      </c>
      <c r="I1454" s="87" t="s">
        <v>1401</v>
      </c>
      <c r="J1454" s="87" t="s">
        <v>1402</v>
      </c>
      <c r="K1454" s="547"/>
      <c r="L1454" s="547"/>
      <c r="M1454" s="547"/>
      <c r="N1454" s="547"/>
      <c r="O1454" s="546"/>
      <c r="P1454" s="547"/>
      <c r="Q1454" s="547"/>
      <c r="R1454" s="547" t="s">
        <v>184</v>
      </c>
      <c r="S1454" s="681">
        <v>1</v>
      </c>
      <c r="T1454" s="612">
        <v>0.2</v>
      </c>
      <c r="U1454" s="575"/>
      <c r="V1454" s="554">
        <f t="shared" si="159"/>
        <v>0</v>
      </c>
      <c r="W1454" s="549">
        <f t="shared" si="160"/>
        <v>0.2</v>
      </c>
      <c r="X1454" s="549"/>
      <c r="Y1454" s="550">
        <f t="shared" si="158"/>
        <v>0</v>
      </c>
      <c r="Z1454" s="677" t="s">
        <v>212</v>
      </c>
      <c r="AA1454" s="678"/>
      <c r="AB1454" s="106"/>
      <c r="AD1454" s="87"/>
      <c r="AE1454" s="87"/>
      <c r="AF1454" s="87"/>
      <c r="AG1454" s="708"/>
      <c r="AH1454" s="104"/>
      <c r="AI1454" s="87"/>
      <c r="AJ1454" s="87"/>
      <c r="AK1454" s="87"/>
      <c r="AL1454" s="708"/>
      <c r="AM1454" s="104"/>
      <c r="AN1454" s="87"/>
      <c r="AO1454" s="87"/>
      <c r="AP1454" s="87"/>
      <c r="AQ1454" s="708"/>
      <c r="AR1454" s="104"/>
      <c r="AS1454" s="87"/>
      <c r="AT1454" s="87"/>
      <c r="AU1454" s="87"/>
      <c r="AV1454" s="708"/>
      <c r="AW1454" s="104"/>
    </row>
    <row r="1455" spans="1:49" ht="23" hidden="1">
      <c r="A1455" s="522">
        <v>1451</v>
      </c>
      <c r="B1455" s="531" t="s">
        <v>2714</v>
      </c>
      <c r="C1455" s="103" t="s">
        <v>123</v>
      </c>
      <c r="D1455" s="513" t="s">
        <v>2641</v>
      </c>
      <c r="E1455" s="562" t="s">
        <v>271</v>
      </c>
      <c r="F1455" s="563" t="s">
        <v>2673</v>
      </c>
      <c r="G1455" s="513" t="s">
        <v>1386</v>
      </c>
      <c r="H1455" s="87" t="s">
        <v>1403</v>
      </c>
      <c r="I1455" s="87" t="s">
        <v>1404</v>
      </c>
      <c r="J1455" s="87" t="s">
        <v>1405</v>
      </c>
      <c r="K1455" s="547"/>
      <c r="L1455" s="547"/>
      <c r="M1455" s="547"/>
      <c r="N1455" s="547"/>
      <c r="O1455" s="546"/>
      <c r="P1455" s="547"/>
      <c r="Q1455" s="547"/>
      <c r="R1455" s="547" t="s">
        <v>184</v>
      </c>
      <c r="S1455" s="681">
        <v>1</v>
      </c>
      <c r="T1455" s="612">
        <v>0.1</v>
      </c>
      <c r="U1455" s="575"/>
      <c r="V1455" s="554">
        <f t="shared" si="159"/>
        <v>0</v>
      </c>
      <c r="W1455" s="549">
        <f t="shared" si="160"/>
        <v>0.1</v>
      </c>
      <c r="X1455" s="549"/>
      <c r="Y1455" s="550">
        <f t="shared" si="158"/>
        <v>0</v>
      </c>
      <c r="Z1455" s="677" t="s">
        <v>212</v>
      </c>
      <c r="AA1455" s="678"/>
      <c r="AB1455" s="106"/>
      <c r="AD1455" s="87"/>
      <c r="AE1455" s="87"/>
      <c r="AF1455" s="87"/>
      <c r="AG1455" s="708"/>
      <c r="AH1455" s="104"/>
      <c r="AI1455" s="87"/>
      <c r="AJ1455" s="87"/>
      <c r="AK1455" s="87"/>
      <c r="AL1455" s="708"/>
      <c r="AM1455" s="104"/>
      <c r="AN1455" s="87"/>
      <c r="AO1455" s="87"/>
      <c r="AP1455" s="87"/>
      <c r="AQ1455" s="708"/>
      <c r="AR1455" s="104"/>
      <c r="AS1455" s="87"/>
      <c r="AT1455" s="87"/>
      <c r="AU1455" s="87"/>
      <c r="AV1455" s="708"/>
      <c r="AW1455" s="104"/>
    </row>
    <row r="1456" spans="1:49" ht="23" hidden="1">
      <c r="A1456" s="522">
        <v>1452</v>
      </c>
      <c r="B1456" s="531" t="s">
        <v>2714</v>
      </c>
      <c r="C1456" s="103" t="s">
        <v>123</v>
      </c>
      <c r="D1456" s="513" t="s">
        <v>2641</v>
      </c>
      <c r="E1456" s="562" t="s">
        <v>271</v>
      </c>
      <c r="F1456" s="563" t="s">
        <v>2673</v>
      </c>
      <c r="G1456" s="513" t="s">
        <v>1386</v>
      </c>
      <c r="H1456" s="87" t="s">
        <v>289</v>
      </c>
      <c r="I1456" s="87" t="s">
        <v>1406</v>
      </c>
      <c r="J1456" s="87"/>
      <c r="K1456" s="547"/>
      <c r="L1456" s="547"/>
      <c r="M1456" s="547"/>
      <c r="N1456" s="547"/>
      <c r="O1456" s="546"/>
      <c r="P1456" s="547"/>
      <c r="Q1456" s="547"/>
      <c r="R1456" s="547" t="s">
        <v>184</v>
      </c>
      <c r="S1456" s="681">
        <v>1</v>
      </c>
      <c r="T1456" s="612">
        <v>0.5</v>
      </c>
      <c r="U1456" s="575"/>
      <c r="V1456" s="554">
        <f t="shared" si="159"/>
        <v>0</v>
      </c>
      <c r="W1456" s="549">
        <f t="shared" si="160"/>
        <v>0.5</v>
      </c>
      <c r="X1456" s="549"/>
      <c r="Y1456" s="550">
        <f t="shared" si="158"/>
        <v>0</v>
      </c>
      <c r="Z1456" s="677" t="s">
        <v>212</v>
      </c>
      <c r="AA1456" s="678"/>
      <c r="AB1456" s="106"/>
      <c r="AD1456" s="87"/>
      <c r="AE1456" s="87"/>
      <c r="AF1456" s="87"/>
      <c r="AG1456" s="708"/>
      <c r="AH1456" s="104"/>
      <c r="AI1456" s="87"/>
      <c r="AJ1456" s="87"/>
      <c r="AK1456" s="87"/>
      <c r="AL1456" s="708"/>
      <c r="AM1456" s="104"/>
      <c r="AN1456" s="87"/>
      <c r="AO1456" s="87"/>
      <c r="AP1456" s="87"/>
      <c r="AQ1456" s="708"/>
      <c r="AR1456" s="104"/>
      <c r="AS1456" s="87"/>
      <c r="AT1456" s="87"/>
      <c r="AU1456" s="87"/>
      <c r="AV1456" s="708"/>
      <c r="AW1456" s="104"/>
    </row>
    <row r="1457" spans="1:49" ht="23" hidden="1">
      <c r="A1457" s="522">
        <v>1453</v>
      </c>
      <c r="B1457" s="531" t="s">
        <v>2714</v>
      </c>
      <c r="C1457" s="103" t="s">
        <v>123</v>
      </c>
      <c r="D1457" s="513" t="s">
        <v>2641</v>
      </c>
      <c r="E1457" s="562" t="s">
        <v>271</v>
      </c>
      <c r="F1457" s="637" t="s">
        <v>935</v>
      </c>
      <c r="G1457" s="513" t="s">
        <v>2808</v>
      </c>
      <c r="H1457" s="87" t="s">
        <v>2803</v>
      </c>
      <c r="I1457" s="87" t="s">
        <v>2809</v>
      </c>
      <c r="J1457" s="106" t="s">
        <v>1316</v>
      </c>
      <c r="K1457" s="567"/>
      <c r="L1457" s="567"/>
      <c r="M1457" s="567"/>
      <c r="N1457" s="567"/>
      <c r="O1457" s="557"/>
      <c r="P1457" s="567"/>
      <c r="Q1457" s="567"/>
      <c r="R1457" s="547" t="s">
        <v>184</v>
      </c>
      <c r="S1457" s="596">
        <v>1</v>
      </c>
      <c r="T1457" s="597">
        <v>0.5</v>
      </c>
      <c r="U1457" s="549"/>
      <c r="V1457" s="554">
        <f t="shared" si="159"/>
        <v>0</v>
      </c>
      <c r="W1457" s="549">
        <f t="shared" si="160"/>
        <v>0.5</v>
      </c>
      <c r="X1457" s="549"/>
      <c r="Y1457" s="550">
        <f t="shared" si="158"/>
        <v>0</v>
      </c>
      <c r="Z1457" s="677" t="s">
        <v>212</v>
      </c>
      <c r="AA1457" s="678"/>
      <c r="AB1457" s="106"/>
      <c r="AD1457" s="106"/>
      <c r="AE1457" s="106"/>
      <c r="AF1457" s="106"/>
      <c r="AG1457" s="708"/>
      <c r="AH1457" s="104"/>
      <c r="AI1457" s="106"/>
      <c r="AJ1457" s="106"/>
      <c r="AK1457" s="106"/>
      <c r="AL1457" s="708"/>
      <c r="AM1457" s="104"/>
      <c r="AN1457" s="106"/>
      <c r="AO1457" s="106"/>
      <c r="AP1457" s="106"/>
      <c r="AQ1457" s="708"/>
      <c r="AR1457" s="104"/>
      <c r="AS1457" s="106"/>
      <c r="AT1457" s="106"/>
      <c r="AU1457" s="106"/>
      <c r="AV1457" s="708"/>
      <c r="AW1457" s="104"/>
    </row>
    <row r="1458" spans="1:49" ht="23" hidden="1">
      <c r="A1458" s="522">
        <v>1454</v>
      </c>
      <c r="B1458" s="531" t="s">
        <v>2714</v>
      </c>
      <c r="C1458" s="103" t="s">
        <v>123</v>
      </c>
      <c r="D1458" s="513" t="s">
        <v>2641</v>
      </c>
      <c r="E1458" s="562" t="s">
        <v>271</v>
      </c>
      <c r="F1458" s="637" t="s">
        <v>935</v>
      </c>
      <c r="G1458" s="513" t="s">
        <v>2808</v>
      </c>
      <c r="H1458" s="87" t="s">
        <v>2810</v>
      </c>
      <c r="I1458" s="87" t="s">
        <v>2811</v>
      </c>
      <c r="J1458" s="87" t="s">
        <v>2812</v>
      </c>
      <c r="K1458" s="547"/>
      <c r="L1458" s="547"/>
      <c r="M1458" s="547"/>
      <c r="N1458" s="547"/>
      <c r="O1458" s="546"/>
      <c r="P1458" s="547"/>
      <c r="Q1458" s="547"/>
      <c r="R1458" s="547" t="s">
        <v>184</v>
      </c>
      <c r="S1458" s="681">
        <v>1</v>
      </c>
      <c r="T1458" s="612">
        <v>0.1</v>
      </c>
      <c r="U1458" s="575"/>
      <c r="V1458" s="554">
        <f t="shared" si="159"/>
        <v>0</v>
      </c>
      <c r="W1458" s="549">
        <f t="shared" si="160"/>
        <v>0.1</v>
      </c>
      <c r="X1458" s="549"/>
      <c r="Y1458" s="550">
        <f t="shared" si="158"/>
        <v>0</v>
      </c>
      <c r="Z1458" s="677" t="s">
        <v>212</v>
      </c>
      <c r="AA1458" s="678"/>
      <c r="AB1458" s="87" t="s">
        <v>2806</v>
      </c>
      <c r="AD1458" s="87"/>
      <c r="AE1458" s="87"/>
      <c r="AF1458" s="87"/>
      <c r="AG1458" s="708"/>
      <c r="AH1458" s="104"/>
      <c r="AI1458" s="87"/>
      <c r="AJ1458" s="87"/>
      <c r="AK1458" s="87"/>
      <c r="AL1458" s="708"/>
      <c r="AM1458" s="104"/>
      <c r="AN1458" s="87"/>
      <c r="AO1458" s="87"/>
      <c r="AP1458" s="87"/>
      <c r="AQ1458" s="708"/>
      <c r="AR1458" s="104"/>
      <c r="AS1458" s="87"/>
      <c r="AT1458" s="87"/>
      <c r="AU1458" s="87"/>
      <c r="AV1458" s="708"/>
      <c r="AW1458" s="104"/>
    </row>
    <row r="1459" spans="1:49" ht="23" hidden="1">
      <c r="A1459" s="522">
        <v>1455</v>
      </c>
      <c r="B1459" s="531" t="s">
        <v>2714</v>
      </c>
      <c r="C1459" s="103" t="s">
        <v>123</v>
      </c>
      <c r="D1459" s="513" t="s">
        <v>2641</v>
      </c>
      <c r="E1459" s="562" t="s">
        <v>271</v>
      </c>
      <c r="F1459" s="637" t="s">
        <v>935</v>
      </c>
      <c r="G1459" s="513" t="s">
        <v>2808</v>
      </c>
      <c r="H1459" s="87" t="s">
        <v>1382</v>
      </c>
      <c r="I1459" s="87" t="s">
        <v>2813</v>
      </c>
      <c r="J1459" s="87" t="s">
        <v>2812</v>
      </c>
      <c r="K1459" s="547"/>
      <c r="L1459" s="547"/>
      <c r="M1459" s="547"/>
      <c r="N1459" s="547"/>
      <c r="O1459" s="546"/>
      <c r="P1459" s="547"/>
      <c r="Q1459" s="547"/>
      <c r="R1459" s="547" t="s">
        <v>184</v>
      </c>
      <c r="S1459" s="681">
        <v>1</v>
      </c>
      <c r="T1459" s="612">
        <v>0.5</v>
      </c>
      <c r="U1459" s="575"/>
      <c r="V1459" s="554">
        <f t="shared" si="159"/>
        <v>0</v>
      </c>
      <c r="W1459" s="549">
        <f t="shared" si="160"/>
        <v>0.5</v>
      </c>
      <c r="X1459" s="549"/>
      <c r="Y1459" s="550">
        <f t="shared" si="158"/>
        <v>0</v>
      </c>
      <c r="Z1459" s="677" t="s">
        <v>212</v>
      </c>
      <c r="AA1459" s="678"/>
      <c r="AB1459" s="106"/>
      <c r="AD1459" s="87"/>
      <c r="AE1459" s="87"/>
      <c r="AF1459" s="87"/>
      <c r="AG1459" s="708"/>
      <c r="AH1459" s="104"/>
      <c r="AI1459" s="87"/>
      <c r="AJ1459" s="87"/>
      <c r="AK1459" s="87"/>
      <c r="AL1459" s="708"/>
      <c r="AM1459" s="104"/>
      <c r="AN1459" s="87"/>
      <c r="AO1459" s="87"/>
      <c r="AP1459" s="87"/>
      <c r="AQ1459" s="708"/>
      <c r="AR1459" s="104"/>
      <c r="AS1459" s="87"/>
      <c r="AT1459" s="87"/>
      <c r="AU1459" s="87"/>
      <c r="AV1459" s="708"/>
      <c r="AW1459" s="104"/>
    </row>
    <row r="1460" spans="1:49" ht="23" hidden="1">
      <c r="A1460" s="522">
        <v>1456</v>
      </c>
      <c r="B1460" s="531" t="s">
        <v>2714</v>
      </c>
      <c r="C1460" s="103" t="s">
        <v>123</v>
      </c>
      <c r="D1460" s="513" t="s">
        <v>2641</v>
      </c>
      <c r="E1460" s="562" t="s">
        <v>271</v>
      </c>
      <c r="F1460" s="637" t="s">
        <v>935</v>
      </c>
      <c r="G1460" s="513" t="s">
        <v>2808</v>
      </c>
      <c r="H1460" s="87" t="s">
        <v>1403</v>
      </c>
      <c r="I1460" s="87" t="s">
        <v>1404</v>
      </c>
      <c r="J1460" s="87"/>
      <c r="K1460" s="547"/>
      <c r="L1460" s="547"/>
      <c r="M1460" s="547"/>
      <c r="N1460" s="547"/>
      <c r="O1460" s="546"/>
      <c r="P1460" s="547"/>
      <c r="Q1460" s="547"/>
      <c r="R1460" s="547" t="s">
        <v>184</v>
      </c>
      <c r="S1460" s="681">
        <v>1</v>
      </c>
      <c r="T1460" s="612">
        <v>0.5</v>
      </c>
      <c r="U1460" s="575"/>
      <c r="V1460" s="554">
        <f t="shared" si="159"/>
        <v>0</v>
      </c>
      <c r="W1460" s="549">
        <f t="shared" si="160"/>
        <v>0.5</v>
      </c>
      <c r="X1460" s="549"/>
      <c r="Y1460" s="550">
        <f t="shared" si="158"/>
        <v>0</v>
      </c>
      <c r="Z1460" s="677" t="s">
        <v>212</v>
      </c>
      <c r="AA1460" s="678"/>
      <c r="AB1460" s="106"/>
      <c r="AD1460" s="87"/>
      <c r="AE1460" s="87"/>
      <c r="AF1460" s="87"/>
      <c r="AG1460" s="708"/>
      <c r="AH1460" s="104"/>
      <c r="AI1460" s="87"/>
      <c r="AJ1460" s="87"/>
      <c r="AK1460" s="87"/>
      <c r="AL1460" s="708"/>
      <c r="AM1460" s="104"/>
      <c r="AN1460" s="87"/>
      <c r="AO1460" s="87"/>
      <c r="AP1460" s="87"/>
      <c r="AQ1460" s="708"/>
      <c r="AR1460" s="104"/>
      <c r="AS1460" s="87"/>
      <c r="AT1460" s="87"/>
      <c r="AU1460" s="87"/>
      <c r="AV1460" s="708"/>
      <c r="AW1460" s="104"/>
    </row>
    <row r="1461" spans="1:49" ht="23" hidden="1">
      <c r="A1461" s="522">
        <v>1457</v>
      </c>
      <c r="B1461" s="531" t="s">
        <v>2714</v>
      </c>
      <c r="C1461" s="103" t="s">
        <v>123</v>
      </c>
      <c r="D1461" s="513" t="s">
        <v>2641</v>
      </c>
      <c r="E1461" s="562" t="s">
        <v>271</v>
      </c>
      <c r="F1461" s="637" t="s">
        <v>935</v>
      </c>
      <c r="G1461" s="513" t="s">
        <v>2808</v>
      </c>
      <c r="H1461" s="87" t="s">
        <v>289</v>
      </c>
      <c r="I1461" s="87" t="s">
        <v>1406</v>
      </c>
      <c r="J1461" s="87"/>
      <c r="K1461" s="547"/>
      <c r="L1461" s="547"/>
      <c r="M1461" s="547"/>
      <c r="N1461" s="547"/>
      <c r="O1461" s="546"/>
      <c r="P1461" s="547"/>
      <c r="Q1461" s="547"/>
      <c r="R1461" s="547" t="s">
        <v>184</v>
      </c>
      <c r="S1461" s="681">
        <v>1</v>
      </c>
      <c r="T1461" s="612">
        <v>0.2</v>
      </c>
      <c r="U1461" s="575"/>
      <c r="V1461" s="554">
        <f t="shared" si="159"/>
        <v>0</v>
      </c>
      <c r="W1461" s="549">
        <f t="shared" si="160"/>
        <v>0.2</v>
      </c>
      <c r="X1461" s="549"/>
      <c r="Y1461" s="550">
        <f t="shared" si="158"/>
        <v>0</v>
      </c>
      <c r="Z1461" s="677" t="s">
        <v>212</v>
      </c>
      <c r="AA1461" s="678"/>
      <c r="AB1461" s="106"/>
      <c r="AD1461" s="87"/>
      <c r="AE1461" s="87"/>
      <c r="AF1461" s="87"/>
      <c r="AG1461" s="708"/>
      <c r="AH1461" s="104"/>
      <c r="AI1461" s="87"/>
      <c r="AJ1461" s="87"/>
      <c r="AK1461" s="87"/>
      <c r="AL1461" s="708"/>
      <c r="AM1461" s="104"/>
      <c r="AN1461" s="87"/>
      <c r="AO1461" s="87"/>
      <c r="AP1461" s="87"/>
      <c r="AQ1461" s="708"/>
      <c r="AR1461" s="104"/>
      <c r="AS1461" s="87"/>
      <c r="AT1461" s="87"/>
      <c r="AU1461" s="87"/>
      <c r="AV1461" s="708"/>
      <c r="AW1461" s="104"/>
    </row>
    <row r="1462" spans="1:49" ht="23" hidden="1">
      <c r="A1462" s="522">
        <v>1458</v>
      </c>
      <c r="B1462" s="531" t="s">
        <v>2714</v>
      </c>
      <c r="C1462" s="103" t="s">
        <v>123</v>
      </c>
      <c r="D1462" s="513" t="s">
        <v>2640</v>
      </c>
      <c r="E1462" s="637" t="s">
        <v>2940</v>
      </c>
      <c r="F1462" s="637" t="s">
        <v>2928</v>
      </c>
      <c r="G1462" s="513" t="s">
        <v>2814</v>
      </c>
      <c r="H1462" s="87" t="s">
        <v>177</v>
      </c>
      <c r="I1462" s="87" t="s">
        <v>2815</v>
      </c>
      <c r="J1462" s="106"/>
      <c r="K1462" s="567"/>
      <c r="L1462" s="568"/>
      <c r="M1462" s="567"/>
      <c r="N1462" s="567"/>
      <c r="O1462" s="557"/>
      <c r="P1462" s="567"/>
      <c r="Q1462" s="567"/>
      <c r="R1462" s="547" t="s">
        <v>184</v>
      </c>
      <c r="S1462" s="681">
        <v>1</v>
      </c>
      <c r="T1462" s="612">
        <v>0.05</v>
      </c>
      <c r="U1462" s="575"/>
      <c r="V1462" s="554">
        <f t="shared" si="159"/>
        <v>0</v>
      </c>
      <c r="W1462" s="549">
        <f t="shared" si="160"/>
        <v>0.05</v>
      </c>
      <c r="X1462" s="549"/>
      <c r="Y1462" s="550">
        <f t="shared" si="158"/>
        <v>0</v>
      </c>
      <c r="Z1462" s="677" t="s">
        <v>212</v>
      </c>
      <c r="AA1462" s="678"/>
      <c r="AB1462" s="106"/>
      <c r="AD1462" s="87"/>
      <c r="AE1462" s="87"/>
      <c r="AF1462" s="87"/>
      <c r="AG1462" s="708"/>
      <c r="AH1462" s="104"/>
      <c r="AI1462" s="87"/>
      <c r="AJ1462" s="87"/>
      <c r="AK1462" s="87"/>
      <c r="AL1462" s="708"/>
      <c r="AM1462" s="104"/>
      <c r="AN1462" s="87"/>
      <c r="AO1462" s="87"/>
      <c r="AP1462" s="87"/>
      <c r="AQ1462" s="708"/>
      <c r="AR1462" s="104"/>
      <c r="AS1462" s="87"/>
      <c r="AT1462" s="87"/>
      <c r="AU1462" s="87"/>
      <c r="AV1462" s="708"/>
      <c r="AW1462" s="104"/>
    </row>
    <row r="1463" spans="1:49" ht="23" hidden="1">
      <c r="A1463" s="522">
        <v>1459</v>
      </c>
      <c r="B1463" s="531" t="s">
        <v>2714</v>
      </c>
      <c r="C1463" s="103" t="s">
        <v>123</v>
      </c>
      <c r="D1463" s="513" t="s">
        <v>2640</v>
      </c>
      <c r="E1463" s="637" t="s">
        <v>2940</v>
      </c>
      <c r="F1463" s="637" t="s">
        <v>2928</v>
      </c>
      <c r="G1463" s="513" t="s">
        <v>2814</v>
      </c>
      <c r="H1463" s="87" t="s">
        <v>1431</v>
      </c>
      <c r="I1463" s="109" t="s">
        <v>2816</v>
      </c>
      <c r="J1463" s="106" t="s">
        <v>2817</v>
      </c>
      <c r="K1463" s="567"/>
      <c r="L1463" s="568"/>
      <c r="M1463" s="567"/>
      <c r="N1463" s="567"/>
      <c r="O1463" s="557"/>
      <c r="P1463" s="567"/>
      <c r="Q1463" s="567"/>
      <c r="R1463" s="547" t="s">
        <v>184</v>
      </c>
      <c r="S1463" s="596">
        <v>1</v>
      </c>
      <c r="T1463" s="597">
        <v>0.3</v>
      </c>
      <c r="U1463" s="549"/>
      <c r="V1463" s="554">
        <f t="shared" si="159"/>
        <v>0</v>
      </c>
      <c r="W1463" s="549">
        <f t="shared" si="160"/>
        <v>0.3</v>
      </c>
      <c r="X1463" s="549"/>
      <c r="Y1463" s="550">
        <f t="shared" si="158"/>
        <v>0</v>
      </c>
      <c r="Z1463" s="677" t="s">
        <v>212</v>
      </c>
      <c r="AA1463" s="678"/>
      <c r="AB1463" s="106"/>
      <c r="AD1463" s="106"/>
      <c r="AE1463" s="106"/>
      <c r="AF1463" s="106"/>
      <c r="AG1463" s="708"/>
      <c r="AH1463" s="104"/>
      <c r="AI1463" s="106"/>
      <c r="AJ1463" s="106"/>
      <c r="AK1463" s="106"/>
      <c r="AL1463" s="708"/>
      <c r="AM1463" s="104"/>
      <c r="AN1463" s="106"/>
      <c r="AO1463" s="106"/>
      <c r="AP1463" s="106"/>
      <c r="AQ1463" s="708"/>
      <c r="AR1463" s="104"/>
      <c r="AS1463" s="106"/>
      <c r="AT1463" s="106"/>
      <c r="AU1463" s="106"/>
      <c r="AV1463" s="708"/>
      <c r="AW1463" s="104"/>
    </row>
    <row r="1464" spans="1:49" ht="23" hidden="1">
      <c r="A1464" s="522">
        <v>1460</v>
      </c>
      <c r="B1464" s="531" t="s">
        <v>2714</v>
      </c>
      <c r="C1464" s="103" t="s">
        <v>123</v>
      </c>
      <c r="D1464" s="513" t="s">
        <v>2640</v>
      </c>
      <c r="E1464" s="637" t="s">
        <v>2940</v>
      </c>
      <c r="F1464" s="637" t="s">
        <v>2928</v>
      </c>
      <c r="G1464" s="513" t="s">
        <v>2814</v>
      </c>
      <c r="H1464" s="87" t="s">
        <v>1412</v>
      </c>
      <c r="I1464" s="109" t="s">
        <v>2818</v>
      </c>
      <c r="J1464" s="106" t="s">
        <v>2819</v>
      </c>
      <c r="K1464" s="567"/>
      <c r="L1464" s="568"/>
      <c r="M1464" s="567"/>
      <c r="N1464" s="567"/>
      <c r="O1464" s="557"/>
      <c r="P1464" s="567"/>
      <c r="Q1464" s="567"/>
      <c r="R1464" s="547" t="s">
        <v>184</v>
      </c>
      <c r="S1464" s="596">
        <v>1</v>
      </c>
      <c r="T1464" s="597">
        <v>0.1</v>
      </c>
      <c r="U1464" s="549"/>
      <c r="V1464" s="554">
        <f t="shared" si="159"/>
        <v>0</v>
      </c>
      <c r="W1464" s="549">
        <f t="shared" si="160"/>
        <v>0.1</v>
      </c>
      <c r="X1464" s="549"/>
      <c r="Y1464" s="550">
        <f t="shared" si="158"/>
        <v>0</v>
      </c>
      <c r="Z1464" s="677" t="s">
        <v>212</v>
      </c>
      <c r="AA1464" s="678"/>
      <c r="AB1464" s="573" t="s">
        <v>2820</v>
      </c>
      <c r="AD1464" s="106"/>
      <c r="AE1464" s="106"/>
      <c r="AF1464" s="106"/>
      <c r="AG1464" s="708"/>
      <c r="AH1464" s="104"/>
      <c r="AI1464" s="106"/>
      <c r="AJ1464" s="106"/>
      <c r="AK1464" s="106"/>
      <c r="AL1464" s="708"/>
      <c r="AM1464" s="104"/>
      <c r="AN1464" s="106"/>
      <c r="AO1464" s="106"/>
      <c r="AP1464" s="106"/>
      <c r="AQ1464" s="708"/>
      <c r="AR1464" s="104"/>
      <c r="AS1464" s="106"/>
      <c r="AT1464" s="106"/>
      <c r="AU1464" s="106"/>
      <c r="AV1464" s="708"/>
      <c r="AW1464" s="104"/>
    </row>
    <row r="1465" spans="1:49" ht="23" hidden="1">
      <c r="A1465" s="522">
        <v>1461</v>
      </c>
      <c r="B1465" s="531" t="s">
        <v>2714</v>
      </c>
      <c r="C1465" s="103" t="s">
        <v>123</v>
      </c>
      <c r="D1465" s="513" t="s">
        <v>2640</v>
      </c>
      <c r="E1465" s="637" t="s">
        <v>2940</v>
      </c>
      <c r="F1465" s="637" t="s">
        <v>2928</v>
      </c>
      <c r="G1465" s="513" t="s">
        <v>2814</v>
      </c>
      <c r="H1465" s="87" t="s">
        <v>1436</v>
      </c>
      <c r="I1465" s="109" t="s">
        <v>1437</v>
      </c>
      <c r="J1465" s="106" t="s">
        <v>2817</v>
      </c>
      <c r="K1465" s="567"/>
      <c r="L1465" s="568"/>
      <c r="M1465" s="567"/>
      <c r="N1465" s="567"/>
      <c r="O1465" s="557" t="s">
        <v>2553</v>
      </c>
      <c r="P1465" s="567"/>
      <c r="Q1465" s="567"/>
      <c r="R1465" s="547" t="s">
        <v>184</v>
      </c>
      <c r="S1465" s="596">
        <v>0</v>
      </c>
      <c r="T1465" s="597">
        <v>0.7</v>
      </c>
      <c r="U1465" s="549"/>
      <c r="V1465" s="554">
        <f t="shared" si="159"/>
        <v>0</v>
      </c>
      <c r="W1465" s="549">
        <f t="shared" si="160"/>
        <v>0.7</v>
      </c>
      <c r="X1465" s="549"/>
      <c r="Y1465" s="550">
        <f t="shared" si="158"/>
        <v>0</v>
      </c>
      <c r="Z1465" s="677" t="s">
        <v>212</v>
      </c>
      <c r="AA1465" s="678"/>
      <c r="AB1465" s="573" t="s">
        <v>2554</v>
      </c>
      <c r="AD1465" s="106"/>
      <c r="AE1465" s="106"/>
      <c r="AF1465" s="106"/>
      <c r="AG1465" s="708"/>
      <c r="AH1465" s="104"/>
      <c r="AI1465" s="106"/>
      <c r="AJ1465" s="106"/>
      <c r="AK1465" s="106"/>
      <c r="AL1465" s="708"/>
      <c r="AM1465" s="104"/>
      <c r="AN1465" s="106"/>
      <c r="AO1465" s="106"/>
      <c r="AP1465" s="106"/>
      <c r="AQ1465" s="708"/>
      <c r="AR1465" s="104"/>
      <c r="AS1465" s="106"/>
      <c r="AT1465" s="106"/>
      <c r="AU1465" s="106"/>
      <c r="AV1465" s="708"/>
      <c r="AW1465" s="104"/>
    </row>
    <row r="1466" spans="1:49" ht="23" hidden="1">
      <c r="A1466" s="522">
        <v>1462</v>
      </c>
      <c r="B1466" s="531" t="s">
        <v>2714</v>
      </c>
      <c r="C1466" s="103" t="s">
        <v>123</v>
      </c>
      <c r="D1466" s="513" t="s">
        <v>2640</v>
      </c>
      <c r="E1466" s="637" t="s">
        <v>2940</v>
      </c>
      <c r="F1466" s="637" t="s">
        <v>2928</v>
      </c>
      <c r="G1466" s="513" t="s">
        <v>2814</v>
      </c>
      <c r="H1466" s="87" t="s">
        <v>193</v>
      </c>
      <c r="I1466" s="109" t="s">
        <v>2821</v>
      </c>
      <c r="J1466" s="106"/>
      <c r="K1466" s="567"/>
      <c r="L1466" s="568"/>
      <c r="M1466" s="567"/>
      <c r="N1466" s="547"/>
      <c r="O1466" s="557" t="s">
        <v>2580</v>
      </c>
      <c r="P1466" s="567"/>
      <c r="Q1466" s="567"/>
      <c r="R1466" s="547" t="s">
        <v>184</v>
      </c>
      <c r="S1466" s="596">
        <v>1</v>
      </c>
      <c r="T1466" s="597">
        <v>0.1</v>
      </c>
      <c r="U1466" s="549"/>
      <c r="V1466" s="554">
        <f t="shared" si="159"/>
        <v>0</v>
      </c>
      <c r="W1466" s="549">
        <f t="shared" si="160"/>
        <v>0.1</v>
      </c>
      <c r="X1466" s="549"/>
      <c r="Y1466" s="550">
        <f t="shared" si="158"/>
        <v>0</v>
      </c>
      <c r="Z1466" s="677" t="s">
        <v>212</v>
      </c>
      <c r="AA1466" s="678"/>
      <c r="AB1466" s="106"/>
      <c r="AD1466" s="106"/>
      <c r="AE1466" s="106"/>
      <c r="AF1466" s="106"/>
      <c r="AG1466" s="708"/>
      <c r="AH1466" s="104"/>
      <c r="AI1466" s="106"/>
      <c r="AJ1466" s="106"/>
      <c r="AK1466" s="106"/>
      <c r="AL1466" s="708"/>
      <c r="AM1466" s="104"/>
      <c r="AN1466" s="106"/>
      <c r="AO1466" s="106"/>
      <c r="AP1466" s="106"/>
      <c r="AQ1466" s="708"/>
      <c r="AR1466" s="104"/>
      <c r="AS1466" s="106"/>
      <c r="AT1466" s="106"/>
      <c r="AU1466" s="106"/>
      <c r="AV1466" s="708"/>
      <c r="AW1466" s="104"/>
    </row>
    <row r="1467" spans="1:49" ht="23" hidden="1">
      <c r="A1467" s="522">
        <v>1463</v>
      </c>
      <c r="B1467" s="531" t="s">
        <v>2714</v>
      </c>
      <c r="C1467" s="103" t="s">
        <v>123</v>
      </c>
      <c r="D1467" s="513" t="s">
        <v>2640</v>
      </c>
      <c r="E1467" s="637" t="s">
        <v>2940</v>
      </c>
      <c r="F1467" s="637" t="s">
        <v>2928</v>
      </c>
      <c r="G1467" s="513" t="s">
        <v>2814</v>
      </c>
      <c r="H1467" s="87" t="s">
        <v>289</v>
      </c>
      <c r="I1467" s="109" t="s">
        <v>1440</v>
      </c>
      <c r="J1467" s="106"/>
      <c r="K1467" s="567"/>
      <c r="L1467" s="568"/>
      <c r="M1467" s="567"/>
      <c r="N1467" s="567"/>
      <c r="O1467" s="557"/>
      <c r="P1467" s="567"/>
      <c r="Q1467" s="567"/>
      <c r="R1467" s="547" t="s">
        <v>184</v>
      </c>
      <c r="S1467" s="596">
        <v>1</v>
      </c>
      <c r="T1467" s="597">
        <v>0.1</v>
      </c>
      <c r="U1467" s="549"/>
      <c r="V1467" s="554">
        <f t="shared" si="159"/>
        <v>0</v>
      </c>
      <c r="W1467" s="549">
        <f t="shared" si="160"/>
        <v>0.1</v>
      </c>
      <c r="X1467" s="549"/>
      <c r="Y1467" s="550">
        <f t="shared" si="158"/>
        <v>0</v>
      </c>
      <c r="Z1467" s="677" t="s">
        <v>212</v>
      </c>
      <c r="AA1467" s="678"/>
      <c r="AB1467" s="106"/>
      <c r="AD1467" s="106"/>
      <c r="AE1467" s="106"/>
      <c r="AF1467" s="106"/>
      <c r="AG1467" s="708"/>
      <c r="AH1467" s="104"/>
      <c r="AI1467" s="106"/>
      <c r="AJ1467" s="106"/>
      <c r="AK1467" s="106"/>
      <c r="AL1467" s="708"/>
      <c r="AM1467" s="104"/>
      <c r="AN1467" s="106"/>
      <c r="AO1467" s="106"/>
      <c r="AP1467" s="106"/>
      <c r="AQ1467" s="708"/>
      <c r="AR1467" s="104"/>
      <c r="AS1467" s="106"/>
      <c r="AT1467" s="106"/>
      <c r="AU1467" s="106"/>
      <c r="AV1467" s="708"/>
      <c r="AW1467" s="104"/>
    </row>
    <row r="1468" spans="1:49" ht="34.5" hidden="1">
      <c r="A1468" s="522">
        <v>1464</v>
      </c>
      <c r="B1468" s="531" t="s">
        <v>2714</v>
      </c>
      <c r="C1468" s="103" t="s">
        <v>123</v>
      </c>
      <c r="D1468" s="513" t="s">
        <v>2641</v>
      </c>
      <c r="E1468" s="562" t="s">
        <v>2005</v>
      </c>
      <c r="F1468" s="568" t="s">
        <v>2950</v>
      </c>
      <c r="G1468" s="513" t="s">
        <v>2822</v>
      </c>
      <c r="H1468" s="87" t="s">
        <v>2823</v>
      </c>
      <c r="I1468" s="109" t="s">
        <v>1456</v>
      </c>
      <c r="J1468" s="106" t="s">
        <v>2824</v>
      </c>
      <c r="K1468" s="567"/>
      <c r="L1468" s="567"/>
      <c r="M1468" s="567"/>
      <c r="N1468" s="567"/>
      <c r="O1468" s="557"/>
      <c r="P1468" s="567"/>
      <c r="Q1468" s="567"/>
      <c r="R1468" s="547" t="s">
        <v>184</v>
      </c>
      <c r="S1468" s="596">
        <v>1</v>
      </c>
      <c r="T1468" s="597">
        <v>0.2</v>
      </c>
      <c r="U1468" s="549"/>
      <c r="V1468" s="554">
        <f t="shared" si="159"/>
        <v>0</v>
      </c>
      <c r="W1468" s="549">
        <f t="shared" si="160"/>
        <v>0.2</v>
      </c>
      <c r="X1468" s="549"/>
      <c r="Y1468" s="550">
        <f t="shared" si="158"/>
        <v>0</v>
      </c>
      <c r="Z1468" s="677" t="s">
        <v>212</v>
      </c>
      <c r="AA1468" s="678"/>
      <c r="AB1468" s="106"/>
      <c r="AD1468" s="106"/>
      <c r="AE1468" s="106"/>
      <c r="AF1468" s="106"/>
      <c r="AG1468" s="708"/>
      <c r="AH1468" s="104"/>
      <c r="AI1468" s="106"/>
      <c r="AJ1468" s="106"/>
      <c r="AK1468" s="106"/>
      <c r="AL1468" s="708"/>
      <c r="AM1468" s="104"/>
      <c r="AN1468" s="106"/>
      <c r="AO1468" s="106"/>
      <c r="AP1468" s="106"/>
      <c r="AQ1468" s="708"/>
      <c r="AR1468" s="104"/>
      <c r="AS1468" s="106"/>
      <c r="AT1468" s="106"/>
      <c r="AU1468" s="106"/>
      <c r="AV1468" s="708"/>
      <c r="AW1468" s="104"/>
    </row>
    <row r="1469" spans="1:49" ht="34.5" hidden="1">
      <c r="A1469" s="522">
        <v>1465</v>
      </c>
      <c r="B1469" s="531" t="s">
        <v>2714</v>
      </c>
      <c r="C1469" s="103" t="s">
        <v>123</v>
      </c>
      <c r="D1469" s="513" t="s">
        <v>2641</v>
      </c>
      <c r="E1469" s="562" t="s">
        <v>2005</v>
      </c>
      <c r="F1469" s="568" t="s">
        <v>2950</v>
      </c>
      <c r="G1469" s="513" t="s">
        <v>2822</v>
      </c>
      <c r="H1469" s="87" t="s">
        <v>2825</v>
      </c>
      <c r="I1469" s="109" t="s">
        <v>1459</v>
      </c>
      <c r="J1469" s="106" t="s">
        <v>1460</v>
      </c>
      <c r="K1469" s="567"/>
      <c r="L1469" s="567"/>
      <c r="M1469" s="567"/>
      <c r="N1469" s="567"/>
      <c r="O1469" s="557" t="s">
        <v>2557</v>
      </c>
      <c r="P1469" s="567"/>
      <c r="Q1469" s="567"/>
      <c r="R1469" s="547" t="s">
        <v>184</v>
      </c>
      <c r="S1469" s="596">
        <v>1</v>
      </c>
      <c r="T1469" s="597">
        <v>1</v>
      </c>
      <c r="U1469" s="549"/>
      <c r="V1469" s="554">
        <f t="shared" si="159"/>
        <v>0</v>
      </c>
      <c r="W1469" s="549">
        <f t="shared" si="160"/>
        <v>1</v>
      </c>
      <c r="X1469" s="549"/>
      <c r="Y1469" s="550">
        <f t="shared" si="158"/>
        <v>0</v>
      </c>
      <c r="Z1469" s="677" t="s">
        <v>212</v>
      </c>
      <c r="AA1469" s="678"/>
      <c r="AB1469" s="106"/>
      <c r="AD1469" s="106"/>
      <c r="AE1469" s="106"/>
      <c r="AF1469" s="106"/>
      <c r="AG1469" s="708"/>
      <c r="AH1469" s="104"/>
      <c r="AI1469" s="106"/>
      <c r="AJ1469" s="106"/>
      <c r="AK1469" s="106"/>
      <c r="AL1469" s="708"/>
      <c r="AM1469" s="104"/>
      <c r="AN1469" s="106"/>
      <c r="AO1469" s="106"/>
      <c r="AP1469" s="106"/>
      <c r="AQ1469" s="708"/>
      <c r="AR1469" s="104"/>
      <c r="AS1469" s="106"/>
      <c r="AT1469" s="106"/>
      <c r="AU1469" s="106"/>
      <c r="AV1469" s="708"/>
      <c r="AW1469" s="104"/>
    </row>
    <row r="1470" spans="1:49" hidden="1">
      <c r="A1470" s="522">
        <v>1466</v>
      </c>
      <c r="B1470" s="531" t="s">
        <v>2714</v>
      </c>
      <c r="C1470" s="103" t="s">
        <v>123</v>
      </c>
      <c r="D1470" s="513" t="s">
        <v>2641</v>
      </c>
      <c r="E1470" s="562" t="s">
        <v>2005</v>
      </c>
      <c r="F1470" s="568" t="s">
        <v>2950</v>
      </c>
      <c r="G1470" s="513" t="s">
        <v>2822</v>
      </c>
      <c r="H1470" s="87" t="s">
        <v>289</v>
      </c>
      <c r="I1470" s="109" t="s">
        <v>289</v>
      </c>
      <c r="J1470" s="106"/>
      <c r="K1470" s="567"/>
      <c r="L1470" s="567"/>
      <c r="M1470" s="567"/>
      <c r="N1470" s="567"/>
      <c r="O1470" s="557"/>
      <c r="P1470" s="567"/>
      <c r="Q1470" s="567"/>
      <c r="R1470" s="547" t="s">
        <v>184</v>
      </c>
      <c r="S1470" s="596">
        <v>1</v>
      </c>
      <c r="T1470" s="597">
        <v>0.2</v>
      </c>
      <c r="U1470" s="549"/>
      <c r="V1470" s="554">
        <f t="shared" si="159"/>
        <v>0</v>
      </c>
      <c r="W1470" s="549">
        <f t="shared" si="160"/>
        <v>0.2</v>
      </c>
      <c r="X1470" s="549"/>
      <c r="Y1470" s="550">
        <f t="shared" si="158"/>
        <v>0</v>
      </c>
      <c r="Z1470" s="677" t="s">
        <v>212</v>
      </c>
      <c r="AA1470" s="678"/>
      <c r="AB1470" s="106"/>
      <c r="AD1470" s="106"/>
      <c r="AE1470" s="106"/>
      <c r="AF1470" s="106"/>
      <c r="AG1470" s="708"/>
      <c r="AH1470" s="104"/>
      <c r="AI1470" s="106"/>
      <c r="AJ1470" s="106"/>
      <c r="AK1470" s="106"/>
      <c r="AL1470" s="708"/>
      <c r="AM1470" s="104"/>
      <c r="AN1470" s="106"/>
      <c r="AO1470" s="106"/>
      <c r="AP1470" s="106"/>
      <c r="AQ1470" s="708"/>
      <c r="AR1470" s="104"/>
      <c r="AS1470" s="106"/>
      <c r="AT1470" s="106"/>
      <c r="AU1470" s="106"/>
      <c r="AV1470" s="708"/>
      <c r="AW1470" s="104"/>
    </row>
    <row r="1471" spans="1:49" ht="23" hidden="1">
      <c r="A1471" s="522">
        <v>1467</v>
      </c>
      <c r="B1471" s="531" t="s">
        <v>2714</v>
      </c>
      <c r="C1471" s="103" t="s">
        <v>123</v>
      </c>
      <c r="D1471" s="513" t="s">
        <v>2641</v>
      </c>
      <c r="E1471" s="562" t="s">
        <v>2005</v>
      </c>
      <c r="F1471" s="568" t="s">
        <v>2950</v>
      </c>
      <c r="G1471" s="576" t="s">
        <v>1493</v>
      </c>
      <c r="H1471" s="87" t="s">
        <v>1462</v>
      </c>
      <c r="I1471" s="87" t="s">
        <v>1463</v>
      </c>
      <c r="J1471" s="106" t="s">
        <v>1464</v>
      </c>
      <c r="K1471" s="567"/>
      <c r="L1471" s="567"/>
      <c r="M1471" s="567"/>
      <c r="N1471" s="567"/>
      <c r="O1471" s="557" t="s">
        <v>2558</v>
      </c>
      <c r="P1471" s="567"/>
      <c r="Q1471" s="567"/>
      <c r="R1471" s="547" t="s">
        <v>184</v>
      </c>
      <c r="S1471" s="596">
        <v>1</v>
      </c>
      <c r="T1471" s="597">
        <v>0.1</v>
      </c>
      <c r="U1471" s="549"/>
      <c r="V1471" s="554">
        <f t="shared" si="159"/>
        <v>0</v>
      </c>
      <c r="W1471" s="549">
        <f t="shared" si="160"/>
        <v>0.1</v>
      </c>
      <c r="X1471" s="549"/>
      <c r="Y1471" s="550">
        <f t="shared" si="158"/>
        <v>0</v>
      </c>
      <c r="Z1471" s="677" t="s">
        <v>1588</v>
      </c>
      <c r="AA1471" s="678"/>
      <c r="AB1471" s="106"/>
      <c r="AD1471" s="106"/>
      <c r="AE1471" s="106"/>
      <c r="AF1471" s="106"/>
      <c r="AG1471" s="708"/>
      <c r="AH1471" s="104"/>
      <c r="AI1471" s="106"/>
      <c r="AJ1471" s="106"/>
      <c r="AK1471" s="106"/>
      <c r="AL1471" s="708"/>
      <c r="AM1471" s="104"/>
      <c r="AN1471" s="106"/>
      <c r="AO1471" s="106"/>
      <c r="AP1471" s="106"/>
      <c r="AQ1471" s="708"/>
      <c r="AR1471" s="104"/>
      <c r="AS1471" s="106"/>
      <c r="AT1471" s="106"/>
      <c r="AU1471" s="106"/>
      <c r="AV1471" s="708"/>
      <c r="AW1471" s="104"/>
    </row>
    <row r="1472" spans="1:49" ht="23" hidden="1">
      <c r="A1472" s="522">
        <v>1468</v>
      </c>
      <c r="B1472" s="531" t="s">
        <v>2714</v>
      </c>
      <c r="C1472" s="103" t="s">
        <v>123</v>
      </c>
      <c r="D1472" s="513" t="s">
        <v>2641</v>
      </c>
      <c r="E1472" s="562" t="s">
        <v>2005</v>
      </c>
      <c r="F1472" s="568" t="s">
        <v>2950</v>
      </c>
      <c r="G1472" s="576" t="s">
        <v>1493</v>
      </c>
      <c r="H1472" s="87" t="s">
        <v>2826</v>
      </c>
      <c r="I1472" s="87" t="s">
        <v>2826</v>
      </c>
      <c r="J1472" s="106" t="s">
        <v>423</v>
      </c>
      <c r="K1472" s="567"/>
      <c r="L1472" s="567"/>
      <c r="M1472" s="567"/>
      <c r="N1472" s="567"/>
      <c r="O1472" s="557"/>
      <c r="P1472" s="567"/>
      <c r="Q1472" s="567"/>
      <c r="R1472" s="547" t="s">
        <v>184</v>
      </c>
      <c r="S1472" s="596">
        <v>1</v>
      </c>
      <c r="T1472" s="597">
        <v>0.1</v>
      </c>
      <c r="U1472" s="549"/>
      <c r="V1472" s="554">
        <f t="shared" si="159"/>
        <v>0</v>
      </c>
      <c r="W1472" s="549">
        <f t="shared" si="160"/>
        <v>0.1</v>
      </c>
      <c r="X1472" s="549"/>
      <c r="Y1472" s="550">
        <f t="shared" si="158"/>
        <v>0</v>
      </c>
      <c r="Z1472" s="677" t="s">
        <v>1588</v>
      </c>
      <c r="AA1472" s="678"/>
      <c r="AB1472" s="106"/>
      <c r="AD1472" s="106"/>
      <c r="AE1472" s="106"/>
      <c r="AF1472" s="106"/>
      <c r="AG1472" s="708"/>
      <c r="AH1472" s="104"/>
      <c r="AI1472" s="106"/>
      <c r="AJ1472" s="106"/>
      <c r="AK1472" s="106"/>
      <c r="AL1472" s="708"/>
      <c r="AM1472" s="104"/>
      <c r="AN1472" s="106"/>
      <c r="AO1472" s="106"/>
      <c r="AP1472" s="106"/>
      <c r="AQ1472" s="708"/>
      <c r="AR1472" s="104"/>
      <c r="AS1472" s="106"/>
      <c r="AT1472" s="106"/>
      <c r="AU1472" s="106"/>
      <c r="AV1472" s="708"/>
      <c r="AW1472" s="104"/>
    </row>
    <row r="1473" spans="1:49" ht="23" hidden="1">
      <c r="A1473" s="522">
        <v>1469</v>
      </c>
      <c r="B1473" s="531" t="s">
        <v>2714</v>
      </c>
      <c r="C1473" s="103" t="s">
        <v>123</v>
      </c>
      <c r="D1473" s="513" t="s">
        <v>2641</v>
      </c>
      <c r="E1473" s="562" t="s">
        <v>2005</v>
      </c>
      <c r="F1473" s="568" t="s">
        <v>2950</v>
      </c>
      <c r="G1473" s="576" t="s">
        <v>1493</v>
      </c>
      <c r="H1473" s="87" t="s">
        <v>1467</v>
      </c>
      <c r="I1473" s="87" t="s">
        <v>1468</v>
      </c>
      <c r="J1473" s="106" t="s">
        <v>1469</v>
      </c>
      <c r="K1473" s="567"/>
      <c r="L1473" s="567"/>
      <c r="M1473" s="567"/>
      <c r="N1473" s="567"/>
      <c r="O1473" s="557" t="s">
        <v>2559</v>
      </c>
      <c r="P1473" s="567"/>
      <c r="Q1473" s="567"/>
      <c r="R1473" s="547" t="s">
        <v>184</v>
      </c>
      <c r="S1473" s="596">
        <v>1</v>
      </c>
      <c r="T1473" s="597">
        <v>0.5</v>
      </c>
      <c r="U1473" s="549"/>
      <c r="V1473" s="554">
        <f t="shared" si="159"/>
        <v>0</v>
      </c>
      <c r="W1473" s="549">
        <f t="shared" si="160"/>
        <v>0.5</v>
      </c>
      <c r="X1473" s="549"/>
      <c r="Y1473" s="550">
        <f t="shared" si="158"/>
        <v>0</v>
      </c>
      <c r="Z1473" s="677" t="s">
        <v>1588</v>
      </c>
      <c r="AA1473" s="678"/>
      <c r="AB1473" s="106" t="s">
        <v>1470</v>
      </c>
      <c r="AD1473" s="106"/>
      <c r="AE1473" s="106"/>
      <c r="AF1473" s="106"/>
      <c r="AG1473" s="708"/>
      <c r="AH1473" s="104"/>
      <c r="AI1473" s="106"/>
      <c r="AJ1473" s="106"/>
      <c r="AK1473" s="106"/>
      <c r="AL1473" s="708"/>
      <c r="AM1473" s="104"/>
      <c r="AN1473" s="106"/>
      <c r="AO1473" s="106"/>
      <c r="AP1473" s="106"/>
      <c r="AQ1473" s="708"/>
      <c r="AR1473" s="104"/>
      <c r="AS1473" s="106"/>
      <c r="AT1473" s="106"/>
      <c r="AU1473" s="106"/>
      <c r="AV1473" s="708"/>
      <c r="AW1473" s="104"/>
    </row>
    <row r="1474" spans="1:49" ht="23" hidden="1">
      <c r="A1474" s="522">
        <v>1470</v>
      </c>
      <c r="B1474" s="531" t="s">
        <v>2714</v>
      </c>
      <c r="C1474" s="103" t="s">
        <v>123</v>
      </c>
      <c r="D1474" s="513" t="s">
        <v>2641</v>
      </c>
      <c r="E1474" s="562" t="s">
        <v>2005</v>
      </c>
      <c r="F1474" s="568" t="s">
        <v>2950</v>
      </c>
      <c r="G1474" s="576" t="s">
        <v>1493</v>
      </c>
      <c r="H1474" s="87" t="s">
        <v>289</v>
      </c>
      <c r="I1474" s="87" t="s">
        <v>1471</v>
      </c>
      <c r="J1474" s="106"/>
      <c r="K1474" s="567"/>
      <c r="L1474" s="567"/>
      <c r="M1474" s="567"/>
      <c r="N1474" s="567"/>
      <c r="O1474" s="557"/>
      <c r="P1474" s="567"/>
      <c r="Q1474" s="567"/>
      <c r="R1474" s="547" t="s">
        <v>184</v>
      </c>
      <c r="S1474" s="596">
        <v>1</v>
      </c>
      <c r="T1474" s="597">
        <v>0.1</v>
      </c>
      <c r="U1474" s="549"/>
      <c r="V1474" s="554">
        <f t="shared" si="159"/>
        <v>0</v>
      </c>
      <c r="W1474" s="549">
        <f t="shared" si="160"/>
        <v>0.1</v>
      </c>
      <c r="X1474" s="549"/>
      <c r="Y1474" s="550">
        <f t="shared" si="158"/>
        <v>0</v>
      </c>
      <c r="Z1474" s="677" t="s">
        <v>1588</v>
      </c>
      <c r="AA1474" s="678"/>
      <c r="AB1474" s="106"/>
      <c r="AD1474" s="106"/>
      <c r="AE1474" s="106"/>
      <c r="AF1474" s="106"/>
      <c r="AG1474" s="708"/>
      <c r="AH1474" s="104"/>
      <c r="AI1474" s="106"/>
      <c r="AJ1474" s="106"/>
      <c r="AK1474" s="106"/>
      <c r="AL1474" s="708"/>
      <c r="AM1474" s="104"/>
      <c r="AN1474" s="106"/>
      <c r="AO1474" s="106"/>
      <c r="AP1474" s="106"/>
      <c r="AQ1474" s="708"/>
      <c r="AR1474" s="104"/>
      <c r="AS1474" s="106"/>
      <c r="AT1474" s="106"/>
      <c r="AU1474" s="106"/>
      <c r="AV1474" s="708"/>
      <c r="AW1474" s="104"/>
    </row>
    <row r="1475" spans="1:49" ht="23" hidden="1">
      <c r="A1475" s="522">
        <v>1471</v>
      </c>
      <c r="B1475" s="531" t="s">
        <v>2714</v>
      </c>
      <c r="C1475" s="103" t="s">
        <v>123</v>
      </c>
      <c r="D1475" s="513" t="s">
        <v>2641</v>
      </c>
      <c r="E1475" s="562" t="s">
        <v>2005</v>
      </c>
      <c r="F1475" s="568" t="s">
        <v>2950</v>
      </c>
      <c r="G1475" s="576" t="s">
        <v>1493</v>
      </c>
      <c r="H1475" s="87" t="s">
        <v>1472</v>
      </c>
      <c r="I1475" s="109" t="s">
        <v>1473</v>
      </c>
      <c r="J1475" s="106" t="s">
        <v>1474</v>
      </c>
      <c r="K1475" s="567"/>
      <c r="L1475" s="567"/>
      <c r="M1475" s="567"/>
      <c r="N1475" s="567"/>
      <c r="O1475" s="557"/>
      <c r="P1475" s="567"/>
      <c r="Q1475" s="567"/>
      <c r="R1475" s="547" t="s">
        <v>184</v>
      </c>
      <c r="S1475" s="596">
        <v>1</v>
      </c>
      <c r="T1475" s="597">
        <v>0.1</v>
      </c>
      <c r="U1475" s="549"/>
      <c r="V1475" s="554">
        <f t="shared" si="159"/>
        <v>0</v>
      </c>
      <c r="W1475" s="549">
        <f>T1475</f>
        <v>0.1</v>
      </c>
      <c r="X1475" s="549"/>
      <c r="Y1475" s="550">
        <f t="shared" si="158"/>
        <v>0</v>
      </c>
      <c r="Z1475" s="677" t="s">
        <v>1588</v>
      </c>
      <c r="AA1475" s="678"/>
      <c r="AB1475" s="106"/>
      <c r="AD1475" s="106"/>
      <c r="AE1475" s="106"/>
      <c r="AF1475" s="106"/>
      <c r="AG1475" s="708"/>
      <c r="AH1475" s="104"/>
      <c r="AI1475" s="106"/>
      <c r="AJ1475" s="106"/>
      <c r="AK1475" s="106"/>
      <c r="AL1475" s="708"/>
      <c r="AM1475" s="104"/>
      <c r="AN1475" s="106"/>
      <c r="AO1475" s="106"/>
      <c r="AP1475" s="106"/>
      <c r="AQ1475" s="708"/>
      <c r="AR1475" s="104"/>
      <c r="AS1475" s="106"/>
      <c r="AT1475" s="106"/>
      <c r="AU1475" s="106"/>
      <c r="AV1475" s="708"/>
      <c r="AW1475" s="104"/>
    </row>
    <row r="1476" spans="1:49" ht="23" hidden="1">
      <c r="A1476" s="522">
        <v>1472</v>
      </c>
      <c r="B1476" s="531" t="s">
        <v>2714</v>
      </c>
      <c r="C1476" s="103" t="s">
        <v>123</v>
      </c>
      <c r="D1476" s="513" t="s">
        <v>2641</v>
      </c>
      <c r="E1476" s="562" t="s">
        <v>2005</v>
      </c>
      <c r="F1476" s="568" t="s">
        <v>2950</v>
      </c>
      <c r="G1476" s="576" t="s">
        <v>1493</v>
      </c>
      <c r="H1476" s="87" t="s">
        <v>298</v>
      </c>
      <c r="I1476" s="109" t="s">
        <v>1475</v>
      </c>
      <c r="J1476" s="106" t="s">
        <v>1476</v>
      </c>
      <c r="K1476" s="567"/>
      <c r="L1476" s="567"/>
      <c r="M1476" s="567"/>
      <c r="N1476" s="567"/>
      <c r="O1476" s="557"/>
      <c r="P1476" s="567"/>
      <c r="Q1476" s="567"/>
      <c r="R1476" s="547" t="s">
        <v>184</v>
      </c>
      <c r="S1476" s="596">
        <v>0</v>
      </c>
      <c r="T1476" s="597">
        <v>12</v>
      </c>
      <c r="U1476" s="549"/>
      <c r="V1476" s="554">
        <f t="shared" si="159"/>
        <v>0</v>
      </c>
      <c r="W1476" s="549">
        <f>T1476</f>
        <v>12</v>
      </c>
      <c r="X1476" s="549"/>
      <c r="Y1476" s="550">
        <f t="shared" si="158"/>
        <v>0</v>
      </c>
      <c r="Z1476" s="677" t="s">
        <v>1588</v>
      </c>
      <c r="AA1476" s="678"/>
      <c r="AB1476" s="683" t="s">
        <v>1477</v>
      </c>
      <c r="AD1476" s="106"/>
      <c r="AE1476" s="106"/>
      <c r="AF1476" s="106"/>
      <c r="AG1476" s="708"/>
      <c r="AH1476" s="104"/>
      <c r="AI1476" s="106"/>
      <c r="AJ1476" s="106"/>
      <c r="AK1476" s="106"/>
      <c r="AL1476" s="708"/>
      <c r="AM1476" s="104"/>
      <c r="AN1476" s="106"/>
      <c r="AO1476" s="106"/>
      <c r="AP1476" s="106"/>
      <c r="AQ1476" s="708"/>
      <c r="AR1476" s="104"/>
      <c r="AS1476" s="106"/>
      <c r="AT1476" s="106"/>
      <c r="AU1476" s="106"/>
      <c r="AV1476" s="708"/>
      <c r="AW1476" s="104"/>
    </row>
    <row r="1477" spans="1:49" ht="23" hidden="1">
      <c r="A1477" s="522">
        <v>1473</v>
      </c>
      <c r="B1477" s="531" t="s">
        <v>2714</v>
      </c>
      <c r="C1477" s="103" t="s">
        <v>123</v>
      </c>
      <c r="D1477" s="513" t="s">
        <v>2641</v>
      </c>
      <c r="E1477" s="576" t="s">
        <v>2938</v>
      </c>
      <c r="F1477" s="562" t="s">
        <v>334</v>
      </c>
      <c r="G1477" s="513" t="s">
        <v>2827</v>
      </c>
      <c r="H1477" s="87" t="s">
        <v>335</v>
      </c>
      <c r="I1477" s="87" t="s">
        <v>1186</v>
      </c>
      <c r="J1477" s="106" t="s">
        <v>1505</v>
      </c>
      <c r="K1477" s="567"/>
      <c r="L1477" s="567"/>
      <c r="M1477" s="567"/>
      <c r="N1477" s="567"/>
      <c r="O1477" s="557"/>
      <c r="P1477" s="567"/>
      <c r="Q1477" s="567"/>
      <c r="R1477" s="547" t="s">
        <v>1506</v>
      </c>
      <c r="S1477" s="596">
        <v>1</v>
      </c>
      <c r="T1477" s="597">
        <v>1</v>
      </c>
      <c r="U1477" s="549"/>
      <c r="V1477" s="554">
        <f t="shared" si="159"/>
        <v>0</v>
      </c>
      <c r="W1477" s="549">
        <f t="shared" ref="W1477:W1479" si="161">T1477</f>
        <v>1</v>
      </c>
      <c r="X1477" s="549"/>
      <c r="Y1477" s="550">
        <f t="shared" si="158"/>
        <v>0</v>
      </c>
      <c r="Z1477" s="677" t="s">
        <v>1507</v>
      </c>
      <c r="AA1477" s="678"/>
      <c r="AB1477" s="87" t="s">
        <v>1508</v>
      </c>
      <c r="AD1477" s="106"/>
      <c r="AE1477" s="106"/>
      <c r="AF1477" s="106"/>
      <c r="AG1477" s="708"/>
      <c r="AH1477" s="104"/>
      <c r="AI1477" s="106"/>
      <c r="AJ1477" s="106"/>
      <c r="AK1477" s="106"/>
      <c r="AL1477" s="708"/>
      <c r="AM1477" s="104"/>
      <c r="AN1477" s="106"/>
      <c r="AO1477" s="106"/>
      <c r="AP1477" s="106"/>
      <c r="AQ1477" s="708"/>
      <c r="AR1477" s="104"/>
      <c r="AS1477" s="106"/>
      <c r="AT1477" s="106"/>
      <c r="AU1477" s="106"/>
      <c r="AV1477" s="708"/>
      <c r="AW1477" s="104"/>
    </row>
    <row r="1478" spans="1:49" ht="34.5" hidden="1">
      <c r="A1478" s="522">
        <v>1474</v>
      </c>
      <c r="B1478" s="531" t="s">
        <v>2714</v>
      </c>
      <c r="C1478" s="103" t="s">
        <v>123</v>
      </c>
      <c r="D1478" s="513" t="s">
        <v>2641</v>
      </c>
      <c r="E1478" s="576" t="s">
        <v>2938</v>
      </c>
      <c r="F1478" s="562" t="s">
        <v>334</v>
      </c>
      <c r="G1478" s="513" t="s">
        <v>2827</v>
      </c>
      <c r="H1478" s="87" t="s">
        <v>338</v>
      </c>
      <c r="I1478" s="109" t="s">
        <v>1189</v>
      </c>
      <c r="J1478" s="106"/>
      <c r="K1478" s="567"/>
      <c r="L1478" s="567"/>
      <c r="M1478" s="567"/>
      <c r="N1478" s="567"/>
      <c r="O1478" s="557"/>
      <c r="P1478" s="567"/>
      <c r="Q1478" s="567"/>
      <c r="R1478" s="547" t="s">
        <v>1509</v>
      </c>
      <c r="S1478" s="596">
        <v>1</v>
      </c>
      <c r="T1478" s="597">
        <v>1</v>
      </c>
      <c r="U1478" s="549"/>
      <c r="V1478" s="554">
        <f t="shared" si="159"/>
        <v>0</v>
      </c>
      <c r="W1478" s="549">
        <f t="shared" si="161"/>
        <v>1</v>
      </c>
      <c r="X1478" s="549"/>
      <c r="Y1478" s="550">
        <f t="shared" si="158"/>
        <v>0</v>
      </c>
      <c r="Z1478" s="677" t="s">
        <v>1507</v>
      </c>
      <c r="AA1478" s="678"/>
      <c r="AB1478" s="87" t="s">
        <v>1510</v>
      </c>
      <c r="AD1478" s="106"/>
      <c r="AE1478" s="106"/>
      <c r="AF1478" s="106"/>
      <c r="AG1478" s="708"/>
      <c r="AH1478" s="104"/>
      <c r="AI1478" s="106"/>
      <c r="AJ1478" s="106"/>
      <c r="AK1478" s="106"/>
      <c r="AL1478" s="708"/>
      <c r="AM1478" s="104"/>
      <c r="AN1478" s="106"/>
      <c r="AO1478" s="106"/>
      <c r="AP1478" s="106"/>
      <c r="AQ1478" s="708"/>
      <c r="AR1478" s="104"/>
      <c r="AS1478" s="106"/>
      <c r="AT1478" s="106"/>
      <c r="AU1478" s="106"/>
      <c r="AV1478" s="708"/>
      <c r="AW1478" s="104"/>
    </row>
    <row r="1479" spans="1:49" hidden="1">
      <c r="A1479" s="522">
        <v>1475</v>
      </c>
      <c r="B1479" s="531" t="s">
        <v>2714</v>
      </c>
      <c r="C1479" s="103" t="s">
        <v>123</v>
      </c>
      <c r="D1479" s="513" t="s">
        <v>2641</v>
      </c>
      <c r="E1479" s="576" t="s">
        <v>2938</v>
      </c>
      <c r="F1479" s="562" t="s">
        <v>334</v>
      </c>
      <c r="G1479" s="513" t="s">
        <v>2827</v>
      </c>
      <c r="H1479" s="87" t="s">
        <v>1472</v>
      </c>
      <c r="I1479" s="109" t="s">
        <v>1190</v>
      </c>
      <c r="J1479" s="106"/>
      <c r="K1479" s="567"/>
      <c r="L1479" s="567"/>
      <c r="M1479" s="567"/>
      <c r="N1479" s="567"/>
      <c r="O1479" s="557"/>
      <c r="P1479" s="567"/>
      <c r="Q1479" s="567"/>
      <c r="R1479" s="547" t="s">
        <v>184</v>
      </c>
      <c r="S1479" s="596">
        <v>1</v>
      </c>
      <c r="T1479" s="597">
        <v>0.05</v>
      </c>
      <c r="U1479" s="549"/>
      <c r="V1479" s="554">
        <f t="shared" si="159"/>
        <v>0</v>
      </c>
      <c r="W1479" s="549">
        <f t="shared" si="161"/>
        <v>0.05</v>
      </c>
      <c r="X1479" s="549"/>
      <c r="Y1479" s="550">
        <f t="shared" si="158"/>
        <v>0</v>
      </c>
      <c r="Z1479" s="677" t="s">
        <v>1507</v>
      </c>
      <c r="AA1479" s="678"/>
      <c r="AB1479" s="87"/>
      <c r="AD1479" s="106"/>
      <c r="AE1479" s="106"/>
      <c r="AF1479" s="106"/>
      <c r="AG1479" s="708"/>
      <c r="AH1479" s="104"/>
      <c r="AI1479" s="106"/>
      <c r="AJ1479" s="106"/>
      <c r="AK1479" s="106"/>
      <c r="AL1479" s="708"/>
      <c r="AM1479" s="104"/>
      <c r="AN1479" s="106"/>
      <c r="AO1479" s="106"/>
      <c r="AP1479" s="106"/>
      <c r="AQ1479" s="708"/>
      <c r="AR1479" s="104"/>
      <c r="AS1479" s="106"/>
      <c r="AT1479" s="106"/>
      <c r="AU1479" s="106"/>
      <c r="AV1479" s="708"/>
      <c r="AW1479" s="104"/>
    </row>
    <row r="1480" spans="1:49" hidden="1">
      <c r="A1480" s="522">
        <v>1476</v>
      </c>
      <c r="B1480" s="531" t="s">
        <v>2714</v>
      </c>
      <c r="C1480" s="103" t="s">
        <v>123</v>
      </c>
      <c r="D1480" s="513" t="s">
        <v>2641</v>
      </c>
      <c r="E1480" s="576" t="s">
        <v>2938</v>
      </c>
      <c r="F1480" s="562" t="s">
        <v>334</v>
      </c>
      <c r="G1480" s="513" t="s">
        <v>2827</v>
      </c>
      <c r="H1480" s="87" t="s">
        <v>298</v>
      </c>
      <c r="I1480" s="109" t="s">
        <v>1191</v>
      </c>
      <c r="J1480" s="106" t="s">
        <v>1511</v>
      </c>
      <c r="K1480" s="567"/>
      <c r="L1480" s="567"/>
      <c r="M1480" s="567"/>
      <c r="N1480" s="567"/>
      <c r="O1480" s="557"/>
      <c r="P1480" s="567"/>
      <c r="Q1480" s="567"/>
      <c r="R1480" s="547" t="s">
        <v>184</v>
      </c>
      <c r="S1480" s="596">
        <v>0</v>
      </c>
      <c r="T1480" s="597">
        <v>12</v>
      </c>
      <c r="U1480" s="549"/>
      <c r="V1480" s="554">
        <f t="shared" si="159"/>
        <v>0</v>
      </c>
      <c r="W1480" s="549">
        <f>T1480</f>
        <v>12</v>
      </c>
      <c r="X1480" s="549"/>
      <c r="Y1480" s="550">
        <f t="shared" si="158"/>
        <v>0</v>
      </c>
      <c r="Z1480" s="677" t="s">
        <v>1507</v>
      </c>
      <c r="AA1480" s="678"/>
      <c r="AB1480" s="683" t="s">
        <v>1477</v>
      </c>
      <c r="AD1480" s="106"/>
      <c r="AE1480" s="106"/>
      <c r="AF1480" s="106"/>
      <c r="AG1480" s="708"/>
      <c r="AH1480" s="104"/>
      <c r="AI1480" s="106"/>
      <c r="AJ1480" s="106"/>
      <c r="AK1480" s="106"/>
      <c r="AL1480" s="708"/>
      <c r="AM1480" s="104"/>
      <c r="AN1480" s="106"/>
      <c r="AO1480" s="106"/>
      <c r="AP1480" s="106"/>
      <c r="AQ1480" s="708"/>
      <c r="AR1480" s="104"/>
      <c r="AS1480" s="106"/>
      <c r="AT1480" s="106"/>
      <c r="AU1480" s="106"/>
      <c r="AV1480" s="708"/>
      <c r="AW1480" s="104"/>
    </row>
    <row r="1481" spans="1:49" hidden="1">
      <c r="A1481" s="522">
        <v>1477</v>
      </c>
      <c r="B1481" s="531" t="s">
        <v>2714</v>
      </c>
      <c r="C1481" s="103" t="s">
        <v>123</v>
      </c>
      <c r="D1481" s="513" t="s">
        <v>2641</v>
      </c>
      <c r="E1481" s="576" t="s">
        <v>2938</v>
      </c>
      <c r="F1481" s="562" t="s">
        <v>334</v>
      </c>
      <c r="G1481" s="513" t="s">
        <v>2827</v>
      </c>
      <c r="H1481" s="87" t="s">
        <v>349</v>
      </c>
      <c r="I1481" s="109" t="s">
        <v>1193</v>
      </c>
      <c r="J1481" s="106" t="s">
        <v>1416</v>
      </c>
      <c r="K1481" s="567"/>
      <c r="L1481" s="567"/>
      <c r="M1481" s="567"/>
      <c r="N1481" s="567"/>
      <c r="O1481" s="557"/>
      <c r="P1481" s="567"/>
      <c r="Q1481" s="567"/>
      <c r="R1481" s="547" t="s">
        <v>184</v>
      </c>
      <c r="S1481" s="596">
        <v>1</v>
      </c>
      <c r="T1481" s="597">
        <v>0.2</v>
      </c>
      <c r="U1481" s="549"/>
      <c r="V1481" s="554">
        <f t="shared" si="159"/>
        <v>0</v>
      </c>
      <c r="W1481" s="549">
        <f>T1481</f>
        <v>0.2</v>
      </c>
      <c r="X1481" s="549"/>
      <c r="Y1481" s="550">
        <f t="shared" si="158"/>
        <v>0</v>
      </c>
      <c r="Z1481" s="677" t="s">
        <v>1507</v>
      </c>
      <c r="AA1481" s="678"/>
      <c r="AB1481" s="106"/>
      <c r="AD1481" s="106"/>
      <c r="AE1481" s="106"/>
      <c r="AF1481" s="106"/>
      <c r="AG1481" s="708"/>
      <c r="AH1481" s="104"/>
      <c r="AI1481" s="106"/>
      <c r="AJ1481" s="106"/>
      <c r="AK1481" s="106"/>
      <c r="AL1481" s="708"/>
      <c r="AM1481" s="104"/>
      <c r="AN1481" s="106"/>
      <c r="AO1481" s="106"/>
      <c r="AP1481" s="106"/>
      <c r="AQ1481" s="708"/>
      <c r="AR1481" s="104"/>
      <c r="AS1481" s="106"/>
      <c r="AT1481" s="106"/>
      <c r="AU1481" s="106"/>
      <c r="AV1481" s="708"/>
      <c r="AW1481" s="104"/>
    </row>
    <row r="1482" spans="1:49" hidden="1">
      <c r="A1482" s="522">
        <v>1478</v>
      </c>
      <c r="B1482" s="531" t="s">
        <v>2714</v>
      </c>
      <c r="C1482" s="103" t="s">
        <v>123</v>
      </c>
      <c r="D1482" s="513" t="s">
        <v>2641</v>
      </c>
      <c r="E1482" s="576" t="s">
        <v>2938</v>
      </c>
      <c r="F1482" s="562" t="s">
        <v>334</v>
      </c>
      <c r="G1482" s="513" t="s">
        <v>2827</v>
      </c>
      <c r="H1482" s="87" t="s">
        <v>1195</v>
      </c>
      <c r="I1482" s="109" t="s">
        <v>1195</v>
      </c>
      <c r="J1482" s="106"/>
      <c r="K1482" s="567"/>
      <c r="L1482" s="567"/>
      <c r="M1482" s="567"/>
      <c r="N1482" s="567"/>
      <c r="O1482" s="557"/>
      <c r="P1482" s="567"/>
      <c r="Q1482" s="567"/>
      <c r="R1482" s="547" t="s">
        <v>1512</v>
      </c>
      <c r="S1482" s="596">
        <v>0</v>
      </c>
      <c r="T1482" s="596">
        <v>0</v>
      </c>
      <c r="U1482" s="596"/>
      <c r="V1482" s="554">
        <f t="shared" si="159"/>
        <v>0</v>
      </c>
      <c r="W1482" s="549"/>
      <c r="X1482" s="549"/>
      <c r="Y1482" s="550">
        <f t="shared" si="158"/>
        <v>0</v>
      </c>
      <c r="Z1482" s="677" t="s">
        <v>1507</v>
      </c>
      <c r="AA1482" s="678"/>
      <c r="AB1482" s="106"/>
      <c r="AD1482" s="106"/>
      <c r="AE1482" s="106"/>
      <c r="AF1482" s="106"/>
      <c r="AG1482" s="708"/>
      <c r="AH1482" s="104"/>
      <c r="AI1482" s="106"/>
      <c r="AJ1482" s="106"/>
      <c r="AK1482" s="106"/>
      <c r="AL1482" s="708"/>
      <c r="AM1482" s="104"/>
      <c r="AN1482" s="106"/>
      <c r="AO1482" s="106"/>
      <c r="AP1482" s="106"/>
      <c r="AQ1482" s="708"/>
      <c r="AR1482" s="104"/>
      <c r="AS1482" s="106"/>
      <c r="AT1482" s="106"/>
      <c r="AU1482" s="106"/>
      <c r="AV1482" s="708"/>
      <c r="AW1482" s="104"/>
    </row>
    <row r="1483" spans="1:49" hidden="1">
      <c r="A1483" s="522">
        <v>1479</v>
      </c>
      <c r="B1483" s="531" t="s">
        <v>2714</v>
      </c>
      <c r="C1483" s="103" t="s">
        <v>123</v>
      </c>
      <c r="D1483" s="513" t="s">
        <v>2641</v>
      </c>
      <c r="E1483" s="576" t="s">
        <v>2938</v>
      </c>
      <c r="F1483" s="562" t="s">
        <v>334</v>
      </c>
      <c r="G1483" s="513" t="s">
        <v>2827</v>
      </c>
      <c r="H1483" s="87" t="s">
        <v>1513</v>
      </c>
      <c r="I1483" s="109" t="s">
        <v>1197</v>
      </c>
      <c r="J1483" s="106"/>
      <c r="K1483" s="567"/>
      <c r="L1483" s="567"/>
      <c r="M1483" s="567"/>
      <c r="N1483" s="567"/>
      <c r="O1483" s="557"/>
      <c r="P1483" s="567"/>
      <c r="Q1483" s="567"/>
      <c r="R1483" s="547" t="s">
        <v>184</v>
      </c>
      <c r="S1483" s="596">
        <v>1</v>
      </c>
      <c r="T1483" s="597">
        <v>0.2</v>
      </c>
      <c r="U1483" s="549"/>
      <c r="V1483" s="554">
        <f t="shared" si="159"/>
        <v>0</v>
      </c>
      <c r="W1483" s="549">
        <f t="shared" ref="W1483:W1491" si="162">T1483</f>
        <v>0.2</v>
      </c>
      <c r="X1483" s="549"/>
      <c r="Y1483" s="550">
        <f t="shared" ref="Y1483:Y1546" si="163">S1483*T1483*X1483*12</f>
        <v>0</v>
      </c>
      <c r="Z1483" s="677" t="s">
        <v>1507</v>
      </c>
      <c r="AA1483" s="678"/>
      <c r="AB1483" s="106"/>
      <c r="AD1483" s="106"/>
      <c r="AE1483" s="106"/>
      <c r="AF1483" s="106"/>
      <c r="AG1483" s="708"/>
      <c r="AH1483" s="104"/>
      <c r="AI1483" s="106"/>
      <c r="AJ1483" s="106"/>
      <c r="AK1483" s="106"/>
      <c r="AL1483" s="708"/>
      <c r="AM1483" s="104"/>
      <c r="AN1483" s="106"/>
      <c r="AO1483" s="106"/>
      <c r="AP1483" s="106"/>
      <c r="AQ1483" s="708"/>
      <c r="AR1483" s="104"/>
      <c r="AS1483" s="106"/>
      <c r="AT1483" s="106"/>
      <c r="AU1483" s="106"/>
      <c r="AV1483" s="708"/>
      <c r="AW1483" s="104"/>
    </row>
    <row r="1484" spans="1:49" hidden="1">
      <c r="A1484" s="522">
        <v>1480</v>
      </c>
      <c r="B1484" s="531" t="s">
        <v>2714</v>
      </c>
      <c r="C1484" s="103" t="s">
        <v>123</v>
      </c>
      <c r="D1484" s="513" t="s">
        <v>2641</v>
      </c>
      <c r="E1484" s="576" t="s">
        <v>2938</v>
      </c>
      <c r="F1484" s="562" t="s">
        <v>334</v>
      </c>
      <c r="G1484" s="513" t="s">
        <v>2827</v>
      </c>
      <c r="H1484" s="87" t="s">
        <v>355</v>
      </c>
      <c r="I1484" s="109" t="s">
        <v>2828</v>
      </c>
      <c r="J1484" s="106" t="s">
        <v>1511</v>
      </c>
      <c r="K1484" s="567"/>
      <c r="L1484" s="567"/>
      <c r="M1484" s="567"/>
      <c r="N1484" s="567"/>
      <c r="O1484" s="557"/>
      <c r="P1484" s="567"/>
      <c r="Q1484" s="567"/>
      <c r="R1484" s="547" t="s">
        <v>184</v>
      </c>
      <c r="S1484" s="596">
        <v>0</v>
      </c>
      <c r="T1484" s="597">
        <v>12</v>
      </c>
      <c r="U1484" s="549"/>
      <c r="V1484" s="554">
        <f t="shared" si="159"/>
        <v>0</v>
      </c>
      <c r="W1484" s="549">
        <f t="shared" si="162"/>
        <v>12</v>
      </c>
      <c r="X1484" s="549"/>
      <c r="Y1484" s="550">
        <f t="shared" si="163"/>
        <v>0</v>
      </c>
      <c r="Z1484" s="677" t="s">
        <v>1507</v>
      </c>
      <c r="AA1484" s="678"/>
      <c r="AB1484" s="584"/>
      <c r="AD1484" s="106"/>
      <c r="AE1484" s="106"/>
      <c r="AF1484" s="106"/>
      <c r="AG1484" s="708"/>
      <c r="AH1484" s="104"/>
      <c r="AI1484" s="106"/>
      <c r="AJ1484" s="106"/>
      <c r="AK1484" s="106"/>
      <c r="AL1484" s="708"/>
      <c r="AM1484" s="104"/>
      <c r="AN1484" s="106"/>
      <c r="AO1484" s="106"/>
      <c r="AP1484" s="106"/>
      <c r="AQ1484" s="708"/>
      <c r="AR1484" s="104"/>
      <c r="AS1484" s="106"/>
      <c r="AT1484" s="106"/>
      <c r="AU1484" s="106"/>
      <c r="AV1484" s="708"/>
      <c r="AW1484" s="104"/>
    </row>
    <row r="1485" spans="1:49" hidden="1">
      <c r="A1485" s="522">
        <v>1481</v>
      </c>
      <c r="B1485" s="531" t="s">
        <v>2714</v>
      </c>
      <c r="C1485" s="103" t="s">
        <v>123</v>
      </c>
      <c r="D1485" s="513" t="s">
        <v>2640</v>
      </c>
      <c r="E1485" s="563" t="s">
        <v>807</v>
      </c>
      <c r="F1485" s="103" t="s">
        <v>1515</v>
      </c>
      <c r="G1485" s="513" t="s">
        <v>1516</v>
      </c>
      <c r="H1485" s="87" t="s">
        <v>1591</v>
      </c>
      <c r="I1485" s="109" t="s">
        <v>1517</v>
      </c>
      <c r="J1485" s="106" t="s">
        <v>1518</v>
      </c>
      <c r="K1485" s="567"/>
      <c r="L1485" s="567"/>
      <c r="M1485" s="567"/>
      <c r="N1485" s="567"/>
      <c r="O1485" s="557"/>
      <c r="P1485" s="567"/>
      <c r="Q1485" s="567"/>
      <c r="R1485" s="547" t="s">
        <v>184</v>
      </c>
      <c r="S1485" s="596">
        <v>1</v>
      </c>
      <c r="T1485" s="597">
        <v>0.3</v>
      </c>
      <c r="U1485" s="549"/>
      <c r="V1485" s="554">
        <f t="shared" si="159"/>
        <v>0</v>
      </c>
      <c r="W1485" s="549">
        <f t="shared" si="162"/>
        <v>0.3</v>
      </c>
      <c r="X1485" s="549"/>
      <c r="Y1485" s="550">
        <f t="shared" si="163"/>
        <v>0</v>
      </c>
      <c r="Z1485" s="677" t="s">
        <v>1519</v>
      </c>
      <c r="AA1485" s="678"/>
      <c r="AB1485" s="106"/>
      <c r="AD1485" s="106"/>
      <c r="AE1485" s="106"/>
      <c r="AF1485" s="106"/>
      <c r="AG1485" s="708"/>
      <c r="AH1485" s="104"/>
      <c r="AI1485" s="106"/>
      <c r="AJ1485" s="106"/>
      <c r="AK1485" s="106"/>
      <c r="AL1485" s="708"/>
      <c r="AM1485" s="104"/>
      <c r="AN1485" s="106"/>
      <c r="AO1485" s="106"/>
      <c r="AP1485" s="106"/>
      <c r="AQ1485" s="708"/>
      <c r="AR1485" s="104"/>
      <c r="AS1485" s="106"/>
      <c r="AT1485" s="106"/>
      <c r="AU1485" s="106"/>
      <c r="AV1485" s="708"/>
      <c r="AW1485" s="104"/>
    </row>
    <row r="1486" spans="1:49" hidden="1">
      <c r="A1486" s="522">
        <v>1482</v>
      </c>
      <c r="B1486" s="531" t="s">
        <v>2714</v>
      </c>
      <c r="C1486" s="103" t="s">
        <v>123</v>
      </c>
      <c r="D1486" s="513" t="s">
        <v>2640</v>
      </c>
      <c r="E1486" s="563" t="s">
        <v>807</v>
      </c>
      <c r="F1486" s="103" t="s">
        <v>1515</v>
      </c>
      <c r="G1486" s="513" t="s">
        <v>1516</v>
      </c>
      <c r="H1486" s="87" t="s">
        <v>1520</v>
      </c>
      <c r="I1486" s="109" t="s">
        <v>1520</v>
      </c>
      <c r="J1486" s="106" t="s">
        <v>1521</v>
      </c>
      <c r="K1486" s="567"/>
      <c r="L1486" s="567"/>
      <c r="M1486" s="567"/>
      <c r="N1486" s="567"/>
      <c r="O1486" s="557"/>
      <c r="P1486" s="567"/>
      <c r="Q1486" s="567"/>
      <c r="R1486" s="547" t="s">
        <v>184</v>
      </c>
      <c r="S1486" s="596">
        <v>1</v>
      </c>
      <c r="T1486" s="597">
        <v>0.2</v>
      </c>
      <c r="U1486" s="549"/>
      <c r="V1486" s="554">
        <f t="shared" si="159"/>
        <v>0</v>
      </c>
      <c r="W1486" s="549">
        <f t="shared" si="162"/>
        <v>0.2</v>
      </c>
      <c r="X1486" s="549"/>
      <c r="Y1486" s="550">
        <f t="shared" si="163"/>
        <v>0</v>
      </c>
      <c r="Z1486" s="677" t="s">
        <v>1519</v>
      </c>
      <c r="AA1486" s="678"/>
      <c r="AB1486" s="106"/>
      <c r="AD1486" s="106"/>
      <c r="AE1486" s="106"/>
      <c r="AF1486" s="106"/>
      <c r="AG1486" s="708"/>
      <c r="AH1486" s="104"/>
      <c r="AI1486" s="106"/>
      <c r="AJ1486" s="106"/>
      <c r="AK1486" s="106"/>
      <c r="AL1486" s="708"/>
      <c r="AM1486" s="104"/>
      <c r="AN1486" s="106"/>
      <c r="AO1486" s="106"/>
      <c r="AP1486" s="106"/>
      <c r="AQ1486" s="708"/>
      <c r="AR1486" s="104"/>
      <c r="AS1486" s="106"/>
      <c r="AT1486" s="106"/>
      <c r="AU1486" s="106"/>
      <c r="AV1486" s="708"/>
      <c r="AW1486" s="104"/>
    </row>
    <row r="1487" spans="1:49" hidden="1">
      <c r="A1487" s="522">
        <v>1483</v>
      </c>
      <c r="B1487" s="531" t="s">
        <v>2714</v>
      </c>
      <c r="C1487" s="103" t="s">
        <v>123</v>
      </c>
      <c r="D1487" s="513" t="s">
        <v>2640</v>
      </c>
      <c r="E1487" s="563" t="s">
        <v>807</v>
      </c>
      <c r="F1487" s="103" t="s">
        <v>1515</v>
      </c>
      <c r="G1487" s="513" t="s">
        <v>1516</v>
      </c>
      <c r="H1487" s="87" t="s">
        <v>1522</v>
      </c>
      <c r="I1487" s="109" t="s">
        <v>1523</v>
      </c>
      <c r="J1487" s="106"/>
      <c r="K1487" s="567"/>
      <c r="L1487" s="567"/>
      <c r="M1487" s="567"/>
      <c r="N1487" s="567"/>
      <c r="O1487" s="557"/>
      <c r="P1487" s="567"/>
      <c r="Q1487" s="567"/>
      <c r="R1487" s="547" t="s">
        <v>184</v>
      </c>
      <c r="S1487" s="596">
        <v>1</v>
      </c>
      <c r="T1487" s="597">
        <v>0.2</v>
      </c>
      <c r="U1487" s="549"/>
      <c r="V1487" s="554">
        <f t="shared" si="159"/>
        <v>0</v>
      </c>
      <c r="W1487" s="549">
        <f t="shared" si="162"/>
        <v>0.2</v>
      </c>
      <c r="X1487" s="549"/>
      <c r="Y1487" s="550">
        <f t="shared" si="163"/>
        <v>0</v>
      </c>
      <c r="Z1487" s="677" t="s">
        <v>1519</v>
      </c>
      <c r="AA1487" s="678"/>
      <c r="AB1487" s="106"/>
      <c r="AD1487" s="106"/>
      <c r="AE1487" s="106"/>
      <c r="AF1487" s="106"/>
      <c r="AG1487" s="708"/>
      <c r="AH1487" s="104"/>
      <c r="AI1487" s="106"/>
      <c r="AJ1487" s="106"/>
      <c r="AK1487" s="106"/>
      <c r="AL1487" s="708"/>
      <c r="AM1487" s="104"/>
      <c r="AN1487" s="106"/>
      <c r="AO1487" s="106"/>
      <c r="AP1487" s="106"/>
      <c r="AQ1487" s="708"/>
      <c r="AR1487" s="104"/>
      <c r="AS1487" s="106"/>
      <c r="AT1487" s="106"/>
      <c r="AU1487" s="106"/>
      <c r="AV1487" s="708"/>
      <c r="AW1487" s="104"/>
    </row>
    <row r="1488" spans="1:49" hidden="1">
      <c r="A1488" s="522">
        <v>1484</v>
      </c>
      <c r="B1488" s="531" t="s">
        <v>2714</v>
      </c>
      <c r="C1488" s="103" t="s">
        <v>123</v>
      </c>
      <c r="D1488" s="513" t="s">
        <v>2640</v>
      </c>
      <c r="E1488" s="563" t="s">
        <v>807</v>
      </c>
      <c r="F1488" s="103" t="s">
        <v>1515</v>
      </c>
      <c r="G1488" s="513" t="s">
        <v>1516</v>
      </c>
      <c r="H1488" s="87" t="s">
        <v>1524</v>
      </c>
      <c r="I1488" s="109" t="s">
        <v>1525</v>
      </c>
      <c r="J1488" s="106" t="s">
        <v>1526</v>
      </c>
      <c r="K1488" s="567"/>
      <c r="L1488" s="567"/>
      <c r="M1488" s="567"/>
      <c r="N1488" s="567"/>
      <c r="O1488" s="557" t="s">
        <v>2563</v>
      </c>
      <c r="P1488" s="567"/>
      <c r="Q1488" s="567"/>
      <c r="R1488" s="547" t="s">
        <v>184</v>
      </c>
      <c r="S1488" s="596">
        <v>1</v>
      </c>
      <c r="T1488" s="597">
        <v>0.2</v>
      </c>
      <c r="U1488" s="549"/>
      <c r="V1488" s="554">
        <f t="shared" si="159"/>
        <v>0</v>
      </c>
      <c r="W1488" s="549">
        <f t="shared" si="162"/>
        <v>0.2</v>
      </c>
      <c r="X1488" s="549"/>
      <c r="Y1488" s="550">
        <f t="shared" si="163"/>
        <v>0</v>
      </c>
      <c r="Z1488" s="677" t="s">
        <v>1519</v>
      </c>
      <c r="AA1488" s="678"/>
      <c r="AB1488" s="106"/>
      <c r="AD1488" s="106"/>
      <c r="AE1488" s="106"/>
      <c r="AF1488" s="106"/>
      <c r="AG1488" s="708"/>
      <c r="AH1488" s="104"/>
      <c r="AI1488" s="106"/>
      <c r="AJ1488" s="106"/>
      <c r="AK1488" s="106"/>
      <c r="AL1488" s="708"/>
      <c r="AM1488" s="104"/>
      <c r="AN1488" s="106"/>
      <c r="AO1488" s="106"/>
      <c r="AP1488" s="106"/>
      <c r="AQ1488" s="708"/>
      <c r="AR1488" s="104"/>
      <c r="AS1488" s="106"/>
      <c r="AT1488" s="106"/>
      <c r="AU1488" s="106"/>
      <c r="AV1488" s="708"/>
      <c r="AW1488" s="104"/>
    </row>
    <row r="1489" spans="1:49" ht="23" hidden="1">
      <c r="A1489" s="522">
        <v>1485</v>
      </c>
      <c r="B1489" s="531" t="s">
        <v>2714</v>
      </c>
      <c r="C1489" s="103" t="s">
        <v>123</v>
      </c>
      <c r="D1489" s="513" t="s">
        <v>2640</v>
      </c>
      <c r="E1489" s="563" t="s">
        <v>807</v>
      </c>
      <c r="F1489" s="103" t="s">
        <v>1515</v>
      </c>
      <c r="G1489" s="513" t="s">
        <v>1516</v>
      </c>
      <c r="H1489" s="87" t="s">
        <v>1527</v>
      </c>
      <c r="I1489" s="109" t="s">
        <v>1528</v>
      </c>
      <c r="J1489" s="87" t="s">
        <v>1529</v>
      </c>
      <c r="K1489" s="567"/>
      <c r="L1489" s="567"/>
      <c r="M1489" s="567"/>
      <c r="N1489" s="567"/>
      <c r="O1489" s="557"/>
      <c r="P1489" s="567"/>
      <c r="Q1489" s="567"/>
      <c r="R1489" s="547" t="s">
        <v>184</v>
      </c>
      <c r="S1489" s="596">
        <v>1</v>
      </c>
      <c r="T1489" s="597">
        <v>0.1</v>
      </c>
      <c r="U1489" s="549"/>
      <c r="V1489" s="554">
        <f t="shared" si="159"/>
        <v>0</v>
      </c>
      <c r="W1489" s="549">
        <f t="shared" si="162"/>
        <v>0.1</v>
      </c>
      <c r="X1489" s="549"/>
      <c r="Y1489" s="550">
        <f t="shared" si="163"/>
        <v>0</v>
      </c>
      <c r="Z1489" s="677" t="s">
        <v>1519</v>
      </c>
      <c r="AA1489" s="678"/>
      <c r="AB1489" s="106"/>
      <c r="AD1489" s="106"/>
      <c r="AE1489" s="106"/>
      <c r="AF1489" s="106"/>
      <c r="AG1489" s="708"/>
      <c r="AH1489" s="104"/>
      <c r="AI1489" s="106"/>
      <c r="AJ1489" s="106"/>
      <c r="AK1489" s="106"/>
      <c r="AL1489" s="708"/>
      <c r="AM1489" s="104"/>
      <c r="AN1489" s="106"/>
      <c r="AO1489" s="106"/>
      <c r="AP1489" s="106"/>
      <c r="AQ1489" s="708"/>
      <c r="AR1489" s="104"/>
      <c r="AS1489" s="106"/>
      <c r="AT1489" s="106"/>
      <c r="AU1489" s="106"/>
      <c r="AV1489" s="708"/>
      <c r="AW1489" s="104"/>
    </row>
    <row r="1490" spans="1:49" ht="23" hidden="1">
      <c r="A1490" s="522">
        <v>1486</v>
      </c>
      <c r="B1490" s="531" t="s">
        <v>2714</v>
      </c>
      <c r="C1490" s="103" t="s">
        <v>123</v>
      </c>
      <c r="D1490" s="513" t="s">
        <v>2640</v>
      </c>
      <c r="E1490" s="563" t="s">
        <v>807</v>
      </c>
      <c r="F1490" s="103" t="s">
        <v>1515</v>
      </c>
      <c r="G1490" s="513" t="s">
        <v>1516</v>
      </c>
      <c r="H1490" s="87" t="s">
        <v>1530</v>
      </c>
      <c r="I1490" s="109" t="s">
        <v>1531</v>
      </c>
      <c r="J1490" s="87" t="s">
        <v>1532</v>
      </c>
      <c r="K1490" s="567"/>
      <c r="L1490" s="567"/>
      <c r="M1490" s="567"/>
      <c r="N1490" s="567"/>
      <c r="O1490" s="557" t="s">
        <v>2564</v>
      </c>
      <c r="P1490" s="567"/>
      <c r="Q1490" s="567"/>
      <c r="R1490" s="547" t="s">
        <v>184</v>
      </c>
      <c r="S1490" s="596">
        <v>1</v>
      </c>
      <c r="T1490" s="597">
        <v>0.1</v>
      </c>
      <c r="U1490" s="549"/>
      <c r="V1490" s="554">
        <f t="shared" si="159"/>
        <v>0</v>
      </c>
      <c r="W1490" s="549">
        <f t="shared" si="162"/>
        <v>0.1</v>
      </c>
      <c r="X1490" s="549"/>
      <c r="Y1490" s="550">
        <f t="shared" si="163"/>
        <v>0</v>
      </c>
      <c r="Z1490" s="677" t="s">
        <v>1519</v>
      </c>
      <c r="AA1490" s="678"/>
      <c r="AB1490" s="573" t="s">
        <v>2565</v>
      </c>
      <c r="AC1490"/>
      <c r="AD1490" s="567"/>
      <c r="AE1490" s="567"/>
      <c r="AF1490" s="567"/>
      <c r="AG1490" s="708"/>
      <c r="AH1490" s="104"/>
      <c r="AI1490" s="567"/>
      <c r="AJ1490" s="567"/>
      <c r="AK1490" s="567"/>
      <c r="AL1490" s="708"/>
      <c r="AM1490" s="104"/>
      <c r="AN1490" s="567"/>
      <c r="AO1490" s="567"/>
      <c r="AP1490" s="567"/>
      <c r="AQ1490" s="708"/>
      <c r="AR1490" s="104"/>
      <c r="AS1490" s="567"/>
      <c r="AT1490" s="567"/>
      <c r="AU1490" s="567"/>
      <c r="AV1490" s="708"/>
      <c r="AW1490" s="104"/>
    </row>
    <row r="1491" spans="1:49" hidden="1">
      <c r="A1491" s="522">
        <v>1487</v>
      </c>
      <c r="B1491" s="531" t="s">
        <v>2714</v>
      </c>
      <c r="C1491" s="103" t="s">
        <v>123</v>
      </c>
      <c r="D1491" s="513" t="s">
        <v>2640</v>
      </c>
      <c r="E1491" s="563" t="s">
        <v>807</v>
      </c>
      <c r="F1491" s="103" t="s">
        <v>1515</v>
      </c>
      <c r="G1491" s="513" t="s">
        <v>1516</v>
      </c>
      <c r="H1491" s="87" t="s">
        <v>687</v>
      </c>
      <c r="I1491" s="109" t="s">
        <v>439</v>
      </c>
      <c r="J1491" s="106"/>
      <c r="K1491" s="567"/>
      <c r="L1491" s="567"/>
      <c r="M1491" s="567"/>
      <c r="N1491" s="567"/>
      <c r="O1491" s="557"/>
      <c r="P1491" s="567"/>
      <c r="Q1491" s="567"/>
      <c r="R1491" s="547" t="s">
        <v>184</v>
      </c>
      <c r="S1491" s="596">
        <v>1</v>
      </c>
      <c r="T1491" s="597">
        <v>0.1</v>
      </c>
      <c r="U1491" s="549"/>
      <c r="V1491" s="554">
        <f t="shared" si="159"/>
        <v>0</v>
      </c>
      <c r="W1491" s="549">
        <f t="shared" si="162"/>
        <v>0.1</v>
      </c>
      <c r="X1491" s="549"/>
      <c r="Y1491" s="550">
        <f t="shared" si="163"/>
        <v>0</v>
      </c>
      <c r="Z1491" s="677" t="s">
        <v>1519</v>
      </c>
      <c r="AA1491" s="678"/>
      <c r="AB1491" s="567"/>
      <c r="AC1491"/>
      <c r="AD1491" s="567"/>
      <c r="AE1491" s="567"/>
      <c r="AF1491" s="567"/>
      <c r="AG1491" s="708"/>
      <c r="AH1491" s="104"/>
      <c r="AI1491" s="567"/>
      <c r="AJ1491" s="567"/>
      <c r="AK1491" s="567"/>
      <c r="AL1491" s="708"/>
      <c r="AM1491" s="104"/>
      <c r="AN1491" s="567"/>
      <c r="AO1491" s="567"/>
      <c r="AP1491" s="567"/>
      <c r="AQ1491" s="708"/>
      <c r="AR1491" s="104"/>
      <c r="AS1491" s="567"/>
      <c r="AT1491" s="567"/>
      <c r="AU1491" s="567"/>
      <c r="AV1491" s="708"/>
      <c r="AW1491" s="104"/>
    </row>
    <row r="1492" spans="1:49" ht="23" hidden="1">
      <c r="A1492" s="522">
        <v>1488</v>
      </c>
      <c r="B1492" s="531" t="s">
        <v>2714</v>
      </c>
      <c r="C1492" s="103" t="s">
        <v>123</v>
      </c>
      <c r="D1492" s="513" t="s">
        <v>2640</v>
      </c>
      <c r="E1492" s="563" t="s">
        <v>807</v>
      </c>
      <c r="F1492" s="103" t="s">
        <v>2829</v>
      </c>
      <c r="G1492" s="103" t="s">
        <v>2830</v>
      </c>
      <c r="H1492" s="87" t="s">
        <v>2831</v>
      </c>
      <c r="I1492" s="87" t="s">
        <v>2832</v>
      </c>
      <c r="J1492" s="106" t="s">
        <v>2833</v>
      </c>
      <c r="K1492" s="106"/>
      <c r="L1492" s="103"/>
      <c r="M1492" s="106"/>
      <c r="N1492" s="106"/>
      <c r="O1492" s="557"/>
      <c r="P1492" s="102"/>
      <c r="Q1492" s="102"/>
      <c r="R1492" s="87" t="s">
        <v>184</v>
      </c>
      <c r="S1492" s="548">
        <v>1</v>
      </c>
      <c r="T1492" s="549">
        <f>1/60</f>
        <v>1.6666666666666666E-2</v>
      </c>
      <c r="U1492" s="549"/>
      <c r="V1492" s="554">
        <f t="shared" si="159"/>
        <v>0</v>
      </c>
      <c r="W1492" s="702">
        <f>1/60</f>
        <v>1.6666666666666666E-2</v>
      </c>
      <c r="X1492" s="549"/>
      <c r="Y1492" s="550">
        <f t="shared" si="163"/>
        <v>0</v>
      </c>
      <c r="Z1492" s="677"/>
      <c r="AA1492" s="678"/>
      <c r="AB1492" s="106"/>
      <c r="AC1492"/>
      <c r="AD1492" s="87"/>
      <c r="AE1492" s="106"/>
      <c r="AF1492" s="106"/>
      <c r="AG1492" s="106"/>
      <c r="AH1492" s="104"/>
      <c r="AI1492" s="87"/>
      <c r="AJ1492" s="106"/>
      <c r="AK1492" s="106"/>
      <c r="AL1492" s="106"/>
      <c r="AM1492" s="104"/>
      <c r="AN1492" s="87"/>
      <c r="AO1492" s="106"/>
      <c r="AP1492" s="106"/>
      <c r="AQ1492" s="106"/>
      <c r="AR1492" s="104"/>
      <c r="AS1492" s="87"/>
      <c r="AT1492" s="106"/>
      <c r="AU1492" s="106"/>
      <c r="AV1492" s="106"/>
      <c r="AW1492" s="104"/>
    </row>
    <row r="1493" spans="1:49" ht="16.5" hidden="1" customHeight="1">
      <c r="A1493" s="522">
        <v>1489</v>
      </c>
      <c r="B1493" s="531" t="s">
        <v>2714</v>
      </c>
      <c r="C1493" s="103" t="s">
        <v>123</v>
      </c>
      <c r="D1493" s="513" t="s">
        <v>2640</v>
      </c>
      <c r="E1493" s="563" t="s">
        <v>807</v>
      </c>
      <c r="F1493" s="103" t="str">
        <f t="shared" ref="F1493:F1502" si="164">F1492</f>
        <v>전극 전기 저항측정</v>
      </c>
      <c r="G1493" s="103" t="s">
        <v>2830</v>
      </c>
      <c r="H1493" s="87" t="s">
        <v>2834</v>
      </c>
      <c r="I1493" s="87" t="s">
        <v>2835</v>
      </c>
      <c r="J1493" s="106" t="s">
        <v>2833</v>
      </c>
      <c r="K1493" s="106"/>
      <c r="L1493" s="103"/>
      <c r="M1493" s="106"/>
      <c r="N1493" s="106"/>
      <c r="O1493" s="557"/>
      <c r="P1493" s="102"/>
      <c r="Q1493" s="102"/>
      <c r="R1493" s="87" t="s">
        <v>184</v>
      </c>
      <c r="S1493" s="548"/>
      <c r="T1493" s="549"/>
      <c r="U1493" s="549"/>
      <c r="V1493" s="554">
        <f t="shared" si="159"/>
        <v>0</v>
      </c>
      <c r="W1493" s="702"/>
      <c r="X1493" s="549"/>
      <c r="Y1493" s="550">
        <f t="shared" si="163"/>
        <v>0</v>
      </c>
      <c r="Z1493" s="677"/>
      <c r="AA1493" s="678"/>
      <c r="AB1493" s="106"/>
      <c r="AC1493"/>
      <c r="AD1493" s="87"/>
      <c r="AE1493" s="106"/>
      <c r="AF1493" s="106"/>
      <c r="AG1493" s="106"/>
      <c r="AH1493" s="104"/>
      <c r="AI1493" s="87"/>
      <c r="AJ1493" s="106"/>
      <c r="AK1493" s="106"/>
      <c r="AL1493" s="106"/>
      <c r="AM1493" s="104"/>
      <c r="AN1493" s="87"/>
      <c r="AO1493" s="106"/>
      <c r="AP1493" s="106"/>
      <c r="AQ1493" s="106"/>
      <c r="AR1493" s="104"/>
      <c r="AS1493" s="87"/>
      <c r="AT1493" s="106"/>
      <c r="AU1493" s="106"/>
      <c r="AV1493" s="106"/>
      <c r="AW1493" s="104"/>
    </row>
    <row r="1494" spans="1:49" hidden="1">
      <c r="A1494" s="522">
        <v>1490</v>
      </c>
      <c r="B1494" s="531" t="s">
        <v>2714</v>
      </c>
      <c r="C1494" s="103" t="s">
        <v>123</v>
      </c>
      <c r="D1494" s="513" t="s">
        <v>2640</v>
      </c>
      <c r="E1494" s="563" t="s">
        <v>807</v>
      </c>
      <c r="F1494" s="103" t="str">
        <f t="shared" si="164"/>
        <v>전극 전기 저항측정</v>
      </c>
      <c r="G1494" s="103" t="s">
        <v>2830</v>
      </c>
      <c r="H1494" s="87" t="s">
        <v>2836</v>
      </c>
      <c r="I1494" s="87" t="s">
        <v>2837</v>
      </c>
      <c r="J1494" s="106" t="s">
        <v>2833</v>
      </c>
      <c r="K1494" s="106"/>
      <c r="L1494" s="103"/>
      <c r="M1494" s="106"/>
      <c r="N1494" s="106"/>
      <c r="O1494" s="557"/>
      <c r="P1494" s="102"/>
      <c r="Q1494" s="102"/>
      <c r="R1494" s="87" t="s">
        <v>184</v>
      </c>
      <c r="S1494" s="548"/>
      <c r="T1494" s="549"/>
      <c r="U1494" s="549"/>
      <c r="V1494" s="554">
        <f t="shared" si="159"/>
        <v>0</v>
      </c>
      <c r="W1494" s="702"/>
      <c r="X1494" s="549"/>
      <c r="Y1494" s="550">
        <f t="shared" si="163"/>
        <v>0</v>
      </c>
      <c r="Z1494" s="677"/>
      <c r="AA1494" s="678"/>
      <c r="AB1494" s="106"/>
      <c r="AC1494"/>
      <c r="AD1494" s="87"/>
      <c r="AE1494" s="106"/>
      <c r="AF1494" s="106"/>
      <c r="AG1494" s="106"/>
      <c r="AH1494" s="104"/>
      <c r="AI1494" s="87"/>
      <c r="AJ1494" s="106"/>
      <c r="AK1494" s="106"/>
      <c r="AL1494" s="106"/>
      <c r="AM1494" s="104"/>
      <c r="AN1494" s="87"/>
      <c r="AO1494" s="106"/>
      <c r="AP1494" s="106"/>
      <c r="AQ1494" s="106"/>
      <c r="AR1494" s="104"/>
      <c r="AS1494" s="87"/>
      <c r="AT1494" s="106"/>
      <c r="AU1494" s="106"/>
      <c r="AV1494" s="106"/>
      <c r="AW1494" s="104"/>
    </row>
    <row r="1495" spans="1:49" ht="23" hidden="1">
      <c r="A1495" s="522">
        <v>1491</v>
      </c>
      <c r="B1495" s="531" t="s">
        <v>2714</v>
      </c>
      <c r="C1495" s="103" t="s">
        <v>123</v>
      </c>
      <c r="D1495" s="513" t="s">
        <v>2640</v>
      </c>
      <c r="E1495" s="563" t="s">
        <v>807</v>
      </c>
      <c r="F1495" s="103" t="str">
        <f t="shared" si="164"/>
        <v>전극 전기 저항측정</v>
      </c>
      <c r="G1495" s="103" t="s">
        <v>2830</v>
      </c>
      <c r="H1495" s="87" t="s">
        <v>2838</v>
      </c>
      <c r="I1495" s="87" t="s">
        <v>2839</v>
      </c>
      <c r="J1495" s="106" t="s">
        <v>2833</v>
      </c>
      <c r="K1495" s="106"/>
      <c r="L1495" s="103"/>
      <c r="M1495" s="106"/>
      <c r="N1495" s="106"/>
      <c r="O1495" s="557"/>
      <c r="P1495" s="102"/>
      <c r="Q1495" s="102"/>
      <c r="R1495" s="87" t="s">
        <v>184</v>
      </c>
      <c r="S1495" s="548"/>
      <c r="T1495" s="549"/>
      <c r="U1495" s="549"/>
      <c r="V1495" s="554">
        <f t="shared" si="159"/>
        <v>0</v>
      </c>
      <c r="W1495" s="702"/>
      <c r="X1495" s="549"/>
      <c r="Y1495" s="550">
        <f t="shared" si="163"/>
        <v>0</v>
      </c>
      <c r="Z1495" s="677"/>
      <c r="AA1495" s="678"/>
      <c r="AB1495" s="106"/>
      <c r="AC1495"/>
      <c r="AD1495" s="87"/>
      <c r="AE1495" s="106"/>
      <c r="AF1495" s="106"/>
      <c r="AG1495" s="106"/>
      <c r="AH1495" s="104"/>
      <c r="AI1495" s="87"/>
      <c r="AJ1495" s="106"/>
      <c r="AK1495" s="106"/>
      <c r="AL1495" s="106"/>
      <c r="AM1495" s="104"/>
      <c r="AN1495" s="87"/>
      <c r="AO1495" s="106"/>
      <c r="AP1495" s="106"/>
      <c r="AQ1495" s="106"/>
      <c r="AR1495" s="104"/>
      <c r="AS1495" s="87"/>
      <c r="AT1495" s="106"/>
      <c r="AU1495" s="106"/>
      <c r="AV1495" s="106"/>
      <c r="AW1495" s="104"/>
    </row>
    <row r="1496" spans="1:49" ht="16.5" hidden="1" customHeight="1">
      <c r="A1496" s="522">
        <v>1492</v>
      </c>
      <c r="B1496" s="531" t="s">
        <v>2714</v>
      </c>
      <c r="C1496" s="103" t="s">
        <v>123</v>
      </c>
      <c r="D1496" s="513" t="s">
        <v>2640</v>
      </c>
      <c r="E1496" s="563" t="s">
        <v>807</v>
      </c>
      <c r="F1496" s="103" t="str">
        <f t="shared" si="164"/>
        <v>전극 전기 저항측정</v>
      </c>
      <c r="G1496" s="103" t="s">
        <v>2830</v>
      </c>
      <c r="H1496" s="87" t="s">
        <v>2840</v>
      </c>
      <c r="I1496" s="87" t="s">
        <v>2841</v>
      </c>
      <c r="J1496" s="106" t="s">
        <v>2833</v>
      </c>
      <c r="K1496" s="106"/>
      <c r="L1496" s="103"/>
      <c r="M1496" s="106"/>
      <c r="N1496" s="106"/>
      <c r="O1496" s="557"/>
      <c r="P1496" s="102"/>
      <c r="Q1496" s="102"/>
      <c r="R1496" s="87" t="s">
        <v>184</v>
      </c>
      <c r="S1496" s="548"/>
      <c r="T1496" s="549"/>
      <c r="U1496" s="549"/>
      <c r="V1496" s="554">
        <f t="shared" si="159"/>
        <v>0</v>
      </c>
      <c r="W1496" s="702"/>
      <c r="X1496" s="549"/>
      <c r="Y1496" s="550">
        <f t="shared" si="163"/>
        <v>0</v>
      </c>
      <c r="Z1496" s="677"/>
      <c r="AA1496" s="678"/>
      <c r="AB1496" s="106"/>
      <c r="AC1496"/>
      <c r="AD1496" s="87"/>
      <c r="AE1496" s="106"/>
      <c r="AF1496" s="106"/>
      <c r="AG1496" s="106"/>
      <c r="AH1496" s="104"/>
      <c r="AI1496" s="87"/>
      <c r="AJ1496" s="106"/>
      <c r="AK1496" s="106"/>
      <c r="AL1496" s="106"/>
      <c r="AM1496" s="104"/>
      <c r="AN1496" s="87"/>
      <c r="AO1496" s="106"/>
      <c r="AP1496" s="106"/>
      <c r="AQ1496" s="106"/>
      <c r="AR1496" s="104"/>
      <c r="AS1496" s="87"/>
      <c r="AT1496" s="106"/>
      <c r="AU1496" s="106"/>
      <c r="AV1496" s="106"/>
      <c r="AW1496" s="104"/>
    </row>
    <row r="1497" spans="1:49" ht="16.5" hidden="1" customHeight="1">
      <c r="A1497" s="522">
        <v>1493</v>
      </c>
      <c r="B1497" s="531" t="s">
        <v>2714</v>
      </c>
      <c r="C1497" s="103" t="s">
        <v>123</v>
      </c>
      <c r="D1497" s="513" t="s">
        <v>2640</v>
      </c>
      <c r="E1497" s="563" t="s">
        <v>807</v>
      </c>
      <c r="F1497" s="103" t="str">
        <f t="shared" si="164"/>
        <v>전극 전기 저항측정</v>
      </c>
      <c r="G1497" s="103" t="s">
        <v>2830</v>
      </c>
      <c r="H1497" s="87" t="s">
        <v>2842</v>
      </c>
      <c r="I1497" s="87" t="s">
        <v>2843</v>
      </c>
      <c r="J1497" s="106" t="s">
        <v>2833</v>
      </c>
      <c r="K1497" s="106"/>
      <c r="L1497" s="103"/>
      <c r="M1497" s="106"/>
      <c r="N1497" s="106"/>
      <c r="O1497" s="557"/>
      <c r="P1497" s="102"/>
      <c r="Q1497" s="102"/>
      <c r="R1497" s="87" t="s">
        <v>184</v>
      </c>
      <c r="S1497" s="548"/>
      <c r="T1497" s="549"/>
      <c r="U1497" s="549"/>
      <c r="V1497" s="554">
        <f t="shared" si="159"/>
        <v>0</v>
      </c>
      <c r="W1497" s="702"/>
      <c r="X1497" s="549"/>
      <c r="Y1497" s="550">
        <f t="shared" si="163"/>
        <v>0</v>
      </c>
      <c r="Z1497" s="677"/>
      <c r="AA1497" s="678"/>
      <c r="AB1497" s="106"/>
      <c r="AC1497"/>
      <c r="AD1497" s="87"/>
      <c r="AE1497" s="106"/>
      <c r="AF1497" s="106"/>
      <c r="AG1497" s="106"/>
      <c r="AH1497" s="104"/>
      <c r="AI1497" s="87"/>
      <c r="AJ1497" s="106"/>
      <c r="AK1497" s="106"/>
      <c r="AL1497" s="106"/>
      <c r="AM1497" s="104"/>
      <c r="AN1497" s="87"/>
      <c r="AO1497" s="106"/>
      <c r="AP1497" s="106"/>
      <c r="AQ1497" s="106"/>
      <c r="AR1497" s="104"/>
      <c r="AS1497" s="87"/>
      <c r="AT1497" s="106"/>
      <c r="AU1497" s="106"/>
      <c r="AV1497" s="106"/>
      <c r="AW1497" s="104"/>
    </row>
    <row r="1498" spans="1:49" ht="23" hidden="1">
      <c r="A1498" s="522">
        <v>1494</v>
      </c>
      <c r="B1498" s="531" t="s">
        <v>2714</v>
      </c>
      <c r="C1498" s="103" t="s">
        <v>123</v>
      </c>
      <c r="D1498" s="513" t="s">
        <v>2640</v>
      </c>
      <c r="E1498" s="563" t="s">
        <v>807</v>
      </c>
      <c r="F1498" s="513" t="str">
        <f t="shared" si="164"/>
        <v>전극 전기 저항측정</v>
      </c>
      <c r="G1498" s="103" t="s">
        <v>2830</v>
      </c>
      <c r="H1498" s="87" t="s">
        <v>2844</v>
      </c>
      <c r="I1498" s="87" t="s">
        <v>2845</v>
      </c>
      <c r="J1498" s="106" t="s">
        <v>2833</v>
      </c>
      <c r="K1498" s="106"/>
      <c r="L1498" s="103"/>
      <c r="M1498" s="106"/>
      <c r="N1498" s="106"/>
      <c r="O1498" s="557"/>
      <c r="P1498" s="102"/>
      <c r="Q1498" s="102"/>
      <c r="R1498" s="87" t="s">
        <v>184</v>
      </c>
      <c r="S1498" s="548"/>
      <c r="T1498" s="549"/>
      <c r="U1498" s="549"/>
      <c r="V1498" s="554">
        <f t="shared" si="159"/>
        <v>0</v>
      </c>
      <c r="W1498" s="702"/>
      <c r="X1498" s="549"/>
      <c r="Y1498" s="550">
        <f t="shared" si="163"/>
        <v>0</v>
      </c>
      <c r="Z1498" s="677"/>
      <c r="AA1498" s="678"/>
      <c r="AB1498" s="106"/>
      <c r="AC1498"/>
      <c r="AD1498" s="87"/>
      <c r="AE1498" s="106"/>
      <c r="AF1498" s="106"/>
      <c r="AG1498" s="106"/>
      <c r="AH1498" s="104"/>
      <c r="AI1498" s="87"/>
      <c r="AJ1498" s="106"/>
      <c r="AK1498" s="106"/>
      <c r="AL1498" s="106"/>
      <c r="AM1498" s="104"/>
      <c r="AN1498" s="87"/>
      <c r="AO1498" s="106"/>
      <c r="AP1498" s="106"/>
      <c r="AQ1498" s="106"/>
      <c r="AR1498" s="104"/>
      <c r="AS1498" s="87"/>
      <c r="AT1498" s="106"/>
      <c r="AU1498" s="106"/>
      <c r="AV1498" s="106"/>
      <c r="AW1498" s="104"/>
    </row>
    <row r="1499" spans="1:49" ht="16.5" hidden="1" customHeight="1">
      <c r="A1499" s="522">
        <v>1495</v>
      </c>
      <c r="B1499" s="531" t="s">
        <v>2714</v>
      </c>
      <c r="C1499" s="103" t="s">
        <v>123</v>
      </c>
      <c r="D1499" s="513" t="s">
        <v>2640</v>
      </c>
      <c r="E1499" s="563" t="s">
        <v>807</v>
      </c>
      <c r="F1499" s="513" t="str">
        <f t="shared" si="164"/>
        <v>전극 전기 저항측정</v>
      </c>
      <c r="G1499" s="103" t="s">
        <v>2830</v>
      </c>
      <c r="H1499" s="87" t="s">
        <v>2846</v>
      </c>
      <c r="I1499" s="87" t="s">
        <v>2847</v>
      </c>
      <c r="J1499" s="106" t="s">
        <v>2833</v>
      </c>
      <c r="K1499" s="106"/>
      <c r="L1499" s="103"/>
      <c r="M1499" s="106"/>
      <c r="N1499" s="106"/>
      <c r="O1499" s="557"/>
      <c r="P1499" s="102"/>
      <c r="Q1499" s="102"/>
      <c r="R1499" s="87" t="s">
        <v>184</v>
      </c>
      <c r="S1499" s="548"/>
      <c r="T1499" s="549"/>
      <c r="U1499" s="549"/>
      <c r="V1499" s="554">
        <f t="shared" si="159"/>
        <v>0</v>
      </c>
      <c r="W1499" s="702"/>
      <c r="X1499" s="549"/>
      <c r="Y1499" s="550">
        <f t="shared" si="163"/>
        <v>0</v>
      </c>
      <c r="Z1499" s="677"/>
      <c r="AA1499" s="678"/>
      <c r="AB1499" s="106"/>
      <c r="AC1499"/>
      <c r="AD1499" s="87"/>
      <c r="AE1499" s="106"/>
      <c r="AF1499" s="106"/>
      <c r="AG1499" s="106"/>
      <c r="AH1499" s="104"/>
      <c r="AI1499" s="87"/>
      <c r="AJ1499" s="106"/>
      <c r="AK1499" s="106"/>
      <c r="AL1499" s="106"/>
      <c r="AM1499" s="104"/>
      <c r="AN1499" s="87"/>
      <c r="AO1499" s="106"/>
      <c r="AP1499" s="106"/>
      <c r="AQ1499" s="106"/>
      <c r="AR1499" s="104"/>
      <c r="AS1499" s="87"/>
      <c r="AT1499" s="106"/>
      <c r="AU1499" s="106"/>
      <c r="AV1499" s="106"/>
      <c r="AW1499" s="104"/>
    </row>
    <row r="1500" spans="1:49" hidden="1">
      <c r="A1500" s="522">
        <v>1496</v>
      </c>
      <c r="B1500" s="531" t="s">
        <v>2714</v>
      </c>
      <c r="C1500" s="103" t="s">
        <v>123</v>
      </c>
      <c r="D1500" s="513" t="s">
        <v>2640</v>
      </c>
      <c r="E1500" s="563" t="s">
        <v>807</v>
      </c>
      <c r="F1500" s="513" t="str">
        <f t="shared" si="164"/>
        <v>전극 전기 저항측정</v>
      </c>
      <c r="G1500" s="103" t="s">
        <v>2830</v>
      </c>
      <c r="H1500" s="87" t="s">
        <v>2848</v>
      </c>
      <c r="I1500" s="87" t="s">
        <v>2849</v>
      </c>
      <c r="J1500" s="106" t="s">
        <v>2833</v>
      </c>
      <c r="K1500" s="106"/>
      <c r="L1500" s="103"/>
      <c r="M1500" s="106"/>
      <c r="N1500" s="106"/>
      <c r="O1500" s="557"/>
      <c r="P1500" s="102"/>
      <c r="Q1500" s="102"/>
      <c r="R1500" s="87" t="s">
        <v>184</v>
      </c>
      <c r="S1500" s="548"/>
      <c r="T1500" s="549"/>
      <c r="U1500" s="549"/>
      <c r="V1500" s="554">
        <f t="shared" si="159"/>
        <v>0</v>
      </c>
      <c r="W1500" s="702"/>
      <c r="X1500" s="549"/>
      <c r="Y1500" s="550">
        <f t="shared" si="163"/>
        <v>0</v>
      </c>
      <c r="Z1500" s="677"/>
      <c r="AA1500" s="678"/>
      <c r="AB1500" s="106"/>
      <c r="AC1500"/>
      <c r="AD1500" s="87"/>
      <c r="AE1500" s="106"/>
      <c r="AF1500" s="106"/>
      <c r="AG1500" s="106"/>
      <c r="AH1500" s="104"/>
      <c r="AI1500" s="87"/>
      <c r="AJ1500" s="106"/>
      <c r="AK1500" s="106"/>
      <c r="AL1500" s="106"/>
      <c r="AM1500" s="104"/>
      <c r="AN1500" s="87"/>
      <c r="AO1500" s="106"/>
      <c r="AP1500" s="106"/>
      <c r="AQ1500" s="106"/>
      <c r="AR1500" s="104"/>
      <c r="AS1500" s="87"/>
      <c r="AT1500" s="106"/>
      <c r="AU1500" s="106"/>
      <c r="AV1500" s="106"/>
      <c r="AW1500" s="104"/>
    </row>
    <row r="1501" spans="1:49" ht="16.5" hidden="1" customHeight="1">
      <c r="A1501" s="522">
        <v>1497</v>
      </c>
      <c r="B1501" s="531" t="s">
        <v>2714</v>
      </c>
      <c r="C1501" s="103" t="s">
        <v>123</v>
      </c>
      <c r="D1501" s="513" t="s">
        <v>2640</v>
      </c>
      <c r="E1501" s="563" t="s">
        <v>807</v>
      </c>
      <c r="F1501" s="513" t="str">
        <f t="shared" si="164"/>
        <v>전극 전기 저항측정</v>
      </c>
      <c r="G1501" s="103" t="s">
        <v>2830</v>
      </c>
      <c r="H1501" s="87" t="s">
        <v>2850</v>
      </c>
      <c r="I1501" s="87" t="s">
        <v>2851</v>
      </c>
      <c r="J1501" s="106" t="s">
        <v>2833</v>
      </c>
      <c r="K1501" s="106"/>
      <c r="L1501" s="103"/>
      <c r="M1501" s="106"/>
      <c r="N1501" s="106"/>
      <c r="O1501" s="557"/>
      <c r="P1501" s="102"/>
      <c r="Q1501" s="102"/>
      <c r="R1501" s="87" t="s">
        <v>184</v>
      </c>
      <c r="S1501" s="548"/>
      <c r="T1501" s="549"/>
      <c r="U1501" s="549"/>
      <c r="V1501" s="554">
        <f t="shared" si="159"/>
        <v>0</v>
      </c>
      <c r="W1501" s="702"/>
      <c r="X1501" s="549"/>
      <c r="Y1501" s="550">
        <f t="shared" si="163"/>
        <v>0</v>
      </c>
      <c r="Z1501" s="677"/>
      <c r="AA1501" s="678"/>
      <c r="AB1501" s="106"/>
      <c r="AC1501"/>
      <c r="AD1501" s="87"/>
      <c r="AE1501" s="106"/>
      <c r="AF1501" s="106"/>
      <c r="AG1501" s="106"/>
      <c r="AH1501" s="104"/>
      <c r="AI1501" s="87"/>
      <c r="AJ1501" s="106"/>
      <c r="AK1501" s="106"/>
      <c r="AL1501" s="106"/>
      <c r="AM1501" s="104"/>
      <c r="AN1501" s="87"/>
      <c r="AO1501" s="106"/>
      <c r="AP1501" s="106"/>
      <c r="AQ1501" s="106"/>
      <c r="AR1501" s="104"/>
      <c r="AS1501" s="87"/>
      <c r="AT1501" s="106"/>
      <c r="AU1501" s="106"/>
      <c r="AV1501" s="106"/>
      <c r="AW1501" s="104"/>
    </row>
    <row r="1502" spans="1:49" ht="16.5" hidden="1" customHeight="1">
      <c r="A1502" s="522">
        <v>1498</v>
      </c>
      <c r="B1502" s="531" t="s">
        <v>2714</v>
      </c>
      <c r="C1502" s="103" t="s">
        <v>123</v>
      </c>
      <c r="D1502" s="513" t="s">
        <v>2640</v>
      </c>
      <c r="E1502" s="563" t="s">
        <v>807</v>
      </c>
      <c r="F1502" s="513" t="str">
        <f t="shared" si="164"/>
        <v>전극 전기 저항측정</v>
      </c>
      <c r="G1502" s="103" t="s">
        <v>2830</v>
      </c>
      <c r="H1502" s="87" t="s">
        <v>2852</v>
      </c>
      <c r="I1502" s="87" t="s">
        <v>2853</v>
      </c>
      <c r="J1502" s="106" t="s">
        <v>2833</v>
      </c>
      <c r="K1502" s="106"/>
      <c r="L1502" s="103"/>
      <c r="M1502" s="106"/>
      <c r="N1502" s="106"/>
      <c r="O1502" s="557"/>
      <c r="P1502" s="102"/>
      <c r="Q1502" s="102"/>
      <c r="R1502" s="87" t="s">
        <v>184</v>
      </c>
      <c r="S1502" s="548"/>
      <c r="T1502" s="549"/>
      <c r="U1502" s="549"/>
      <c r="V1502" s="554">
        <f t="shared" si="159"/>
        <v>0</v>
      </c>
      <c r="W1502" s="702"/>
      <c r="X1502" s="549"/>
      <c r="Y1502" s="554">
        <f t="shared" si="163"/>
        <v>0</v>
      </c>
      <c r="Z1502" s="557"/>
      <c r="AA1502" s="106"/>
      <c r="AB1502" s="106"/>
      <c r="AC1502"/>
      <c r="AD1502" s="87"/>
      <c r="AE1502" s="106"/>
      <c r="AF1502" s="106"/>
      <c r="AG1502" s="106"/>
      <c r="AH1502" s="104"/>
      <c r="AI1502" s="87"/>
      <c r="AJ1502" s="106"/>
      <c r="AK1502" s="106"/>
      <c r="AL1502" s="106"/>
      <c r="AM1502" s="104"/>
      <c r="AN1502" s="87"/>
      <c r="AO1502" s="106"/>
      <c r="AP1502" s="106"/>
      <c r="AQ1502" s="106"/>
      <c r="AR1502" s="104"/>
      <c r="AS1502" s="87"/>
      <c r="AT1502" s="106"/>
      <c r="AU1502" s="106"/>
      <c r="AV1502" s="106"/>
      <c r="AW1502" s="104"/>
    </row>
    <row r="1503" spans="1:49" customFormat="1" ht="16.5" hidden="1" customHeight="1">
      <c r="A1503" s="522">
        <v>1499</v>
      </c>
      <c r="B1503" s="533" t="s">
        <v>2714</v>
      </c>
      <c r="C1503" s="568" t="s">
        <v>123</v>
      </c>
      <c r="D1503" s="576" t="s">
        <v>2640</v>
      </c>
      <c r="E1503" s="563" t="s">
        <v>807</v>
      </c>
      <c r="F1503" s="576" t="s">
        <v>244</v>
      </c>
      <c r="G1503" s="568" t="s">
        <v>2854</v>
      </c>
      <c r="H1503" s="547" t="s">
        <v>590</v>
      </c>
      <c r="I1503" s="547" t="s">
        <v>603</v>
      </c>
      <c r="J1503" s="567" t="s">
        <v>870</v>
      </c>
      <c r="K1503" s="567"/>
      <c r="L1503" s="568"/>
      <c r="M1503" s="567"/>
      <c r="N1503" s="567"/>
      <c r="O1503" s="557"/>
      <c r="P1503" s="625"/>
      <c r="Q1503" s="625"/>
      <c r="R1503" s="547" t="s">
        <v>184</v>
      </c>
      <c r="S1503" s="596">
        <v>1</v>
      </c>
      <c r="T1503" s="597">
        <v>0.05</v>
      </c>
      <c r="U1503" s="597"/>
      <c r="V1503" s="554">
        <f t="shared" si="159"/>
        <v>0</v>
      </c>
      <c r="W1503" s="704">
        <v>0.5</v>
      </c>
      <c r="X1503" s="597"/>
      <c r="Y1503" s="554">
        <f t="shared" si="163"/>
        <v>0</v>
      </c>
      <c r="Z1503" s="557" t="s">
        <v>212</v>
      </c>
      <c r="AA1503" s="106"/>
      <c r="AB1503" s="567"/>
      <c r="AD1503" s="547"/>
      <c r="AE1503" s="567"/>
      <c r="AF1503" s="567"/>
      <c r="AG1503" s="567"/>
      <c r="AH1503" s="567"/>
      <c r="AI1503" s="547"/>
      <c r="AJ1503" s="567"/>
      <c r="AK1503" s="567"/>
      <c r="AL1503" s="567"/>
      <c r="AM1503" s="567"/>
      <c r="AN1503" s="547"/>
      <c r="AO1503" s="567"/>
      <c r="AP1503" s="567"/>
      <c r="AQ1503" s="567"/>
      <c r="AR1503" s="567"/>
      <c r="AS1503" s="547"/>
      <c r="AT1503" s="567"/>
      <c r="AU1503" s="567"/>
      <c r="AV1503" s="567"/>
      <c r="AW1503" s="567"/>
    </row>
    <row r="1504" spans="1:49" customFormat="1" ht="16.5" hidden="1" customHeight="1">
      <c r="A1504" s="522">
        <v>1500</v>
      </c>
      <c r="B1504" s="533" t="s">
        <v>2714</v>
      </c>
      <c r="C1504" s="568" t="s">
        <v>123</v>
      </c>
      <c r="D1504" s="576" t="s">
        <v>2640</v>
      </c>
      <c r="E1504" s="563" t="s">
        <v>807</v>
      </c>
      <c r="F1504" s="576" t="s">
        <v>244</v>
      </c>
      <c r="G1504" s="568" t="s">
        <v>2854</v>
      </c>
      <c r="H1504" s="547" t="s">
        <v>604</v>
      </c>
      <c r="I1504" s="547" t="s">
        <v>871</v>
      </c>
      <c r="J1504" s="567"/>
      <c r="K1504" s="567"/>
      <c r="L1504" s="568"/>
      <c r="M1504" s="567"/>
      <c r="N1504" s="567"/>
      <c r="O1504" s="557"/>
      <c r="P1504" s="625"/>
      <c r="Q1504" s="625"/>
      <c r="R1504" s="547" t="s">
        <v>184</v>
      </c>
      <c r="S1504" s="596">
        <v>1</v>
      </c>
      <c r="T1504" s="597">
        <v>0.15</v>
      </c>
      <c r="U1504" s="597"/>
      <c r="V1504" s="554">
        <f t="shared" si="159"/>
        <v>0</v>
      </c>
      <c r="W1504" s="704">
        <v>0.3</v>
      </c>
      <c r="X1504" s="597"/>
      <c r="Y1504" s="554">
        <f t="shared" si="163"/>
        <v>0</v>
      </c>
      <c r="Z1504" s="557" t="s">
        <v>212</v>
      </c>
      <c r="AA1504" s="106"/>
      <c r="AB1504" s="567"/>
      <c r="AD1504" s="547"/>
      <c r="AE1504" s="567"/>
      <c r="AF1504" s="567"/>
      <c r="AG1504" s="567"/>
      <c r="AH1504" s="567"/>
      <c r="AI1504" s="547"/>
      <c r="AJ1504" s="567"/>
      <c r="AK1504" s="567"/>
      <c r="AL1504" s="567"/>
      <c r="AM1504" s="567"/>
      <c r="AN1504" s="547"/>
      <c r="AO1504" s="567"/>
      <c r="AP1504" s="567"/>
      <c r="AQ1504" s="567"/>
      <c r="AR1504" s="567"/>
      <c r="AS1504" s="547"/>
      <c r="AT1504" s="567"/>
      <c r="AU1504" s="567"/>
      <c r="AV1504" s="567"/>
      <c r="AW1504" s="567"/>
    </row>
    <row r="1505" spans="1:49" customFormat="1" ht="23" hidden="1">
      <c r="A1505" s="522">
        <v>1501</v>
      </c>
      <c r="B1505" s="533" t="s">
        <v>2714</v>
      </c>
      <c r="C1505" s="568" t="s">
        <v>123</v>
      </c>
      <c r="D1505" s="576" t="s">
        <v>2640</v>
      </c>
      <c r="E1505" s="563" t="s">
        <v>807</v>
      </c>
      <c r="F1505" s="576" t="s">
        <v>244</v>
      </c>
      <c r="G1505" s="568" t="s">
        <v>2854</v>
      </c>
      <c r="H1505" s="547" t="s">
        <v>605</v>
      </c>
      <c r="I1505" s="547" t="s">
        <v>872</v>
      </c>
      <c r="J1505" s="567" t="s">
        <v>873</v>
      </c>
      <c r="K1505" s="567"/>
      <c r="L1505" s="568"/>
      <c r="M1505" s="567"/>
      <c r="N1505" s="567"/>
      <c r="O1505" s="557" t="s">
        <v>2855</v>
      </c>
      <c r="P1505" s="625"/>
      <c r="Q1505" s="625"/>
      <c r="R1505" s="547" t="s">
        <v>184</v>
      </c>
      <c r="S1505" s="596">
        <v>1</v>
      </c>
      <c r="T1505" s="597">
        <v>0.5</v>
      </c>
      <c r="U1505" s="597"/>
      <c r="V1505" s="554">
        <f t="shared" si="159"/>
        <v>0</v>
      </c>
      <c r="W1505" s="704">
        <v>0.05</v>
      </c>
      <c r="X1505" s="597"/>
      <c r="Y1505" s="554">
        <f t="shared" si="163"/>
        <v>0</v>
      </c>
      <c r="Z1505" s="557" t="s">
        <v>212</v>
      </c>
      <c r="AA1505" s="106"/>
      <c r="AB1505" s="567"/>
      <c r="AD1505" s="547"/>
      <c r="AE1505" s="567"/>
      <c r="AF1505" s="567"/>
      <c r="AG1505" s="567"/>
      <c r="AH1505" s="567"/>
      <c r="AI1505" s="547"/>
      <c r="AJ1505" s="567"/>
      <c r="AK1505" s="567"/>
      <c r="AL1505" s="567"/>
      <c r="AM1505" s="567"/>
      <c r="AN1505" s="547"/>
      <c r="AO1505" s="567"/>
      <c r="AP1505" s="567"/>
      <c r="AQ1505" s="567"/>
      <c r="AR1505" s="567"/>
      <c r="AS1505" s="547"/>
      <c r="AT1505" s="567"/>
      <c r="AU1505" s="567"/>
      <c r="AV1505" s="567"/>
      <c r="AW1505" s="567"/>
    </row>
    <row r="1506" spans="1:49" customFormat="1" ht="16.5" hidden="1" customHeight="1">
      <c r="A1506" s="522">
        <v>1502</v>
      </c>
      <c r="B1506" s="533" t="s">
        <v>2714</v>
      </c>
      <c r="C1506" s="568" t="s">
        <v>123</v>
      </c>
      <c r="D1506" s="576" t="s">
        <v>2640</v>
      </c>
      <c r="E1506" s="563" t="s">
        <v>807</v>
      </c>
      <c r="F1506" s="576" t="s">
        <v>244</v>
      </c>
      <c r="G1506" s="568" t="s">
        <v>2854</v>
      </c>
      <c r="H1506" s="547" t="s">
        <v>254</v>
      </c>
      <c r="I1506" s="547" t="s">
        <v>607</v>
      </c>
      <c r="J1506" s="567" t="s">
        <v>873</v>
      </c>
      <c r="K1506" s="567"/>
      <c r="L1506" s="568"/>
      <c r="M1506" s="567"/>
      <c r="N1506" s="567"/>
      <c r="O1506" s="557" t="s">
        <v>2856</v>
      </c>
      <c r="P1506" s="625"/>
      <c r="Q1506" s="625"/>
      <c r="R1506" s="547" t="s">
        <v>184</v>
      </c>
      <c r="S1506" s="596">
        <v>1</v>
      </c>
      <c r="T1506" s="597">
        <v>0.3</v>
      </c>
      <c r="U1506" s="597"/>
      <c r="V1506" s="554">
        <f t="shared" ref="V1506:V1558" si="165">S1506*T1506*U1506*12</f>
        <v>0</v>
      </c>
      <c r="W1506" s="704">
        <v>0.05</v>
      </c>
      <c r="X1506" s="597"/>
      <c r="Y1506" s="554">
        <f t="shared" si="163"/>
        <v>0</v>
      </c>
      <c r="Z1506" s="557" t="s">
        <v>212</v>
      </c>
      <c r="AA1506" s="106"/>
      <c r="AB1506" s="567"/>
      <c r="AD1506" s="547"/>
      <c r="AE1506" s="567"/>
      <c r="AF1506" s="567"/>
      <c r="AG1506" s="567"/>
      <c r="AH1506" s="567"/>
      <c r="AI1506" s="547"/>
      <c r="AJ1506" s="567"/>
      <c r="AK1506" s="567"/>
      <c r="AL1506" s="567"/>
      <c r="AM1506" s="567"/>
      <c r="AN1506" s="547"/>
      <c r="AO1506" s="567"/>
      <c r="AP1506" s="567"/>
      <c r="AQ1506" s="567"/>
      <c r="AR1506" s="567"/>
      <c r="AS1506" s="547"/>
      <c r="AT1506" s="567"/>
      <c r="AU1506" s="567"/>
      <c r="AV1506" s="567"/>
      <c r="AW1506" s="567"/>
    </row>
    <row r="1507" spans="1:49" customFormat="1" ht="16.5" hidden="1" customHeight="1">
      <c r="A1507" s="522">
        <v>1503</v>
      </c>
      <c r="B1507" s="533" t="s">
        <v>2714</v>
      </c>
      <c r="C1507" s="568" t="s">
        <v>123</v>
      </c>
      <c r="D1507" s="576" t="s">
        <v>2640</v>
      </c>
      <c r="E1507" s="563" t="s">
        <v>807</v>
      </c>
      <c r="F1507" s="576" t="s">
        <v>244</v>
      </c>
      <c r="G1507" s="568" t="s">
        <v>2854</v>
      </c>
      <c r="H1507" s="547" t="s">
        <v>258</v>
      </c>
      <c r="I1507" s="547" t="s">
        <v>608</v>
      </c>
      <c r="J1507" s="567"/>
      <c r="K1507" s="567"/>
      <c r="L1507" s="568"/>
      <c r="M1507" s="567"/>
      <c r="N1507" s="567"/>
      <c r="O1507" s="557"/>
      <c r="P1507" s="625"/>
      <c r="Q1507" s="625"/>
      <c r="R1507" s="547" t="s">
        <v>184</v>
      </c>
      <c r="S1507" s="596">
        <v>1</v>
      </c>
      <c r="T1507" s="597">
        <v>0.05</v>
      </c>
      <c r="U1507" s="597"/>
      <c r="V1507" s="554">
        <f t="shared" si="165"/>
        <v>0</v>
      </c>
      <c r="W1507" s="704">
        <v>0.01</v>
      </c>
      <c r="X1507" s="597"/>
      <c r="Y1507" s="554">
        <f t="shared" si="163"/>
        <v>0</v>
      </c>
      <c r="Z1507" s="557" t="s">
        <v>212</v>
      </c>
      <c r="AA1507" s="106"/>
      <c r="AB1507" s="567"/>
      <c r="AD1507" s="547"/>
      <c r="AE1507" s="567"/>
      <c r="AF1507" s="567"/>
      <c r="AG1507" s="567"/>
      <c r="AH1507" s="567"/>
      <c r="AI1507" s="547"/>
      <c r="AJ1507" s="567"/>
      <c r="AK1507" s="567"/>
      <c r="AL1507" s="567"/>
      <c r="AM1507" s="567"/>
      <c r="AN1507" s="547"/>
      <c r="AO1507" s="567"/>
      <c r="AP1507" s="567"/>
      <c r="AQ1507" s="567"/>
      <c r="AR1507" s="567"/>
      <c r="AS1507" s="547"/>
      <c r="AT1507" s="567"/>
      <c r="AU1507" s="567"/>
      <c r="AV1507" s="567"/>
      <c r="AW1507" s="567"/>
    </row>
    <row r="1508" spans="1:49" customFormat="1" ht="16.5" hidden="1" customHeight="1">
      <c r="A1508" s="522">
        <v>1504</v>
      </c>
      <c r="B1508" s="533" t="s">
        <v>2714</v>
      </c>
      <c r="C1508" s="568" t="s">
        <v>123</v>
      </c>
      <c r="D1508" s="576" t="s">
        <v>2640</v>
      </c>
      <c r="E1508" s="563" t="s">
        <v>807</v>
      </c>
      <c r="F1508" s="576" t="s">
        <v>244</v>
      </c>
      <c r="G1508" s="568" t="s">
        <v>2854</v>
      </c>
      <c r="H1508" s="547" t="s">
        <v>260</v>
      </c>
      <c r="I1508" s="547" t="s">
        <v>609</v>
      </c>
      <c r="J1508" s="567"/>
      <c r="K1508" s="567"/>
      <c r="L1508" s="568"/>
      <c r="M1508" s="567"/>
      <c r="N1508" s="567"/>
      <c r="O1508" s="557"/>
      <c r="P1508" s="625"/>
      <c r="Q1508" s="625"/>
      <c r="R1508" s="547" t="s">
        <v>184</v>
      </c>
      <c r="S1508" s="596">
        <v>1</v>
      </c>
      <c r="T1508" s="597">
        <v>0.05</v>
      </c>
      <c r="U1508" s="597"/>
      <c r="V1508" s="554">
        <f t="shared" si="165"/>
        <v>0</v>
      </c>
      <c r="W1508" s="704">
        <v>0.05</v>
      </c>
      <c r="X1508" s="597"/>
      <c r="Y1508" s="554">
        <f t="shared" si="163"/>
        <v>0</v>
      </c>
      <c r="Z1508" s="557" t="s">
        <v>212</v>
      </c>
      <c r="AA1508" s="106"/>
      <c r="AB1508" s="567"/>
      <c r="AD1508" s="547"/>
      <c r="AE1508" s="567"/>
      <c r="AF1508" s="567"/>
      <c r="AG1508" s="567"/>
      <c r="AH1508" s="567"/>
      <c r="AI1508" s="547"/>
      <c r="AJ1508" s="567"/>
      <c r="AK1508" s="567"/>
      <c r="AL1508" s="567"/>
      <c r="AM1508" s="567"/>
      <c r="AN1508" s="547"/>
      <c r="AO1508" s="567"/>
      <c r="AP1508" s="567"/>
      <c r="AQ1508" s="567"/>
      <c r="AR1508" s="567"/>
      <c r="AS1508" s="547"/>
      <c r="AT1508" s="567"/>
      <c r="AU1508" s="567"/>
      <c r="AV1508" s="567"/>
      <c r="AW1508" s="567"/>
    </row>
    <row r="1509" spans="1:49" customFormat="1" ht="16.5" hidden="1" customHeight="1">
      <c r="A1509" s="522">
        <v>1505</v>
      </c>
      <c r="B1509" s="533" t="s">
        <v>2714</v>
      </c>
      <c r="C1509" s="568" t="s">
        <v>123</v>
      </c>
      <c r="D1509" s="576" t="s">
        <v>2640</v>
      </c>
      <c r="E1509" s="563" t="s">
        <v>807</v>
      </c>
      <c r="F1509" s="576" t="s">
        <v>244</v>
      </c>
      <c r="G1509" s="568" t="s">
        <v>2854</v>
      </c>
      <c r="H1509" s="547" t="s">
        <v>262</v>
      </c>
      <c r="I1509" s="547" t="s">
        <v>610</v>
      </c>
      <c r="J1509" s="567"/>
      <c r="K1509" s="567"/>
      <c r="L1509" s="568"/>
      <c r="M1509" s="567"/>
      <c r="N1509" s="567"/>
      <c r="O1509" s="557"/>
      <c r="P1509" s="625"/>
      <c r="Q1509" s="625"/>
      <c r="R1509" s="547" t="s">
        <v>184</v>
      </c>
      <c r="S1509" s="596">
        <v>1</v>
      </c>
      <c r="T1509" s="597">
        <v>0.01</v>
      </c>
      <c r="U1509" s="597"/>
      <c r="V1509" s="554">
        <f t="shared" si="165"/>
        <v>0</v>
      </c>
      <c r="W1509" s="704">
        <v>0.01</v>
      </c>
      <c r="X1509" s="597"/>
      <c r="Y1509" s="554">
        <f t="shared" si="163"/>
        <v>0</v>
      </c>
      <c r="Z1509" s="557" t="s">
        <v>212</v>
      </c>
      <c r="AA1509" s="106"/>
      <c r="AB1509" s="567"/>
      <c r="AD1509" s="547"/>
      <c r="AE1509" s="567"/>
      <c r="AF1509" s="567"/>
      <c r="AG1509" s="567"/>
      <c r="AH1509" s="567"/>
      <c r="AI1509" s="547"/>
      <c r="AJ1509" s="567"/>
      <c r="AK1509" s="567"/>
      <c r="AL1509" s="567"/>
      <c r="AM1509" s="567"/>
      <c r="AN1509" s="547"/>
      <c r="AO1509" s="567"/>
      <c r="AP1509" s="567"/>
      <c r="AQ1509" s="567"/>
      <c r="AR1509" s="567"/>
      <c r="AS1509" s="547"/>
      <c r="AT1509" s="567"/>
      <c r="AU1509" s="567"/>
      <c r="AV1509" s="567"/>
      <c r="AW1509" s="567"/>
    </row>
    <row r="1510" spans="1:49" ht="23" hidden="1">
      <c r="A1510" s="522">
        <v>1506</v>
      </c>
      <c r="B1510" s="531" t="s">
        <v>2714</v>
      </c>
      <c r="C1510" s="103" t="s">
        <v>123</v>
      </c>
      <c r="D1510" s="513" t="s">
        <v>2641</v>
      </c>
      <c r="E1510" s="576" t="s">
        <v>2938</v>
      </c>
      <c r="F1510" s="562" t="s">
        <v>334</v>
      </c>
      <c r="G1510" s="562" t="s">
        <v>400</v>
      </c>
      <c r="H1510" s="87" t="s">
        <v>1545</v>
      </c>
      <c r="I1510" s="87" t="s">
        <v>1200</v>
      </c>
      <c r="J1510" s="106" t="s">
        <v>1416</v>
      </c>
      <c r="K1510" s="567"/>
      <c r="L1510" s="567"/>
      <c r="M1510" s="567"/>
      <c r="N1510" s="567"/>
      <c r="O1510" s="557"/>
      <c r="P1510" s="567"/>
      <c r="Q1510" s="567"/>
      <c r="R1510" s="547" t="s">
        <v>184</v>
      </c>
      <c r="S1510" s="596">
        <v>1</v>
      </c>
      <c r="T1510" s="597">
        <v>0.2</v>
      </c>
      <c r="U1510" s="549"/>
      <c r="V1510" s="554">
        <f t="shared" si="165"/>
        <v>0</v>
      </c>
      <c r="W1510" s="549">
        <f t="shared" ref="W1510:W1557" si="166">T1510</f>
        <v>0.2</v>
      </c>
      <c r="X1510" s="549"/>
      <c r="Y1510" s="554">
        <f t="shared" si="163"/>
        <v>0</v>
      </c>
      <c r="Z1510" s="557" t="s">
        <v>1507</v>
      </c>
      <c r="AA1510" s="106"/>
      <c r="AB1510" s="106"/>
      <c r="AD1510" s="106"/>
      <c r="AE1510" s="106"/>
      <c r="AF1510" s="106"/>
      <c r="AG1510" s="708"/>
      <c r="AH1510" s="104"/>
      <c r="AI1510" s="106"/>
      <c r="AJ1510" s="106"/>
      <c r="AK1510" s="106"/>
      <c r="AL1510" s="708"/>
      <c r="AM1510" s="104"/>
      <c r="AN1510" s="106"/>
      <c r="AO1510" s="106"/>
      <c r="AP1510" s="106"/>
      <c r="AQ1510" s="708"/>
      <c r="AR1510" s="104"/>
      <c r="AS1510" s="106"/>
      <c r="AT1510" s="106"/>
      <c r="AU1510" s="106"/>
      <c r="AV1510" s="708"/>
      <c r="AW1510" s="104"/>
    </row>
    <row r="1511" spans="1:49" hidden="1">
      <c r="A1511" s="522">
        <v>1507</v>
      </c>
      <c r="B1511" s="531" t="s">
        <v>2714</v>
      </c>
      <c r="C1511" s="103" t="s">
        <v>123</v>
      </c>
      <c r="D1511" s="513" t="s">
        <v>2641</v>
      </c>
      <c r="E1511" s="576" t="s">
        <v>2938</v>
      </c>
      <c r="F1511" s="562" t="s">
        <v>334</v>
      </c>
      <c r="G1511" s="562" t="s">
        <v>400</v>
      </c>
      <c r="H1511" s="87" t="s">
        <v>401</v>
      </c>
      <c r="I1511" s="109" t="s">
        <v>402</v>
      </c>
      <c r="J1511" s="106"/>
      <c r="K1511" s="567"/>
      <c r="L1511" s="567"/>
      <c r="M1511" s="567"/>
      <c r="N1511" s="567"/>
      <c r="O1511" s="557"/>
      <c r="P1511" s="567"/>
      <c r="Q1511" s="567"/>
      <c r="R1511" s="547" t="s">
        <v>184</v>
      </c>
      <c r="S1511" s="596">
        <v>1</v>
      </c>
      <c r="T1511" s="597">
        <v>0.2</v>
      </c>
      <c r="U1511" s="549"/>
      <c r="V1511" s="554">
        <f t="shared" si="165"/>
        <v>0</v>
      </c>
      <c r="W1511" s="549">
        <f t="shared" si="166"/>
        <v>0.2</v>
      </c>
      <c r="X1511" s="549"/>
      <c r="Y1511" s="554">
        <f t="shared" si="163"/>
        <v>0</v>
      </c>
      <c r="Z1511" s="677" t="s">
        <v>1507</v>
      </c>
      <c r="AA1511" s="678"/>
      <c r="AB1511" s="106"/>
      <c r="AD1511" s="106"/>
      <c r="AE1511" s="106"/>
      <c r="AF1511" s="106"/>
      <c r="AG1511" s="708"/>
      <c r="AH1511" s="104"/>
      <c r="AI1511" s="106"/>
      <c r="AJ1511" s="106"/>
      <c r="AK1511" s="106"/>
      <c r="AL1511" s="708"/>
      <c r="AM1511" s="104"/>
      <c r="AN1511" s="106"/>
      <c r="AO1511" s="106"/>
      <c r="AP1511" s="106"/>
      <c r="AQ1511" s="708"/>
      <c r="AR1511" s="104"/>
      <c r="AS1511" s="106"/>
      <c r="AT1511" s="106"/>
      <c r="AU1511" s="106"/>
      <c r="AV1511" s="708"/>
      <c r="AW1511" s="104"/>
    </row>
    <row r="1512" spans="1:49" hidden="1">
      <c r="A1512" s="522">
        <v>1508</v>
      </c>
      <c r="B1512" s="531" t="s">
        <v>2714</v>
      </c>
      <c r="C1512" s="103" t="s">
        <v>123</v>
      </c>
      <c r="D1512" s="513" t="s">
        <v>2641</v>
      </c>
      <c r="E1512" s="576" t="s">
        <v>2938</v>
      </c>
      <c r="F1512" s="562" t="s">
        <v>334</v>
      </c>
      <c r="G1512" s="562" t="s">
        <v>400</v>
      </c>
      <c r="H1512" s="87" t="s">
        <v>404</v>
      </c>
      <c r="I1512" s="109" t="s">
        <v>405</v>
      </c>
      <c r="J1512" s="106" t="s">
        <v>1416</v>
      </c>
      <c r="K1512" s="567"/>
      <c r="L1512" s="567"/>
      <c r="M1512" s="567"/>
      <c r="N1512" s="567"/>
      <c r="O1512" s="557"/>
      <c r="P1512" s="567"/>
      <c r="Q1512" s="567"/>
      <c r="R1512" s="547" t="s">
        <v>184</v>
      </c>
      <c r="S1512" s="596">
        <v>1</v>
      </c>
      <c r="T1512" s="597">
        <v>0.1</v>
      </c>
      <c r="U1512" s="549"/>
      <c r="V1512" s="554">
        <f t="shared" si="165"/>
        <v>0</v>
      </c>
      <c r="W1512" s="549">
        <f t="shared" si="166"/>
        <v>0.1</v>
      </c>
      <c r="X1512" s="549"/>
      <c r="Y1512" s="554">
        <f t="shared" si="163"/>
        <v>0</v>
      </c>
      <c r="Z1512" s="677" t="s">
        <v>1507</v>
      </c>
      <c r="AA1512" s="678"/>
      <c r="AB1512" s="106"/>
      <c r="AD1512" s="106"/>
      <c r="AE1512" s="106"/>
      <c r="AF1512" s="106"/>
      <c r="AG1512" s="708"/>
      <c r="AH1512" s="104"/>
      <c r="AI1512" s="106"/>
      <c r="AJ1512" s="106"/>
      <c r="AK1512" s="106"/>
      <c r="AL1512" s="708"/>
      <c r="AM1512" s="104"/>
      <c r="AN1512" s="106"/>
      <c r="AO1512" s="106"/>
      <c r="AP1512" s="106"/>
      <c r="AQ1512" s="708"/>
      <c r="AR1512" s="104"/>
      <c r="AS1512" s="106"/>
      <c r="AT1512" s="106"/>
      <c r="AU1512" s="106"/>
      <c r="AV1512" s="708"/>
      <c r="AW1512" s="104"/>
    </row>
    <row r="1513" spans="1:49" hidden="1">
      <c r="A1513" s="522">
        <v>1509</v>
      </c>
      <c r="B1513" s="531" t="s">
        <v>2714</v>
      </c>
      <c r="C1513" s="103" t="s">
        <v>123</v>
      </c>
      <c r="D1513" s="513" t="s">
        <v>2641</v>
      </c>
      <c r="E1513" s="576" t="s">
        <v>2938</v>
      </c>
      <c r="F1513" s="562" t="s">
        <v>334</v>
      </c>
      <c r="G1513" s="562" t="s">
        <v>400</v>
      </c>
      <c r="H1513" s="87" t="s">
        <v>406</v>
      </c>
      <c r="I1513" s="109" t="s">
        <v>407</v>
      </c>
      <c r="J1513" s="106" t="s">
        <v>426</v>
      </c>
      <c r="K1513" s="567"/>
      <c r="L1513" s="567"/>
      <c r="M1513" s="567"/>
      <c r="N1513" s="567"/>
      <c r="O1513" s="557"/>
      <c r="P1513" s="567"/>
      <c r="Q1513" s="567"/>
      <c r="R1513" s="547" t="s">
        <v>184</v>
      </c>
      <c r="S1513" s="596">
        <v>1</v>
      </c>
      <c r="T1513" s="597">
        <v>0.2</v>
      </c>
      <c r="U1513" s="549"/>
      <c r="V1513" s="554">
        <f t="shared" si="165"/>
        <v>0</v>
      </c>
      <c r="W1513" s="549">
        <f t="shared" si="166"/>
        <v>0.2</v>
      </c>
      <c r="X1513" s="549"/>
      <c r="Y1513" s="554">
        <f t="shared" si="163"/>
        <v>0</v>
      </c>
      <c r="Z1513" s="677" t="s">
        <v>1507</v>
      </c>
      <c r="AA1513" s="678"/>
      <c r="AB1513" s="106"/>
      <c r="AD1513" s="106"/>
      <c r="AE1513" s="106"/>
      <c r="AF1513" s="106"/>
      <c r="AG1513" s="708"/>
      <c r="AH1513" s="104"/>
      <c r="AI1513" s="106"/>
      <c r="AJ1513" s="106"/>
      <c r="AK1513" s="106"/>
      <c r="AL1513" s="708"/>
      <c r="AM1513" s="104"/>
      <c r="AN1513" s="106"/>
      <c r="AO1513" s="106"/>
      <c r="AP1513" s="106"/>
      <c r="AQ1513" s="708"/>
      <c r="AR1513" s="104"/>
      <c r="AS1513" s="106"/>
      <c r="AT1513" s="106"/>
      <c r="AU1513" s="106"/>
      <c r="AV1513" s="708"/>
      <c r="AW1513" s="104"/>
    </row>
    <row r="1514" spans="1:49" hidden="1">
      <c r="A1514" s="522">
        <v>1510</v>
      </c>
      <c r="B1514" s="531" t="s">
        <v>2714</v>
      </c>
      <c r="C1514" s="103" t="s">
        <v>123</v>
      </c>
      <c r="D1514" s="513" t="s">
        <v>2641</v>
      </c>
      <c r="E1514" s="103" t="s">
        <v>2952</v>
      </c>
      <c r="F1514" s="562" t="s">
        <v>334</v>
      </c>
      <c r="G1514" s="103" t="s">
        <v>412</v>
      </c>
      <c r="H1514" s="87" t="s">
        <v>431</v>
      </c>
      <c r="I1514" s="109" t="s">
        <v>1206</v>
      </c>
      <c r="J1514" s="106" t="s">
        <v>1546</v>
      </c>
      <c r="K1514" s="567"/>
      <c r="L1514" s="567"/>
      <c r="M1514" s="567"/>
      <c r="N1514" s="567"/>
      <c r="O1514" s="557"/>
      <c r="P1514" s="567"/>
      <c r="Q1514" s="567"/>
      <c r="R1514" s="547" t="s">
        <v>184</v>
      </c>
      <c r="S1514" s="596">
        <v>1</v>
      </c>
      <c r="T1514" s="597">
        <v>0.2</v>
      </c>
      <c r="U1514" s="549"/>
      <c r="V1514" s="554">
        <f t="shared" si="165"/>
        <v>0</v>
      </c>
      <c r="W1514" s="549">
        <f t="shared" si="166"/>
        <v>0.2</v>
      </c>
      <c r="X1514" s="549"/>
      <c r="Y1514" s="550">
        <f t="shared" si="163"/>
        <v>0</v>
      </c>
      <c r="Z1514" s="677" t="s">
        <v>1507</v>
      </c>
      <c r="AA1514" s="678"/>
      <c r="AB1514" s="106"/>
      <c r="AD1514" s="106"/>
      <c r="AE1514" s="106"/>
      <c r="AF1514" s="106"/>
      <c r="AG1514" s="708"/>
      <c r="AH1514" s="104"/>
      <c r="AI1514" s="106"/>
      <c r="AJ1514" s="106"/>
      <c r="AK1514" s="106"/>
      <c r="AL1514" s="708"/>
      <c r="AM1514" s="104"/>
      <c r="AN1514" s="106"/>
      <c r="AO1514" s="106"/>
      <c r="AP1514" s="106"/>
      <c r="AQ1514" s="708"/>
      <c r="AR1514" s="104"/>
      <c r="AS1514" s="106"/>
      <c r="AT1514" s="106"/>
      <c r="AU1514" s="106"/>
      <c r="AV1514" s="708"/>
      <c r="AW1514" s="104"/>
    </row>
    <row r="1515" spans="1:49" hidden="1">
      <c r="A1515" s="522">
        <v>1511</v>
      </c>
      <c r="B1515" s="531" t="s">
        <v>2714</v>
      </c>
      <c r="C1515" s="103" t="s">
        <v>123</v>
      </c>
      <c r="D1515" s="513" t="s">
        <v>2641</v>
      </c>
      <c r="E1515" s="103" t="s">
        <v>2952</v>
      </c>
      <c r="F1515" s="562" t="s">
        <v>334</v>
      </c>
      <c r="G1515" s="103" t="s">
        <v>412</v>
      </c>
      <c r="H1515" s="87" t="s">
        <v>413</v>
      </c>
      <c r="I1515" s="109" t="s">
        <v>414</v>
      </c>
      <c r="J1515" s="106" t="s">
        <v>415</v>
      </c>
      <c r="K1515" s="567"/>
      <c r="L1515" s="567"/>
      <c r="M1515" s="567"/>
      <c r="N1515" s="567"/>
      <c r="O1515" s="557"/>
      <c r="P1515" s="567"/>
      <c r="Q1515" s="567"/>
      <c r="R1515" s="547" t="s">
        <v>184</v>
      </c>
      <c r="S1515" s="596">
        <v>0</v>
      </c>
      <c r="T1515" s="597">
        <v>26</v>
      </c>
      <c r="U1515" s="549"/>
      <c r="V1515" s="554">
        <f t="shared" si="165"/>
        <v>0</v>
      </c>
      <c r="W1515" s="549">
        <f t="shared" si="166"/>
        <v>26</v>
      </c>
      <c r="X1515" s="549"/>
      <c r="Y1515" s="550">
        <f t="shared" si="163"/>
        <v>0</v>
      </c>
      <c r="Z1515" s="677" t="s">
        <v>1507</v>
      </c>
      <c r="AA1515" s="678"/>
      <c r="AB1515" s="106"/>
      <c r="AD1515" s="106"/>
      <c r="AE1515" s="106"/>
      <c r="AF1515" s="106"/>
      <c r="AG1515" s="708"/>
      <c r="AH1515" s="104"/>
      <c r="AI1515" s="106"/>
      <c r="AJ1515" s="106"/>
      <c r="AK1515" s="106"/>
      <c r="AL1515" s="708"/>
      <c r="AM1515" s="104"/>
      <c r="AN1515" s="106"/>
      <c r="AO1515" s="106"/>
      <c r="AP1515" s="106"/>
      <c r="AQ1515" s="708"/>
      <c r="AR1515" s="104"/>
      <c r="AS1515" s="106"/>
      <c r="AT1515" s="106"/>
      <c r="AU1515" s="106"/>
      <c r="AV1515" s="708"/>
      <c r="AW1515" s="104"/>
    </row>
    <row r="1516" spans="1:49" hidden="1">
      <c r="A1516" s="522">
        <v>1512</v>
      </c>
      <c r="B1516" s="531" t="s">
        <v>2714</v>
      </c>
      <c r="C1516" s="103" t="s">
        <v>123</v>
      </c>
      <c r="D1516" s="513" t="s">
        <v>2641</v>
      </c>
      <c r="E1516" s="103" t="s">
        <v>2952</v>
      </c>
      <c r="F1516" s="562" t="s">
        <v>334</v>
      </c>
      <c r="G1516" s="103" t="s">
        <v>412</v>
      </c>
      <c r="H1516" s="87" t="s">
        <v>1548</v>
      </c>
      <c r="I1516" s="109" t="s">
        <v>1181</v>
      </c>
      <c r="J1516" s="106"/>
      <c r="K1516" s="567"/>
      <c r="L1516" s="567"/>
      <c r="M1516" s="567"/>
      <c r="N1516" s="567"/>
      <c r="O1516" s="557"/>
      <c r="P1516" s="567"/>
      <c r="Q1516" s="567"/>
      <c r="R1516" s="547" t="s">
        <v>184</v>
      </c>
      <c r="S1516" s="596">
        <v>1</v>
      </c>
      <c r="T1516" s="597">
        <v>0.5</v>
      </c>
      <c r="U1516" s="549"/>
      <c r="V1516" s="554">
        <f t="shared" si="165"/>
        <v>0</v>
      </c>
      <c r="W1516" s="549">
        <f t="shared" si="166"/>
        <v>0.5</v>
      </c>
      <c r="X1516" s="549"/>
      <c r="Y1516" s="550">
        <f t="shared" si="163"/>
        <v>0</v>
      </c>
      <c r="Z1516" s="677" t="s">
        <v>1507</v>
      </c>
      <c r="AA1516" s="678"/>
      <c r="AB1516" s="573" t="s">
        <v>2569</v>
      </c>
      <c r="AD1516" s="106"/>
      <c r="AE1516" s="106"/>
      <c r="AF1516" s="106"/>
      <c r="AG1516" s="708"/>
      <c r="AH1516" s="104"/>
      <c r="AI1516" s="106"/>
      <c r="AJ1516" s="106"/>
      <c r="AK1516" s="106"/>
      <c r="AL1516" s="708"/>
      <c r="AM1516" s="104"/>
      <c r="AN1516" s="106"/>
      <c r="AO1516" s="106"/>
      <c r="AP1516" s="106"/>
      <c r="AQ1516" s="708"/>
      <c r="AR1516" s="104"/>
      <c r="AS1516" s="106"/>
      <c r="AT1516" s="106"/>
      <c r="AU1516" s="106"/>
      <c r="AV1516" s="708"/>
      <c r="AW1516" s="104"/>
    </row>
    <row r="1517" spans="1:49" hidden="1">
      <c r="A1517" s="522">
        <v>1513</v>
      </c>
      <c r="B1517" s="531" t="s">
        <v>2714</v>
      </c>
      <c r="C1517" s="103" t="s">
        <v>123</v>
      </c>
      <c r="D1517" s="513" t="s">
        <v>2641</v>
      </c>
      <c r="E1517" s="103" t="s">
        <v>2952</v>
      </c>
      <c r="F1517" s="562" t="s">
        <v>334</v>
      </c>
      <c r="G1517" s="513" t="s">
        <v>417</v>
      </c>
      <c r="H1517" s="87" t="s">
        <v>418</v>
      </c>
      <c r="I1517" s="109" t="s">
        <v>419</v>
      </c>
      <c r="J1517" s="106"/>
      <c r="K1517" s="567"/>
      <c r="L1517" s="567"/>
      <c r="M1517" s="567"/>
      <c r="N1517" s="567"/>
      <c r="O1517" s="557"/>
      <c r="P1517" s="567"/>
      <c r="Q1517" s="567"/>
      <c r="R1517" s="547" t="s">
        <v>184</v>
      </c>
      <c r="S1517" s="596">
        <v>1</v>
      </c>
      <c r="T1517" s="597">
        <v>0.2</v>
      </c>
      <c r="U1517" s="549"/>
      <c r="V1517" s="554">
        <f t="shared" si="165"/>
        <v>0</v>
      </c>
      <c r="W1517" s="549">
        <f t="shared" si="166"/>
        <v>0.2</v>
      </c>
      <c r="X1517" s="549"/>
      <c r="Y1517" s="550">
        <f t="shared" si="163"/>
        <v>0</v>
      </c>
      <c r="Z1517" s="677" t="s">
        <v>1507</v>
      </c>
      <c r="AA1517" s="678"/>
      <c r="AB1517" s="106"/>
      <c r="AD1517" s="106"/>
      <c r="AE1517" s="106"/>
      <c r="AF1517" s="106"/>
      <c r="AG1517" s="708"/>
      <c r="AH1517" s="104"/>
      <c r="AI1517" s="106"/>
      <c r="AJ1517" s="106"/>
      <c r="AK1517" s="106"/>
      <c r="AL1517" s="708"/>
      <c r="AM1517" s="104"/>
      <c r="AN1517" s="106"/>
      <c r="AO1517" s="106"/>
      <c r="AP1517" s="106"/>
      <c r="AQ1517" s="708"/>
      <c r="AR1517" s="104"/>
      <c r="AS1517" s="106"/>
      <c r="AT1517" s="106"/>
      <c r="AU1517" s="106"/>
      <c r="AV1517" s="708"/>
      <c r="AW1517" s="104"/>
    </row>
    <row r="1518" spans="1:49" hidden="1">
      <c r="A1518" s="522">
        <v>1514</v>
      </c>
      <c r="B1518" s="531" t="s">
        <v>2714</v>
      </c>
      <c r="C1518" s="103" t="s">
        <v>123</v>
      </c>
      <c r="D1518" s="513" t="s">
        <v>2641</v>
      </c>
      <c r="E1518" s="103" t="s">
        <v>2952</v>
      </c>
      <c r="F1518" s="562" t="s">
        <v>334</v>
      </c>
      <c r="G1518" s="513" t="s">
        <v>417</v>
      </c>
      <c r="H1518" s="87" t="s">
        <v>424</v>
      </c>
      <c r="I1518" s="87" t="s">
        <v>422</v>
      </c>
      <c r="J1518" s="106" t="s">
        <v>423</v>
      </c>
      <c r="K1518" s="567"/>
      <c r="L1518" s="567"/>
      <c r="M1518" s="567"/>
      <c r="N1518" s="567"/>
      <c r="O1518" s="557"/>
      <c r="P1518" s="567"/>
      <c r="Q1518" s="567"/>
      <c r="R1518" s="547" t="s">
        <v>184</v>
      </c>
      <c r="S1518" s="596">
        <v>1</v>
      </c>
      <c r="T1518" s="597">
        <v>0.2</v>
      </c>
      <c r="U1518" s="549"/>
      <c r="V1518" s="554">
        <f t="shared" si="165"/>
        <v>0</v>
      </c>
      <c r="W1518" s="549">
        <f t="shared" si="166"/>
        <v>0.2</v>
      </c>
      <c r="X1518" s="549"/>
      <c r="Y1518" s="550">
        <f t="shared" si="163"/>
        <v>0</v>
      </c>
      <c r="Z1518" s="677" t="s">
        <v>1507</v>
      </c>
      <c r="AA1518" s="678"/>
      <c r="AB1518" s="106"/>
      <c r="AD1518" s="106"/>
      <c r="AE1518" s="106"/>
      <c r="AF1518" s="106"/>
      <c r="AG1518" s="708"/>
      <c r="AH1518" s="104"/>
      <c r="AI1518" s="106"/>
      <c r="AJ1518" s="106"/>
      <c r="AK1518" s="106"/>
      <c r="AL1518" s="708"/>
      <c r="AM1518" s="104"/>
      <c r="AN1518" s="106"/>
      <c r="AO1518" s="106"/>
      <c r="AP1518" s="106"/>
      <c r="AQ1518" s="708"/>
      <c r="AR1518" s="104"/>
      <c r="AS1518" s="106"/>
      <c r="AT1518" s="106"/>
      <c r="AU1518" s="106"/>
      <c r="AV1518" s="708"/>
      <c r="AW1518" s="104"/>
    </row>
    <row r="1519" spans="1:49" hidden="1">
      <c r="A1519" s="522">
        <v>1515</v>
      </c>
      <c r="B1519" s="531" t="s">
        <v>2714</v>
      </c>
      <c r="C1519" s="103" t="s">
        <v>123</v>
      </c>
      <c r="D1519" s="513" t="s">
        <v>2641</v>
      </c>
      <c r="E1519" s="103" t="s">
        <v>2952</v>
      </c>
      <c r="F1519" s="562" t="s">
        <v>334</v>
      </c>
      <c r="G1519" s="513" t="s">
        <v>417</v>
      </c>
      <c r="H1519" s="87" t="s">
        <v>421</v>
      </c>
      <c r="I1519" s="109" t="s">
        <v>425</v>
      </c>
      <c r="J1519" s="106" t="s">
        <v>426</v>
      </c>
      <c r="K1519" s="567"/>
      <c r="L1519" s="567"/>
      <c r="M1519" s="567"/>
      <c r="N1519" s="567"/>
      <c r="O1519" s="557"/>
      <c r="P1519" s="567"/>
      <c r="Q1519" s="567"/>
      <c r="R1519" s="547" t="s">
        <v>184</v>
      </c>
      <c r="S1519" s="596">
        <v>1</v>
      </c>
      <c r="T1519" s="597">
        <v>0.2</v>
      </c>
      <c r="U1519" s="549"/>
      <c r="V1519" s="554">
        <f t="shared" si="165"/>
        <v>0</v>
      </c>
      <c r="W1519" s="549">
        <f t="shared" si="166"/>
        <v>0.2</v>
      </c>
      <c r="X1519" s="549"/>
      <c r="Y1519" s="550">
        <f t="shared" si="163"/>
        <v>0</v>
      </c>
      <c r="Z1519" s="677" t="s">
        <v>1507</v>
      </c>
      <c r="AA1519" s="678"/>
      <c r="AB1519" s="106"/>
      <c r="AD1519" s="106"/>
      <c r="AE1519" s="106"/>
      <c r="AF1519" s="106"/>
      <c r="AG1519" s="708"/>
      <c r="AH1519" s="104"/>
      <c r="AI1519" s="106"/>
      <c r="AJ1519" s="106"/>
      <c r="AK1519" s="106"/>
      <c r="AL1519" s="708"/>
      <c r="AM1519" s="104"/>
      <c r="AN1519" s="106"/>
      <c r="AO1519" s="106"/>
      <c r="AP1519" s="106"/>
      <c r="AQ1519" s="708"/>
      <c r="AR1519" s="104"/>
      <c r="AS1519" s="106"/>
      <c r="AT1519" s="106"/>
      <c r="AU1519" s="106"/>
      <c r="AV1519" s="708"/>
      <c r="AW1519" s="104"/>
    </row>
    <row r="1520" spans="1:49" hidden="1">
      <c r="A1520" s="522">
        <v>1516</v>
      </c>
      <c r="B1520" s="531" t="s">
        <v>2714</v>
      </c>
      <c r="C1520" s="103" t="s">
        <v>123</v>
      </c>
      <c r="D1520" s="513" t="s">
        <v>2642</v>
      </c>
      <c r="E1520" s="562" t="s">
        <v>2954</v>
      </c>
      <c r="F1520" s="563" t="s">
        <v>2957</v>
      </c>
      <c r="G1520" s="513" t="s">
        <v>2827</v>
      </c>
      <c r="H1520" s="87" t="s">
        <v>427</v>
      </c>
      <c r="I1520" s="109" t="s">
        <v>428</v>
      </c>
      <c r="J1520" s="106" t="s">
        <v>429</v>
      </c>
      <c r="K1520" s="567"/>
      <c r="L1520" s="567"/>
      <c r="M1520" s="567"/>
      <c r="N1520" s="567"/>
      <c r="O1520" s="557"/>
      <c r="P1520" s="567"/>
      <c r="Q1520" s="567"/>
      <c r="R1520" s="547" t="s">
        <v>184</v>
      </c>
      <c r="S1520" s="596">
        <v>1</v>
      </c>
      <c r="T1520" s="597">
        <v>0.5</v>
      </c>
      <c r="U1520" s="549"/>
      <c r="V1520" s="554">
        <f t="shared" si="165"/>
        <v>0</v>
      </c>
      <c r="W1520" s="549">
        <f t="shared" si="166"/>
        <v>0.5</v>
      </c>
      <c r="X1520" s="549"/>
      <c r="Y1520" s="550">
        <f t="shared" si="163"/>
        <v>0</v>
      </c>
      <c r="Z1520" s="677" t="s">
        <v>1507</v>
      </c>
      <c r="AA1520" s="678"/>
      <c r="AB1520" s="106"/>
      <c r="AD1520" s="106"/>
      <c r="AE1520" s="106"/>
      <c r="AF1520" s="106"/>
      <c r="AG1520" s="708"/>
      <c r="AH1520" s="104"/>
      <c r="AI1520" s="106"/>
      <c r="AJ1520" s="106"/>
      <c r="AK1520" s="106"/>
      <c r="AL1520" s="708"/>
      <c r="AM1520" s="104"/>
      <c r="AN1520" s="106"/>
      <c r="AO1520" s="106"/>
      <c r="AP1520" s="106"/>
      <c r="AQ1520" s="708"/>
      <c r="AR1520" s="104"/>
      <c r="AS1520" s="106"/>
      <c r="AT1520" s="106"/>
      <c r="AU1520" s="106"/>
      <c r="AV1520" s="708"/>
      <c r="AW1520" s="104"/>
    </row>
    <row r="1521" spans="1:49" ht="23" hidden="1">
      <c r="A1521" s="522">
        <v>1517</v>
      </c>
      <c r="B1521" s="531" t="s">
        <v>2714</v>
      </c>
      <c r="C1521" s="103" t="s">
        <v>123</v>
      </c>
      <c r="D1521" s="513" t="s">
        <v>2642</v>
      </c>
      <c r="E1521" s="562" t="s">
        <v>2954</v>
      </c>
      <c r="F1521" s="563" t="s">
        <v>2957</v>
      </c>
      <c r="G1521" s="513" t="s">
        <v>2827</v>
      </c>
      <c r="H1521" s="87" t="s">
        <v>431</v>
      </c>
      <c r="I1521" s="109" t="s">
        <v>432</v>
      </c>
      <c r="J1521" s="106" t="s">
        <v>433</v>
      </c>
      <c r="K1521" s="567"/>
      <c r="L1521" s="567"/>
      <c r="M1521" s="567"/>
      <c r="N1521" s="567"/>
      <c r="O1521" s="557"/>
      <c r="P1521" s="567"/>
      <c r="Q1521" s="567"/>
      <c r="R1521" s="547" t="s">
        <v>184</v>
      </c>
      <c r="S1521" s="596">
        <v>1</v>
      </c>
      <c r="T1521" s="597">
        <v>0.2</v>
      </c>
      <c r="U1521" s="549"/>
      <c r="V1521" s="554">
        <f t="shared" si="165"/>
        <v>0</v>
      </c>
      <c r="W1521" s="549">
        <f t="shared" si="166"/>
        <v>0.2</v>
      </c>
      <c r="X1521" s="549"/>
      <c r="Y1521" s="550">
        <f t="shared" si="163"/>
        <v>0</v>
      </c>
      <c r="Z1521" s="677" t="s">
        <v>1507</v>
      </c>
      <c r="AA1521" s="678"/>
      <c r="AB1521" s="106"/>
      <c r="AD1521" s="106"/>
      <c r="AE1521" s="106"/>
      <c r="AF1521" s="106"/>
      <c r="AG1521" s="708"/>
      <c r="AH1521" s="104"/>
      <c r="AI1521" s="106"/>
      <c r="AJ1521" s="106"/>
      <c r="AK1521" s="106"/>
      <c r="AL1521" s="708"/>
      <c r="AM1521" s="104"/>
      <c r="AN1521" s="106"/>
      <c r="AO1521" s="106"/>
      <c r="AP1521" s="106"/>
      <c r="AQ1521" s="708"/>
      <c r="AR1521" s="104"/>
      <c r="AS1521" s="106"/>
      <c r="AT1521" s="106"/>
      <c r="AU1521" s="106"/>
      <c r="AV1521" s="708"/>
      <c r="AW1521" s="104"/>
    </row>
    <row r="1522" spans="1:49" hidden="1">
      <c r="A1522" s="522">
        <v>1518</v>
      </c>
      <c r="B1522" s="531" t="s">
        <v>2714</v>
      </c>
      <c r="C1522" s="103" t="s">
        <v>123</v>
      </c>
      <c r="D1522" s="513" t="s">
        <v>2642</v>
      </c>
      <c r="E1522" s="562" t="s">
        <v>2954</v>
      </c>
      <c r="F1522" s="513" t="s">
        <v>2683</v>
      </c>
      <c r="G1522" s="513" t="s">
        <v>430</v>
      </c>
      <c r="H1522" s="87" t="s">
        <v>435</v>
      </c>
      <c r="I1522" s="109" t="s">
        <v>436</v>
      </c>
      <c r="J1522" s="106" t="s">
        <v>415</v>
      </c>
      <c r="K1522" s="567"/>
      <c r="L1522" s="567"/>
      <c r="M1522" s="567"/>
      <c r="N1522" s="567"/>
      <c r="O1522" s="557"/>
      <c r="P1522" s="567"/>
      <c r="Q1522" s="567"/>
      <c r="R1522" s="547" t="s">
        <v>184</v>
      </c>
      <c r="S1522" s="596">
        <v>0</v>
      </c>
      <c r="T1522" s="597">
        <v>60</v>
      </c>
      <c r="U1522" s="549"/>
      <c r="V1522" s="554">
        <f t="shared" si="165"/>
        <v>0</v>
      </c>
      <c r="W1522" s="549">
        <f t="shared" si="166"/>
        <v>60</v>
      </c>
      <c r="X1522" s="549"/>
      <c r="Y1522" s="550">
        <f t="shared" si="163"/>
        <v>0</v>
      </c>
      <c r="Z1522" s="677" t="s">
        <v>1507</v>
      </c>
      <c r="AA1522" s="678"/>
      <c r="AB1522" s="106"/>
      <c r="AD1522" s="106"/>
      <c r="AE1522" s="106"/>
      <c r="AF1522" s="106"/>
      <c r="AG1522" s="708"/>
      <c r="AH1522" s="104"/>
      <c r="AI1522" s="106"/>
      <c r="AJ1522" s="106"/>
      <c r="AK1522" s="106"/>
      <c r="AL1522" s="708"/>
      <c r="AM1522" s="104"/>
      <c r="AN1522" s="106"/>
      <c r="AO1522" s="106"/>
      <c r="AP1522" s="106"/>
      <c r="AQ1522" s="708"/>
      <c r="AR1522" s="104"/>
      <c r="AS1522" s="106"/>
      <c r="AT1522" s="106"/>
      <c r="AU1522" s="106"/>
      <c r="AV1522" s="708"/>
      <c r="AW1522" s="104"/>
    </row>
    <row r="1523" spans="1:49" hidden="1">
      <c r="A1523" s="522">
        <v>1519</v>
      </c>
      <c r="B1523" s="531" t="s">
        <v>2714</v>
      </c>
      <c r="C1523" s="103" t="s">
        <v>123</v>
      </c>
      <c r="D1523" s="513" t="s">
        <v>2642</v>
      </c>
      <c r="E1523" s="562" t="s">
        <v>2954</v>
      </c>
      <c r="F1523" s="513" t="s">
        <v>2683</v>
      </c>
      <c r="G1523" s="513" t="s">
        <v>430</v>
      </c>
      <c r="H1523" s="87" t="s">
        <v>193</v>
      </c>
      <c r="I1523" s="109" t="s">
        <v>439</v>
      </c>
      <c r="J1523" s="106"/>
      <c r="K1523" s="567"/>
      <c r="L1523" s="567"/>
      <c r="M1523" s="567"/>
      <c r="N1523" s="106" t="s">
        <v>440</v>
      </c>
      <c r="O1523" s="557" t="s">
        <v>2570</v>
      </c>
      <c r="P1523" s="567"/>
      <c r="Q1523" s="567"/>
      <c r="R1523" s="547" t="s">
        <v>184</v>
      </c>
      <c r="S1523" s="596">
        <v>1</v>
      </c>
      <c r="T1523" s="597">
        <v>0.5</v>
      </c>
      <c r="U1523" s="549"/>
      <c r="V1523" s="554">
        <f t="shared" si="165"/>
        <v>0</v>
      </c>
      <c r="W1523" s="549">
        <f t="shared" si="166"/>
        <v>0.5</v>
      </c>
      <c r="X1523" s="549"/>
      <c r="Y1523" s="550">
        <f t="shared" si="163"/>
        <v>0</v>
      </c>
      <c r="Z1523" s="677" t="s">
        <v>1507</v>
      </c>
      <c r="AA1523" s="678"/>
      <c r="AB1523" s="106"/>
      <c r="AD1523" s="106"/>
      <c r="AE1523" s="106"/>
      <c r="AF1523" s="106"/>
      <c r="AG1523" s="708"/>
      <c r="AH1523" s="104"/>
      <c r="AI1523" s="106"/>
      <c r="AJ1523" s="106"/>
      <c r="AK1523" s="106"/>
      <c r="AL1523" s="708"/>
      <c r="AM1523" s="104"/>
      <c r="AN1523" s="106"/>
      <c r="AO1523" s="106"/>
      <c r="AP1523" s="106"/>
      <c r="AQ1523" s="708"/>
      <c r="AR1523" s="104"/>
      <c r="AS1523" s="106"/>
      <c r="AT1523" s="106"/>
      <c r="AU1523" s="106"/>
      <c r="AV1523" s="708"/>
      <c r="AW1523" s="104"/>
    </row>
    <row r="1524" spans="1:49" hidden="1">
      <c r="A1524" s="522">
        <v>1520</v>
      </c>
      <c r="B1524" s="531" t="s">
        <v>2714</v>
      </c>
      <c r="C1524" s="103" t="s">
        <v>123</v>
      </c>
      <c r="D1524" s="513" t="s">
        <v>2642</v>
      </c>
      <c r="E1524" s="562" t="s">
        <v>2954</v>
      </c>
      <c r="F1524" s="513" t="s">
        <v>2683</v>
      </c>
      <c r="G1524" s="513" t="s">
        <v>430</v>
      </c>
      <c r="H1524" s="87" t="s">
        <v>442</v>
      </c>
      <c r="I1524" s="109" t="s">
        <v>443</v>
      </c>
      <c r="J1524" s="106"/>
      <c r="K1524" s="567"/>
      <c r="L1524" s="567"/>
      <c r="M1524" s="567"/>
      <c r="N1524" s="106"/>
      <c r="O1524" s="557"/>
      <c r="P1524" s="567"/>
      <c r="Q1524" s="567"/>
      <c r="R1524" s="547" t="s">
        <v>184</v>
      </c>
      <c r="S1524" s="596">
        <v>1</v>
      </c>
      <c r="T1524" s="597">
        <v>0.5</v>
      </c>
      <c r="U1524" s="549"/>
      <c r="V1524" s="554">
        <f t="shared" si="165"/>
        <v>0</v>
      </c>
      <c r="W1524" s="549">
        <f t="shared" si="166"/>
        <v>0.5</v>
      </c>
      <c r="X1524" s="549"/>
      <c r="Y1524" s="550">
        <f t="shared" si="163"/>
        <v>0</v>
      </c>
      <c r="Z1524" s="677" t="s">
        <v>1507</v>
      </c>
      <c r="AA1524" s="678"/>
      <c r="AB1524" s="106"/>
      <c r="AD1524" s="106"/>
      <c r="AE1524" s="106"/>
      <c r="AF1524" s="106"/>
      <c r="AG1524" s="708"/>
      <c r="AH1524" s="104"/>
      <c r="AI1524" s="106"/>
      <c r="AJ1524" s="106"/>
      <c r="AK1524" s="106"/>
      <c r="AL1524" s="708"/>
      <c r="AM1524" s="104"/>
      <c r="AN1524" s="106"/>
      <c r="AO1524" s="106"/>
      <c r="AP1524" s="106"/>
      <c r="AQ1524" s="708"/>
      <c r="AR1524" s="104"/>
      <c r="AS1524" s="106"/>
      <c r="AT1524" s="106"/>
      <c r="AU1524" s="106"/>
      <c r="AV1524" s="708"/>
      <c r="AW1524" s="104"/>
    </row>
    <row r="1525" spans="1:49" ht="23" hidden="1">
      <c r="A1525" s="522">
        <v>1521</v>
      </c>
      <c r="B1525" s="531" t="s">
        <v>2714</v>
      </c>
      <c r="C1525" s="103" t="s">
        <v>123</v>
      </c>
      <c r="D1525" s="513" t="s">
        <v>2642</v>
      </c>
      <c r="E1525" s="562" t="s">
        <v>2954</v>
      </c>
      <c r="F1525" s="513" t="s">
        <v>2683</v>
      </c>
      <c r="G1525" s="513" t="s">
        <v>430</v>
      </c>
      <c r="H1525" s="87" t="s">
        <v>444</v>
      </c>
      <c r="I1525" s="109" t="s">
        <v>445</v>
      </c>
      <c r="J1525" s="106" t="s">
        <v>1594</v>
      </c>
      <c r="K1525" s="567"/>
      <c r="L1525" s="567"/>
      <c r="M1525" s="567"/>
      <c r="N1525" s="106"/>
      <c r="O1525" s="557"/>
      <c r="P1525" s="567"/>
      <c r="Q1525" s="567"/>
      <c r="R1525" s="547" t="s">
        <v>184</v>
      </c>
      <c r="S1525" s="596">
        <v>1</v>
      </c>
      <c r="T1525" s="597">
        <v>0.5</v>
      </c>
      <c r="U1525" s="549"/>
      <c r="V1525" s="554">
        <f t="shared" si="165"/>
        <v>0</v>
      </c>
      <c r="W1525" s="549">
        <f t="shared" si="166"/>
        <v>0.5</v>
      </c>
      <c r="X1525" s="549"/>
      <c r="Y1525" s="550">
        <f t="shared" si="163"/>
        <v>0</v>
      </c>
      <c r="Z1525" s="677" t="s">
        <v>1495</v>
      </c>
      <c r="AA1525" s="678"/>
      <c r="AB1525" s="106"/>
      <c r="AD1525" s="106"/>
      <c r="AE1525" s="106"/>
      <c r="AF1525" s="106"/>
      <c r="AG1525" s="708"/>
      <c r="AH1525" s="104"/>
      <c r="AI1525" s="106"/>
      <c r="AJ1525" s="106"/>
      <c r="AK1525" s="106"/>
      <c r="AL1525" s="708"/>
      <c r="AM1525" s="104"/>
      <c r="AN1525" s="106"/>
      <c r="AO1525" s="106"/>
      <c r="AP1525" s="106"/>
      <c r="AQ1525" s="708"/>
      <c r="AR1525" s="104"/>
      <c r="AS1525" s="106"/>
      <c r="AT1525" s="106"/>
      <c r="AU1525" s="106"/>
      <c r="AV1525" s="708"/>
      <c r="AW1525" s="104"/>
    </row>
    <row r="1526" spans="1:49" hidden="1">
      <c r="A1526" s="522">
        <v>1522</v>
      </c>
      <c r="B1526" s="531" t="s">
        <v>2714</v>
      </c>
      <c r="C1526" s="103" t="s">
        <v>123</v>
      </c>
      <c r="D1526" s="513" t="s">
        <v>2642</v>
      </c>
      <c r="E1526" s="562" t="s">
        <v>2954</v>
      </c>
      <c r="F1526" s="513" t="s">
        <v>2684</v>
      </c>
      <c r="G1526" s="513" t="s">
        <v>461</v>
      </c>
      <c r="H1526" s="87" t="s">
        <v>1225</v>
      </c>
      <c r="I1526" s="109" t="s">
        <v>1226</v>
      </c>
      <c r="J1526" s="106" t="s">
        <v>1595</v>
      </c>
      <c r="K1526" s="567"/>
      <c r="L1526" s="567"/>
      <c r="M1526" s="567"/>
      <c r="N1526" s="106"/>
      <c r="O1526" s="557" t="s">
        <v>2571</v>
      </c>
      <c r="P1526" s="567"/>
      <c r="Q1526" s="567"/>
      <c r="R1526" s="547" t="s">
        <v>184</v>
      </c>
      <c r="S1526" s="596">
        <v>0</v>
      </c>
      <c r="T1526" s="597">
        <v>1800</v>
      </c>
      <c r="U1526" s="549"/>
      <c r="V1526" s="554">
        <f t="shared" si="165"/>
        <v>0</v>
      </c>
      <c r="W1526" s="549">
        <f t="shared" si="166"/>
        <v>1800</v>
      </c>
      <c r="X1526" s="549"/>
      <c r="Y1526" s="550">
        <f t="shared" si="163"/>
        <v>0</v>
      </c>
      <c r="Z1526" s="677" t="s">
        <v>1495</v>
      </c>
      <c r="AA1526" s="678"/>
      <c r="AB1526" s="573" t="s">
        <v>2572</v>
      </c>
      <c r="AD1526" s="106"/>
      <c r="AE1526" s="106"/>
      <c r="AF1526" s="715"/>
      <c r="AG1526" s="708"/>
      <c r="AH1526" s="104"/>
      <c r="AI1526" s="106"/>
      <c r="AJ1526" s="106"/>
      <c r="AK1526" s="715"/>
      <c r="AL1526" s="708"/>
      <c r="AM1526" s="104"/>
      <c r="AN1526" s="106"/>
      <c r="AO1526" s="106"/>
      <c r="AP1526" s="715"/>
      <c r="AQ1526" s="708"/>
      <c r="AR1526" s="104"/>
      <c r="AS1526" s="106"/>
      <c r="AT1526" s="106"/>
      <c r="AU1526" s="715"/>
      <c r="AV1526" s="708"/>
      <c r="AW1526" s="104"/>
    </row>
    <row r="1527" spans="1:49" hidden="1">
      <c r="A1527" s="522">
        <v>1523</v>
      </c>
      <c r="B1527" s="531" t="s">
        <v>2714</v>
      </c>
      <c r="C1527" s="103" t="s">
        <v>123</v>
      </c>
      <c r="D1527" s="513" t="s">
        <v>2642</v>
      </c>
      <c r="E1527" s="562" t="s">
        <v>2954</v>
      </c>
      <c r="F1527" s="513" t="s">
        <v>2684</v>
      </c>
      <c r="G1527" s="513" t="s">
        <v>461</v>
      </c>
      <c r="H1527" s="87" t="s">
        <v>711</v>
      </c>
      <c r="I1527" s="109" t="s">
        <v>1550</v>
      </c>
      <c r="J1527" s="106" t="s">
        <v>1596</v>
      </c>
      <c r="K1527" s="567"/>
      <c r="L1527" s="567"/>
      <c r="M1527" s="567"/>
      <c r="N1527" s="106"/>
      <c r="O1527" s="557" t="s">
        <v>2573</v>
      </c>
      <c r="P1527" s="567"/>
      <c r="Q1527" s="567"/>
      <c r="R1527" s="547" t="s">
        <v>184</v>
      </c>
      <c r="S1527" s="596">
        <v>0</v>
      </c>
      <c r="T1527" s="597">
        <v>1800</v>
      </c>
      <c r="U1527" s="549"/>
      <c r="V1527" s="554">
        <f t="shared" si="165"/>
        <v>0</v>
      </c>
      <c r="W1527" s="549">
        <f t="shared" si="166"/>
        <v>1800</v>
      </c>
      <c r="X1527" s="549"/>
      <c r="Y1527" s="550">
        <f t="shared" si="163"/>
        <v>0</v>
      </c>
      <c r="Z1527" s="677" t="s">
        <v>1495</v>
      </c>
      <c r="AA1527" s="678"/>
      <c r="AB1527" s="573" t="s">
        <v>2574</v>
      </c>
      <c r="AD1527" s="106"/>
      <c r="AE1527" s="106"/>
      <c r="AF1527" s="715"/>
      <c r="AG1527" s="708"/>
      <c r="AH1527" s="104"/>
      <c r="AI1527" s="106"/>
      <c r="AJ1527" s="106"/>
      <c r="AK1527" s="715"/>
      <c r="AL1527" s="708"/>
      <c r="AM1527" s="104"/>
      <c r="AN1527" s="106"/>
      <c r="AO1527" s="106"/>
      <c r="AP1527" s="715"/>
      <c r="AQ1527" s="708"/>
      <c r="AR1527" s="104"/>
      <c r="AS1527" s="106"/>
      <c r="AT1527" s="106"/>
      <c r="AU1527" s="715"/>
      <c r="AV1527" s="708"/>
      <c r="AW1527" s="104"/>
    </row>
    <row r="1528" spans="1:49" ht="23" hidden="1">
      <c r="A1528" s="522">
        <v>1524</v>
      </c>
      <c r="B1528" s="531" t="s">
        <v>2714</v>
      </c>
      <c r="C1528" s="103" t="s">
        <v>123</v>
      </c>
      <c r="D1528" s="513" t="s">
        <v>2642</v>
      </c>
      <c r="E1528" s="562" t="s">
        <v>2954</v>
      </c>
      <c r="F1528" s="513" t="s">
        <v>2968</v>
      </c>
      <c r="G1528" s="513" t="s">
        <v>465</v>
      </c>
      <c r="H1528" s="87" t="s">
        <v>716</v>
      </c>
      <c r="I1528" s="109" t="s">
        <v>1551</v>
      </c>
      <c r="J1528" s="106"/>
      <c r="K1528" s="567"/>
      <c r="L1528" s="567"/>
      <c r="M1528" s="567"/>
      <c r="N1528" s="106"/>
      <c r="O1528" s="557" t="s">
        <v>2573</v>
      </c>
      <c r="P1528" s="567"/>
      <c r="Q1528" s="567"/>
      <c r="R1528" s="547" t="s">
        <v>184</v>
      </c>
      <c r="S1528" s="596">
        <v>1</v>
      </c>
      <c r="T1528" s="597">
        <v>1</v>
      </c>
      <c r="U1528" s="549"/>
      <c r="V1528" s="554">
        <f t="shared" si="165"/>
        <v>0</v>
      </c>
      <c r="W1528" s="549">
        <f t="shared" si="166"/>
        <v>1</v>
      </c>
      <c r="X1528" s="549"/>
      <c r="Y1528" s="550">
        <f t="shared" si="163"/>
        <v>0</v>
      </c>
      <c r="Z1528" s="677" t="s">
        <v>1495</v>
      </c>
      <c r="AA1528" s="678"/>
      <c r="AB1528" s="573" t="s">
        <v>2575</v>
      </c>
      <c r="AD1528" s="106"/>
      <c r="AE1528" s="106"/>
      <c r="AF1528" s="106"/>
      <c r="AG1528" s="708"/>
      <c r="AH1528" s="104"/>
      <c r="AI1528" s="106"/>
      <c r="AJ1528" s="106"/>
      <c r="AK1528" s="106"/>
      <c r="AL1528" s="708"/>
      <c r="AM1528" s="104"/>
      <c r="AN1528" s="106"/>
      <c r="AO1528" s="106"/>
      <c r="AP1528" s="106"/>
      <c r="AQ1528" s="708"/>
      <c r="AR1528" s="104"/>
      <c r="AS1528" s="106"/>
      <c r="AT1528" s="106"/>
      <c r="AU1528" s="106"/>
      <c r="AV1528" s="708"/>
      <c r="AW1528" s="104"/>
    </row>
    <row r="1529" spans="1:49" hidden="1">
      <c r="A1529" s="522">
        <v>1525</v>
      </c>
      <c r="B1529" s="533" t="s">
        <v>2714</v>
      </c>
      <c r="C1529" s="568" t="s">
        <v>123</v>
      </c>
      <c r="D1529" s="576" t="s">
        <v>2642</v>
      </c>
      <c r="E1529" s="562" t="s">
        <v>2954</v>
      </c>
      <c r="F1529" s="513" t="s">
        <v>434</v>
      </c>
      <c r="G1529" s="576" t="s">
        <v>434</v>
      </c>
      <c r="H1529" s="547" t="s">
        <v>193</v>
      </c>
      <c r="I1529" s="599" t="s">
        <v>1237</v>
      </c>
      <c r="J1529" s="567" t="s">
        <v>348</v>
      </c>
      <c r="K1529" s="567"/>
      <c r="L1529" s="567"/>
      <c r="M1529" s="567"/>
      <c r="N1529" s="106" t="s">
        <v>1552</v>
      </c>
      <c r="O1529" s="557"/>
      <c r="P1529" s="567"/>
      <c r="Q1529" s="567"/>
      <c r="R1529" s="547" t="s">
        <v>184</v>
      </c>
      <c r="S1529" s="596">
        <v>1</v>
      </c>
      <c r="T1529" s="597">
        <v>0.2</v>
      </c>
      <c r="U1529" s="549"/>
      <c r="V1529" s="554">
        <f t="shared" si="165"/>
        <v>0</v>
      </c>
      <c r="W1529" s="549">
        <f t="shared" si="166"/>
        <v>0.2</v>
      </c>
      <c r="X1529" s="549"/>
      <c r="Y1529" s="550">
        <f t="shared" si="163"/>
        <v>0</v>
      </c>
      <c r="Z1529" s="677" t="s">
        <v>1553</v>
      </c>
      <c r="AA1529" s="678"/>
      <c r="AB1529" s="573" t="s">
        <v>1057</v>
      </c>
      <c r="AD1529" s="106"/>
      <c r="AE1529" s="106"/>
      <c r="AF1529" s="106"/>
      <c r="AG1529" s="708"/>
      <c r="AH1529" s="104"/>
      <c r="AI1529" s="106"/>
      <c r="AJ1529" s="106"/>
      <c r="AK1529" s="106"/>
      <c r="AL1529" s="708"/>
      <c r="AM1529" s="104"/>
      <c r="AN1529" s="106"/>
      <c r="AO1529" s="106"/>
      <c r="AP1529" s="106"/>
      <c r="AQ1529" s="708"/>
      <c r="AR1529" s="104"/>
      <c r="AS1529" s="106"/>
      <c r="AT1529" s="106"/>
      <c r="AU1529" s="106"/>
      <c r="AV1529" s="708"/>
      <c r="AW1529" s="104"/>
    </row>
    <row r="1530" spans="1:49" hidden="1">
      <c r="A1530" s="522">
        <v>1526</v>
      </c>
      <c r="B1530" s="531" t="s">
        <v>2714</v>
      </c>
      <c r="C1530" s="103" t="s">
        <v>123</v>
      </c>
      <c r="D1530" s="513" t="s">
        <v>2641</v>
      </c>
      <c r="E1530" s="562" t="s">
        <v>271</v>
      </c>
      <c r="F1530" s="562" t="s">
        <v>2857</v>
      </c>
      <c r="G1530" s="513" t="s">
        <v>2858</v>
      </c>
      <c r="H1530" s="87" t="s">
        <v>2803</v>
      </c>
      <c r="I1530" s="545" t="s">
        <v>2859</v>
      </c>
      <c r="J1530" s="106" t="s">
        <v>2860</v>
      </c>
      <c r="K1530" s="567"/>
      <c r="L1530" s="567"/>
      <c r="M1530" s="567"/>
      <c r="N1530" s="567"/>
      <c r="O1530" s="557"/>
      <c r="P1530" s="567"/>
      <c r="Q1530" s="567"/>
      <c r="R1530" s="547" t="s">
        <v>184</v>
      </c>
      <c r="S1530" s="596">
        <v>1</v>
      </c>
      <c r="T1530" s="597">
        <v>0.2</v>
      </c>
      <c r="U1530" s="549"/>
      <c r="V1530" s="554">
        <f t="shared" si="165"/>
        <v>0</v>
      </c>
      <c r="W1530" s="549">
        <f t="shared" si="166"/>
        <v>0.2</v>
      </c>
      <c r="X1530" s="549"/>
      <c r="Y1530" s="550">
        <f t="shared" si="163"/>
        <v>0</v>
      </c>
      <c r="Z1530" s="677" t="s">
        <v>1507</v>
      </c>
      <c r="AA1530" s="678"/>
      <c r="AB1530" s="106"/>
      <c r="AD1530" s="106"/>
      <c r="AE1530" s="106"/>
      <c r="AF1530" s="106"/>
      <c r="AG1530" s="708"/>
      <c r="AH1530" s="104"/>
      <c r="AI1530" s="106"/>
      <c r="AJ1530" s="106"/>
      <c r="AK1530" s="106"/>
      <c r="AL1530" s="708"/>
      <c r="AM1530" s="104"/>
      <c r="AN1530" s="106"/>
      <c r="AO1530" s="106"/>
      <c r="AP1530" s="106"/>
      <c r="AQ1530" s="708"/>
      <c r="AR1530" s="104"/>
      <c r="AS1530" s="106"/>
      <c r="AT1530" s="106"/>
      <c r="AU1530" s="106"/>
      <c r="AV1530" s="708"/>
      <c r="AW1530" s="104"/>
    </row>
    <row r="1531" spans="1:49" hidden="1">
      <c r="A1531" s="522">
        <v>1527</v>
      </c>
      <c r="B1531" s="531" t="s">
        <v>2714</v>
      </c>
      <c r="C1531" s="103" t="s">
        <v>123</v>
      </c>
      <c r="D1531" s="513" t="s">
        <v>2641</v>
      </c>
      <c r="E1531" s="562" t="s">
        <v>271</v>
      </c>
      <c r="F1531" s="562" t="s">
        <v>2857</v>
      </c>
      <c r="G1531" s="513" t="s">
        <v>2858</v>
      </c>
      <c r="H1531" s="106" t="s">
        <v>2861</v>
      </c>
      <c r="I1531" s="106" t="s">
        <v>2862</v>
      </c>
      <c r="J1531" s="106" t="s">
        <v>2863</v>
      </c>
      <c r="K1531" s="567"/>
      <c r="L1531" s="567"/>
      <c r="M1531" s="567"/>
      <c r="N1531" s="567"/>
      <c r="O1531" s="557"/>
      <c r="P1531" s="567"/>
      <c r="Q1531" s="567"/>
      <c r="R1531" s="547" t="s">
        <v>184</v>
      </c>
      <c r="S1531" s="596">
        <v>1</v>
      </c>
      <c r="T1531" s="597">
        <v>0.2</v>
      </c>
      <c r="U1531" s="549"/>
      <c r="V1531" s="554">
        <f t="shared" si="165"/>
        <v>0</v>
      </c>
      <c r="W1531" s="549">
        <f t="shared" si="166"/>
        <v>0.2</v>
      </c>
      <c r="X1531" s="549"/>
      <c r="Y1531" s="550">
        <f t="shared" si="163"/>
        <v>0</v>
      </c>
      <c r="Z1531" s="677" t="s">
        <v>1507</v>
      </c>
      <c r="AA1531" s="678"/>
      <c r="AB1531" s="106"/>
      <c r="AD1531" s="106"/>
      <c r="AE1531" s="106"/>
      <c r="AF1531" s="106"/>
      <c r="AG1531" s="708"/>
      <c r="AH1531" s="104"/>
      <c r="AI1531" s="106"/>
      <c r="AJ1531" s="106"/>
      <c r="AK1531" s="106"/>
      <c r="AL1531" s="708"/>
      <c r="AM1531" s="104"/>
      <c r="AN1531" s="106"/>
      <c r="AO1531" s="106"/>
      <c r="AP1531" s="106"/>
      <c r="AQ1531" s="708"/>
      <c r="AR1531" s="104"/>
      <c r="AS1531" s="106"/>
      <c r="AT1531" s="106"/>
      <c r="AU1531" s="106"/>
      <c r="AV1531" s="708"/>
      <c r="AW1531" s="104"/>
    </row>
    <row r="1532" spans="1:49" hidden="1">
      <c r="A1532" s="522">
        <v>1528</v>
      </c>
      <c r="B1532" s="531" t="s">
        <v>2714</v>
      </c>
      <c r="C1532" s="103" t="s">
        <v>123</v>
      </c>
      <c r="D1532" s="513" t="s">
        <v>2641</v>
      </c>
      <c r="E1532" s="562" t="s">
        <v>271</v>
      </c>
      <c r="F1532" s="562" t="s">
        <v>2857</v>
      </c>
      <c r="G1532" s="513" t="s">
        <v>2858</v>
      </c>
      <c r="H1532" s="106" t="s">
        <v>2864</v>
      </c>
      <c r="I1532" s="106" t="s">
        <v>2865</v>
      </c>
      <c r="J1532" s="106" t="s">
        <v>2863</v>
      </c>
      <c r="K1532" s="567"/>
      <c r="L1532" s="567"/>
      <c r="M1532" s="567"/>
      <c r="N1532" s="567"/>
      <c r="O1532" s="557"/>
      <c r="P1532" s="567"/>
      <c r="Q1532" s="567"/>
      <c r="R1532" s="547" t="s">
        <v>184</v>
      </c>
      <c r="S1532" s="596">
        <v>1</v>
      </c>
      <c r="T1532" s="597">
        <v>0.2</v>
      </c>
      <c r="U1532" s="549"/>
      <c r="V1532" s="554">
        <f t="shared" si="165"/>
        <v>0</v>
      </c>
      <c r="W1532" s="549">
        <f t="shared" si="166"/>
        <v>0.2</v>
      </c>
      <c r="X1532" s="549"/>
      <c r="Y1532" s="550">
        <f t="shared" si="163"/>
        <v>0</v>
      </c>
      <c r="Z1532" s="677" t="s">
        <v>1507</v>
      </c>
      <c r="AA1532" s="678"/>
      <c r="AB1532" s="106"/>
      <c r="AD1532" s="106"/>
      <c r="AE1532" s="106"/>
      <c r="AF1532" s="106"/>
      <c r="AG1532" s="708"/>
      <c r="AH1532" s="104"/>
      <c r="AI1532" s="106"/>
      <c r="AJ1532" s="106"/>
      <c r="AK1532" s="106"/>
      <c r="AL1532" s="708"/>
      <c r="AM1532" s="104"/>
      <c r="AN1532" s="106"/>
      <c r="AO1532" s="106"/>
      <c r="AP1532" s="106"/>
      <c r="AQ1532" s="708"/>
      <c r="AR1532" s="104"/>
      <c r="AS1532" s="106"/>
      <c r="AT1532" s="106"/>
      <c r="AU1532" s="106"/>
      <c r="AV1532" s="708"/>
      <c r="AW1532" s="104"/>
    </row>
    <row r="1533" spans="1:49" hidden="1">
      <c r="A1533" s="522">
        <v>1529</v>
      </c>
      <c r="B1533" s="531" t="s">
        <v>2714</v>
      </c>
      <c r="C1533" s="103" t="s">
        <v>123</v>
      </c>
      <c r="D1533" s="513" t="s">
        <v>2641</v>
      </c>
      <c r="E1533" s="562" t="s">
        <v>271</v>
      </c>
      <c r="F1533" s="562" t="s">
        <v>2857</v>
      </c>
      <c r="G1533" s="513" t="s">
        <v>2858</v>
      </c>
      <c r="H1533" s="106" t="s">
        <v>2866</v>
      </c>
      <c r="I1533" s="106" t="s">
        <v>2867</v>
      </c>
      <c r="J1533" s="106" t="s">
        <v>2860</v>
      </c>
      <c r="K1533" s="567"/>
      <c r="L1533" s="567"/>
      <c r="M1533" s="567"/>
      <c r="N1533" s="567"/>
      <c r="O1533" s="557"/>
      <c r="P1533" s="567"/>
      <c r="Q1533" s="567"/>
      <c r="R1533" s="547" t="s">
        <v>184</v>
      </c>
      <c r="S1533" s="596">
        <v>1</v>
      </c>
      <c r="T1533" s="597">
        <v>0.2</v>
      </c>
      <c r="U1533" s="549"/>
      <c r="V1533" s="554">
        <f t="shared" si="165"/>
        <v>0</v>
      </c>
      <c r="W1533" s="549">
        <f t="shared" si="166"/>
        <v>0.2</v>
      </c>
      <c r="X1533" s="549"/>
      <c r="Y1533" s="550">
        <f t="shared" si="163"/>
        <v>0</v>
      </c>
      <c r="Z1533" s="677" t="s">
        <v>1507</v>
      </c>
      <c r="AA1533" s="678"/>
      <c r="AB1533" s="106"/>
      <c r="AD1533" s="106"/>
      <c r="AE1533" s="106"/>
      <c r="AF1533" s="106"/>
      <c r="AG1533" s="708"/>
      <c r="AH1533" s="104"/>
      <c r="AI1533" s="106"/>
      <c r="AJ1533" s="106"/>
      <c r="AK1533" s="106"/>
      <c r="AL1533" s="708"/>
      <c r="AM1533" s="104"/>
      <c r="AN1533" s="106"/>
      <c r="AO1533" s="106"/>
      <c r="AP1533" s="106"/>
      <c r="AQ1533" s="708"/>
      <c r="AR1533" s="104"/>
      <c r="AS1533" s="106"/>
      <c r="AT1533" s="106"/>
      <c r="AU1533" s="106"/>
      <c r="AV1533" s="708"/>
      <c r="AW1533" s="104"/>
    </row>
    <row r="1534" spans="1:49" hidden="1">
      <c r="A1534" s="522">
        <v>1530</v>
      </c>
      <c r="B1534" s="531" t="s">
        <v>2714</v>
      </c>
      <c r="C1534" s="103" t="s">
        <v>123</v>
      </c>
      <c r="D1534" s="513" t="s">
        <v>2641</v>
      </c>
      <c r="E1534" s="562" t="s">
        <v>271</v>
      </c>
      <c r="F1534" s="562" t="s">
        <v>2857</v>
      </c>
      <c r="G1534" s="513" t="s">
        <v>2858</v>
      </c>
      <c r="H1534" s="106" t="s">
        <v>2868</v>
      </c>
      <c r="I1534" s="106" t="s">
        <v>2869</v>
      </c>
      <c r="J1534" s="106" t="s">
        <v>2870</v>
      </c>
      <c r="K1534" s="567"/>
      <c r="L1534" s="567"/>
      <c r="M1534" s="567"/>
      <c r="N1534" s="567"/>
      <c r="O1534" s="557"/>
      <c r="P1534" s="567"/>
      <c r="Q1534" s="567"/>
      <c r="R1534" s="547" t="s">
        <v>184</v>
      </c>
      <c r="S1534" s="596">
        <v>1</v>
      </c>
      <c r="T1534" s="597">
        <v>0.2</v>
      </c>
      <c r="U1534" s="549"/>
      <c r="V1534" s="554">
        <f t="shared" si="165"/>
        <v>0</v>
      </c>
      <c r="W1534" s="549">
        <f t="shared" si="166"/>
        <v>0.2</v>
      </c>
      <c r="X1534" s="549"/>
      <c r="Y1534" s="550">
        <f t="shared" si="163"/>
        <v>0</v>
      </c>
      <c r="Z1534" s="677" t="s">
        <v>1507</v>
      </c>
      <c r="AA1534" s="678"/>
      <c r="AB1534" s="106"/>
      <c r="AD1534" s="106"/>
      <c r="AE1534" s="106"/>
      <c r="AF1534" s="106"/>
      <c r="AG1534" s="708"/>
      <c r="AH1534" s="104"/>
      <c r="AI1534" s="106"/>
      <c r="AJ1534" s="106"/>
      <c r="AK1534" s="106"/>
      <c r="AL1534" s="708"/>
      <c r="AM1534" s="104"/>
      <c r="AN1534" s="106"/>
      <c r="AO1534" s="106"/>
      <c r="AP1534" s="106"/>
      <c r="AQ1534" s="708"/>
      <c r="AR1534" s="104"/>
      <c r="AS1534" s="106"/>
      <c r="AT1534" s="106"/>
      <c r="AU1534" s="106"/>
      <c r="AV1534" s="708"/>
      <c r="AW1534" s="104"/>
    </row>
    <row r="1535" spans="1:49" hidden="1">
      <c r="A1535" s="522">
        <v>1531</v>
      </c>
      <c r="B1535" s="531" t="s">
        <v>2714</v>
      </c>
      <c r="C1535" s="103" t="s">
        <v>123</v>
      </c>
      <c r="D1535" s="513" t="s">
        <v>2641</v>
      </c>
      <c r="E1535" s="562" t="s">
        <v>271</v>
      </c>
      <c r="F1535" s="562" t="s">
        <v>2857</v>
      </c>
      <c r="G1535" s="513" t="s">
        <v>2858</v>
      </c>
      <c r="H1535" s="106" t="s">
        <v>2871</v>
      </c>
      <c r="I1535" s="106" t="s">
        <v>2872</v>
      </c>
      <c r="J1535" s="106" t="s">
        <v>2860</v>
      </c>
      <c r="K1535" s="567"/>
      <c r="L1535" s="567"/>
      <c r="M1535" s="567"/>
      <c r="N1535" s="567"/>
      <c r="O1535" s="557"/>
      <c r="P1535" s="567"/>
      <c r="Q1535" s="567"/>
      <c r="R1535" s="547" t="s">
        <v>184</v>
      </c>
      <c r="S1535" s="596">
        <v>1</v>
      </c>
      <c r="T1535" s="597">
        <v>0.2</v>
      </c>
      <c r="U1535" s="549"/>
      <c r="V1535" s="554">
        <f t="shared" si="165"/>
        <v>0</v>
      </c>
      <c r="W1535" s="549">
        <f t="shared" si="166"/>
        <v>0.2</v>
      </c>
      <c r="X1535" s="549"/>
      <c r="Y1535" s="550">
        <f t="shared" si="163"/>
        <v>0</v>
      </c>
      <c r="Z1535" s="677" t="s">
        <v>1507</v>
      </c>
      <c r="AA1535" s="678"/>
      <c r="AB1535" s="106"/>
      <c r="AD1535" s="106"/>
      <c r="AE1535" s="106"/>
      <c r="AF1535" s="106"/>
      <c r="AG1535" s="708"/>
      <c r="AH1535" s="104"/>
      <c r="AI1535" s="106"/>
      <c r="AJ1535" s="106"/>
      <c r="AK1535" s="106"/>
      <c r="AL1535" s="708"/>
      <c r="AM1535" s="104"/>
      <c r="AN1535" s="106"/>
      <c r="AO1535" s="106"/>
      <c r="AP1535" s="106"/>
      <c r="AQ1535" s="708"/>
      <c r="AR1535" s="104"/>
      <c r="AS1535" s="106"/>
      <c r="AT1535" s="106"/>
      <c r="AU1535" s="106"/>
      <c r="AV1535" s="708"/>
      <c r="AW1535" s="104"/>
    </row>
    <row r="1536" spans="1:49" hidden="1">
      <c r="A1536" s="522">
        <v>1532</v>
      </c>
      <c r="B1536" s="531" t="s">
        <v>2714</v>
      </c>
      <c r="C1536" s="103" t="s">
        <v>123</v>
      </c>
      <c r="D1536" s="513" t="s">
        <v>2641</v>
      </c>
      <c r="E1536" s="562" t="s">
        <v>271</v>
      </c>
      <c r="F1536" s="562" t="s">
        <v>2857</v>
      </c>
      <c r="G1536" s="513" t="s">
        <v>2858</v>
      </c>
      <c r="H1536" s="106" t="s">
        <v>2873</v>
      </c>
      <c r="I1536" s="106" t="s">
        <v>2874</v>
      </c>
      <c r="J1536" s="106" t="s">
        <v>2870</v>
      </c>
      <c r="K1536" s="567"/>
      <c r="L1536" s="567"/>
      <c r="M1536" s="567"/>
      <c r="N1536" s="567"/>
      <c r="O1536" s="557"/>
      <c r="P1536" s="567"/>
      <c r="Q1536" s="567"/>
      <c r="R1536" s="547" t="s">
        <v>184</v>
      </c>
      <c r="S1536" s="596">
        <v>1</v>
      </c>
      <c r="T1536" s="597">
        <v>0.2</v>
      </c>
      <c r="U1536" s="549"/>
      <c r="V1536" s="554">
        <f t="shared" si="165"/>
        <v>0</v>
      </c>
      <c r="W1536" s="549">
        <f t="shared" si="166"/>
        <v>0.2</v>
      </c>
      <c r="X1536" s="549"/>
      <c r="Y1536" s="550">
        <f t="shared" si="163"/>
        <v>0</v>
      </c>
      <c r="Z1536" s="677" t="s">
        <v>1507</v>
      </c>
      <c r="AA1536" s="678"/>
      <c r="AB1536" s="106"/>
      <c r="AD1536" s="106"/>
      <c r="AE1536" s="106"/>
      <c r="AF1536" s="106"/>
      <c r="AG1536" s="708"/>
      <c r="AH1536" s="104"/>
      <c r="AI1536" s="106"/>
      <c r="AJ1536" s="106"/>
      <c r="AK1536" s="106"/>
      <c r="AL1536" s="708"/>
      <c r="AM1536" s="104"/>
      <c r="AN1536" s="106"/>
      <c r="AO1536" s="106"/>
      <c r="AP1536" s="106"/>
      <c r="AQ1536" s="708"/>
      <c r="AR1536" s="104"/>
      <c r="AS1536" s="106"/>
      <c r="AT1536" s="106"/>
      <c r="AU1536" s="106"/>
      <c r="AV1536" s="708"/>
      <c r="AW1536" s="104"/>
    </row>
    <row r="1537" spans="1:49" hidden="1">
      <c r="A1537" s="522">
        <v>1533</v>
      </c>
      <c r="B1537" s="531" t="s">
        <v>2714</v>
      </c>
      <c r="C1537" s="103" t="s">
        <v>123</v>
      </c>
      <c r="D1537" s="513" t="s">
        <v>2641</v>
      </c>
      <c r="E1537" s="562" t="s">
        <v>271</v>
      </c>
      <c r="F1537" s="562" t="s">
        <v>2857</v>
      </c>
      <c r="G1537" s="513" t="s">
        <v>2858</v>
      </c>
      <c r="H1537" s="106" t="s">
        <v>289</v>
      </c>
      <c r="I1537" s="106" t="s">
        <v>2875</v>
      </c>
      <c r="J1537" s="106" t="s">
        <v>2870</v>
      </c>
      <c r="K1537" s="567"/>
      <c r="L1537" s="567"/>
      <c r="M1537" s="567"/>
      <c r="N1537" s="567"/>
      <c r="O1537" s="557"/>
      <c r="P1537" s="567"/>
      <c r="Q1537" s="567"/>
      <c r="R1537" s="547" t="s">
        <v>184</v>
      </c>
      <c r="S1537" s="596">
        <v>1</v>
      </c>
      <c r="T1537" s="597">
        <v>0.2</v>
      </c>
      <c r="U1537" s="549"/>
      <c r="V1537" s="554">
        <f t="shared" si="165"/>
        <v>0</v>
      </c>
      <c r="W1537" s="549">
        <f t="shared" si="166"/>
        <v>0.2</v>
      </c>
      <c r="X1537" s="549"/>
      <c r="Y1537" s="550">
        <f t="shared" si="163"/>
        <v>0</v>
      </c>
      <c r="Z1537" s="677" t="s">
        <v>1507</v>
      </c>
      <c r="AA1537" s="678"/>
      <c r="AB1537" s="106"/>
      <c r="AD1537" s="106"/>
      <c r="AE1537" s="106"/>
      <c r="AF1537" s="106"/>
      <c r="AG1537" s="708"/>
      <c r="AH1537" s="104"/>
      <c r="AI1537" s="106"/>
      <c r="AJ1537" s="106"/>
      <c r="AK1537" s="106"/>
      <c r="AL1537" s="708"/>
      <c r="AM1537" s="104"/>
      <c r="AN1537" s="106"/>
      <c r="AO1537" s="106"/>
      <c r="AP1537" s="106"/>
      <c r="AQ1537" s="708"/>
      <c r="AR1537" s="104"/>
      <c r="AS1537" s="106"/>
      <c r="AT1537" s="106"/>
      <c r="AU1537" s="106"/>
      <c r="AV1537" s="708"/>
      <c r="AW1537" s="104"/>
    </row>
    <row r="1538" spans="1:49" hidden="1">
      <c r="A1538" s="522">
        <v>1534</v>
      </c>
      <c r="B1538" s="531" t="s">
        <v>2714</v>
      </c>
      <c r="C1538" s="103" t="s">
        <v>123</v>
      </c>
      <c r="D1538" s="513" t="s">
        <v>2641</v>
      </c>
      <c r="E1538" s="562" t="s">
        <v>271</v>
      </c>
      <c r="F1538" s="562" t="s">
        <v>2857</v>
      </c>
      <c r="G1538" s="513" t="s">
        <v>2858</v>
      </c>
      <c r="H1538" s="87" t="s">
        <v>193</v>
      </c>
      <c r="I1538" s="106" t="s">
        <v>2876</v>
      </c>
      <c r="J1538" s="106" t="s">
        <v>2870</v>
      </c>
      <c r="K1538" s="567"/>
      <c r="L1538" s="567"/>
      <c r="M1538" s="567"/>
      <c r="N1538" s="567"/>
      <c r="O1538" s="557"/>
      <c r="P1538" s="567"/>
      <c r="Q1538" s="567"/>
      <c r="R1538" s="547" t="s">
        <v>184</v>
      </c>
      <c r="S1538" s="596">
        <v>1</v>
      </c>
      <c r="T1538" s="597">
        <v>0.2</v>
      </c>
      <c r="U1538" s="549"/>
      <c r="V1538" s="554">
        <f t="shared" si="165"/>
        <v>0</v>
      </c>
      <c r="W1538" s="549">
        <f t="shared" si="166"/>
        <v>0.2</v>
      </c>
      <c r="X1538" s="549"/>
      <c r="Y1538" s="550">
        <f t="shared" si="163"/>
        <v>0</v>
      </c>
      <c r="Z1538" s="677" t="s">
        <v>1507</v>
      </c>
      <c r="AA1538" s="678"/>
      <c r="AB1538" s="106"/>
      <c r="AD1538" s="106"/>
      <c r="AE1538" s="106"/>
      <c r="AF1538" s="106"/>
      <c r="AG1538" s="708"/>
      <c r="AH1538" s="104"/>
      <c r="AI1538" s="106"/>
      <c r="AJ1538" s="106"/>
      <c r="AK1538" s="106"/>
      <c r="AL1538" s="708"/>
      <c r="AM1538" s="104"/>
      <c r="AN1538" s="106"/>
      <c r="AO1538" s="106"/>
      <c r="AP1538" s="106"/>
      <c r="AQ1538" s="708"/>
      <c r="AR1538" s="104"/>
      <c r="AS1538" s="106"/>
      <c r="AT1538" s="106"/>
      <c r="AU1538" s="106"/>
      <c r="AV1538" s="708"/>
      <c r="AW1538" s="104"/>
    </row>
    <row r="1539" spans="1:49" ht="23" hidden="1">
      <c r="A1539" s="522">
        <v>1535</v>
      </c>
      <c r="B1539" s="531" t="s">
        <v>2714</v>
      </c>
      <c r="C1539" s="103" t="s">
        <v>123</v>
      </c>
      <c r="D1539" s="513" t="s">
        <v>2641</v>
      </c>
      <c r="E1539" s="562" t="s">
        <v>271</v>
      </c>
      <c r="F1539" s="103" t="s">
        <v>2877</v>
      </c>
      <c r="G1539" s="513" t="s">
        <v>2878</v>
      </c>
      <c r="H1539" s="87" t="s">
        <v>2803</v>
      </c>
      <c r="I1539" s="106" t="s">
        <v>2879</v>
      </c>
      <c r="J1539" s="106" t="s">
        <v>2880</v>
      </c>
      <c r="K1539" s="567"/>
      <c r="L1539" s="567"/>
      <c r="M1539" s="567"/>
      <c r="N1539" s="567"/>
      <c r="O1539" s="557"/>
      <c r="P1539" s="567"/>
      <c r="Q1539" s="567"/>
      <c r="R1539" s="547" t="s">
        <v>184</v>
      </c>
      <c r="S1539" s="596">
        <v>1</v>
      </c>
      <c r="T1539" s="597">
        <v>0.2</v>
      </c>
      <c r="U1539" s="549"/>
      <c r="V1539" s="554">
        <f t="shared" si="165"/>
        <v>0</v>
      </c>
      <c r="W1539" s="549">
        <f t="shared" si="166"/>
        <v>0.2</v>
      </c>
      <c r="X1539" s="549"/>
      <c r="Y1539" s="550">
        <f t="shared" si="163"/>
        <v>0</v>
      </c>
      <c r="Z1539" s="677" t="s">
        <v>1507</v>
      </c>
      <c r="AA1539" s="678"/>
      <c r="AB1539" s="106"/>
      <c r="AD1539" s="106"/>
      <c r="AE1539" s="106"/>
      <c r="AF1539" s="106"/>
      <c r="AG1539" s="708"/>
      <c r="AH1539" s="104"/>
      <c r="AI1539" s="106"/>
      <c r="AJ1539" s="106"/>
      <c r="AK1539" s="106"/>
      <c r="AL1539" s="708"/>
      <c r="AM1539" s="104"/>
      <c r="AN1539" s="106"/>
      <c r="AO1539" s="106"/>
      <c r="AP1539" s="106"/>
      <c r="AQ1539" s="708"/>
      <c r="AR1539" s="104"/>
      <c r="AS1539" s="106"/>
      <c r="AT1539" s="106"/>
      <c r="AU1539" s="106"/>
      <c r="AV1539" s="708"/>
      <c r="AW1539" s="104"/>
    </row>
    <row r="1540" spans="1:49" ht="23" hidden="1">
      <c r="A1540" s="522">
        <v>1536</v>
      </c>
      <c r="B1540" s="531" t="s">
        <v>2714</v>
      </c>
      <c r="C1540" s="103" t="s">
        <v>123</v>
      </c>
      <c r="D1540" s="513" t="s">
        <v>2641</v>
      </c>
      <c r="E1540" s="562" t="s">
        <v>271</v>
      </c>
      <c r="F1540" s="103" t="s">
        <v>2877</v>
      </c>
      <c r="G1540" s="513" t="s">
        <v>2878</v>
      </c>
      <c r="H1540" s="106" t="s">
        <v>2881</v>
      </c>
      <c r="I1540" s="106" t="s">
        <v>2882</v>
      </c>
      <c r="J1540" s="106" t="s">
        <v>2880</v>
      </c>
      <c r="K1540" s="567"/>
      <c r="L1540" s="567"/>
      <c r="M1540" s="567"/>
      <c r="N1540" s="567"/>
      <c r="O1540" s="557"/>
      <c r="P1540" s="567"/>
      <c r="Q1540" s="567"/>
      <c r="R1540" s="547" t="s">
        <v>184</v>
      </c>
      <c r="S1540" s="596">
        <v>1</v>
      </c>
      <c r="T1540" s="597">
        <v>0.2</v>
      </c>
      <c r="U1540" s="549"/>
      <c r="V1540" s="554">
        <f t="shared" si="165"/>
        <v>0</v>
      </c>
      <c r="W1540" s="549">
        <f t="shared" si="166"/>
        <v>0.2</v>
      </c>
      <c r="X1540" s="549"/>
      <c r="Y1540" s="550">
        <f t="shared" si="163"/>
        <v>0</v>
      </c>
      <c r="Z1540" s="677" t="s">
        <v>1507</v>
      </c>
      <c r="AA1540" s="678"/>
      <c r="AB1540" s="106"/>
      <c r="AD1540" s="106"/>
      <c r="AE1540" s="106"/>
      <c r="AF1540" s="106"/>
      <c r="AG1540" s="708"/>
      <c r="AH1540" s="104"/>
      <c r="AI1540" s="106"/>
      <c r="AJ1540" s="106"/>
      <c r="AK1540" s="106"/>
      <c r="AL1540" s="708"/>
      <c r="AM1540" s="104"/>
      <c r="AN1540" s="106"/>
      <c r="AO1540" s="106"/>
      <c r="AP1540" s="106"/>
      <c r="AQ1540" s="708"/>
      <c r="AR1540" s="104"/>
      <c r="AS1540" s="106"/>
      <c r="AT1540" s="106"/>
      <c r="AU1540" s="106"/>
      <c r="AV1540" s="708"/>
      <c r="AW1540" s="104"/>
    </row>
    <row r="1541" spans="1:49" ht="23" hidden="1">
      <c r="A1541" s="522">
        <v>1537</v>
      </c>
      <c r="B1541" s="531" t="s">
        <v>2714</v>
      </c>
      <c r="C1541" s="103" t="s">
        <v>123</v>
      </c>
      <c r="D1541" s="513" t="s">
        <v>2641</v>
      </c>
      <c r="E1541" s="562" t="s">
        <v>271</v>
      </c>
      <c r="F1541" s="103" t="s">
        <v>2877</v>
      </c>
      <c r="G1541" s="513" t="s">
        <v>2878</v>
      </c>
      <c r="H1541" s="106" t="s">
        <v>2883</v>
      </c>
      <c r="I1541" s="106" t="s">
        <v>2884</v>
      </c>
      <c r="J1541" s="106" t="s">
        <v>2880</v>
      </c>
      <c r="K1541" s="567"/>
      <c r="L1541" s="567"/>
      <c r="M1541" s="567"/>
      <c r="N1541" s="567"/>
      <c r="O1541" s="557"/>
      <c r="P1541" s="567"/>
      <c r="Q1541" s="567"/>
      <c r="R1541" s="547" t="s">
        <v>184</v>
      </c>
      <c r="S1541" s="596">
        <v>1</v>
      </c>
      <c r="T1541" s="597">
        <v>0.2</v>
      </c>
      <c r="U1541" s="549"/>
      <c r="V1541" s="554">
        <f t="shared" si="165"/>
        <v>0</v>
      </c>
      <c r="W1541" s="549">
        <f t="shared" si="166"/>
        <v>0.2</v>
      </c>
      <c r="X1541" s="549"/>
      <c r="Y1541" s="550">
        <f t="shared" si="163"/>
        <v>0</v>
      </c>
      <c r="Z1541" s="677" t="s">
        <v>1507</v>
      </c>
      <c r="AA1541" s="678"/>
      <c r="AB1541" s="106"/>
      <c r="AD1541" s="106"/>
      <c r="AE1541" s="106"/>
      <c r="AF1541" s="106"/>
      <c r="AG1541" s="708"/>
      <c r="AH1541" s="104"/>
      <c r="AI1541" s="106"/>
      <c r="AJ1541" s="106"/>
      <c r="AK1541" s="106"/>
      <c r="AL1541" s="708"/>
      <c r="AM1541" s="104"/>
      <c r="AN1541" s="106"/>
      <c r="AO1541" s="106"/>
      <c r="AP1541" s="106"/>
      <c r="AQ1541" s="708"/>
      <c r="AR1541" s="104"/>
      <c r="AS1541" s="106"/>
      <c r="AT1541" s="106"/>
      <c r="AU1541" s="106"/>
      <c r="AV1541" s="708"/>
      <c r="AW1541" s="104"/>
    </row>
    <row r="1542" spans="1:49" ht="23" hidden="1">
      <c r="A1542" s="522">
        <v>1538</v>
      </c>
      <c r="B1542" s="531" t="s">
        <v>2714</v>
      </c>
      <c r="C1542" s="103" t="s">
        <v>123</v>
      </c>
      <c r="D1542" s="513" t="s">
        <v>2641</v>
      </c>
      <c r="E1542" s="562" t="s">
        <v>271</v>
      </c>
      <c r="F1542" s="103" t="s">
        <v>2877</v>
      </c>
      <c r="G1542" s="513" t="s">
        <v>2878</v>
      </c>
      <c r="H1542" s="106" t="s">
        <v>2885</v>
      </c>
      <c r="I1542" s="106" t="s">
        <v>2886</v>
      </c>
      <c r="J1542" s="106" t="s">
        <v>2880</v>
      </c>
      <c r="K1542" s="567"/>
      <c r="L1542" s="567"/>
      <c r="M1542" s="567"/>
      <c r="N1542" s="567"/>
      <c r="O1542" s="557"/>
      <c r="P1542" s="567"/>
      <c r="Q1542" s="567"/>
      <c r="R1542" s="547" t="s">
        <v>184</v>
      </c>
      <c r="S1542" s="596">
        <v>1</v>
      </c>
      <c r="T1542" s="597">
        <v>0.2</v>
      </c>
      <c r="U1542" s="549"/>
      <c r="V1542" s="554">
        <f t="shared" si="165"/>
        <v>0</v>
      </c>
      <c r="W1542" s="549">
        <f t="shared" si="166"/>
        <v>0.2</v>
      </c>
      <c r="X1542" s="549"/>
      <c r="Y1542" s="550">
        <f t="shared" si="163"/>
        <v>0</v>
      </c>
      <c r="Z1542" s="677" t="s">
        <v>1507</v>
      </c>
      <c r="AA1542" s="678"/>
      <c r="AB1542" s="106"/>
      <c r="AD1542" s="106"/>
      <c r="AE1542" s="106"/>
      <c r="AF1542" s="106"/>
      <c r="AG1542" s="708"/>
      <c r="AH1542" s="104"/>
      <c r="AI1542" s="106"/>
      <c r="AJ1542" s="106"/>
      <c r="AK1542" s="106"/>
      <c r="AL1542" s="708"/>
      <c r="AM1542" s="104"/>
      <c r="AN1542" s="106"/>
      <c r="AO1542" s="106"/>
      <c r="AP1542" s="106"/>
      <c r="AQ1542" s="708"/>
      <c r="AR1542" s="104"/>
      <c r="AS1542" s="106"/>
      <c r="AT1542" s="106"/>
      <c r="AU1542" s="106"/>
      <c r="AV1542" s="708"/>
      <c r="AW1542" s="104"/>
    </row>
    <row r="1543" spans="1:49" ht="23" hidden="1">
      <c r="A1543" s="522">
        <v>1539</v>
      </c>
      <c r="B1543" s="531" t="s">
        <v>2714</v>
      </c>
      <c r="C1543" s="103" t="s">
        <v>123</v>
      </c>
      <c r="D1543" s="513" t="s">
        <v>2641</v>
      </c>
      <c r="E1543" s="562" t="s">
        <v>271</v>
      </c>
      <c r="F1543" s="103" t="s">
        <v>2877</v>
      </c>
      <c r="G1543" s="513" t="s">
        <v>2878</v>
      </c>
      <c r="H1543" s="106" t="s">
        <v>2887</v>
      </c>
      <c r="I1543" s="106" t="s">
        <v>2886</v>
      </c>
      <c r="J1543" s="106" t="s">
        <v>2880</v>
      </c>
      <c r="K1543" s="567"/>
      <c r="L1543" s="567"/>
      <c r="M1543" s="567"/>
      <c r="N1543" s="567"/>
      <c r="O1543" s="557"/>
      <c r="P1543" s="567"/>
      <c r="Q1543" s="567"/>
      <c r="R1543" s="547" t="s">
        <v>184</v>
      </c>
      <c r="S1543" s="596">
        <v>1</v>
      </c>
      <c r="T1543" s="597">
        <v>0.2</v>
      </c>
      <c r="U1543" s="549"/>
      <c r="V1543" s="554">
        <f t="shared" si="165"/>
        <v>0</v>
      </c>
      <c r="W1543" s="549">
        <f t="shared" si="166"/>
        <v>0.2</v>
      </c>
      <c r="X1543" s="549"/>
      <c r="Y1543" s="550">
        <f t="shared" si="163"/>
        <v>0</v>
      </c>
      <c r="Z1543" s="677" t="s">
        <v>1507</v>
      </c>
      <c r="AA1543" s="678"/>
      <c r="AB1543" s="106"/>
      <c r="AD1543" s="106"/>
      <c r="AE1543" s="106"/>
      <c r="AF1543" s="106"/>
      <c r="AG1543" s="708"/>
      <c r="AH1543" s="104"/>
      <c r="AI1543" s="106"/>
      <c r="AJ1543" s="106"/>
      <c r="AK1543" s="106"/>
      <c r="AL1543" s="708"/>
      <c r="AM1543" s="104"/>
      <c r="AN1543" s="106"/>
      <c r="AO1543" s="106"/>
      <c r="AP1543" s="106"/>
      <c r="AQ1543" s="708"/>
      <c r="AR1543" s="104"/>
      <c r="AS1543" s="106"/>
      <c r="AT1543" s="106"/>
      <c r="AU1543" s="106"/>
      <c r="AV1543" s="708"/>
      <c r="AW1543" s="104"/>
    </row>
    <row r="1544" spans="1:49" ht="23" hidden="1">
      <c r="A1544" s="522">
        <v>1540</v>
      </c>
      <c r="B1544" s="531" t="s">
        <v>2714</v>
      </c>
      <c r="C1544" s="103" t="s">
        <v>123</v>
      </c>
      <c r="D1544" s="513" t="s">
        <v>2641</v>
      </c>
      <c r="E1544" s="562" t="s">
        <v>271</v>
      </c>
      <c r="F1544" s="103" t="s">
        <v>2877</v>
      </c>
      <c r="G1544" s="513" t="s">
        <v>2878</v>
      </c>
      <c r="H1544" s="106" t="s">
        <v>289</v>
      </c>
      <c r="I1544" s="106" t="s">
        <v>2888</v>
      </c>
      <c r="J1544" s="106" t="s">
        <v>2880</v>
      </c>
      <c r="K1544" s="567"/>
      <c r="L1544" s="567"/>
      <c r="M1544" s="567"/>
      <c r="N1544" s="567"/>
      <c r="O1544" s="557"/>
      <c r="P1544" s="567"/>
      <c r="Q1544" s="567"/>
      <c r="R1544" s="547" t="s">
        <v>184</v>
      </c>
      <c r="S1544" s="596">
        <v>1</v>
      </c>
      <c r="T1544" s="597">
        <v>0.2</v>
      </c>
      <c r="U1544" s="549"/>
      <c r="V1544" s="554">
        <f t="shared" si="165"/>
        <v>0</v>
      </c>
      <c r="W1544" s="549">
        <f t="shared" si="166"/>
        <v>0.2</v>
      </c>
      <c r="X1544" s="549"/>
      <c r="Y1544" s="550">
        <f t="shared" si="163"/>
        <v>0</v>
      </c>
      <c r="Z1544" s="677" t="s">
        <v>1507</v>
      </c>
      <c r="AA1544" s="678"/>
      <c r="AB1544" s="106"/>
      <c r="AD1544" s="106"/>
      <c r="AE1544" s="106"/>
      <c r="AF1544" s="106"/>
      <c r="AG1544" s="708"/>
      <c r="AH1544" s="104"/>
      <c r="AI1544" s="106"/>
      <c r="AJ1544" s="106"/>
      <c r="AK1544" s="106"/>
      <c r="AL1544" s="708"/>
      <c r="AM1544" s="104"/>
      <c r="AN1544" s="106"/>
      <c r="AO1544" s="106"/>
      <c r="AP1544" s="106"/>
      <c r="AQ1544" s="708"/>
      <c r="AR1544" s="104"/>
      <c r="AS1544" s="106"/>
      <c r="AT1544" s="106"/>
      <c r="AU1544" s="106"/>
      <c r="AV1544" s="708"/>
      <c r="AW1544" s="104"/>
    </row>
    <row r="1545" spans="1:49" hidden="1">
      <c r="A1545" s="522">
        <v>1541</v>
      </c>
      <c r="B1545" s="531" t="s">
        <v>2714</v>
      </c>
      <c r="C1545" s="103" t="s">
        <v>123</v>
      </c>
      <c r="D1545" s="513" t="s">
        <v>2641</v>
      </c>
      <c r="E1545" s="562" t="s">
        <v>271</v>
      </c>
      <c r="F1545" s="103" t="s">
        <v>2889</v>
      </c>
      <c r="G1545" s="513" t="s">
        <v>2858</v>
      </c>
      <c r="H1545" s="87" t="s">
        <v>2803</v>
      </c>
      <c r="I1545" s="545" t="s">
        <v>2890</v>
      </c>
      <c r="J1545" s="106" t="s">
        <v>2891</v>
      </c>
      <c r="K1545" s="567"/>
      <c r="L1545" s="567"/>
      <c r="M1545" s="567"/>
      <c r="N1545" s="567"/>
      <c r="O1545" s="557"/>
      <c r="P1545" s="567"/>
      <c r="Q1545" s="567"/>
      <c r="R1545" s="547" t="s">
        <v>184</v>
      </c>
      <c r="S1545" s="596">
        <v>1</v>
      </c>
      <c r="T1545" s="597">
        <v>0.2</v>
      </c>
      <c r="U1545" s="549"/>
      <c r="V1545" s="554">
        <f t="shared" si="165"/>
        <v>0</v>
      </c>
      <c r="W1545" s="549">
        <f t="shared" si="166"/>
        <v>0.2</v>
      </c>
      <c r="X1545" s="549"/>
      <c r="Y1545" s="550">
        <f t="shared" si="163"/>
        <v>0</v>
      </c>
      <c r="Z1545" s="677" t="s">
        <v>1507</v>
      </c>
      <c r="AA1545" s="678"/>
      <c r="AB1545" s="106"/>
      <c r="AD1545" s="106"/>
      <c r="AE1545" s="106"/>
      <c r="AF1545" s="106"/>
      <c r="AG1545" s="708"/>
      <c r="AH1545" s="104"/>
      <c r="AI1545" s="106"/>
      <c r="AJ1545" s="106"/>
      <c r="AK1545" s="106"/>
      <c r="AL1545" s="708"/>
      <c r="AM1545" s="104"/>
      <c r="AN1545" s="106"/>
      <c r="AO1545" s="106"/>
      <c r="AP1545" s="106"/>
      <c r="AQ1545" s="708"/>
      <c r="AR1545" s="104"/>
      <c r="AS1545" s="106"/>
      <c r="AT1545" s="106"/>
      <c r="AU1545" s="106"/>
      <c r="AV1545" s="708"/>
      <c r="AW1545" s="104"/>
    </row>
    <row r="1546" spans="1:49" hidden="1">
      <c r="A1546" s="522">
        <v>1542</v>
      </c>
      <c r="B1546" s="531" t="s">
        <v>2714</v>
      </c>
      <c r="C1546" s="103" t="s">
        <v>123</v>
      </c>
      <c r="D1546" s="513" t="s">
        <v>2641</v>
      </c>
      <c r="E1546" s="562" t="s">
        <v>271</v>
      </c>
      <c r="F1546" s="103" t="s">
        <v>2889</v>
      </c>
      <c r="G1546" s="513" t="s">
        <v>2858</v>
      </c>
      <c r="H1546" s="106" t="s">
        <v>2892</v>
      </c>
      <c r="I1546" s="106" t="s">
        <v>2862</v>
      </c>
      <c r="J1546" s="106" t="s">
        <v>2893</v>
      </c>
      <c r="K1546" s="567"/>
      <c r="L1546" s="567"/>
      <c r="M1546" s="567"/>
      <c r="N1546" s="567"/>
      <c r="O1546" s="557"/>
      <c r="P1546" s="567"/>
      <c r="Q1546" s="567"/>
      <c r="R1546" s="547" t="s">
        <v>184</v>
      </c>
      <c r="S1546" s="596">
        <v>1</v>
      </c>
      <c r="T1546" s="597">
        <v>0.2</v>
      </c>
      <c r="U1546" s="549"/>
      <c r="V1546" s="554">
        <f t="shared" si="165"/>
        <v>0</v>
      </c>
      <c r="W1546" s="549">
        <f t="shared" si="166"/>
        <v>0.2</v>
      </c>
      <c r="X1546" s="549"/>
      <c r="Y1546" s="550">
        <f t="shared" si="163"/>
        <v>0</v>
      </c>
      <c r="Z1546" s="677" t="s">
        <v>1507</v>
      </c>
      <c r="AA1546" s="678"/>
      <c r="AB1546" s="106"/>
      <c r="AD1546" s="106"/>
      <c r="AE1546" s="106"/>
      <c r="AF1546" s="106"/>
      <c r="AG1546" s="708"/>
      <c r="AH1546" s="104"/>
      <c r="AI1546" s="106"/>
      <c r="AJ1546" s="106"/>
      <c r="AK1546" s="106"/>
      <c r="AL1546" s="708"/>
      <c r="AM1546" s="104"/>
      <c r="AN1546" s="106"/>
      <c r="AO1546" s="106"/>
      <c r="AP1546" s="106"/>
      <c r="AQ1546" s="708"/>
      <c r="AR1546" s="104"/>
      <c r="AS1546" s="106"/>
      <c r="AT1546" s="106"/>
      <c r="AU1546" s="106"/>
      <c r="AV1546" s="708"/>
      <c r="AW1546" s="104"/>
    </row>
    <row r="1547" spans="1:49" hidden="1">
      <c r="A1547" s="522">
        <v>1543</v>
      </c>
      <c r="B1547" s="531" t="s">
        <v>2714</v>
      </c>
      <c r="C1547" s="103" t="s">
        <v>123</v>
      </c>
      <c r="D1547" s="513" t="s">
        <v>2641</v>
      </c>
      <c r="E1547" s="562" t="s">
        <v>271</v>
      </c>
      <c r="F1547" s="103" t="s">
        <v>2889</v>
      </c>
      <c r="G1547" s="513" t="s">
        <v>2858</v>
      </c>
      <c r="H1547" s="106" t="s">
        <v>2864</v>
      </c>
      <c r="I1547" s="106" t="s">
        <v>2865</v>
      </c>
      <c r="J1547" s="106" t="s">
        <v>2891</v>
      </c>
      <c r="K1547" s="567"/>
      <c r="L1547" s="567"/>
      <c r="M1547" s="567"/>
      <c r="N1547" s="567"/>
      <c r="O1547" s="557"/>
      <c r="P1547" s="567"/>
      <c r="Q1547" s="567"/>
      <c r="R1547" s="547" t="s">
        <v>184</v>
      </c>
      <c r="S1547" s="596">
        <v>1</v>
      </c>
      <c r="T1547" s="597">
        <v>0.2</v>
      </c>
      <c r="U1547" s="549"/>
      <c r="V1547" s="554">
        <f t="shared" si="165"/>
        <v>0</v>
      </c>
      <c r="W1547" s="549">
        <f t="shared" si="166"/>
        <v>0.2</v>
      </c>
      <c r="X1547" s="549"/>
      <c r="Y1547" s="550">
        <f t="shared" ref="Y1547:Y1558" si="167">S1547*T1547*X1547*12</f>
        <v>0</v>
      </c>
      <c r="Z1547" s="677" t="s">
        <v>1507</v>
      </c>
      <c r="AA1547" s="678"/>
      <c r="AB1547" s="106"/>
      <c r="AD1547" s="106"/>
      <c r="AE1547" s="106"/>
      <c r="AF1547" s="106"/>
      <c r="AG1547" s="708"/>
      <c r="AH1547" s="104"/>
      <c r="AI1547" s="106"/>
      <c r="AJ1547" s="106"/>
      <c r="AK1547" s="106"/>
      <c r="AL1547" s="708"/>
      <c r="AM1547" s="104"/>
      <c r="AN1547" s="106"/>
      <c r="AO1547" s="106"/>
      <c r="AP1547" s="106"/>
      <c r="AQ1547" s="708"/>
      <c r="AR1547" s="104"/>
      <c r="AS1547" s="106"/>
      <c r="AT1547" s="106"/>
      <c r="AU1547" s="106"/>
      <c r="AV1547" s="708"/>
      <c r="AW1547" s="104"/>
    </row>
    <row r="1548" spans="1:49" hidden="1">
      <c r="A1548" s="522">
        <v>1544</v>
      </c>
      <c r="B1548" s="531" t="s">
        <v>2714</v>
      </c>
      <c r="C1548" s="103" t="s">
        <v>123</v>
      </c>
      <c r="D1548" s="513" t="s">
        <v>2641</v>
      </c>
      <c r="E1548" s="562" t="s">
        <v>271</v>
      </c>
      <c r="F1548" s="103" t="s">
        <v>2889</v>
      </c>
      <c r="G1548" s="513" t="s">
        <v>2858</v>
      </c>
      <c r="H1548" s="106" t="s">
        <v>2866</v>
      </c>
      <c r="I1548" s="106" t="s">
        <v>2867</v>
      </c>
      <c r="J1548" s="106" t="s">
        <v>2893</v>
      </c>
      <c r="K1548" s="567"/>
      <c r="L1548" s="567"/>
      <c r="M1548" s="567"/>
      <c r="N1548" s="567"/>
      <c r="O1548" s="557"/>
      <c r="P1548" s="567"/>
      <c r="Q1548" s="567"/>
      <c r="R1548" s="547" t="s">
        <v>184</v>
      </c>
      <c r="S1548" s="596">
        <v>1</v>
      </c>
      <c r="T1548" s="597">
        <v>0.2</v>
      </c>
      <c r="U1548" s="549"/>
      <c r="V1548" s="554">
        <f t="shared" si="165"/>
        <v>0</v>
      </c>
      <c r="W1548" s="549">
        <f t="shared" si="166"/>
        <v>0.2</v>
      </c>
      <c r="X1548" s="549"/>
      <c r="Y1548" s="550">
        <f t="shared" si="167"/>
        <v>0</v>
      </c>
      <c r="Z1548" s="677" t="s">
        <v>1507</v>
      </c>
      <c r="AA1548" s="678"/>
      <c r="AB1548" s="106"/>
      <c r="AD1548" s="106"/>
      <c r="AE1548" s="106"/>
      <c r="AF1548" s="106"/>
      <c r="AG1548" s="708"/>
      <c r="AH1548" s="104"/>
      <c r="AI1548" s="106"/>
      <c r="AJ1548" s="106"/>
      <c r="AK1548" s="106"/>
      <c r="AL1548" s="708"/>
      <c r="AM1548" s="104"/>
      <c r="AN1548" s="106"/>
      <c r="AO1548" s="106"/>
      <c r="AP1548" s="106"/>
      <c r="AQ1548" s="708"/>
      <c r="AR1548" s="104"/>
      <c r="AS1548" s="106"/>
      <c r="AT1548" s="106"/>
      <c r="AU1548" s="106"/>
      <c r="AV1548" s="708"/>
      <c r="AW1548" s="104"/>
    </row>
    <row r="1549" spans="1:49" hidden="1">
      <c r="A1549" s="522">
        <v>1545</v>
      </c>
      <c r="B1549" s="531" t="s">
        <v>2714</v>
      </c>
      <c r="C1549" s="103" t="s">
        <v>123</v>
      </c>
      <c r="D1549" s="513" t="s">
        <v>2641</v>
      </c>
      <c r="E1549" s="562" t="s">
        <v>271</v>
      </c>
      <c r="F1549" s="103" t="s">
        <v>2889</v>
      </c>
      <c r="G1549" s="513" t="s">
        <v>2858</v>
      </c>
      <c r="H1549" s="106" t="s">
        <v>2868</v>
      </c>
      <c r="I1549" s="106" t="s">
        <v>2869</v>
      </c>
      <c r="J1549" s="106" t="s">
        <v>2891</v>
      </c>
      <c r="K1549" s="567"/>
      <c r="L1549" s="567"/>
      <c r="M1549" s="567"/>
      <c r="N1549" s="567"/>
      <c r="O1549" s="557"/>
      <c r="P1549" s="567"/>
      <c r="Q1549" s="567"/>
      <c r="R1549" s="547" t="s">
        <v>184</v>
      </c>
      <c r="S1549" s="596">
        <v>1</v>
      </c>
      <c r="T1549" s="597">
        <v>0.2</v>
      </c>
      <c r="U1549" s="549"/>
      <c r="V1549" s="554">
        <f t="shared" si="165"/>
        <v>0</v>
      </c>
      <c r="W1549" s="549">
        <f t="shared" si="166"/>
        <v>0.2</v>
      </c>
      <c r="X1549" s="549"/>
      <c r="Y1549" s="550">
        <f t="shared" si="167"/>
        <v>0</v>
      </c>
      <c r="Z1549" s="677" t="s">
        <v>1507</v>
      </c>
      <c r="AA1549" s="678"/>
      <c r="AB1549" s="106"/>
      <c r="AD1549" s="106"/>
      <c r="AE1549" s="106"/>
      <c r="AF1549" s="106"/>
      <c r="AG1549" s="708"/>
      <c r="AH1549" s="104"/>
      <c r="AI1549" s="106"/>
      <c r="AJ1549" s="106"/>
      <c r="AK1549" s="106"/>
      <c r="AL1549" s="708"/>
      <c r="AM1549" s="104"/>
      <c r="AN1549" s="106"/>
      <c r="AO1549" s="106"/>
      <c r="AP1549" s="106"/>
      <c r="AQ1549" s="708"/>
      <c r="AR1549" s="104"/>
      <c r="AS1549" s="106"/>
      <c r="AT1549" s="106"/>
      <c r="AU1549" s="106"/>
      <c r="AV1549" s="708"/>
      <c r="AW1549" s="104"/>
    </row>
    <row r="1550" spans="1:49" hidden="1">
      <c r="A1550" s="522">
        <v>1546</v>
      </c>
      <c r="B1550" s="531" t="s">
        <v>2714</v>
      </c>
      <c r="C1550" s="103" t="s">
        <v>123</v>
      </c>
      <c r="D1550" s="513" t="s">
        <v>2641</v>
      </c>
      <c r="E1550" s="562" t="s">
        <v>271</v>
      </c>
      <c r="F1550" s="103" t="s">
        <v>2889</v>
      </c>
      <c r="G1550" s="513" t="s">
        <v>2858</v>
      </c>
      <c r="H1550" s="106" t="s">
        <v>2871</v>
      </c>
      <c r="I1550" s="106" t="s">
        <v>2872</v>
      </c>
      <c r="J1550" s="106" t="s">
        <v>2893</v>
      </c>
      <c r="K1550" s="567"/>
      <c r="L1550" s="567"/>
      <c r="M1550" s="567"/>
      <c r="N1550" s="567"/>
      <c r="O1550" s="557"/>
      <c r="P1550" s="567"/>
      <c r="Q1550" s="567"/>
      <c r="R1550" s="547" t="s">
        <v>184</v>
      </c>
      <c r="S1550" s="596">
        <v>1</v>
      </c>
      <c r="T1550" s="597">
        <v>0.2</v>
      </c>
      <c r="U1550" s="549"/>
      <c r="V1550" s="554">
        <f t="shared" si="165"/>
        <v>0</v>
      </c>
      <c r="W1550" s="549">
        <f t="shared" si="166"/>
        <v>0.2</v>
      </c>
      <c r="X1550" s="549"/>
      <c r="Y1550" s="550">
        <f t="shared" si="167"/>
        <v>0</v>
      </c>
      <c r="Z1550" s="677" t="s">
        <v>1507</v>
      </c>
      <c r="AA1550" s="678"/>
      <c r="AB1550" s="106"/>
      <c r="AD1550" s="106"/>
      <c r="AE1550" s="106"/>
      <c r="AF1550" s="106"/>
      <c r="AG1550" s="708"/>
      <c r="AH1550" s="104"/>
      <c r="AI1550" s="106"/>
      <c r="AJ1550" s="106"/>
      <c r="AK1550" s="106"/>
      <c r="AL1550" s="708"/>
      <c r="AM1550" s="104"/>
      <c r="AN1550" s="106"/>
      <c r="AO1550" s="106"/>
      <c r="AP1550" s="106"/>
      <c r="AQ1550" s="708"/>
      <c r="AR1550" s="104"/>
      <c r="AS1550" s="106"/>
      <c r="AT1550" s="106"/>
      <c r="AU1550" s="106"/>
      <c r="AV1550" s="708"/>
      <c r="AW1550" s="104"/>
    </row>
    <row r="1551" spans="1:49" hidden="1">
      <c r="A1551" s="522">
        <v>1547</v>
      </c>
      <c r="B1551" s="531" t="s">
        <v>2714</v>
      </c>
      <c r="C1551" s="103" t="s">
        <v>123</v>
      </c>
      <c r="D1551" s="513" t="s">
        <v>2641</v>
      </c>
      <c r="E1551" s="562" t="s">
        <v>271</v>
      </c>
      <c r="F1551" s="103" t="s">
        <v>2889</v>
      </c>
      <c r="G1551" s="513" t="s">
        <v>2858</v>
      </c>
      <c r="H1551" s="106" t="s">
        <v>2873</v>
      </c>
      <c r="I1551" s="106" t="s">
        <v>2874</v>
      </c>
      <c r="J1551" s="106" t="s">
        <v>2891</v>
      </c>
      <c r="K1551" s="567"/>
      <c r="L1551" s="567"/>
      <c r="M1551" s="567"/>
      <c r="N1551" s="567"/>
      <c r="O1551" s="557"/>
      <c r="P1551" s="567"/>
      <c r="Q1551" s="567"/>
      <c r="R1551" s="547" t="s">
        <v>184</v>
      </c>
      <c r="S1551" s="596">
        <v>1</v>
      </c>
      <c r="T1551" s="597">
        <v>0.2</v>
      </c>
      <c r="U1551" s="549"/>
      <c r="V1551" s="554">
        <f t="shared" si="165"/>
        <v>0</v>
      </c>
      <c r="W1551" s="549">
        <f t="shared" si="166"/>
        <v>0.2</v>
      </c>
      <c r="X1551" s="549"/>
      <c r="Y1551" s="550">
        <f t="shared" si="167"/>
        <v>0</v>
      </c>
      <c r="Z1551" s="677" t="s">
        <v>1507</v>
      </c>
      <c r="AA1551" s="678"/>
      <c r="AB1551" s="106"/>
      <c r="AD1551" s="106"/>
      <c r="AE1551" s="106"/>
      <c r="AF1551" s="106"/>
      <c r="AG1551" s="708"/>
      <c r="AH1551" s="104"/>
      <c r="AI1551" s="106"/>
      <c r="AJ1551" s="106"/>
      <c r="AK1551" s="106"/>
      <c r="AL1551" s="708"/>
      <c r="AM1551" s="104"/>
      <c r="AN1551" s="106"/>
      <c r="AO1551" s="106"/>
      <c r="AP1551" s="106"/>
      <c r="AQ1551" s="708"/>
      <c r="AR1551" s="104"/>
      <c r="AS1551" s="106"/>
      <c r="AT1551" s="106"/>
      <c r="AU1551" s="106"/>
      <c r="AV1551" s="708"/>
      <c r="AW1551" s="104"/>
    </row>
    <row r="1552" spans="1:49" hidden="1">
      <c r="A1552" s="522">
        <v>1548</v>
      </c>
      <c r="B1552" s="531" t="s">
        <v>2714</v>
      </c>
      <c r="C1552" s="103" t="s">
        <v>123</v>
      </c>
      <c r="D1552" s="513" t="s">
        <v>2641</v>
      </c>
      <c r="E1552" s="562" t="s">
        <v>271</v>
      </c>
      <c r="F1552" s="103" t="s">
        <v>2889</v>
      </c>
      <c r="G1552" s="513" t="s">
        <v>2858</v>
      </c>
      <c r="H1552" s="106" t="s">
        <v>289</v>
      </c>
      <c r="I1552" s="106" t="s">
        <v>2894</v>
      </c>
      <c r="J1552" s="106" t="s">
        <v>2891</v>
      </c>
      <c r="K1552" s="567"/>
      <c r="L1552" s="567"/>
      <c r="M1552" s="567"/>
      <c r="N1552" s="567"/>
      <c r="O1552" s="557"/>
      <c r="P1552" s="567"/>
      <c r="Q1552" s="567"/>
      <c r="R1552" s="547" t="s">
        <v>184</v>
      </c>
      <c r="S1552" s="596">
        <v>1</v>
      </c>
      <c r="T1552" s="597">
        <v>0.2</v>
      </c>
      <c r="U1552" s="549"/>
      <c r="V1552" s="554">
        <f t="shared" si="165"/>
        <v>0</v>
      </c>
      <c r="W1552" s="549">
        <f t="shared" si="166"/>
        <v>0.2</v>
      </c>
      <c r="X1552" s="549"/>
      <c r="Y1552" s="550">
        <f t="shared" si="167"/>
        <v>0</v>
      </c>
      <c r="Z1552" s="677" t="s">
        <v>1507</v>
      </c>
      <c r="AA1552" s="678"/>
      <c r="AB1552" s="106"/>
      <c r="AD1552" s="106"/>
      <c r="AE1552" s="106"/>
      <c r="AF1552" s="106"/>
      <c r="AG1552" s="708"/>
      <c r="AH1552" s="104"/>
      <c r="AI1552" s="106"/>
      <c r="AJ1552" s="106"/>
      <c r="AK1552" s="106"/>
      <c r="AL1552" s="708"/>
      <c r="AM1552" s="104"/>
      <c r="AN1552" s="106"/>
      <c r="AO1552" s="106"/>
      <c r="AP1552" s="106"/>
      <c r="AQ1552" s="708"/>
      <c r="AR1552" s="104"/>
      <c r="AS1552" s="106"/>
      <c r="AT1552" s="106"/>
      <c r="AU1552" s="106"/>
      <c r="AV1552" s="708"/>
      <c r="AW1552" s="104"/>
    </row>
    <row r="1553" spans="1:49" hidden="1">
      <c r="A1553" s="522">
        <v>1549</v>
      </c>
      <c r="B1553" s="531" t="s">
        <v>2714</v>
      </c>
      <c r="C1553" s="103" t="s">
        <v>123</v>
      </c>
      <c r="D1553" s="513" t="s">
        <v>2641</v>
      </c>
      <c r="E1553" s="562" t="s">
        <v>271</v>
      </c>
      <c r="F1553" s="103" t="s">
        <v>2889</v>
      </c>
      <c r="G1553" s="513" t="s">
        <v>2858</v>
      </c>
      <c r="H1553" s="87" t="s">
        <v>193</v>
      </c>
      <c r="I1553" s="106" t="s">
        <v>2876</v>
      </c>
      <c r="J1553" s="106" t="s">
        <v>2891</v>
      </c>
      <c r="K1553" s="567"/>
      <c r="L1553" s="567"/>
      <c r="M1553" s="567"/>
      <c r="N1553" s="567"/>
      <c r="O1553" s="557"/>
      <c r="P1553" s="567"/>
      <c r="Q1553" s="567"/>
      <c r="R1553" s="547" t="s">
        <v>184</v>
      </c>
      <c r="S1553" s="596">
        <v>1</v>
      </c>
      <c r="T1553" s="597">
        <v>0.2</v>
      </c>
      <c r="U1553" s="549"/>
      <c r="V1553" s="554">
        <f t="shared" si="165"/>
        <v>0</v>
      </c>
      <c r="W1553" s="549">
        <f t="shared" si="166"/>
        <v>0.2</v>
      </c>
      <c r="X1553" s="549"/>
      <c r="Y1553" s="550">
        <f t="shared" si="167"/>
        <v>0</v>
      </c>
      <c r="Z1553" s="677" t="s">
        <v>1507</v>
      </c>
      <c r="AA1553" s="678"/>
      <c r="AB1553" s="106"/>
      <c r="AD1553" s="106"/>
      <c r="AE1553" s="106"/>
      <c r="AF1553" s="106"/>
      <c r="AG1553" s="708"/>
      <c r="AH1553" s="104"/>
      <c r="AI1553" s="106"/>
      <c r="AJ1553" s="106"/>
      <c r="AK1553" s="106"/>
      <c r="AL1553" s="708"/>
      <c r="AM1553" s="104"/>
      <c r="AN1553" s="106"/>
      <c r="AO1553" s="106"/>
      <c r="AP1553" s="106"/>
      <c r="AQ1553" s="708"/>
      <c r="AR1553" s="104"/>
      <c r="AS1553" s="106"/>
      <c r="AT1553" s="106"/>
      <c r="AU1553" s="106"/>
      <c r="AV1553" s="708"/>
      <c r="AW1553" s="104"/>
    </row>
    <row r="1554" spans="1:49" ht="23" hidden="1">
      <c r="A1554" s="522">
        <v>1550</v>
      </c>
      <c r="B1554" s="531" t="s">
        <v>2714</v>
      </c>
      <c r="C1554" s="103" t="s">
        <v>123</v>
      </c>
      <c r="D1554" s="513" t="s">
        <v>2641</v>
      </c>
      <c r="E1554" s="562" t="s">
        <v>271</v>
      </c>
      <c r="F1554" s="103" t="s">
        <v>2895</v>
      </c>
      <c r="G1554" s="513" t="s">
        <v>2878</v>
      </c>
      <c r="H1554" s="106" t="s">
        <v>647</v>
      </c>
      <c r="I1554" s="106" t="s">
        <v>2896</v>
      </c>
      <c r="J1554" s="106" t="s">
        <v>2897</v>
      </c>
      <c r="K1554" s="567"/>
      <c r="L1554" s="567"/>
      <c r="M1554" s="567"/>
      <c r="N1554" s="567"/>
      <c r="O1554" s="557"/>
      <c r="P1554" s="567"/>
      <c r="Q1554" s="567"/>
      <c r="R1554" s="547" t="s">
        <v>184</v>
      </c>
      <c r="S1554" s="596">
        <v>1</v>
      </c>
      <c r="T1554" s="597">
        <v>0.2</v>
      </c>
      <c r="U1554" s="549"/>
      <c r="V1554" s="554">
        <f t="shared" si="165"/>
        <v>0</v>
      </c>
      <c r="W1554" s="549">
        <f t="shared" si="166"/>
        <v>0.2</v>
      </c>
      <c r="X1554" s="549"/>
      <c r="Y1554" s="550">
        <f t="shared" si="167"/>
        <v>0</v>
      </c>
      <c r="Z1554" s="677" t="s">
        <v>1507</v>
      </c>
      <c r="AA1554" s="678"/>
      <c r="AB1554" s="106"/>
      <c r="AD1554" s="106"/>
      <c r="AE1554" s="106"/>
      <c r="AF1554" s="106"/>
      <c r="AG1554" s="708"/>
      <c r="AH1554" s="104"/>
      <c r="AI1554" s="106"/>
      <c r="AJ1554" s="106"/>
      <c r="AK1554" s="106"/>
      <c r="AL1554" s="708"/>
      <c r="AM1554" s="104"/>
      <c r="AN1554" s="106"/>
      <c r="AO1554" s="106"/>
      <c r="AP1554" s="106"/>
      <c r="AQ1554" s="708"/>
      <c r="AR1554" s="104"/>
      <c r="AS1554" s="106"/>
      <c r="AT1554" s="106"/>
      <c r="AU1554" s="106"/>
      <c r="AV1554" s="708"/>
      <c r="AW1554" s="104"/>
    </row>
    <row r="1555" spans="1:49" ht="23" hidden="1">
      <c r="A1555" s="522">
        <v>1551</v>
      </c>
      <c r="B1555" s="531" t="s">
        <v>2714</v>
      </c>
      <c r="C1555" s="103" t="s">
        <v>123</v>
      </c>
      <c r="D1555" s="513" t="s">
        <v>2641</v>
      </c>
      <c r="E1555" s="562" t="s">
        <v>271</v>
      </c>
      <c r="F1555" s="103" t="s">
        <v>2895</v>
      </c>
      <c r="G1555" s="513" t="s">
        <v>2878</v>
      </c>
      <c r="H1555" s="106" t="s">
        <v>2898</v>
      </c>
      <c r="I1555" s="106" t="s">
        <v>2899</v>
      </c>
      <c r="J1555" s="106" t="s">
        <v>2897</v>
      </c>
      <c r="K1555" s="567"/>
      <c r="L1555" s="567"/>
      <c r="M1555" s="567"/>
      <c r="N1555" s="567"/>
      <c r="O1555" s="557"/>
      <c r="P1555" s="567"/>
      <c r="Q1555" s="567"/>
      <c r="R1555" s="547" t="s">
        <v>184</v>
      </c>
      <c r="S1555" s="596">
        <v>1</v>
      </c>
      <c r="T1555" s="597">
        <v>0.2</v>
      </c>
      <c r="U1555" s="549"/>
      <c r="V1555" s="554">
        <f t="shared" si="165"/>
        <v>0</v>
      </c>
      <c r="W1555" s="549">
        <f t="shared" si="166"/>
        <v>0.2</v>
      </c>
      <c r="X1555" s="549"/>
      <c r="Y1555" s="550">
        <f t="shared" si="167"/>
        <v>0</v>
      </c>
      <c r="Z1555" s="677" t="s">
        <v>1507</v>
      </c>
      <c r="AA1555" s="678"/>
      <c r="AB1555" s="106"/>
      <c r="AD1555" s="106"/>
      <c r="AE1555" s="106"/>
      <c r="AF1555" s="106"/>
      <c r="AG1555" s="708"/>
      <c r="AH1555" s="104"/>
      <c r="AI1555" s="106"/>
      <c r="AJ1555" s="106"/>
      <c r="AK1555" s="106"/>
      <c r="AL1555" s="708"/>
      <c r="AM1555" s="104"/>
      <c r="AN1555" s="106"/>
      <c r="AO1555" s="106"/>
      <c r="AP1555" s="106"/>
      <c r="AQ1555" s="708"/>
      <c r="AR1555" s="104"/>
      <c r="AS1555" s="106"/>
      <c r="AT1555" s="106"/>
      <c r="AU1555" s="106"/>
      <c r="AV1555" s="708"/>
      <c r="AW1555" s="104"/>
    </row>
    <row r="1556" spans="1:49" ht="23" hidden="1">
      <c r="A1556" s="522">
        <v>1552</v>
      </c>
      <c r="B1556" s="531" t="s">
        <v>2714</v>
      </c>
      <c r="C1556" s="103" t="s">
        <v>123</v>
      </c>
      <c r="D1556" s="513" t="s">
        <v>2641</v>
      </c>
      <c r="E1556" s="562" t="s">
        <v>271</v>
      </c>
      <c r="F1556" s="103" t="s">
        <v>2895</v>
      </c>
      <c r="G1556" s="513" t="s">
        <v>2878</v>
      </c>
      <c r="H1556" s="87" t="s">
        <v>2900</v>
      </c>
      <c r="I1556" s="106" t="s">
        <v>2901</v>
      </c>
      <c r="J1556" s="106" t="s">
        <v>2897</v>
      </c>
      <c r="K1556" s="567"/>
      <c r="L1556" s="567"/>
      <c r="M1556" s="567"/>
      <c r="N1556" s="567"/>
      <c r="O1556" s="557"/>
      <c r="P1556" s="567"/>
      <c r="Q1556" s="567"/>
      <c r="R1556" s="547" t="s">
        <v>184</v>
      </c>
      <c r="S1556" s="596">
        <v>1</v>
      </c>
      <c r="T1556" s="597">
        <v>0.2</v>
      </c>
      <c r="U1556" s="549"/>
      <c r="V1556" s="554">
        <f t="shared" si="165"/>
        <v>0</v>
      </c>
      <c r="W1556" s="549">
        <f t="shared" si="166"/>
        <v>0.2</v>
      </c>
      <c r="X1556" s="549"/>
      <c r="Y1556" s="550">
        <f t="shared" si="167"/>
        <v>0</v>
      </c>
      <c r="Z1556" s="677" t="s">
        <v>1507</v>
      </c>
      <c r="AA1556" s="678"/>
      <c r="AB1556" s="106"/>
      <c r="AD1556" s="106"/>
      <c r="AE1556" s="106"/>
      <c r="AF1556" s="106"/>
      <c r="AG1556" s="708"/>
      <c r="AH1556" s="104"/>
      <c r="AI1556" s="106"/>
      <c r="AJ1556" s="106"/>
      <c r="AK1556" s="106"/>
      <c r="AL1556" s="708"/>
      <c r="AM1556" s="104"/>
      <c r="AN1556" s="106"/>
      <c r="AO1556" s="106"/>
      <c r="AP1556" s="106"/>
      <c r="AQ1556" s="708"/>
      <c r="AR1556" s="104"/>
      <c r="AS1556" s="106"/>
      <c r="AT1556" s="106"/>
      <c r="AU1556" s="106"/>
      <c r="AV1556" s="708"/>
      <c r="AW1556" s="104"/>
    </row>
    <row r="1557" spans="1:49" ht="23" hidden="1">
      <c r="A1557" s="522">
        <v>1553</v>
      </c>
      <c r="B1557" s="531" t="s">
        <v>2714</v>
      </c>
      <c r="C1557" s="103" t="s">
        <v>123</v>
      </c>
      <c r="D1557" s="513" t="s">
        <v>2641</v>
      </c>
      <c r="E1557" s="562" t="s">
        <v>271</v>
      </c>
      <c r="F1557" s="103" t="s">
        <v>2895</v>
      </c>
      <c r="G1557" s="513" t="s">
        <v>2878</v>
      </c>
      <c r="H1557" s="106" t="s">
        <v>289</v>
      </c>
      <c r="I1557" s="106" t="s">
        <v>2888</v>
      </c>
      <c r="J1557" s="106" t="s">
        <v>2897</v>
      </c>
      <c r="K1557" s="567"/>
      <c r="L1557" s="567"/>
      <c r="M1557" s="567"/>
      <c r="N1557" s="567"/>
      <c r="O1557" s="557"/>
      <c r="P1557" s="567"/>
      <c r="Q1557" s="567"/>
      <c r="R1557" s="547" t="s">
        <v>184</v>
      </c>
      <c r="S1557" s="596">
        <v>1</v>
      </c>
      <c r="T1557" s="597">
        <v>0.2</v>
      </c>
      <c r="U1557" s="549"/>
      <c r="V1557" s="554">
        <f t="shared" si="165"/>
        <v>0</v>
      </c>
      <c r="W1557" s="549">
        <f t="shared" si="166"/>
        <v>0.2</v>
      </c>
      <c r="X1557" s="549"/>
      <c r="Y1557" s="550">
        <f t="shared" si="167"/>
        <v>0</v>
      </c>
      <c r="Z1557" s="677" t="s">
        <v>1507</v>
      </c>
      <c r="AA1557" s="678"/>
      <c r="AB1557" s="106"/>
      <c r="AD1557" s="106"/>
      <c r="AE1557" s="106"/>
      <c r="AF1557" s="106"/>
      <c r="AG1557" s="708"/>
      <c r="AH1557" s="104"/>
      <c r="AI1557" s="106"/>
      <c r="AJ1557" s="106"/>
      <c r="AK1557" s="106"/>
      <c r="AL1557" s="708"/>
      <c r="AM1557" s="104"/>
      <c r="AN1557" s="106"/>
      <c r="AO1557" s="106"/>
      <c r="AP1557" s="106"/>
      <c r="AQ1557" s="708"/>
      <c r="AR1557" s="104"/>
      <c r="AS1557" s="106"/>
      <c r="AT1557" s="106"/>
      <c r="AU1557" s="106"/>
      <c r="AV1557" s="708"/>
      <c r="AW1557" s="104"/>
    </row>
    <row r="1558" spans="1:49" ht="23" hidden="1">
      <c r="A1558" s="522">
        <v>1554</v>
      </c>
      <c r="B1558" s="531" t="s">
        <v>2714</v>
      </c>
      <c r="C1558" s="513" t="s">
        <v>123</v>
      </c>
      <c r="D1558" s="513" t="s">
        <v>2640</v>
      </c>
      <c r="E1558" s="103" t="s">
        <v>2715</v>
      </c>
      <c r="F1558" s="513" t="s">
        <v>2902</v>
      </c>
      <c r="G1558" s="513" t="s">
        <v>2903</v>
      </c>
      <c r="H1558" s="87" t="s">
        <v>2904</v>
      </c>
      <c r="I1558" s="109" t="s">
        <v>2905</v>
      </c>
      <c r="J1558" s="87" t="s">
        <v>2906</v>
      </c>
      <c r="K1558" s="106" t="s">
        <v>2907</v>
      </c>
      <c r="L1558" s="106" t="s">
        <v>2908</v>
      </c>
      <c r="M1558" s="106"/>
      <c r="N1558" s="106"/>
      <c r="O1558" s="546"/>
      <c r="P1558" s="87"/>
      <c r="Q1558" s="87"/>
      <c r="R1558" s="87" t="s">
        <v>184</v>
      </c>
      <c r="S1558" s="548">
        <v>1</v>
      </c>
      <c r="T1558" s="549">
        <v>40</v>
      </c>
      <c r="U1558" s="615">
        <v>0.25</v>
      </c>
      <c r="V1558" s="554">
        <f t="shared" si="165"/>
        <v>120</v>
      </c>
      <c r="W1558" s="549">
        <v>40</v>
      </c>
      <c r="X1558" s="549">
        <v>0.25</v>
      </c>
      <c r="Y1558" s="550">
        <f t="shared" si="167"/>
        <v>120</v>
      </c>
      <c r="Z1558" s="677" t="s">
        <v>2909</v>
      </c>
      <c r="AA1558" s="678"/>
      <c r="AB1558" s="87" t="s">
        <v>2910</v>
      </c>
      <c r="AD1558" s="542"/>
      <c r="AE1558" s="542"/>
      <c r="AF1558" s="540"/>
      <c r="AG1558" s="540"/>
      <c r="AH1558" s="540"/>
      <c r="AI1558" s="542"/>
      <c r="AJ1558" s="542"/>
      <c r="AK1558" s="540"/>
      <c r="AL1558" s="540"/>
      <c r="AM1558" s="540"/>
      <c r="AN1558" s="542"/>
      <c r="AO1558" s="542"/>
      <c r="AP1558" s="540"/>
      <c r="AQ1558" s="540"/>
      <c r="AR1558" s="540"/>
      <c r="AS1558" s="542"/>
      <c r="AT1558" s="542"/>
      <c r="AU1558" s="540"/>
      <c r="AV1558" s="540"/>
      <c r="AW1558" s="540"/>
    </row>
  </sheetData>
  <autoFilter ref="B4:AB1558" xr:uid="{76D6E46B-5A2D-40FD-8FD6-130CDDB1945A}">
    <filterColumn colId="1">
      <filters>
        <filter val="음극재 1팀"/>
      </filters>
    </filterColumn>
    <filterColumn colId="3">
      <filters>
        <filter val="활물질 분석"/>
      </filters>
    </filterColumn>
    <filterColumn colId="4">
      <filters>
        <filter val="BET 측정"/>
      </filters>
    </filterColumn>
  </autoFilter>
  <mergeCells count="602">
    <mergeCell ref="AA1197:AA1198"/>
    <mergeCell ref="AA1199:AA1200"/>
    <mergeCell ref="AA1201:AA1225"/>
    <mergeCell ref="AA1087:AA1090"/>
    <mergeCell ref="AB1087:AB1088"/>
    <mergeCell ref="AA1091:AA1092"/>
    <mergeCell ref="AA1093:AA1096"/>
    <mergeCell ref="AA1097:AA1100"/>
    <mergeCell ref="AA1101:AA1103"/>
    <mergeCell ref="AA1104:AA1107"/>
    <mergeCell ref="AA1108:AA1111"/>
    <mergeCell ref="AA1112:AA1115"/>
    <mergeCell ref="AA1121:AA1127"/>
    <mergeCell ref="AA1128:AA1130"/>
    <mergeCell ref="AA1131:AA1134"/>
    <mergeCell ref="AA1135:AA1137"/>
    <mergeCell ref="AA1141:AA1144"/>
    <mergeCell ref="AA1149:AA1155"/>
    <mergeCell ref="AA1156:AA1159"/>
    <mergeCell ref="AA1160:AA1161"/>
    <mergeCell ref="AA1162:AA1164"/>
    <mergeCell ref="AA1185:AA1186"/>
    <mergeCell ref="AA1187:AA1188"/>
    <mergeCell ref="AA1191:AA1192"/>
    <mergeCell ref="AA1195:AA1196"/>
    <mergeCell ref="AA1167:AA1169"/>
    <mergeCell ref="AA1170:AA1172"/>
    <mergeCell ref="AA1173:AA1177"/>
    <mergeCell ref="AA1178:AA1182"/>
    <mergeCell ref="AA1183:AA1184"/>
    <mergeCell ref="AA1165:AA1166"/>
    <mergeCell ref="AB1138:AB1140"/>
    <mergeCell ref="AB1145:AB1148"/>
    <mergeCell ref="AA1138:AA1140"/>
    <mergeCell ref="AA1145:AA1148"/>
    <mergeCell ref="AA12:AA19"/>
    <mergeCell ref="AA21:AA25"/>
    <mergeCell ref="AA26:AA32"/>
    <mergeCell ref="AA34:AA40"/>
    <mergeCell ref="AA42:AA44"/>
    <mergeCell ref="AA52:AA53"/>
    <mergeCell ref="AA56:AA59"/>
    <mergeCell ref="AA64:AA67"/>
    <mergeCell ref="AA1193:AA1194"/>
    <mergeCell ref="AA78:AA81"/>
    <mergeCell ref="AA83:AA85"/>
    <mergeCell ref="AA86:AA88"/>
    <mergeCell ref="AA89:AA90"/>
    <mergeCell ref="AA105:AA108"/>
    <mergeCell ref="AA112:AA119"/>
    <mergeCell ref="AA121:AA125"/>
    <mergeCell ref="AA126:AA132"/>
    <mergeCell ref="W806:W809"/>
    <mergeCell ref="Z133:Z139"/>
    <mergeCell ref="X295:X297"/>
    <mergeCell ref="X287:X288"/>
    <mergeCell ref="X291:X293"/>
    <mergeCell ref="X177:X180"/>
    <mergeCell ref="Z78:Z81"/>
    <mergeCell ref="Z83:Z85"/>
    <mergeCell ref="Z86:Z88"/>
    <mergeCell ref="W188:W189"/>
    <mergeCell ref="X188:X189"/>
    <mergeCell ref="X284:X286"/>
    <mergeCell ref="X281:X283"/>
    <mergeCell ref="W813:W819"/>
    <mergeCell ref="W822:W823"/>
    <mergeCell ref="W835:W841"/>
    <mergeCell ref="W843:W845"/>
    <mergeCell ref="W846:W849"/>
    <mergeCell ref="AB1116:AB1120"/>
    <mergeCell ref="AB1104:AB1107"/>
    <mergeCell ref="AB1108:AB1111"/>
    <mergeCell ref="AB1097:AB1100"/>
    <mergeCell ref="AA1116:AA1120"/>
    <mergeCell ref="W934:W940"/>
    <mergeCell ref="W941:W942"/>
    <mergeCell ref="W943:W944"/>
    <mergeCell ref="W945:W948"/>
    <mergeCell ref="W952:W953"/>
    <mergeCell ref="W879:W882"/>
    <mergeCell ref="W884:W886"/>
    <mergeCell ref="W887:W889"/>
    <mergeCell ref="W890:W891"/>
    <mergeCell ref="W894:W896"/>
    <mergeCell ref="W898:W900"/>
    <mergeCell ref="W906:W909"/>
    <mergeCell ref="W913:W920"/>
    <mergeCell ref="W922:W923"/>
    <mergeCell ref="W853:W854"/>
    <mergeCell ref="W857:W860"/>
    <mergeCell ref="W865:W868"/>
    <mergeCell ref="S21:S22"/>
    <mergeCell ref="T21:T22"/>
    <mergeCell ref="U21:U22"/>
    <mergeCell ref="W21:W22"/>
    <mergeCell ref="X21:X22"/>
    <mergeCell ref="AD2:AW2"/>
    <mergeCell ref="W3:Y3"/>
    <mergeCell ref="R3:V3"/>
    <mergeCell ref="AT44:AV44"/>
    <mergeCell ref="S42:S44"/>
    <mergeCell ref="AL31:AL32"/>
    <mergeCell ref="AO31:AO32"/>
    <mergeCell ref="AP31:AP32"/>
    <mergeCell ref="AQ31:AQ32"/>
    <mergeCell ref="AT31:AT32"/>
    <mergeCell ref="AU31:AU32"/>
    <mergeCell ref="AV31:AV32"/>
    <mergeCell ref="AE44:AG44"/>
    <mergeCell ref="AJ44:AL44"/>
    <mergeCell ref="AO44:AQ44"/>
    <mergeCell ref="AJ36:AJ37"/>
    <mergeCell ref="AY865:AY866"/>
    <mergeCell ref="AS3:AW3"/>
    <mergeCell ref="S12:S18"/>
    <mergeCell ref="T12:T18"/>
    <mergeCell ref="U12:U18"/>
    <mergeCell ref="W12:W18"/>
    <mergeCell ref="X12:X18"/>
    <mergeCell ref="AT25:AT27"/>
    <mergeCell ref="AU25:AU27"/>
    <mergeCell ref="AV25:AV27"/>
    <mergeCell ref="AE31:AE32"/>
    <mergeCell ref="AF31:AF32"/>
    <mergeCell ref="AG31:AG32"/>
    <mergeCell ref="AJ31:AJ32"/>
    <mergeCell ref="AK31:AK32"/>
    <mergeCell ref="AE25:AE27"/>
    <mergeCell ref="AF25:AF27"/>
    <mergeCell ref="AG25:AG27"/>
    <mergeCell ref="AJ25:AJ27"/>
    <mergeCell ref="AK25:AK27"/>
    <mergeCell ref="AL25:AL27"/>
    <mergeCell ref="AO25:AO27"/>
    <mergeCell ref="AP25:AP27"/>
    <mergeCell ref="AQ25:AQ27"/>
    <mergeCell ref="K3:L3"/>
    <mergeCell ref="P3:Q3"/>
    <mergeCell ref="N3:O3"/>
    <mergeCell ref="S5:S8"/>
    <mergeCell ref="T5:T8"/>
    <mergeCell ref="U5:U8"/>
    <mergeCell ref="AD3:AH3"/>
    <mergeCell ref="AI3:AM3"/>
    <mergeCell ref="AN3:AR3"/>
    <mergeCell ref="W5:W8"/>
    <mergeCell ref="X5:X8"/>
    <mergeCell ref="Z5:Z8"/>
    <mergeCell ref="AA5:AA8"/>
    <mergeCell ref="AK36:AK37"/>
    <mergeCell ref="AL36:AL37"/>
    <mergeCell ref="AO36:AO37"/>
    <mergeCell ref="AP36:AP37"/>
    <mergeCell ref="AQ36:AQ37"/>
    <mergeCell ref="AT36:AT37"/>
    <mergeCell ref="AU36:AU37"/>
    <mergeCell ref="AV36:AV37"/>
    <mergeCell ref="S34:S40"/>
    <mergeCell ref="T34:T40"/>
    <mergeCell ref="U34:U40"/>
    <mergeCell ref="W34:W40"/>
    <mergeCell ref="X34:X40"/>
    <mergeCell ref="AE36:AE37"/>
    <mergeCell ref="AF36:AF37"/>
    <mergeCell ref="AG36:AG37"/>
    <mergeCell ref="AL46:AL47"/>
    <mergeCell ref="AO46:AO47"/>
    <mergeCell ref="AP46:AP47"/>
    <mergeCell ref="X42:X44"/>
    <mergeCell ref="AQ46:AQ47"/>
    <mergeCell ref="AT46:AT47"/>
    <mergeCell ref="AU46:AU47"/>
    <mergeCell ref="AV46:AV47"/>
    <mergeCell ref="S45:S48"/>
    <mergeCell ref="T45:T48"/>
    <mergeCell ref="U45:U48"/>
    <mergeCell ref="W45:W48"/>
    <mergeCell ref="X45:X48"/>
    <mergeCell ref="AE46:AE47"/>
    <mergeCell ref="AF46:AF47"/>
    <mergeCell ref="AG46:AG47"/>
    <mergeCell ref="T42:T44"/>
    <mergeCell ref="U42:U44"/>
    <mergeCell ref="W42:W44"/>
    <mergeCell ref="AJ46:AJ47"/>
    <mergeCell ref="AK46:AK47"/>
    <mergeCell ref="AT49:AT50"/>
    <mergeCell ref="AU49:AU50"/>
    <mergeCell ref="AV49:AV50"/>
    <mergeCell ref="S52:S53"/>
    <mergeCell ref="T52:T53"/>
    <mergeCell ref="U52:U53"/>
    <mergeCell ref="W52:W53"/>
    <mergeCell ref="X52:X53"/>
    <mergeCell ref="AE49:AE50"/>
    <mergeCell ref="AF49:AF50"/>
    <mergeCell ref="AG49:AG50"/>
    <mergeCell ref="AJ49:AJ50"/>
    <mergeCell ref="AK49:AK50"/>
    <mergeCell ref="AL49:AL50"/>
    <mergeCell ref="AO49:AO50"/>
    <mergeCell ref="AP49:AP50"/>
    <mergeCell ref="AQ49:AQ50"/>
    <mergeCell ref="AT55:AT56"/>
    <mergeCell ref="AU55:AU56"/>
    <mergeCell ref="AV55:AV56"/>
    <mergeCell ref="S56:S59"/>
    <mergeCell ref="T56:T59"/>
    <mergeCell ref="U56:U59"/>
    <mergeCell ref="W56:W59"/>
    <mergeCell ref="X56:X59"/>
    <mergeCell ref="AE55:AE56"/>
    <mergeCell ref="AF55:AF56"/>
    <mergeCell ref="AG55:AG56"/>
    <mergeCell ref="AJ55:AJ56"/>
    <mergeCell ref="AK55:AK56"/>
    <mergeCell ref="AL55:AL56"/>
    <mergeCell ref="AO55:AO56"/>
    <mergeCell ref="AP55:AP56"/>
    <mergeCell ref="AQ55:AQ56"/>
    <mergeCell ref="AT60:AT61"/>
    <mergeCell ref="AU60:AU61"/>
    <mergeCell ref="AV60:AV61"/>
    <mergeCell ref="S64:S67"/>
    <mergeCell ref="T64:T67"/>
    <mergeCell ref="U64:U67"/>
    <mergeCell ref="W64:W67"/>
    <mergeCell ref="X64:X67"/>
    <mergeCell ref="AE60:AE61"/>
    <mergeCell ref="AF60:AF61"/>
    <mergeCell ref="AG60:AG61"/>
    <mergeCell ref="AJ60:AJ61"/>
    <mergeCell ref="AK60:AK61"/>
    <mergeCell ref="AL60:AL61"/>
    <mergeCell ref="AO60:AO61"/>
    <mergeCell ref="AP60:AP61"/>
    <mergeCell ref="AQ60:AQ61"/>
    <mergeCell ref="AE87:AE89"/>
    <mergeCell ref="AF87:AF89"/>
    <mergeCell ref="AG87:AG89"/>
    <mergeCell ref="S89:S90"/>
    <mergeCell ref="T89:T90"/>
    <mergeCell ref="U89:U90"/>
    <mergeCell ref="W89:W90"/>
    <mergeCell ref="X89:X90"/>
    <mergeCell ref="S78:S81"/>
    <mergeCell ref="T78:T81"/>
    <mergeCell ref="U78:U81"/>
    <mergeCell ref="W78:W81"/>
    <mergeCell ref="X78:X81"/>
    <mergeCell ref="S83:S85"/>
    <mergeCell ref="T83:T85"/>
    <mergeCell ref="U83:U85"/>
    <mergeCell ref="W83:W85"/>
    <mergeCell ref="X83:X85"/>
    <mergeCell ref="Z89:Z90"/>
    <mergeCell ref="S86:S88"/>
    <mergeCell ref="T86:T88"/>
    <mergeCell ref="U86:U88"/>
    <mergeCell ref="W86:W88"/>
    <mergeCell ref="X86:X88"/>
    <mergeCell ref="AJ87:AJ89"/>
    <mergeCell ref="AK87:AK89"/>
    <mergeCell ref="AL87:AL89"/>
    <mergeCell ref="AO87:AO89"/>
    <mergeCell ref="AP87:AP89"/>
    <mergeCell ref="AQ87:AQ89"/>
    <mergeCell ref="AT87:AT89"/>
    <mergeCell ref="AU87:AU89"/>
    <mergeCell ref="AV87:AV89"/>
    <mergeCell ref="AU93:AU94"/>
    <mergeCell ref="AV93:AV94"/>
    <mergeCell ref="S93:S95"/>
    <mergeCell ref="T93:T95"/>
    <mergeCell ref="U93:U95"/>
    <mergeCell ref="W93:W95"/>
    <mergeCell ref="X93:X95"/>
    <mergeCell ref="AE93:AE94"/>
    <mergeCell ref="AF93:AF94"/>
    <mergeCell ref="AG93:AG94"/>
    <mergeCell ref="AJ93:AJ94"/>
    <mergeCell ref="AK93:AK94"/>
    <mergeCell ref="AL93:AL94"/>
    <mergeCell ref="AO93:AO94"/>
    <mergeCell ref="AP93:AP94"/>
    <mergeCell ref="AQ93:AQ94"/>
    <mergeCell ref="AT93:AT94"/>
    <mergeCell ref="AP97:AP98"/>
    <mergeCell ref="AQ97:AQ98"/>
    <mergeCell ref="AT97:AT98"/>
    <mergeCell ref="AU97:AU98"/>
    <mergeCell ref="AV97:AV98"/>
    <mergeCell ref="S105:S108"/>
    <mergeCell ref="T105:T108"/>
    <mergeCell ref="U105:U108"/>
    <mergeCell ref="W105:W108"/>
    <mergeCell ref="X105:X108"/>
    <mergeCell ref="AE105:AG105"/>
    <mergeCell ref="AJ105:AL105"/>
    <mergeCell ref="AO105:AQ105"/>
    <mergeCell ref="Z105:Z108"/>
    <mergeCell ref="S97:S99"/>
    <mergeCell ref="T97:T99"/>
    <mergeCell ref="U97:U99"/>
    <mergeCell ref="W97:W99"/>
    <mergeCell ref="X97:X99"/>
    <mergeCell ref="AE97:AE98"/>
    <mergeCell ref="AF97:AF98"/>
    <mergeCell ref="AG97:AG98"/>
    <mergeCell ref="AJ97:AJ98"/>
    <mergeCell ref="AE107:AE108"/>
    <mergeCell ref="AF107:AF108"/>
    <mergeCell ref="AG107:AG108"/>
    <mergeCell ref="AJ107:AJ108"/>
    <mergeCell ref="AK107:AK108"/>
    <mergeCell ref="AL107:AL108"/>
    <mergeCell ref="AO107:AO108"/>
    <mergeCell ref="AK97:AK98"/>
    <mergeCell ref="AL97:AL98"/>
    <mergeCell ref="AO97:AO98"/>
    <mergeCell ref="AP107:AP108"/>
    <mergeCell ref="AQ107:AQ108"/>
    <mergeCell ref="AU116:AU117"/>
    <mergeCell ref="AV116:AV117"/>
    <mergeCell ref="AJ110:AJ111"/>
    <mergeCell ref="AK110:AK111"/>
    <mergeCell ref="AL110:AL111"/>
    <mergeCell ref="AO110:AO111"/>
    <mergeCell ref="AP110:AP111"/>
    <mergeCell ref="AQ110:AQ111"/>
    <mergeCell ref="AJ116:AJ117"/>
    <mergeCell ref="AK116:AK117"/>
    <mergeCell ref="AL116:AL117"/>
    <mergeCell ref="AO116:AO117"/>
    <mergeCell ref="AP116:AP117"/>
    <mergeCell ref="AQ116:AQ117"/>
    <mergeCell ref="AT105:AV105"/>
    <mergeCell ref="AT107:AT108"/>
    <mergeCell ref="AU107:AU108"/>
    <mergeCell ref="AV107:AV108"/>
    <mergeCell ref="AT110:AT111"/>
    <mergeCell ref="AU110:AU111"/>
    <mergeCell ref="AV110:AV111"/>
    <mergeCell ref="AU121:AU122"/>
    <mergeCell ref="AV121:AV122"/>
    <mergeCell ref="AT121:AT122"/>
    <mergeCell ref="AT116:AT117"/>
    <mergeCell ref="AK121:AK122"/>
    <mergeCell ref="AL121:AL122"/>
    <mergeCell ref="AO121:AO122"/>
    <mergeCell ref="AP121:AP122"/>
    <mergeCell ref="AQ121:AQ122"/>
    <mergeCell ref="AA133:AA139"/>
    <mergeCell ref="S121:S122"/>
    <mergeCell ref="T121:T122"/>
    <mergeCell ref="U121:U122"/>
    <mergeCell ref="W121:W122"/>
    <mergeCell ref="X121:X122"/>
    <mergeCell ref="Z121:Z125"/>
    <mergeCell ref="Z126:Z132"/>
    <mergeCell ref="S133:S139"/>
    <mergeCell ref="T133:T139"/>
    <mergeCell ref="U133:U139"/>
    <mergeCell ref="W133:W139"/>
    <mergeCell ref="X133:X139"/>
    <mergeCell ref="AE121:AE122"/>
    <mergeCell ref="AF121:AF122"/>
    <mergeCell ref="AG121:AG122"/>
    <mergeCell ref="AJ121:AJ122"/>
    <mergeCell ref="AG110:AG111"/>
    <mergeCell ref="S112:S119"/>
    <mergeCell ref="T112:T119"/>
    <mergeCell ref="U112:U119"/>
    <mergeCell ref="W112:W119"/>
    <mergeCell ref="X112:X119"/>
    <mergeCell ref="AE116:AE117"/>
    <mergeCell ref="AF116:AF117"/>
    <mergeCell ref="AG116:AG117"/>
    <mergeCell ref="Z112:Z119"/>
    <mergeCell ref="AE110:AE111"/>
    <mergeCell ref="AF110:AF111"/>
    <mergeCell ref="AB153:AB162"/>
    <mergeCell ref="Z163:Z166"/>
    <mergeCell ref="S144:S147"/>
    <mergeCell ref="T144:T147"/>
    <mergeCell ref="U144:U147"/>
    <mergeCell ref="W144:W147"/>
    <mergeCell ref="X144:X147"/>
    <mergeCell ref="S151:S152"/>
    <mergeCell ref="T151:T152"/>
    <mergeCell ref="U151:U152"/>
    <mergeCell ref="W151:W152"/>
    <mergeCell ref="X151:X152"/>
    <mergeCell ref="AA163:AA166"/>
    <mergeCell ref="S153:U162"/>
    <mergeCell ref="W153:X162"/>
    <mergeCell ref="S163:S166"/>
    <mergeCell ref="T163:T166"/>
    <mergeCell ref="U163:U166"/>
    <mergeCell ref="W163:W166"/>
    <mergeCell ref="X163:X166"/>
    <mergeCell ref="AU168:AU170"/>
    <mergeCell ref="AV168:AV170"/>
    <mergeCell ref="S173:S175"/>
    <mergeCell ref="T173:T175"/>
    <mergeCell ref="U173:U175"/>
    <mergeCell ref="W173:W175"/>
    <mergeCell ref="X173:X175"/>
    <mergeCell ref="AE174:AE175"/>
    <mergeCell ref="AF174:AF175"/>
    <mergeCell ref="AG174:AG175"/>
    <mergeCell ref="AJ174:AJ175"/>
    <mergeCell ref="AK174:AK175"/>
    <mergeCell ref="AL174:AL175"/>
    <mergeCell ref="AO174:AO175"/>
    <mergeCell ref="AP174:AP175"/>
    <mergeCell ref="AQ174:AQ175"/>
    <mergeCell ref="AT174:AT175"/>
    <mergeCell ref="AU174:AU175"/>
    <mergeCell ref="AV174:AV175"/>
    <mergeCell ref="AE168:AE170"/>
    <mergeCell ref="AF168:AF170"/>
    <mergeCell ref="AG168:AG170"/>
    <mergeCell ref="AJ168:AJ170"/>
    <mergeCell ref="AK168:AK170"/>
    <mergeCell ref="AT168:AT170"/>
    <mergeCell ref="AL168:AL170"/>
    <mergeCell ref="AO168:AO170"/>
    <mergeCell ref="AP168:AP170"/>
    <mergeCell ref="AQ168:AQ170"/>
    <mergeCell ref="AJ178:AJ182"/>
    <mergeCell ref="AK178:AK182"/>
    <mergeCell ref="AL178:AL182"/>
    <mergeCell ref="AO178:AO182"/>
    <mergeCell ref="AP178:AP182"/>
    <mergeCell ref="AQ178:AQ182"/>
    <mergeCell ref="AT178:AT182"/>
    <mergeCell ref="S204:S207"/>
    <mergeCell ref="T204:T207"/>
    <mergeCell ref="AJ201:AJ203"/>
    <mergeCell ref="AK201:AK203"/>
    <mergeCell ref="AL201:AL203"/>
    <mergeCell ref="AO201:AO203"/>
    <mergeCell ref="AE178:AE182"/>
    <mergeCell ref="AF178:AF182"/>
    <mergeCell ref="AG178:AG182"/>
    <mergeCell ref="S182:S184"/>
    <mergeCell ref="T182:T184"/>
    <mergeCell ref="U182:U184"/>
    <mergeCell ref="W182:W184"/>
    <mergeCell ref="X182:X184"/>
    <mergeCell ref="S177:S180"/>
    <mergeCell ref="T177:T180"/>
    <mergeCell ref="U177:U180"/>
    <mergeCell ref="W177:W180"/>
    <mergeCell ref="AU178:AU182"/>
    <mergeCell ref="AV178:AV182"/>
    <mergeCell ref="S192:S198"/>
    <mergeCell ref="T192:T198"/>
    <mergeCell ref="U192:U198"/>
    <mergeCell ref="W192:W198"/>
    <mergeCell ref="X192:X198"/>
    <mergeCell ref="AE201:AE203"/>
    <mergeCell ref="AF201:AF203"/>
    <mergeCell ref="AG201:AG203"/>
    <mergeCell ref="S185:S186"/>
    <mergeCell ref="T185:T186"/>
    <mergeCell ref="U185:U186"/>
    <mergeCell ref="W185:W186"/>
    <mergeCell ref="X185:X186"/>
    <mergeCell ref="S188:S189"/>
    <mergeCell ref="T188:T189"/>
    <mergeCell ref="U188:U189"/>
    <mergeCell ref="AU201:AU203"/>
    <mergeCell ref="AV201:AV203"/>
    <mergeCell ref="AV267:AV269"/>
    <mergeCell ref="AL267:AL269"/>
    <mergeCell ref="AO267:AO269"/>
    <mergeCell ref="AP267:AP269"/>
    <mergeCell ref="AQ267:AQ269"/>
    <mergeCell ref="AT267:AT269"/>
    <mergeCell ref="AU267:AU269"/>
    <mergeCell ref="AQ207:AQ208"/>
    <mergeCell ref="AT207:AT208"/>
    <mergeCell ref="AU207:AU208"/>
    <mergeCell ref="AV207:AV208"/>
    <mergeCell ref="AK267:AK269"/>
    <mergeCell ref="AE267:AE269"/>
    <mergeCell ref="U204:U207"/>
    <mergeCell ref="W204:W207"/>
    <mergeCell ref="X204:X207"/>
    <mergeCell ref="AE207:AE208"/>
    <mergeCell ref="AF207:AF208"/>
    <mergeCell ref="AG207:AG208"/>
    <mergeCell ref="AJ207:AJ208"/>
    <mergeCell ref="AA204:AA207"/>
    <mergeCell ref="X254:X257"/>
    <mergeCell ref="W254:W257"/>
    <mergeCell ref="S276:S279"/>
    <mergeCell ref="T276:T279"/>
    <mergeCell ref="U276:U279"/>
    <mergeCell ref="W276:W279"/>
    <mergeCell ref="X276:X279"/>
    <mergeCell ref="AF267:AF269"/>
    <mergeCell ref="AG267:AG269"/>
    <mergeCell ref="AJ267:AJ269"/>
    <mergeCell ref="S211:S217"/>
    <mergeCell ref="T211:T217"/>
    <mergeCell ref="U211:U217"/>
    <mergeCell ref="W211:W217"/>
    <mergeCell ref="S232:S238"/>
    <mergeCell ref="T232:T238"/>
    <mergeCell ref="X249:X251"/>
    <mergeCell ref="S243:S246"/>
    <mergeCell ref="T243:T246"/>
    <mergeCell ref="U243:U246"/>
    <mergeCell ref="W243:W246"/>
    <mergeCell ref="X243:X246"/>
    <mergeCell ref="S250:S251"/>
    <mergeCell ref="T250:T251"/>
    <mergeCell ref="U250:U251"/>
    <mergeCell ref="S220:S221"/>
    <mergeCell ref="U232:U238"/>
    <mergeCell ref="T220:T221"/>
    <mergeCell ref="U220:U221"/>
    <mergeCell ref="W220:W221"/>
    <mergeCell ref="W249:W251"/>
    <mergeCell ref="X211:X217"/>
    <mergeCell ref="X220:X221"/>
    <mergeCell ref="X232:X238"/>
    <mergeCell ref="S295:S297"/>
    <mergeCell ref="T295:T297"/>
    <mergeCell ref="U295:U297"/>
    <mergeCell ref="W295:W297"/>
    <mergeCell ref="S284:S286"/>
    <mergeCell ref="T284:T286"/>
    <mergeCell ref="U284:U286"/>
    <mergeCell ref="W284:W286"/>
    <mergeCell ref="W232:W238"/>
    <mergeCell ref="S287:S288"/>
    <mergeCell ref="T287:T288"/>
    <mergeCell ref="U287:U288"/>
    <mergeCell ref="W287:W288"/>
    <mergeCell ref="S291:S293"/>
    <mergeCell ref="T291:T293"/>
    <mergeCell ref="U291:U293"/>
    <mergeCell ref="W291:W293"/>
    <mergeCell ref="S281:S283"/>
    <mergeCell ref="T281:T283"/>
    <mergeCell ref="U281:U283"/>
    <mergeCell ref="W281:W283"/>
    <mergeCell ref="S254:S257"/>
    <mergeCell ref="T254:T257"/>
    <mergeCell ref="U254:U257"/>
    <mergeCell ref="S140:S141"/>
    <mergeCell ref="T140:T141"/>
    <mergeCell ref="U140:U141"/>
    <mergeCell ref="W140:W141"/>
    <mergeCell ref="X140:X141"/>
    <mergeCell ref="S142:S143"/>
    <mergeCell ref="T142:T143"/>
    <mergeCell ref="U142:U143"/>
    <mergeCell ref="W142:W143"/>
    <mergeCell ref="X142:X143"/>
    <mergeCell ref="Z12:Z19"/>
    <mergeCell ref="Z21:Z25"/>
    <mergeCell ref="Z26:Z32"/>
    <mergeCell ref="Z34:Z40"/>
    <mergeCell ref="Z56:Z59"/>
    <mergeCell ref="Z42:Z44"/>
    <mergeCell ref="Z52:Z53"/>
    <mergeCell ref="Z64:Z67"/>
    <mergeCell ref="AT1438:AT1439"/>
    <mergeCell ref="Z232:Z238"/>
    <mergeCell ref="AO207:AO208"/>
    <mergeCell ref="AP207:AP208"/>
    <mergeCell ref="Z204:Z207"/>
    <mergeCell ref="Z211:Z217"/>
    <mergeCell ref="Z220:Z223"/>
    <mergeCell ref="AB220:AB223"/>
    <mergeCell ref="AK207:AK208"/>
    <mergeCell ref="AL207:AL208"/>
    <mergeCell ref="AA211:AA217"/>
    <mergeCell ref="AA220:AA223"/>
    <mergeCell ref="AA232:AA238"/>
    <mergeCell ref="AP201:AP203"/>
    <mergeCell ref="AQ201:AQ203"/>
    <mergeCell ref="AT201:AT203"/>
    <mergeCell ref="AU1438:AU1439"/>
    <mergeCell ref="AV1438:AV1439"/>
    <mergeCell ref="AB729:AB730"/>
    <mergeCell ref="AB802:AB803"/>
    <mergeCell ref="AE1438:AE1439"/>
    <mergeCell ref="AF1438:AF1439"/>
    <mergeCell ref="AG1438:AG1439"/>
    <mergeCell ref="AJ1438:AJ1439"/>
    <mergeCell ref="AK1438:AK1439"/>
    <mergeCell ref="AL1438:AL1439"/>
    <mergeCell ref="AO1438:AO1439"/>
    <mergeCell ref="AP1438:AP1439"/>
    <mergeCell ref="AQ1438:AQ1439"/>
  </mergeCells>
  <phoneticPr fontId="1" type="noConversion"/>
  <conditionalFormatting sqref="AC1492:AC1509">
    <cfRule type="cellIs" dxfId="9" priority="1" operator="greaterThan">
      <formula>0</formula>
    </cfRule>
  </conditionalFormatting>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992A-E1A3-431E-9407-247350A4B279}">
  <dimension ref="A2:L224"/>
  <sheetViews>
    <sheetView workbookViewId="0">
      <pane xSplit="6" ySplit="4" topLeftCell="G59" activePane="bottomRight" state="frozen"/>
      <selection activeCell="G98" sqref="G98"/>
      <selection pane="topRight" activeCell="G98" sqref="G98"/>
      <selection pane="bottomLeft" activeCell="G98" sqref="G98"/>
      <selection pane="bottomRight" activeCell="G98" sqref="G98"/>
    </sheetView>
  </sheetViews>
  <sheetFormatPr defaultColWidth="9" defaultRowHeight="14"/>
  <cols>
    <col min="1" max="1" width="4.25" style="168" customWidth="1"/>
    <col min="2" max="2" width="12.58203125" style="168" hidden="1" customWidth="1"/>
    <col min="3" max="3" width="17.08203125" style="169"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8" ht="14.5" thickBot="1"/>
    <row r="3" spans="2:8">
      <c r="B3" s="254" t="s">
        <v>132</v>
      </c>
      <c r="C3" s="256" t="s">
        <v>1951</v>
      </c>
      <c r="D3" s="257" t="s">
        <v>134</v>
      </c>
      <c r="E3" s="257" t="s">
        <v>1952</v>
      </c>
      <c r="F3" s="257" t="s">
        <v>1953</v>
      </c>
      <c r="G3" s="258" t="s">
        <v>1954</v>
      </c>
    </row>
    <row r="4" spans="2:8" ht="14.5" thickBot="1">
      <c r="B4" s="255" t="s">
        <v>1955</v>
      </c>
      <c r="C4" s="259" t="s">
        <v>1956</v>
      </c>
      <c r="D4" s="260" t="s">
        <v>1957</v>
      </c>
      <c r="E4" s="260" t="s">
        <v>1958</v>
      </c>
      <c r="F4" s="261" t="s">
        <v>154</v>
      </c>
      <c r="G4" s="262" t="s">
        <v>1959</v>
      </c>
    </row>
    <row r="5" spans="2:8" ht="34.5">
      <c r="B5" s="779"/>
      <c r="C5" s="773" t="s">
        <v>1960</v>
      </c>
      <c r="D5" s="179"/>
      <c r="E5" s="179"/>
      <c r="F5" s="304" t="s">
        <v>177</v>
      </c>
      <c r="G5" s="180" t="s">
        <v>1961</v>
      </c>
      <c r="H5" s="201"/>
    </row>
    <row r="6" spans="2:8">
      <c r="B6" s="780"/>
      <c r="C6" s="774"/>
      <c r="D6" s="181"/>
      <c r="E6" s="181"/>
      <c r="F6" s="13" t="s">
        <v>526</v>
      </c>
      <c r="G6" s="182" t="s">
        <v>527</v>
      </c>
      <c r="H6" s="201"/>
    </row>
    <row r="7" spans="2:8">
      <c r="B7" s="780"/>
      <c r="C7" s="774"/>
      <c r="D7" s="181"/>
      <c r="E7" s="181"/>
      <c r="F7" s="13" t="s">
        <v>528</v>
      </c>
      <c r="G7" s="183" t="s">
        <v>1306</v>
      </c>
      <c r="H7" s="201"/>
    </row>
    <row r="8" spans="2:8">
      <c r="B8" s="780"/>
      <c r="C8" s="774"/>
      <c r="D8" s="181"/>
      <c r="E8" s="181"/>
      <c r="F8" s="13" t="s">
        <v>530</v>
      </c>
      <c r="G8" s="183" t="s">
        <v>531</v>
      </c>
      <c r="H8" s="201"/>
    </row>
    <row r="9" spans="2:8">
      <c r="B9" s="781"/>
      <c r="C9" s="774"/>
      <c r="D9" s="181"/>
      <c r="E9" s="181"/>
      <c r="F9" s="13" t="s">
        <v>289</v>
      </c>
      <c r="G9" s="182" t="s">
        <v>192</v>
      </c>
      <c r="H9" s="201"/>
    </row>
    <row r="10" spans="2:8" ht="23.5" thickBot="1">
      <c r="B10" s="782"/>
      <c r="C10" s="776"/>
      <c r="D10" s="184"/>
      <c r="E10" s="184"/>
      <c r="F10" s="186" t="s">
        <v>193</v>
      </c>
      <c r="G10" s="185" t="s">
        <v>1309</v>
      </c>
      <c r="H10" s="201"/>
    </row>
    <row r="11" spans="2:8">
      <c r="B11" s="779"/>
      <c r="C11" s="773" t="s">
        <v>1962</v>
      </c>
      <c r="D11" s="179"/>
      <c r="E11" s="179"/>
      <c r="F11" s="187" t="s">
        <v>177</v>
      </c>
      <c r="G11" s="180" t="s">
        <v>246</v>
      </c>
      <c r="H11" s="201"/>
    </row>
    <row r="12" spans="2:8">
      <c r="B12" s="780"/>
      <c r="C12" s="774"/>
      <c r="D12" s="181"/>
      <c r="E12" s="181"/>
      <c r="F12" s="74" t="s">
        <v>249</v>
      </c>
      <c r="G12" s="182" t="s">
        <v>249</v>
      </c>
      <c r="H12" s="201"/>
    </row>
    <row r="13" spans="2:8">
      <c r="B13" s="780"/>
      <c r="C13" s="774"/>
      <c r="D13" s="181"/>
      <c r="E13" s="181"/>
      <c r="F13" s="74" t="s">
        <v>251</v>
      </c>
      <c r="G13" s="182" t="s">
        <v>1698</v>
      </c>
      <c r="H13" s="201"/>
    </row>
    <row r="14" spans="2:8">
      <c r="B14" s="780"/>
      <c r="C14" s="774"/>
      <c r="D14" s="181"/>
      <c r="E14" s="181"/>
      <c r="F14" s="13" t="s">
        <v>254</v>
      </c>
      <c r="G14" s="182" t="s">
        <v>255</v>
      </c>
      <c r="H14" s="201"/>
    </row>
    <row r="15" spans="2:8">
      <c r="B15" s="780"/>
      <c r="C15" s="774"/>
      <c r="D15" s="181"/>
      <c r="E15" s="181"/>
      <c r="F15" s="13" t="s">
        <v>258</v>
      </c>
      <c r="G15" s="182" t="s">
        <v>259</v>
      </c>
      <c r="H15" s="201"/>
    </row>
    <row r="16" spans="2:8">
      <c r="B16" s="780"/>
      <c r="C16" s="774"/>
      <c r="D16" s="181"/>
      <c r="E16" s="181"/>
      <c r="F16" s="13" t="s">
        <v>260</v>
      </c>
      <c r="G16" s="182" t="s">
        <v>261</v>
      </c>
      <c r="H16" s="201"/>
    </row>
    <row r="17" spans="2:8" ht="14.5" thickBot="1">
      <c r="B17" s="780"/>
      <c r="C17" s="776"/>
      <c r="D17" s="184"/>
      <c r="E17" s="184"/>
      <c r="F17" s="186" t="s">
        <v>262</v>
      </c>
      <c r="G17" s="185" t="s">
        <v>263</v>
      </c>
      <c r="H17" s="201"/>
    </row>
    <row r="18" spans="2:8" ht="23.5" thickBot="1">
      <c r="B18" s="782"/>
      <c r="C18" s="773" t="s">
        <v>1963</v>
      </c>
      <c r="D18" s="179"/>
      <c r="E18" s="179"/>
      <c r="F18" s="187" t="s">
        <v>1874</v>
      </c>
      <c r="G18" s="188" t="s">
        <v>878</v>
      </c>
      <c r="H18" s="201"/>
    </row>
    <row r="19" spans="2:8" ht="14.5" thickBot="1">
      <c r="B19" s="783"/>
      <c r="C19" s="776"/>
      <c r="D19" s="184"/>
      <c r="E19" s="184"/>
      <c r="F19" s="189" t="s">
        <v>879</v>
      </c>
      <c r="G19" s="190" t="s">
        <v>880</v>
      </c>
      <c r="H19" s="201"/>
    </row>
    <row r="20" spans="2:8">
      <c r="B20" s="780"/>
      <c r="C20" s="773" t="s">
        <v>1436</v>
      </c>
      <c r="D20" s="179"/>
      <c r="E20" s="179"/>
      <c r="F20" s="187" t="s">
        <v>177</v>
      </c>
      <c r="G20" s="180" t="s">
        <v>1430</v>
      </c>
      <c r="H20" s="201"/>
    </row>
    <row r="21" spans="2:8" ht="23">
      <c r="B21" s="780"/>
      <c r="C21" s="774"/>
      <c r="D21" s="181"/>
      <c r="E21" s="181"/>
      <c r="F21" s="74" t="s">
        <v>1964</v>
      </c>
      <c r="G21" s="182" t="s">
        <v>1432</v>
      </c>
      <c r="H21" s="201"/>
    </row>
    <row r="22" spans="2:8">
      <c r="B22" s="780"/>
      <c r="C22" s="774"/>
      <c r="D22" s="181"/>
      <c r="E22" s="181"/>
      <c r="F22" s="74" t="s">
        <v>1412</v>
      </c>
      <c r="G22" s="182" t="s">
        <v>1434</v>
      </c>
      <c r="H22" s="201"/>
    </row>
    <row r="23" spans="2:8">
      <c r="B23" s="780"/>
      <c r="C23" s="774"/>
      <c r="D23" s="181"/>
      <c r="E23" s="181"/>
      <c r="F23" s="74" t="s">
        <v>1436</v>
      </c>
      <c r="G23" s="182" t="s">
        <v>1437</v>
      </c>
      <c r="H23" s="201"/>
    </row>
    <row r="24" spans="2:8">
      <c r="B24" s="780"/>
      <c r="C24" s="774"/>
      <c r="D24" s="181"/>
      <c r="E24" s="181"/>
      <c r="F24" s="74" t="s">
        <v>1754</v>
      </c>
      <c r="G24" s="182" t="s">
        <v>1438</v>
      </c>
      <c r="H24" s="201"/>
    </row>
    <row r="25" spans="2:8" ht="14.5" thickBot="1">
      <c r="B25" s="782"/>
      <c r="C25" s="776"/>
      <c r="D25" s="184"/>
      <c r="E25" s="184"/>
      <c r="F25" s="189" t="s">
        <v>289</v>
      </c>
      <c r="G25" s="185" t="s">
        <v>1440</v>
      </c>
      <c r="H25" s="201"/>
    </row>
    <row r="26" spans="2:8">
      <c r="C26" s="773" t="s">
        <v>589</v>
      </c>
      <c r="D26" s="179"/>
      <c r="E26" s="179"/>
      <c r="F26" s="187" t="s">
        <v>1403</v>
      </c>
      <c r="G26" s="174" t="s">
        <v>1965</v>
      </c>
      <c r="H26" s="201"/>
    </row>
    <row r="27" spans="2:8" ht="46">
      <c r="C27" s="774"/>
      <c r="D27" s="181"/>
      <c r="E27" s="181"/>
      <c r="F27" s="74" t="s">
        <v>177</v>
      </c>
      <c r="G27" s="175" t="s">
        <v>1966</v>
      </c>
      <c r="H27" s="201"/>
    </row>
    <row r="28" spans="2:8">
      <c r="C28" s="774"/>
      <c r="D28" s="191"/>
      <c r="E28" s="191"/>
      <c r="F28" s="74" t="s">
        <v>236</v>
      </c>
      <c r="G28" s="175" t="s">
        <v>1347</v>
      </c>
      <c r="H28" s="201"/>
    </row>
    <row r="29" spans="2:8" ht="57.5">
      <c r="C29" s="774"/>
      <c r="D29" s="191"/>
      <c r="E29" s="191"/>
      <c r="F29" s="74" t="s">
        <v>238</v>
      </c>
      <c r="G29" s="175" t="s">
        <v>1967</v>
      </c>
      <c r="H29" s="201"/>
    </row>
    <row r="30" spans="2:8">
      <c r="C30" s="774"/>
      <c r="D30" s="191"/>
      <c r="E30" s="191"/>
      <c r="F30" s="74" t="s">
        <v>289</v>
      </c>
      <c r="G30" s="175" t="s">
        <v>241</v>
      </c>
      <c r="H30" s="201"/>
    </row>
    <row r="31" spans="2:8" ht="14.5" thickBot="1">
      <c r="C31" s="776"/>
      <c r="D31" s="192"/>
      <c r="E31" s="192"/>
      <c r="F31" s="189" t="s">
        <v>242</v>
      </c>
      <c r="G31" s="176" t="s">
        <v>243</v>
      </c>
      <c r="H31" s="201"/>
    </row>
    <row r="32" spans="2:8" ht="23">
      <c r="C32" s="767" t="s">
        <v>1324</v>
      </c>
      <c r="D32" s="193"/>
      <c r="E32" s="193"/>
      <c r="F32" s="187" t="s">
        <v>177</v>
      </c>
      <c r="G32" s="174" t="s">
        <v>1311</v>
      </c>
      <c r="H32" s="201"/>
    </row>
    <row r="33" spans="3:8" ht="23">
      <c r="C33" s="772"/>
      <c r="D33" s="191"/>
      <c r="E33" s="191"/>
      <c r="F33" s="74" t="s">
        <v>540</v>
      </c>
      <c r="G33" s="175" t="s">
        <v>1313</v>
      </c>
      <c r="H33" s="201"/>
    </row>
    <row r="34" spans="3:8">
      <c r="C34" s="772"/>
      <c r="D34" s="191"/>
      <c r="E34" s="191"/>
      <c r="F34" s="74" t="s">
        <v>542</v>
      </c>
      <c r="G34" s="175" t="s">
        <v>1315</v>
      </c>
      <c r="H34" s="201"/>
    </row>
    <row r="35" spans="3:8" ht="23">
      <c r="C35" s="772"/>
      <c r="D35" s="191"/>
      <c r="E35" s="191"/>
      <c r="F35" s="74" t="s">
        <v>1752</v>
      </c>
      <c r="G35" s="175" t="s">
        <v>1319</v>
      </c>
      <c r="H35" s="201"/>
    </row>
    <row r="36" spans="3:8">
      <c r="C36" s="772"/>
      <c r="D36" s="191"/>
      <c r="E36" s="191"/>
      <c r="F36" s="74" t="s">
        <v>581</v>
      </c>
      <c r="G36" s="175" t="s">
        <v>1321</v>
      </c>
      <c r="H36" s="201"/>
    </row>
    <row r="37" spans="3:8">
      <c r="C37" s="772"/>
      <c r="D37" s="191"/>
      <c r="E37" s="191"/>
      <c r="F37" s="74" t="s">
        <v>1754</v>
      </c>
      <c r="G37" s="175" t="s">
        <v>1325</v>
      </c>
      <c r="H37" s="201"/>
    </row>
    <row r="38" spans="3:8" ht="14.5" thickBot="1">
      <c r="C38" s="787"/>
      <c r="D38" s="192"/>
      <c r="E38" s="192"/>
      <c r="F38" s="189" t="s">
        <v>289</v>
      </c>
      <c r="G38" s="176" t="s">
        <v>1327</v>
      </c>
      <c r="H38" s="201"/>
    </row>
    <row r="39" spans="3:8">
      <c r="C39" s="767" t="s">
        <v>1968</v>
      </c>
      <c r="D39" s="193"/>
      <c r="E39" s="193"/>
      <c r="F39" s="187" t="s">
        <v>177</v>
      </c>
      <c r="G39" s="174" t="s">
        <v>1334</v>
      </c>
      <c r="H39" s="201"/>
    </row>
    <row r="40" spans="3:8">
      <c r="C40" s="772"/>
      <c r="D40" s="191"/>
      <c r="E40" s="191"/>
      <c r="F40" s="74" t="s">
        <v>1336</v>
      </c>
      <c r="G40" s="175" t="s">
        <v>1337</v>
      </c>
      <c r="H40" s="201"/>
    </row>
    <row r="41" spans="3:8">
      <c r="C41" s="772"/>
      <c r="D41" s="191"/>
      <c r="E41" s="191"/>
      <c r="F41" s="74" t="s">
        <v>1340</v>
      </c>
      <c r="G41" s="175" t="s">
        <v>1341</v>
      </c>
      <c r="H41" s="201"/>
    </row>
    <row r="42" spans="3:8" ht="14.5" thickBot="1">
      <c r="C42" s="787"/>
      <c r="D42" s="192"/>
      <c r="E42" s="192"/>
      <c r="F42" s="189" t="s">
        <v>289</v>
      </c>
      <c r="G42" s="176" t="s">
        <v>1343</v>
      </c>
      <c r="H42" s="201"/>
    </row>
    <row r="43" spans="3:8" ht="23">
      <c r="C43" s="767" t="s">
        <v>264</v>
      </c>
      <c r="D43" s="193"/>
      <c r="E43" s="193"/>
      <c r="F43" s="187" t="s">
        <v>177</v>
      </c>
      <c r="G43" s="188" t="s">
        <v>1375</v>
      </c>
      <c r="H43" s="201"/>
    </row>
    <row r="44" spans="3:8">
      <c r="C44" s="772"/>
      <c r="D44" s="191"/>
      <c r="E44" s="191"/>
      <c r="F44" s="74" t="s">
        <v>581</v>
      </c>
      <c r="G44" s="175" t="s">
        <v>264</v>
      </c>
      <c r="H44" s="201"/>
    </row>
    <row r="45" spans="3:8">
      <c r="C45" s="772"/>
      <c r="D45" s="191"/>
      <c r="E45" s="191"/>
      <c r="F45" s="74" t="s">
        <v>1754</v>
      </c>
      <c r="G45" s="175" t="s">
        <v>1969</v>
      </c>
      <c r="H45" s="201"/>
    </row>
    <row r="46" spans="3:8" ht="14.5" thickBot="1">
      <c r="C46" s="787"/>
      <c r="D46" s="192"/>
      <c r="E46" s="192"/>
      <c r="F46" s="189" t="s">
        <v>289</v>
      </c>
      <c r="G46" s="176" t="s">
        <v>1379</v>
      </c>
      <c r="H46" s="201"/>
    </row>
    <row r="47" spans="3:8">
      <c r="C47" s="767" t="s">
        <v>1516</v>
      </c>
      <c r="D47" s="193"/>
      <c r="E47" s="193"/>
      <c r="F47" s="187" t="s">
        <v>177</v>
      </c>
      <c r="G47" s="174" t="s">
        <v>1517</v>
      </c>
      <c r="H47" s="201"/>
    </row>
    <row r="48" spans="3:8">
      <c r="C48" s="772"/>
      <c r="D48" s="191"/>
      <c r="E48" s="191"/>
      <c r="F48" s="74" t="s">
        <v>1520</v>
      </c>
      <c r="G48" s="175" t="s">
        <v>1520</v>
      </c>
      <c r="H48" s="201"/>
    </row>
    <row r="49" spans="1:12">
      <c r="C49" s="772"/>
      <c r="D49" s="191"/>
      <c r="E49" s="191"/>
      <c r="F49" s="74" t="s">
        <v>1970</v>
      </c>
      <c r="G49" s="175" t="s">
        <v>1523</v>
      </c>
      <c r="H49" s="201"/>
    </row>
    <row r="50" spans="1:12">
      <c r="C50" s="772"/>
      <c r="D50" s="191"/>
      <c r="E50" s="191"/>
      <c r="F50" s="74" t="s">
        <v>1524</v>
      </c>
      <c r="G50" s="175" t="s">
        <v>1525</v>
      </c>
      <c r="H50" s="201"/>
    </row>
    <row r="51" spans="1:12">
      <c r="C51" s="772"/>
      <c r="D51" s="191"/>
      <c r="E51" s="191"/>
      <c r="F51" s="74" t="s">
        <v>1527</v>
      </c>
      <c r="G51" s="175" t="s">
        <v>1528</v>
      </c>
      <c r="H51" s="201"/>
    </row>
    <row r="52" spans="1:12">
      <c r="C52" s="772"/>
      <c r="D52" s="191"/>
      <c r="E52" s="191"/>
      <c r="F52" s="74" t="s">
        <v>1815</v>
      </c>
      <c r="G52" s="175" t="s">
        <v>1971</v>
      </c>
      <c r="H52" s="201"/>
    </row>
    <row r="53" spans="1:12" ht="14.5" thickBot="1">
      <c r="C53" s="787"/>
      <c r="D53" s="192"/>
      <c r="E53" s="192"/>
      <c r="F53" s="189" t="s">
        <v>687</v>
      </c>
      <c r="G53" s="176" t="s">
        <v>439</v>
      </c>
      <c r="H53" s="201"/>
    </row>
    <row r="54" spans="1:12">
      <c r="C54" s="788" t="s">
        <v>1092</v>
      </c>
      <c r="D54" s="196"/>
      <c r="E54" s="196"/>
      <c r="F54" s="305" t="s">
        <v>177</v>
      </c>
      <c r="G54" s="249" t="s">
        <v>1356</v>
      </c>
      <c r="H54" s="244"/>
    </row>
    <row r="55" spans="1:12">
      <c r="C55" s="789"/>
      <c r="D55" s="246"/>
      <c r="E55" s="246"/>
      <c r="F55" s="74" t="s">
        <v>1359</v>
      </c>
      <c r="G55" s="175" t="s">
        <v>1360</v>
      </c>
      <c r="H55" s="244"/>
    </row>
    <row r="56" spans="1:12">
      <c r="C56" s="789"/>
      <c r="D56" s="246"/>
      <c r="E56" s="246"/>
      <c r="F56" s="74" t="s">
        <v>1361</v>
      </c>
      <c r="G56" s="175" t="s">
        <v>1362</v>
      </c>
      <c r="H56" s="244"/>
    </row>
    <row r="57" spans="1:12">
      <c r="C57" s="789"/>
      <c r="D57" s="246"/>
      <c r="E57" s="246"/>
      <c r="F57" s="74" t="s">
        <v>1363</v>
      </c>
      <c r="G57" s="250" t="s">
        <v>891</v>
      </c>
      <c r="H57" s="244"/>
      <c r="L57" s="302"/>
    </row>
    <row r="58" spans="1:12">
      <c r="C58" s="789"/>
      <c r="D58" s="246"/>
      <c r="E58" s="246"/>
      <c r="F58" s="74" t="s">
        <v>581</v>
      </c>
      <c r="G58" s="251" t="s">
        <v>893</v>
      </c>
      <c r="H58" s="244"/>
    </row>
    <row r="59" spans="1:12">
      <c r="C59" s="789"/>
      <c r="D59" s="246"/>
      <c r="E59" s="246"/>
      <c r="F59" s="74" t="s">
        <v>193</v>
      </c>
      <c r="G59" s="175" t="s">
        <v>1365</v>
      </c>
      <c r="H59" s="244"/>
    </row>
    <row r="60" spans="1:12" ht="14.5" thickBot="1">
      <c r="C60" s="790"/>
      <c r="D60" s="197"/>
      <c r="E60" s="197"/>
      <c r="F60" s="306" t="s">
        <v>289</v>
      </c>
      <c r="G60" s="252" t="s">
        <v>1368</v>
      </c>
      <c r="H60" s="244"/>
    </row>
    <row r="61" spans="1:12" ht="14.5" thickBot="1">
      <c r="A61" s="244"/>
      <c r="B61" s="244"/>
      <c r="C61" s="244"/>
      <c r="D61" s="244"/>
      <c r="E61" s="244"/>
      <c r="F61" s="244"/>
      <c r="G61" s="244"/>
      <c r="H61" s="244"/>
    </row>
    <row r="62" spans="1:12" ht="14.5" thickBot="1">
      <c r="C62" s="454" t="s">
        <v>1972</v>
      </c>
      <c r="D62" s="455"/>
      <c r="E62" s="455"/>
      <c r="F62" s="456"/>
      <c r="G62" s="457"/>
      <c r="H62" s="360"/>
    </row>
    <row r="63" spans="1:12">
      <c r="C63" s="784" t="s">
        <v>1407</v>
      </c>
      <c r="D63" s="196"/>
      <c r="E63" s="196"/>
      <c r="F63" s="305" t="s">
        <v>177</v>
      </c>
      <c r="G63" s="458" t="s">
        <v>1409</v>
      </c>
      <c r="H63" s="244" t="s">
        <v>1972</v>
      </c>
    </row>
    <row r="64" spans="1:12">
      <c r="C64" s="785"/>
      <c r="D64" s="246"/>
      <c r="E64" s="246"/>
      <c r="F64" s="74" t="s">
        <v>1412</v>
      </c>
      <c r="G64" s="459" t="s">
        <v>1413</v>
      </c>
      <c r="H64" s="244" t="s">
        <v>1972</v>
      </c>
    </row>
    <row r="65" spans="3:8">
      <c r="C65" s="785"/>
      <c r="D65" s="246"/>
      <c r="E65" s="246"/>
      <c r="F65" s="74" t="s">
        <v>1414</v>
      </c>
      <c r="G65" s="459" t="s">
        <v>1415</v>
      </c>
      <c r="H65" s="244" t="s">
        <v>1972</v>
      </c>
    </row>
    <row r="66" spans="3:8">
      <c r="C66" s="785"/>
      <c r="D66" s="246"/>
      <c r="E66" s="246"/>
      <c r="F66" s="74" t="s">
        <v>1417</v>
      </c>
      <c r="G66" s="459" t="s">
        <v>1418</v>
      </c>
      <c r="H66" s="244" t="s">
        <v>1972</v>
      </c>
    </row>
    <row r="67" spans="3:8">
      <c r="C67" s="785"/>
      <c r="D67" s="246"/>
      <c r="E67" s="246"/>
      <c r="F67" s="74" t="s">
        <v>1420</v>
      </c>
      <c r="G67" s="459" t="s">
        <v>1421</v>
      </c>
      <c r="H67" s="244" t="s">
        <v>1972</v>
      </c>
    </row>
    <row r="68" spans="3:8" ht="46">
      <c r="C68" s="785"/>
      <c r="D68" s="246"/>
      <c r="E68" s="246"/>
      <c r="F68" s="74" t="s">
        <v>1423</v>
      </c>
      <c r="G68" s="459" t="s">
        <v>1424</v>
      </c>
      <c r="H68" s="244" t="s">
        <v>1972</v>
      </c>
    </row>
    <row r="69" spans="3:8">
      <c r="C69" s="785"/>
      <c r="D69" s="246"/>
      <c r="E69" s="246"/>
      <c r="F69" s="74" t="s">
        <v>193</v>
      </c>
      <c r="G69" s="459" t="s">
        <v>1425</v>
      </c>
      <c r="H69" s="244" t="s">
        <v>1972</v>
      </c>
    </row>
    <row r="70" spans="3:8" ht="14.5" thickBot="1">
      <c r="C70" s="786"/>
      <c r="D70" s="197"/>
      <c r="E70" s="197"/>
      <c r="F70" s="306" t="s">
        <v>289</v>
      </c>
      <c r="G70" s="460" t="s">
        <v>1428</v>
      </c>
      <c r="H70" s="244" t="s">
        <v>1972</v>
      </c>
    </row>
    <row r="73" spans="3:8" ht="14.5" thickBot="1">
      <c r="C73" s="244" t="s">
        <v>1973</v>
      </c>
    </row>
    <row r="74" spans="3:8" ht="92">
      <c r="C74" s="795" t="s">
        <v>850</v>
      </c>
      <c r="D74" s="263" t="s">
        <v>851</v>
      </c>
      <c r="E74" s="263" t="s">
        <v>852</v>
      </c>
      <c r="F74" s="307" t="s">
        <v>851</v>
      </c>
      <c r="G74" s="308" t="s">
        <v>852</v>
      </c>
      <c r="H74" s="244" t="s">
        <v>1974</v>
      </c>
    </row>
    <row r="75" spans="3:8" ht="69">
      <c r="C75" s="796"/>
      <c r="D75" s="232" t="s">
        <v>854</v>
      </c>
      <c r="E75" s="232" t="s">
        <v>855</v>
      </c>
      <c r="F75" s="309" t="s">
        <v>854</v>
      </c>
      <c r="G75" s="310" t="s">
        <v>855</v>
      </c>
      <c r="H75" s="244" t="s">
        <v>1974</v>
      </c>
    </row>
    <row r="76" spans="3:8" ht="57.5">
      <c r="C76" s="796"/>
      <c r="D76" s="232" t="s">
        <v>856</v>
      </c>
      <c r="E76" s="232" t="s">
        <v>857</v>
      </c>
      <c r="F76" s="309" t="s">
        <v>856</v>
      </c>
      <c r="G76" s="310" t="s">
        <v>857</v>
      </c>
      <c r="H76" s="244" t="s">
        <v>1974</v>
      </c>
    </row>
    <row r="77" spans="3:8" ht="14.5" thickBot="1">
      <c r="C77" s="797"/>
      <c r="D77" s="265" t="s">
        <v>858</v>
      </c>
      <c r="E77" s="265" t="s">
        <v>858</v>
      </c>
      <c r="F77" s="311" t="s">
        <v>858</v>
      </c>
      <c r="G77" s="312" t="s">
        <v>858</v>
      </c>
      <c r="H77" s="244" t="s">
        <v>1974</v>
      </c>
    </row>
    <row r="78" spans="3:8" ht="23">
      <c r="C78" s="795" t="s">
        <v>899</v>
      </c>
      <c r="D78" s="264" t="s">
        <v>900</v>
      </c>
      <c r="E78" s="267" t="s">
        <v>901</v>
      </c>
      <c r="F78" s="307" t="s">
        <v>900</v>
      </c>
      <c r="G78" s="313" t="s">
        <v>901</v>
      </c>
      <c r="H78" s="244" t="s">
        <v>1975</v>
      </c>
    </row>
    <row r="79" spans="3:8" ht="34.5">
      <c r="C79" s="796"/>
      <c r="D79" s="233" t="s">
        <v>902</v>
      </c>
      <c r="E79" s="234" t="s">
        <v>903</v>
      </c>
      <c r="F79" s="309" t="s">
        <v>902</v>
      </c>
      <c r="G79" s="314" t="s">
        <v>903</v>
      </c>
      <c r="H79" s="244" t="s">
        <v>1975</v>
      </c>
    </row>
    <row r="80" spans="3:8" ht="23">
      <c r="C80" s="796"/>
      <c r="D80" s="233" t="s">
        <v>904</v>
      </c>
      <c r="E80" s="234" t="s">
        <v>905</v>
      </c>
      <c r="F80" s="309" t="s">
        <v>904</v>
      </c>
      <c r="G80" s="314" t="s">
        <v>905</v>
      </c>
      <c r="H80" s="244" t="s">
        <v>1975</v>
      </c>
    </row>
    <row r="81" spans="3:8">
      <c r="C81" s="796"/>
      <c r="D81" s="233" t="s">
        <v>546</v>
      </c>
      <c r="E81" s="234" t="s">
        <v>906</v>
      </c>
      <c r="F81" s="309" t="s">
        <v>546</v>
      </c>
      <c r="G81" s="314" t="s">
        <v>906</v>
      </c>
      <c r="H81" s="244" t="s">
        <v>1975</v>
      </c>
    </row>
    <row r="82" spans="3:8" ht="14.5" thickBot="1">
      <c r="C82" s="797"/>
      <c r="D82" s="266" t="s">
        <v>191</v>
      </c>
      <c r="E82" s="268" t="s">
        <v>907</v>
      </c>
      <c r="F82" s="311" t="s">
        <v>191</v>
      </c>
      <c r="G82" s="315" t="s">
        <v>907</v>
      </c>
      <c r="H82" s="244" t="s">
        <v>1975</v>
      </c>
    </row>
    <row r="83" spans="3:8" ht="14.5" thickBot="1">
      <c r="C83" s="235"/>
      <c r="D83" s="234"/>
      <c r="E83" s="234"/>
      <c r="F83" s="316"/>
      <c r="G83" s="316"/>
      <c r="H83" s="244"/>
    </row>
    <row r="84" spans="3:8" ht="57.5">
      <c r="C84" s="795" t="s">
        <v>958</v>
      </c>
      <c r="D84" s="269" t="s">
        <v>641</v>
      </c>
      <c r="E84" s="263" t="s">
        <v>959</v>
      </c>
      <c r="F84" s="317" t="s">
        <v>641</v>
      </c>
      <c r="G84" s="308" t="s">
        <v>959</v>
      </c>
      <c r="H84" s="244" t="s">
        <v>1974</v>
      </c>
    </row>
    <row r="85" spans="3:8" ht="46">
      <c r="C85" s="796"/>
      <c r="D85" s="270" t="s">
        <v>961</v>
      </c>
      <c r="E85" s="233" t="s">
        <v>962</v>
      </c>
      <c r="F85" s="318" t="s">
        <v>961</v>
      </c>
      <c r="G85" s="310" t="s">
        <v>962</v>
      </c>
      <c r="H85" s="244" t="s">
        <v>1974</v>
      </c>
    </row>
    <row r="86" spans="3:8" ht="46.5" thickBot="1">
      <c r="C86" s="797"/>
      <c r="D86" s="271" t="s">
        <v>963</v>
      </c>
      <c r="E86" s="265" t="s">
        <v>964</v>
      </c>
      <c r="F86" s="319" t="s">
        <v>963</v>
      </c>
      <c r="G86" s="312" t="s">
        <v>964</v>
      </c>
      <c r="H86" s="244" t="s">
        <v>1974</v>
      </c>
    </row>
    <row r="87" spans="3:8" ht="57.5">
      <c r="C87" s="795" t="s">
        <v>1976</v>
      </c>
      <c r="D87" s="272" t="s">
        <v>967</v>
      </c>
      <c r="E87" s="263" t="s">
        <v>968</v>
      </c>
      <c r="F87" s="320" t="s">
        <v>967</v>
      </c>
      <c r="G87" s="308" t="s">
        <v>968</v>
      </c>
      <c r="H87" s="244" t="s">
        <v>1973</v>
      </c>
    </row>
    <row r="88" spans="3:8" ht="23">
      <c r="C88" s="796"/>
      <c r="D88" s="241" t="s">
        <v>969</v>
      </c>
      <c r="E88" s="232" t="s">
        <v>970</v>
      </c>
      <c r="F88" s="321" t="s">
        <v>969</v>
      </c>
      <c r="G88" s="310" t="s">
        <v>970</v>
      </c>
      <c r="H88" s="244" t="s">
        <v>1973</v>
      </c>
    </row>
    <row r="89" spans="3:8" ht="57.5">
      <c r="C89" s="796"/>
      <c r="D89" s="241" t="s">
        <v>546</v>
      </c>
      <c r="E89" s="232" t="s">
        <v>972</v>
      </c>
      <c r="F89" s="321" t="s">
        <v>546</v>
      </c>
      <c r="G89" s="310" t="s">
        <v>972</v>
      </c>
      <c r="H89" s="244" t="s">
        <v>1973</v>
      </c>
    </row>
    <row r="90" spans="3:8" ht="23.5" thickBot="1">
      <c r="C90" s="797"/>
      <c r="D90" s="273" t="s">
        <v>836</v>
      </c>
      <c r="E90" s="265" t="s">
        <v>973</v>
      </c>
      <c r="F90" s="322" t="s">
        <v>836</v>
      </c>
      <c r="G90" s="312" t="s">
        <v>973</v>
      </c>
      <c r="H90" s="244" t="s">
        <v>1973</v>
      </c>
    </row>
    <row r="91" spans="3:8">
      <c r="C91" s="242"/>
      <c r="D91" s="242"/>
      <c r="E91" s="243"/>
      <c r="F91" s="323"/>
      <c r="G91" s="324"/>
      <c r="H91" s="239"/>
    </row>
    <row r="92" spans="3:8" ht="14.5" thickBot="1">
      <c r="C92" s="244" t="s">
        <v>1977</v>
      </c>
      <c r="D92" s="242"/>
      <c r="E92" s="243"/>
      <c r="F92" s="323"/>
      <c r="G92" s="324"/>
      <c r="H92" s="239"/>
    </row>
    <row r="93" spans="3:8">
      <c r="C93" s="803" t="s">
        <v>1600</v>
      </c>
      <c r="D93" s="274"/>
      <c r="E93" s="274"/>
      <c r="F93" s="275" t="s">
        <v>1602</v>
      </c>
      <c r="G93" s="276" t="s">
        <v>1603</v>
      </c>
      <c r="H93" s="244" t="s">
        <v>1977</v>
      </c>
    </row>
    <row r="94" spans="3:8" ht="14.5" thickBot="1">
      <c r="C94" s="804"/>
      <c r="D94" s="279"/>
      <c r="E94" s="279"/>
      <c r="F94" s="280" t="s">
        <v>1607</v>
      </c>
      <c r="G94" s="281" t="s">
        <v>1608</v>
      </c>
      <c r="H94" s="244" t="s">
        <v>1977</v>
      </c>
    </row>
    <row r="95" spans="3:8">
      <c r="C95" s="803" t="s">
        <v>1610</v>
      </c>
      <c r="D95" s="274"/>
      <c r="E95" s="274"/>
      <c r="F95" s="275" t="s">
        <v>1602</v>
      </c>
      <c r="G95" s="276" t="s">
        <v>1603</v>
      </c>
      <c r="H95" s="244" t="s">
        <v>1977</v>
      </c>
    </row>
    <row r="96" spans="3:8" ht="14.5" thickBot="1">
      <c r="C96" s="804"/>
      <c r="D96" s="279"/>
      <c r="E96" s="279"/>
      <c r="F96" s="280" t="s">
        <v>1613</v>
      </c>
      <c r="G96" s="281" t="s">
        <v>1614</v>
      </c>
      <c r="H96" s="244" t="s">
        <v>1977</v>
      </c>
    </row>
    <row r="97" spans="3:8">
      <c r="C97" s="803" t="s">
        <v>1616</v>
      </c>
      <c r="D97" s="274"/>
      <c r="E97" s="274"/>
      <c r="F97" s="275" t="s">
        <v>321</v>
      </c>
      <c r="G97" s="276" t="s">
        <v>1603</v>
      </c>
      <c r="H97" s="244" t="s">
        <v>1977</v>
      </c>
    </row>
    <row r="98" spans="3:8" ht="14.5" thickBot="1">
      <c r="C98" s="804"/>
      <c r="D98" s="279"/>
      <c r="E98" s="279"/>
      <c r="F98" s="280" t="s">
        <v>1619</v>
      </c>
      <c r="G98" s="281" t="s">
        <v>1620</v>
      </c>
      <c r="H98" s="244" t="s">
        <v>1977</v>
      </c>
    </row>
    <row r="99" spans="3:8">
      <c r="C99" s="803" t="s">
        <v>1622</v>
      </c>
      <c r="D99" s="274"/>
      <c r="E99" s="274"/>
      <c r="F99" s="275" t="s">
        <v>1624</v>
      </c>
      <c r="G99" s="282" t="s">
        <v>1625</v>
      </c>
      <c r="H99" s="244" t="s">
        <v>1977</v>
      </c>
    </row>
    <row r="100" spans="3:8" ht="23">
      <c r="C100" s="805"/>
      <c r="D100" s="237"/>
      <c r="E100" s="237"/>
      <c r="F100" s="87" t="s">
        <v>1628</v>
      </c>
      <c r="G100" s="277" t="s">
        <v>1629</v>
      </c>
      <c r="H100" s="244" t="s">
        <v>1977</v>
      </c>
    </row>
    <row r="101" spans="3:8">
      <c r="C101" s="805"/>
      <c r="D101" s="237"/>
      <c r="E101" s="237"/>
      <c r="F101" s="87" t="s">
        <v>1630</v>
      </c>
      <c r="G101" s="277" t="s">
        <v>1631</v>
      </c>
      <c r="H101" s="244" t="s">
        <v>1977</v>
      </c>
    </row>
    <row r="102" spans="3:8" ht="14.5" thickBot="1">
      <c r="C102" s="804"/>
      <c r="D102" s="279"/>
      <c r="E102" s="279"/>
      <c r="F102" s="280" t="s">
        <v>1632</v>
      </c>
      <c r="G102" s="283" t="s">
        <v>1633</v>
      </c>
      <c r="H102" s="244" t="s">
        <v>1977</v>
      </c>
    </row>
    <row r="103" spans="3:8">
      <c r="C103" s="806" t="s">
        <v>1634</v>
      </c>
      <c r="D103" s="274"/>
      <c r="E103" s="274"/>
      <c r="F103" s="275" t="s">
        <v>321</v>
      </c>
      <c r="G103" s="282" t="s">
        <v>1636</v>
      </c>
      <c r="H103" s="244" t="s">
        <v>1977</v>
      </c>
    </row>
    <row r="104" spans="3:8">
      <c r="C104" s="807"/>
      <c r="D104" s="237"/>
      <c r="E104" s="237"/>
      <c r="F104" s="87" t="s">
        <v>1640</v>
      </c>
      <c r="G104" s="277" t="s">
        <v>1641</v>
      </c>
      <c r="H104" s="244" t="s">
        <v>1977</v>
      </c>
    </row>
    <row r="105" spans="3:8">
      <c r="C105" s="807"/>
      <c r="D105" s="237"/>
      <c r="E105" s="237"/>
      <c r="F105" s="87" t="s">
        <v>1642</v>
      </c>
      <c r="G105" s="277" t="s">
        <v>1643</v>
      </c>
      <c r="H105" s="244" t="s">
        <v>1977</v>
      </c>
    </row>
    <row r="106" spans="3:8" ht="14.5" thickBot="1">
      <c r="C106" s="808"/>
      <c r="D106" s="279"/>
      <c r="E106" s="279"/>
      <c r="F106" s="280" t="s">
        <v>1632</v>
      </c>
      <c r="G106" s="283" t="s">
        <v>1633</v>
      </c>
      <c r="H106" s="244" t="s">
        <v>1977</v>
      </c>
    </row>
    <row r="107" spans="3:8">
      <c r="C107" s="806" t="s">
        <v>1644</v>
      </c>
      <c r="D107" s="274"/>
      <c r="E107" s="274"/>
      <c r="F107" s="275" t="s">
        <v>1646</v>
      </c>
      <c r="G107" s="282" t="s">
        <v>1647</v>
      </c>
      <c r="H107" s="244" t="s">
        <v>1977</v>
      </c>
    </row>
    <row r="108" spans="3:8">
      <c r="C108" s="807"/>
      <c r="D108" s="237"/>
      <c r="E108" s="237"/>
      <c r="F108" s="87" t="s">
        <v>1650</v>
      </c>
      <c r="G108" s="277" t="s">
        <v>1651</v>
      </c>
      <c r="H108" s="244" t="s">
        <v>1977</v>
      </c>
    </row>
    <row r="109" spans="3:8" ht="14.5" thickBot="1">
      <c r="C109" s="808"/>
      <c r="D109" s="279"/>
      <c r="E109" s="279"/>
      <c r="F109" s="280" t="s">
        <v>1652</v>
      </c>
      <c r="G109" s="283" t="s">
        <v>1653</v>
      </c>
      <c r="H109" s="244" t="s">
        <v>1977</v>
      </c>
    </row>
    <row r="110" spans="3:8">
      <c r="C110" s="806" t="s">
        <v>1654</v>
      </c>
      <c r="D110" s="274"/>
      <c r="E110" s="274"/>
      <c r="F110" s="275" t="s">
        <v>1646</v>
      </c>
      <c r="G110" s="282" t="s">
        <v>1656</v>
      </c>
      <c r="H110" s="244" t="s">
        <v>1977</v>
      </c>
    </row>
    <row r="111" spans="3:8" ht="23">
      <c r="C111" s="807"/>
      <c r="D111" s="237"/>
      <c r="E111" s="237"/>
      <c r="F111" s="87" t="s">
        <v>1659</v>
      </c>
      <c r="G111" s="277" t="s">
        <v>1660</v>
      </c>
      <c r="H111" s="244" t="s">
        <v>1977</v>
      </c>
    </row>
    <row r="112" spans="3:8">
      <c r="C112" s="807"/>
      <c r="D112" s="237"/>
      <c r="E112" s="237"/>
      <c r="F112" s="87" t="s">
        <v>1661</v>
      </c>
      <c r="G112" s="277" t="s">
        <v>1662</v>
      </c>
      <c r="H112" s="244" t="s">
        <v>1977</v>
      </c>
    </row>
    <row r="113" spans="3:8" ht="14.5" thickBot="1">
      <c r="C113" s="808"/>
      <c r="D113" s="279"/>
      <c r="E113" s="279"/>
      <c r="F113" s="280" t="s">
        <v>1652</v>
      </c>
      <c r="G113" s="283" t="s">
        <v>1653</v>
      </c>
      <c r="H113" s="244" t="s">
        <v>1977</v>
      </c>
    </row>
    <row r="114" spans="3:8">
      <c r="C114" s="806" t="s">
        <v>1663</v>
      </c>
      <c r="D114" s="274"/>
      <c r="E114" s="274"/>
      <c r="F114" s="275" t="s">
        <v>321</v>
      </c>
      <c r="G114" s="282" t="s">
        <v>1647</v>
      </c>
      <c r="H114" s="244" t="s">
        <v>1977</v>
      </c>
    </row>
    <row r="115" spans="3:8">
      <c r="C115" s="807"/>
      <c r="D115" s="237"/>
      <c r="E115" s="237"/>
      <c r="F115" s="87" t="s">
        <v>1666</v>
      </c>
      <c r="G115" s="277" t="s">
        <v>1667</v>
      </c>
      <c r="H115" s="244" t="s">
        <v>1977</v>
      </c>
    </row>
    <row r="116" spans="3:8">
      <c r="C116" s="807"/>
      <c r="D116" s="237"/>
      <c r="E116" s="237"/>
      <c r="F116" s="87" t="s">
        <v>1669</v>
      </c>
      <c r="G116" s="277" t="s">
        <v>1670</v>
      </c>
      <c r="H116" s="244" t="s">
        <v>1977</v>
      </c>
    </row>
    <row r="117" spans="3:8" ht="14.5" thickBot="1">
      <c r="C117" s="808"/>
      <c r="D117" s="279"/>
      <c r="E117" s="279"/>
      <c r="F117" s="280" t="s">
        <v>1672</v>
      </c>
      <c r="G117" s="283" t="s">
        <v>1673</v>
      </c>
      <c r="H117" s="244" t="s">
        <v>1977</v>
      </c>
    </row>
    <row r="118" spans="3:8" ht="23">
      <c r="C118" s="792" t="s">
        <v>1674</v>
      </c>
      <c r="D118" s="284"/>
      <c r="E118" s="284"/>
      <c r="F118" s="285" t="s">
        <v>1646</v>
      </c>
      <c r="G118" s="188" t="s">
        <v>1676</v>
      </c>
      <c r="H118" s="244" t="s">
        <v>1977</v>
      </c>
    </row>
    <row r="119" spans="3:8" ht="23">
      <c r="C119" s="793"/>
      <c r="D119" s="246"/>
      <c r="E119" s="246"/>
      <c r="F119" s="86" t="s">
        <v>1679</v>
      </c>
      <c r="G119" s="227" t="s">
        <v>1680</v>
      </c>
      <c r="H119" s="244" t="s">
        <v>1977</v>
      </c>
    </row>
    <row r="120" spans="3:8" ht="23">
      <c r="C120" s="793"/>
      <c r="D120" s="246"/>
      <c r="E120" s="246"/>
      <c r="F120" s="86" t="s">
        <v>1679</v>
      </c>
      <c r="G120" s="227" t="s">
        <v>1681</v>
      </c>
      <c r="H120" s="244" t="s">
        <v>1977</v>
      </c>
    </row>
    <row r="121" spans="3:8" ht="14.5" thickBot="1">
      <c r="C121" s="794"/>
      <c r="D121" s="253"/>
      <c r="E121" s="253"/>
      <c r="F121" s="278" t="s">
        <v>1632</v>
      </c>
      <c r="G121" s="213" t="s">
        <v>1633</v>
      </c>
      <c r="H121" s="244" t="s">
        <v>1977</v>
      </c>
    </row>
    <row r="122" spans="3:8">
      <c r="C122" s="792" t="s">
        <v>1683</v>
      </c>
      <c r="D122" s="284"/>
      <c r="E122" s="284"/>
      <c r="F122" s="285" t="s">
        <v>1646</v>
      </c>
      <c r="G122" s="188" t="s">
        <v>1685</v>
      </c>
      <c r="H122" s="244" t="s">
        <v>1977</v>
      </c>
    </row>
    <row r="123" spans="3:8">
      <c r="C123" s="793"/>
      <c r="D123" s="246"/>
      <c r="E123" s="246"/>
      <c r="F123" s="86" t="s">
        <v>329</v>
      </c>
      <c r="G123" s="227" t="s">
        <v>1688</v>
      </c>
      <c r="H123" s="244" t="s">
        <v>1977</v>
      </c>
    </row>
    <row r="124" spans="3:8">
      <c r="C124" s="793"/>
      <c r="D124" s="246"/>
      <c r="E124" s="246"/>
      <c r="F124" s="86" t="s">
        <v>1689</v>
      </c>
      <c r="G124" s="227" t="s">
        <v>1690</v>
      </c>
      <c r="H124" s="244" t="s">
        <v>1977</v>
      </c>
    </row>
    <row r="125" spans="3:8">
      <c r="C125" s="793"/>
      <c r="D125" s="246"/>
      <c r="E125" s="246"/>
      <c r="F125" s="86" t="s">
        <v>1691</v>
      </c>
      <c r="G125" s="227" t="s">
        <v>1692</v>
      </c>
      <c r="H125" s="244" t="s">
        <v>1977</v>
      </c>
    </row>
    <row r="126" spans="3:8" ht="14.5" thickBot="1">
      <c r="C126" s="794"/>
      <c r="D126" s="253"/>
      <c r="E126" s="253"/>
      <c r="F126" s="278" t="s">
        <v>1632</v>
      </c>
      <c r="G126" s="213" t="s">
        <v>1633</v>
      </c>
      <c r="H126" s="244" t="s">
        <v>1977</v>
      </c>
    </row>
    <row r="127" spans="3:8">
      <c r="C127" s="777" t="s">
        <v>1699</v>
      </c>
      <c r="D127" s="284"/>
      <c r="E127" s="284"/>
      <c r="F127" s="285" t="s">
        <v>590</v>
      </c>
      <c r="G127" s="188" t="s">
        <v>1701</v>
      </c>
      <c r="H127" s="244" t="s">
        <v>1977</v>
      </c>
    </row>
    <row r="128" spans="3:8">
      <c r="C128" s="778"/>
      <c r="D128" s="246"/>
      <c r="E128" s="246"/>
      <c r="F128" s="86" t="s">
        <v>1699</v>
      </c>
      <c r="G128" s="227" t="s">
        <v>1703</v>
      </c>
      <c r="H128" s="244" t="s">
        <v>1977</v>
      </c>
    </row>
    <row r="129" spans="3:8" ht="14.5" thickBot="1">
      <c r="C129" s="791"/>
      <c r="D129" s="253"/>
      <c r="E129" s="253"/>
      <c r="F129" s="278" t="s">
        <v>874</v>
      </c>
      <c r="G129" s="213" t="s">
        <v>1704</v>
      </c>
      <c r="H129" s="244" t="s">
        <v>1977</v>
      </c>
    </row>
    <row r="130" spans="3:8">
      <c r="C130" s="777" t="s">
        <v>1705</v>
      </c>
      <c r="D130" s="284"/>
      <c r="E130" s="284"/>
      <c r="F130" s="285" t="s">
        <v>1707</v>
      </c>
      <c r="G130" s="188" t="s">
        <v>1708</v>
      </c>
      <c r="H130" s="244" t="s">
        <v>1977</v>
      </c>
    </row>
    <row r="131" spans="3:8" ht="92">
      <c r="C131" s="778"/>
      <c r="D131" s="246"/>
      <c r="E131" s="246"/>
      <c r="F131" s="86" t="s">
        <v>177</v>
      </c>
      <c r="G131" s="227" t="s">
        <v>1711</v>
      </c>
      <c r="H131" s="244" t="s">
        <v>1977</v>
      </c>
    </row>
    <row r="132" spans="3:8" ht="129">
      <c r="C132" s="778"/>
      <c r="D132" s="246"/>
      <c r="E132" s="246"/>
      <c r="F132" s="86" t="s">
        <v>1712</v>
      </c>
      <c r="G132" s="227" t="s">
        <v>1713</v>
      </c>
      <c r="H132" s="244" t="s">
        <v>1977</v>
      </c>
    </row>
    <row r="133" spans="3:8" ht="14.5" thickBot="1">
      <c r="C133" s="791"/>
      <c r="D133" s="253"/>
      <c r="E133" s="253"/>
      <c r="F133" s="278" t="s">
        <v>1632</v>
      </c>
      <c r="G133" s="213" t="s">
        <v>1633</v>
      </c>
      <c r="H133" s="244" t="s">
        <v>1977</v>
      </c>
    </row>
    <row r="134" spans="3:8">
      <c r="C134" s="777" t="s">
        <v>1714</v>
      </c>
      <c r="D134" s="284"/>
      <c r="E134" s="284"/>
      <c r="F134" s="285" t="s">
        <v>1716</v>
      </c>
      <c r="G134" s="188" t="s">
        <v>1717</v>
      </c>
      <c r="H134" s="244" t="s">
        <v>1977</v>
      </c>
    </row>
    <row r="135" spans="3:8" ht="46">
      <c r="C135" s="778"/>
      <c r="D135" s="246"/>
      <c r="E135" s="246"/>
      <c r="F135" s="86" t="s">
        <v>1720</v>
      </c>
      <c r="G135" s="227" t="s">
        <v>1721</v>
      </c>
      <c r="H135" s="244" t="s">
        <v>1977</v>
      </c>
    </row>
    <row r="136" spans="3:8" ht="23.5" thickBot="1">
      <c r="C136" s="791"/>
      <c r="D136" s="253"/>
      <c r="E136" s="253"/>
      <c r="F136" s="278" t="s">
        <v>1632</v>
      </c>
      <c r="G136" s="176" t="s">
        <v>1722</v>
      </c>
      <c r="H136" s="244" t="s">
        <v>1977</v>
      </c>
    </row>
    <row r="137" spans="3:8">
      <c r="C137" s="798" t="s">
        <v>1723</v>
      </c>
      <c r="D137" s="284"/>
      <c r="E137" s="284"/>
      <c r="F137" s="285" t="s">
        <v>1724</v>
      </c>
      <c r="G137" s="174" t="s">
        <v>1725</v>
      </c>
      <c r="H137" s="244" t="s">
        <v>1977</v>
      </c>
    </row>
    <row r="138" spans="3:8">
      <c r="C138" s="799"/>
      <c r="D138" s="246"/>
      <c r="E138" s="246"/>
      <c r="F138" s="86" t="s">
        <v>110</v>
      </c>
      <c r="G138" s="175" t="s">
        <v>1729</v>
      </c>
      <c r="H138" s="244" t="s">
        <v>1977</v>
      </c>
    </row>
    <row r="139" spans="3:8" ht="14.5" thickBot="1">
      <c r="C139" s="800"/>
      <c r="D139" s="253"/>
      <c r="E139" s="253"/>
      <c r="F139" s="278" t="s">
        <v>1730</v>
      </c>
      <c r="G139" s="176" t="s">
        <v>1633</v>
      </c>
      <c r="H139" s="244" t="s">
        <v>1977</v>
      </c>
    </row>
    <row r="140" spans="3:8">
      <c r="C140" s="777" t="s">
        <v>1731</v>
      </c>
      <c r="D140" s="284"/>
      <c r="E140" s="284"/>
      <c r="F140" s="286" t="s">
        <v>1724</v>
      </c>
      <c r="G140" s="236" t="s">
        <v>1733</v>
      </c>
      <c r="H140" s="244" t="s">
        <v>1977</v>
      </c>
    </row>
    <row r="141" spans="3:8" ht="46">
      <c r="C141" s="778"/>
      <c r="D141" s="246"/>
      <c r="E141" s="246"/>
      <c r="F141" s="75" t="s">
        <v>205</v>
      </c>
      <c r="G141" s="195" t="s">
        <v>1735</v>
      </c>
      <c r="H141" s="244" t="s">
        <v>1977</v>
      </c>
    </row>
    <row r="142" spans="3:8">
      <c r="C142" s="778"/>
      <c r="D142" s="246"/>
      <c r="E142" s="246"/>
      <c r="F142" s="75" t="s">
        <v>1736</v>
      </c>
      <c r="G142" s="195" t="s">
        <v>1737</v>
      </c>
      <c r="H142" s="244" t="s">
        <v>1977</v>
      </c>
    </row>
    <row r="143" spans="3:8" ht="23.5" thickBot="1">
      <c r="C143" s="791"/>
      <c r="D143" s="253"/>
      <c r="E143" s="253"/>
      <c r="F143" s="287" t="s">
        <v>193</v>
      </c>
      <c r="G143" s="176" t="s">
        <v>1738</v>
      </c>
      <c r="H143" s="244" t="s">
        <v>1977</v>
      </c>
    </row>
    <row r="144" spans="3:8">
      <c r="C144" s="777" t="s">
        <v>1739</v>
      </c>
      <c r="D144" s="284"/>
      <c r="E144" s="284"/>
      <c r="F144" s="286" t="s">
        <v>1724</v>
      </c>
      <c r="G144" s="174" t="s">
        <v>1741</v>
      </c>
      <c r="H144" s="244" t="s">
        <v>1977</v>
      </c>
    </row>
    <row r="145" spans="3:8" ht="28">
      <c r="C145" s="778"/>
      <c r="D145" s="246"/>
      <c r="E145" s="246"/>
      <c r="F145" s="75" t="s">
        <v>205</v>
      </c>
      <c r="G145" s="175" t="s">
        <v>1742</v>
      </c>
      <c r="H145" s="244" t="s">
        <v>1977</v>
      </c>
    </row>
    <row r="146" spans="3:8" ht="23">
      <c r="C146" s="778"/>
      <c r="D146" s="246"/>
      <c r="E146" s="246"/>
      <c r="F146" s="75" t="s">
        <v>1743</v>
      </c>
      <c r="G146" s="175" t="s">
        <v>1744</v>
      </c>
      <c r="H146" s="244" t="s">
        <v>1977</v>
      </c>
    </row>
    <row r="147" spans="3:8" ht="14.5" thickBot="1">
      <c r="C147" s="791"/>
      <c r="D147" s="253"/>
      <c r="E147" s="253"/>
      <c r="F147" s="287" t="s">
        <v>193</v>
      </c>
      <c r="G147" s="176" t="s">
        <v>1747</v>
      </c>
      <c r="H147" s="244" t="s">
        <v>1977</v>
      </c>
    </row>
    <row r="148" spans="3:8">
      <c r="C148" s="777" t="s">
        <v>1755</v>
      </c>
      <c r="D148" s="284"/>
      <c r="E148" s="284"/>
      <c r="F148" s="173" t="s">
        <v>321</v>
      </c>
      <c r="G148" s="216" t="s">
        <v>1757</v>
      </c>
      <c r="H148" s="244" t="s">
        <v>1977</v>
      </c>
    </row>
    <row r="149" spans="3:8" ht="23">
      <c r="C149" s="778"/>
      <c r="D149" s="246"/>
      <c r="E149" s="246"/>
      <c r="F149" s="12" t="s">
        <v>1761</v>
      </c>
      <c r="G149" s="217" t="s">
        <v>1762</v>
      </c>
      <c r="H149" s="244" t="s">
        <v>1977</v>
      </c>
    </row>
    <row r="150" spans="3:8">
      <c r="C150" s="778"/>
      <c r="D150" s="246"/>
      <c r="E150" s="246"/>
      <c r="F150" s="12" t="s">
        <v>1763</v>
      </c>
      <c r="G150" s="217" t="s">
        <v>1764</v>
      </c>
      <c r="H150" s="244" t="s">
        <v>1977</v>
      </c>
    </row>
    <row r="151" spans="3:8" ht="14.5" thickBot="1">
      <c r="C151" s="791"/>
      <c r="D151" s="253"/>
      <c r="E151" s="253"/>
      <c r="F151" s="172" t="s">
        <v>1765</v>
      </c>
      <c r="G151" s="213" t="s">
        <v>1766</v>
      </c>
      <c r="H151" s="244" t="s">
        <v>1977</v>
      </c>
    </row>
    <row r="152" spans="3:8">
      <c r="C152" s="777" t="s">
        <v>1120</v>
      </c>
      <c r="D152" s="284"/>
      <c r="E152" s="284"/>
      <c r="F152" s="285" t="s">
        <v>1775</v>
      </c>
      <c r="G152" s="276" t="s">
        <v>1776</v>
      </c>
      <c r="H152" s="244" t="s">
        <v>1977</v>
      </c>
    </row>
    <row r="153" spans="3:8" ht="23">
      <c r="C153" s="778"/>
      <c r="D153" s="246"/>
      <c r="E153" s="246"/>
      <c r="F153" s="86" t="s">
        <v>1778</v>
      </c>
      <c r="G153" s="251" t="s">
        <v>1779</v>
      </c>
      <c r="H153" s="244" t="s">
        <v>1977</v>
      </c>
    </row>
    <row r="154" spans="3:8" ht="14.5" thickBot="1">
      <c r="C154" s="791"/>
      <c r="D154" s="253"/>
      <c r="E154" s="253"/>
      <c r="F154" s="278" t="s">
        <v>222</v>
      </c>
      <c r="G154" s="176" t="s">
        <v>1780</v>
      </c>
      <c r="H154" s="244" t="s">
        <v>1977</v>
      </c>
    </row>
    <row r="155" spans="3:8">
      <c r="C155" s="777" t="s">
        <v>1781</v>
      </c>
      <c r="D155" s="284"/>
      <c r="E155" s="284"/>
      <c r="F155" s="285" t="s">
        <v>1775</v>
      </c>
      <c r="G155" s="174" t="s">
        <v>1783</v>
      </c>
      <c r="H155" s="244" t="s">
        <v>1977</v>
      </c>
    </row>
    <row r="156" spans="3:8" ht="14.5" thickBot="1">
      <c r="C156" s="791"/>
      <c r="D156" s="253"/>
      <c r="E156" s="253"/>
      <c r="F156" s="278" t="s">
        <v>1786</v>
      </c>
      <c r="G156" s="176" t="s">
        <v>1787</v>
      </c>
      <c r="H156" s="244" t="s">
        <v>1977</v>
      </c>
    </row>
    <row r="157" spans="3:8">
      <c r="C157" s="792" t="s">
        <v>1788</v>
      </c>
      <c r="D157" s="284"/>
      <c r="E157" s="284"/>
      <c r="F157" s="285" t="s">
        <v>1775</v>
      </c>
      <c r="G157" s="174" t="s">
        <v>1776</v>
      </c>
      <c r="H157" s="244" t="s">
        <v>1977</v>
      </c>
    </row>
    <row r="158" spans="3:8" ht="34.5">
      <c r="C158" s="793"/>
      <c r="D158" s="246"/>
      <c r="E158" s="246"/>
      <c r="F158" s="86" t="s">
        <v>1792</v>
      </c>
      <c r="G158" s="175" t="s">
        <v>1793</v>
      </c>
      <c r="H158" s="244" t="s">
        <v>1977</v>
      </c>
    </row>
    <row r="159" spans="3:8" ht="14.5" thickBot="1">
      <c r="C159" s="794"/>
      <c r="D159" s="253"/>
      <c r="E159" s="253"/>
      <c r="F159" s="278" t="s">
        <v>222</v>
      </c>
      <c r="G159" s="176" t="s">
        <v>1780</v>
      </c>
      <c r="H159" s="244" t="s">
        <v>1977</v>
      </c>
    </row>
    <row r="160" spans="3:8">
      <c r="C160" s="792" t="s">
        <v>1805</v>
      </c>
      <c r="D160" s="284"/>
      <c r="E160" s="284"/>
      <c r="F160" s="285" t="s">
        <v>1807</v>
      </c>
      <c r="G160" s="188" t="s">
        <v>1808</v>
      </c>
      <c r="H160" s="244" t="s">
        <v>1977</v>
      </c>
    </row>
    <row r="161" spans="3:8">
      <c r="C161" s="793"/>
      <c r="D161" s="246"/>
      <c r="E161" s="246"/>
      <c r="F161" s="86" t="s">
        <v>1812</v>
      </c>
      <c r="G161" s="227" t="s">
        <v>1813</v>
      </c>
      <c r="H161" s="244" t="s">
        <v>1977</v>
      </c>
    </row>
    <row r="162" spans="3:8">
      <c r="C162" s="793"/>
      <c r="D162" s="246"/>
      <c r="E162" s="246"/>
      <c r="F162" s="86" t="s">
        <v>1761</v>
      </c>
      <c r="G162" s="227" t="s">
        <v>1814</v>
      </c>
      <c r="H162" s="244" t="s">
        <v>1977</v>
      </c>
    </row>
    <row r="163" spans="3:8">
      <c r="C163" s="793"/>
      <c r="D163" s="246"/>
      <c r="E163" s="246"/>
      <c r="F163" s="86" t="s">
        <v>1815</v>
      </c>
      <c r="G163" s="227" t="s">
        <v>1764</v>
      </c>
      <c r="H163" s="244" t="s">
        <v>1977</v>
      </c>
    </row>
    <row r="164" spans="3:8" ht="23.5" thickBot="1">
      <c r="C164" s="794"/>
      <c r="D164" s="253"/>
      <c r="E164" s="253"/>
      <c r="F164" s="278" t="s">
        <v>1816</v>
      </c>
      <c r="G164" s="213" t="s">
        <v>1633</v>
      </c>
      <c r="H164" s="244" t="s">
        <v>1977</v>
      </c>
    </row>
    <row r="165" spans="3:8">
      <c r="C165" s="792" t="s">
        <v>1817</v>
      </c>
      <c r="D165" s="284"/>
      <c r="E165" s="284"/>
      <c r="F165" s="285" t="s">
        <v>1807</v>
      </c>
      <c r="G165" s="188" t="s">
        <v>1808</v>
      </c>
      <c r="H165" s="244" t="s">
        <v>1977</v>
      </c>
    </row>
    <row r="166" spans="3:8">
      <c r="C166" s="793"/>
      <c r="D166" s="246"/>
      <c r="E166" s="246"/>
      <c r="F166" s="86" t="s">
        <v>1820</v>
      </c>
      <c r="G166" s="227" t="s">
        <v>1821</v>
      </c>
      <c r="H166" s="244" t="s">
        <v>1977</v>
      </c>
    </row>
    <row r="167" spans="3:8">
      <c r="C167" s="793"/>
      <c r="D167" s="246"/>
      <c r="E167" s="246"/>
      <c r="F167" s="86" t="s">
        <v>1822</v>
      </c>
      <c r="G167" s="227" t="s">
        <v>1823</v>
      </c>
      <c r="H167" s="244" t="s">
        <v>1977</v>
      </c>
    </row>
    <row r="168" spans="3:8">
      <c r="C168" s="793"/>
      <c r="D168" s="246"/>
      <c r="E168" s="246"/>
      <c r="F168" s="86" t="s">
        <v>1815</v>
      </c>
      <c r="G168" s="227" t="s">
        <v>1764</v>
      </c>
      <c r="H168" s="244" t="s">
        <v>1977</v>
      </c>
    </row>
    <row r="169" spans="3:8" ht="23.5" thickBot="1">
      <c r="C169" s="794"/>
      <c r="D169" s="253"/>
      <c r="E169" s="253"/>
      <c r="F169" s="278" t="s">
        <v>1824</v>
      </c>
      <c r="G169" s="213" t="s">
        <v>1633</v>
      </c>
      <c r="H169" s="244" t="s">
        <v>1977</v>
      </c>
    </row>
    <row r="170" spans="3:8">
      <c r="C170" s="801" t="s">
        <v>1866</v>
      </c>
      <c r="D170" s="365"/>
      <c r="E170" s="365"/>
      <c r="F170" s="303" t="s">
        <v>1835</v>
      </c>
      <c r="G170" s="303" t="s">
        <v>1868</v>
      </c>
      <c r="H170" s="244"/>
    </row>
    <row r="171" spans="3:8">
      <c r="C171" s="802"/>
      <c r="F171" s="303" t="s">
        <v>1866</v>
      </c>
      <c r="G171" s="303" t="s">
        <v>1871</v>
      </c>
    </row>
    <row r="173" spans="3:8" ht="14.5" thickBot="1">
      <c r="C173" s="244" t="s">
        <v>1978</v>
      </c>
    </row>
    <row r="174" spans="3:8" ht="69">
      <c r="C174" s="240" t="s">
        <v>1059</v>
      </c>
      <c r="D174" s="179"/>
      <c r="E174" s="179"/>
      <c r="F174" s="108" t="s">
        <v>1979</v>
      </c>
      <c r="G174" s="108" t="s">
        <v>1062</v>
      </c>
      <c r="H174" s="244" t="s">
        <v>1978</v>
      </c>
    </row>
    <row r="175" spans="3:8" ht="34.5">
      <c r="C175" s="773" t="s">
        <v>1065</v>
      </c>
      <c r="D175" s="179"/>
      <c r="E175" s="179"/>
      <c r="F175" s="108" t="s">
        <v>1067</v>
      </c>
      <c r="G175" s="108" t="s">
        <v>1980</v>
      </c>
      <c r="H175" s="244" t="s">
        <v>1978</v>
      </c>
    </row>
    <row r="176" spans="3:8">
      <c r="C176" s="774"/>
      <c r="D176" s="181"/>
      <c r="E176" s="181"/>
      <c r="F176" s="108" t="s">
        <v>1071</v>
      </c>
      <c r="G176" s="108" t="s">
        <v>1981</v>
      </c>
      <c r="H176" s="244" t="s">
        <v>1978</v>
      </c>
    </row>
    <row r="177" spans="3:8">
      <c r="C177" s="774"/>
      <c r="D177" s="181"/>
      <c r="E177" s="181"/>
      <c r="F177" s="108" t="s">
        <v>1073</v>
      </c>
      <c r="G177" s="108" t="s">
        <v>1074</v>
      </c>
      <c r="H177" s="244" t="s">
        <v>1978</v>
      </c>
    </row>
    <row r="178" spans="3:8">
      <c r="C178" s="774"/>
      <c r="D178" s="181"/>
      <c r="E178" s="181"/>
      <c r="F178" s="108" t="s">
        <v>1075</v>
      </c>
      <c r="G178" s="108" t="s">
        <v>1076</v>
      </c>
    </row>
    <row r="179" spans="3:8">
      <c r="C179" s="774"/>
      <c r="D179" s="181"/>
      <c r="E179" s="181"/>
      <c r="F179" s="108" t="s">
        <v>1075</v>
      </c>
      <c r="G179" s="108" t="s">
        <v>1077</v>
      </c>
      <c r="H179" s="244" t="s">
        <v>1978</v>
      </c>
    </row>
    <row r="180" spans="3:8">
      <c r="C180" s="774"/>
      <c r="D180" s="181"/>
      <c r="E180" s="181"/>
      <c r="F180" s="108" t="s">
        <v>1078</v>
      </c>
      <c r="G180" s="108" t="s">
        <v>1079</v>
      </c>
      <c r="H180" s="244" t="s">
        <v>1978</v>
      </c>
    </row>
    <row r="181" spans="3:8" ht="46">
      <c r="C181" s="775"/>
      <c r="D181" s="289"/>
      <c r="E181" s="289"/>
      <c r="F181" s="108" t="s">
        <v>1080</v>
      </c>
      <c r="G181" s="108" t="s">
        <v>1081</v>
      </c>
      <c r="H181" s="244" t="s">
        <v>1978</v>
      </c>
    </row>
    <row r="182" spans="3:8" ht="23">
      <c r="C182" s="776"/>
      <c r="D182" s="184"/>
      <c r="E182" s="184"/>
      <c r="F182" s="108" t="s">
        <v>574</v>
      </c>
      <c r="G182" s="108" t="s">
        <v>1082</v>
      </c>
      <c r="H182" s="244" t="s">
        <v>1978</v>
      </c>
    </row>
    <row r="183" spans="3:8" ht="23">
      <c r="C183" s="777" t="s">
        <v>1083</v>
      </c>
      <c r="D183" s="290"/>
      <c r="E183" s="290"/>
      <c r="F183" s="108" t="s">
        <v>1067</v>
      </c>
      <c r="G183" s="108" t="s">
        <v>1982</v>
      </c>
      <c r="H183" s="244" t="s">
        <v>1978</v>
      </c>
    </row>
    <row r="184" spans="3:8" ht="23">
      <c r="C184" s="778"/>
      <c r="D184" s="290"/>
      <c r="E184" s="290"/>
      <c r="F184" s="108" t="s">
        <v>1071</v>
      </c>
      <c r="G184" s="108" t="s">
        <v>1086</v>
      </c>
      <c r="H184" s="244" t="s">
        <v>1978</v>
      </c>
    </row>
    <row r="185" spans="3:8">
      <c r="C185" s="778"/>
      <c r="D185" s="290"/>
      <c r="E185" s="290"/>
      <c r="F185" s="108" t="s">
        <v>1073</v>
      </c>
      <c r="G185" s="108" t="s">
        <v>1074</v>
      </c>
      <c r="H185" s="244" t="s">
        <v>1978</v>
      </c>
    </row>
    <row r="186" spans="3:8">
      <c r="C186" s="778"/>
      <c r="D186" s="290"/>
      <c r="E186" s="290"/>
      <c r="F186" s="108" t="s">
        <v>1075</v>
      </c>
      <c r="G186" s="108" t="s">
        <v>1087</v>
      </c>
      <c r="H186" s="244" t="s">
        <v>1978</v>
      </c>
    </row>
    <row r="187" spans="3:8">
      <c r="C187" s="778"/>
      <c r="D187" s="290"/>
      <c r="E187" s="290"/>
      <c r="F187" s="108" t="s">
        <v>1075</v>
      </c>
      <c r="G187" s="108" t="s">
        <v>1088</v>
      </c>
      <c r="H187" s="244" t="s">
        <v>1978</v>
      </c>
    </row>
    <row r="188" spans="3:8" ht="23">
      <c r="C188" s="778"/>
      <c r="D188" s="290"/>
      <c r="E188" s="290"/>
      <c r="F188" s="108" t="s">
        <v>1078</v>
      </c>
      <c r="G188" s="108" t="s">
        <v>1983</v>
      </c>
      <c r="H188" s="244" t="s">
        <v>1978</v>
      </c>
    </row>
    <row r="189" spans="3:8" ht="46">
      <c r="C189" s="778"/>
      <c r="D189" s="290"/>
      <c r="E189" s="290"/>
      <c r="F189" s="108" t="s">
        <v>1080</v>
      </c>
      <c r="G189" s="108" t="s">
        <v>1090</v>
      </c>
      <c r="H189" s="244" t="s">
        <v>1978</v>
      </c>
    </row>
    <row r="190" spans="3:8" ht="23">
      <c r="C190" s="778"/>
      <c r="D190" s="290"/>
      <c r="E190" s="290"/>
      <c r="F190" s="108" t="s">
        <v>574</v>
      </c>
      <c r="G190" s="108" t="s">
        <v>1091</v>
      </c>
      <c r="H190" s="244" t="s">
        <v>1978</v>
      </c>
    </row>
    <row r="191" spans="3:8" ht="57.5">
      <c r="C191" s="773" t="s">
        <v>1984</v>
      </c>
      <c r="D191" s="179"/>
      <c r="E191" s="179"/>
      <c r="F191" s="108" t="s">
        <v>1075</v>
      </c>
      <c r="G191" s="108" t="s">
        <v>1094</v>
      </c>
      <c r="H191" s="244" t="s">
        <v>1978</v>
      </c>
    </row>
    <row r="192" spans="3:8">
      <c r="C192" s="778"/>
      <c r="D192" s="290"/>
      <c r="E192" s="290"/>
      <c r="F192" s="108" t="s">
        <v>1097</v>
      </c>
      <c r="G192" s="108" t="s">
        <v>1098</v>
      </c>
      <c r="H192" s="244" t="s">
        <v>1978</v>
      </c>
    </row>
    <row r="193" spans="3:8" ht="23">
      <c r="C193" s="778"/>
      <c r="D193" s="290"/>
      <c r="E193" s="290"/>
      <c r="F193" s="108" t="s">
        <v>1099</v>
      </c>
      <c r="G193" s="108" t="s">
        <v>1100</v>
      </c>
      <c r="H193" s="244" t="s">
        <v>1978</v>
      </c>
    </row>
    <row r="194" spans="3:8">
      <c r="C194" s="778"/>
      <c r="D194" s="290"/>
      <c r="E194" s="290"/>
      <c r="F194" s="108" t="s">
        <v>1101</v>
      </c>
      <c r="G194" s="108" t="s">
        <v>1102</v>
      </c>
      <c r="H194" s="244" t="s">
        <v>1978</v>
      </c>
    </row>
    <row r="195" spans="3:8" ht="23">
      <c r="C195" s="778"/>
      <c r="D195" s="290"/>
      <c r="E195" s="290"/>
      <c r="F195" s="108" t="s">
        <v>581</v>
      </c>
      <c r="G195" s="108" t="s">
        <v>1103</v>
      </c>
      <c r="H195" s="244" t="s">
        <v>1978</v>
      </c>
    </row>
    <row r="196" spans="3:8" ht="23">
      <c r="C196" s="773" t="s">
        <v>1104</v>
      </c>
      <c r="D196" s="179"/>
      <c r="E196" s="179"/>
      <c r="F196" s="108" t="s">
        <v>1106</v>
      </c>
      <c r="G196" s="108" t="s">
        <v>1107</v>
      </c>
      <c r="H196" s="244" t="s">
        <v>1978</v>
      </c>
    </row>
    <row r="197" spans="3:8" ht="23">
      <c r="C197" s="774"/>
      <c r="D197" s="181"/>
      <c r="E197" s="181"/>
      <c r="F197" s="108" t="s">
        <v>1110</v>
      </c>
      <c r="G197" s="108" t="s">
        <v>1111</v>
      </c>
      <c r="H197" s="244" t="s">
        <v>1978</v>
      </c>
    </row>
    <row r="198" spans="3:8" ht="46">
      <c r="C198" s="774"/>
      <c r="D198" s="181"/>
      <c r="E198" s="181"/>
      <c r="F198" s="108" t="s">
        <v>1112</v>
      </c>
      <c r="G198" s="108" t="s">
        <v>1113</v>
      </c>
      <c r="H198" s="244" t="s">
        <v>1978</v>
      </c>
    </row>
    <row r="199" spans="3:8" ht="34.5">
      <c r="C199" s="774"/>
      <c r="D199" s="181"/>
      <c r="E199" s="181"/>
      <c r="F199" s="108" t="s">
        <v>1114</v>
      </c>
      <c r="G199" s="108" t="s">
        <v>1115</v>
      </c>
      <c r="H199" s="244" t="s">
        <v>1978</v>
      </c>
    </row>
    <row r="200" spans="3:8" ht="23">
      <c r="C200" s="774"/>
      <c r="D200" s="181"/>
      <c r="E200" s="181"/>
      <c r="F200" s="108" t="s">
        <v>1985</v>
      </c>
      <c r="G200" s="108" t="s">
        <v>1117</v>
      </c>
      <c r="H200" s="244" t="s">
        <v>1978</v>
      </c>
    </row>
    <row r="201" spans="3:8" ht="34.5">
      <c r="C201" s="776"/>
      <c r="D201" s="184"/>
      <c r="E201" s="184"/>
      <c r="F201" s="108" t="s">
        <v>1118</v>
      </c>
      <c r="G201" s="108" t="s">
        <v>1119</v>
      </c>
      <c r="H201" s="244" t="s">
        <v>1978</v>
      </c>
    </row>
    <row r="202" spans="3:8" ht="34.5">
      <c r="C202" s="773" t="s">
        <v>1282</v>
      </c>
      <c r="D202" s="179"/>
      <c r="E202" s="179"/>
      <c r="F202" s="108" t="s">
        <v>1122</v>
      </c>
      <c r="G202" s="108" t="s">
        <v>1123</v>
      </c>
      <c r="H202" s="244" t="s">
        <v>1978</v>
      </c>
    </row>
    <row r="203" spans="3:8">
      <c r="C203" s="774"/>
      <c r="D203" s="181"/>
      <c r="E203" s="181"/>
      <c r="F203" s="108" t="s">
        <v>1126</v>
      </c>
      <c r="G203" s="108" t="s">
        <v>1986</v>
      </c>
      <c r="H203" s="244" t="s">
        <v>1978</v>
      </c>
    </row>
    <row r="204" spans="3:8" ht="46">
      <c r="C204" s="774"/>
      <c r="D204" s="191"/>
      <c r="E204" s="181"/>
      <c r="F204" s="108" t="s">
        <v>1128</v>
      </c>
      <c r="G204" s="108" t="s">
        <v>1129</v>
      </c>
      <c r="H204" s="244" t="s">
        <v>1978</v>
      </c>
    </row>
    <row r="205" spans="3:8">
      <c r="C205" s="774"/>
      <c r="D205" s="191"/>
      <c r="E205" s="181"/>
      <c r="F205" s="108" t="s">
        <v>1130</v>
      </c>
      <c r="G205" s="108" t="s">
        <v>1987</v>
      </c>
      <c r="H205" s="244" t="s">
        <v>1978</v>
      </c>
    </row>
    <row r="206" spans="3:8">
      <c r="C206" s="774"/>
      <c r="D206" s="191"/>
      <c r="E206" s="181"/>
      <c r="F206" s="108" t="s">
        <v>1122</v>
      </c>
      <c r="G206" s="108" t="s">
        <v>1988</v>
      </c>
      <c r="H206" s="244" t="s">
        <v>1978</v>
      </c>
    </row>
    <row r="207" spans="3:8" ht="23">
      <c r="C207" s="776"/>
      <c r="D207" s="192"/>
      <c r="E207" s="184"/>
      <c r="F207" s="108" t="s">
        <v>1133</v>
      </c>
      <c r="G207" s="108" t="s">
        <v>1134</v>
      </c>
      <c r="H207" s="244" t="s">
        <v>1978</v>
      </c>
    </row>
    <row r="208" spans="3:8" ht="34.5">
      <c r="C208" s="767" t="s">
        <v>1140</v>
      </c>
      <c r="D208" s="193"/>
      <c r="E208" s="179"/>
      <c r="F208" s="108" t="s">
        <v>1136</v>
      </c>
      <c r="G208" s="108" t="s">
        <v>1989</v>
      </c>
      <c r="H208" s="244" t="s">
        <v>1978</v>
      </c>
    </row>
    <row r="209" spans="3:8" ht="23">
      <c r="C209" s="772"/>
      <c r="D209" s="191"/>
      <c r="E209" s="181"/>
      <c r="F209" s="108" t="s">
        <v>1141</v>
      </c>
      <c r="G209" s="108" t="s">
        <v>1142</v>
      </c>
      <c r="H209" s="244" t="s">
        <v>1978</v>
      </c>
    </row>
    <row r="210" spans="3:8" ht="23">
      <c r="C210" s="772"/>
      <c r="D210" s="191"/>
      <c r="E210" s="181"/>
      <c r="F210" s="108" t="s">
        <v>559</v>
      </c>
      <c r="G210" s="108" t="s">
        <v>1143</v>
      </c>
      <c r="H210" s="244" t="s">
        <v>1978</v>
      </c>
    </row>
    <row r="211" spans="3:8">
      <c r="C211" s="772"/>
      <c r="D211" s="191"/>
      <c r="E211" s="181"/>
      <c r="F211" s="108" t="s">
        <v>574</v>
      </c>
      <c r="G211" s="108" t="s">
        <v>1144</v>
      </c>
      <c r="H211" s="244" t="s">
        <v>1978</v>
      </c>
    </row>
    <row r="212" spans="3:8">
      <c r="C212" s="767" t="s">
        <v>1990</v>
      </c>
      <c r="D212" s="193"/>
      <c r="E212" s="179"/>
      <c r="F212" s="108" t="s">
        <v>1147</v>
      </c>
      <c r="G212" s="108" t="s">
        <v>1148</v>
      </c>
      <c r="H212" s="244" t="s">
        <v>1978</v>
      </c>
    </row>
    <row r="213" spans="3:8">
      <c r="C213" s="772"/>
      <c r="D213" s="191"/>
      <c r="E213" s="181"/>
      <c r="F213" s="108" t="s">
        <v>581</v>
      </c>
      <c r="G213" s="108" t="s">
        <v>1149</v>
      </c>
      <c r="H213" s="244" t="s">
        <v>1978</v>
      </c>
    </row>
    <row r="214" spans="3:8">
      <c r="C214" s="767" t="s">
        <v>448</v>
      </c>
      <c r="D214" s="193"/>
      <c r="E214" s="179"/>
      <c r="F214" s="108" t="s">
        <v>1240</v>
      </c>
      <c r="G214" s="108" t="s">
        <v>1241</v>
      </c>
      <c r="H214" s="244" t="s">
        <v>1978</v>
      </c>
    </row>
    <row r="215" spans="3:8">
      <c r="C215" s="772"/>
      <c r="D215" s="191"/>
      <c r="E215" s="181" t="s">
        <v>1991</v>
      </c>
      <c r="F215" s="108" t="s">
        <v>1244</v>
      </c>
      <c r="G215" s="107" t="s">
        <v>1245</v>
      </c>
      <c r="H215" s="244" t="s">
        <v>1978</v>
      </c>
    </row>
    <row r="216" spans="3:8">
      <c r="C216" s="767" t="s">
        <v>448</v>
      </c>
      <c r="D216" s="193"/>
      <c r="E216" s="179"/>
      <c r="F216" s="108" t="s">
        <v>1240</v>
      </c>
      <c r="G216" s="108" t="s">
        <v>1241</v>
      </c>
      <c r="H216" s="244" t="s">
        <v>1978</v>
      </c>
    </row>
    <row r="217" spans="3:8">
      <c r="C217" s="772"/>
      <c r="D217" s="191"/>
      <c r="E217" s="181" t="s">
        <v>1992</v>
      </c>
      <c r="F217" s="108" t="s">
        <v>1243</v>
      </c>
      <c r="G217" s="107" t="s">
        <v>1249</v>
      </c>
      <c r="H217" s="244" t="s">
        <v>1978</v>
      </c>
    </row>
    <row r="218" spans="3:8">
      <c r="C218" s="767" t="s">
        <v>448</v>
      </c>
      <c r="D218" s="193"/>
      <c r="E218" s="179"/>
      <c r="F218" s="108" t="s">
        <v>1240</v>
      </c>
      <c r="G218" s="108" t="s">
        <v>1241</v>
      </c>
      <c r="H218" s="244" t="s">
        <v>1978</v>
      </c>
    </row>
    <row r="219" spans="3:8">
      <c r="C219" s="772"/>
      <c r="D219" s="191"/>
      <c r="E219" s="181" t="s">
        <v>1993</v>
      </c>
      <c r="F219" s="108" t="s">
        <v>1244</v>
      </c>
      <c r="G219" s="107" t="s">
        <v>1245</v>
      </c>
      <c r="H219" s="244" t="s">
        <v>1978</v>
      </c>
    </row>
    <row r="220" spans="3:8">
      <c r="C220" s="767" t="s">
        <v>448</v>
      </c>
      <c r="D220" s="193"/>
      <c r="E220" s="179"/>
      <c r="F220" s="108" t="s">
        <v>1240</v>
      </c>
      <c r="G220" s="108" t="s">
        <v>1241</v>
      </c>
      <c r="H220" s="244" t="s">
        <v>1978</v>
      </c>
    </row>
    <row r="221" spans="3:8">
      <c r="C221" s="768"/>
      <c r="D221" s="194"/>
      <c r="E221" s="289" t="s">
        <v>1994</v>
      </c>
      <c r="F221" s="288" t="s">
        <v>1243</v>
      </c>
      <c r="G221" s="291" t="s">
        <v>1249</v>
      </c>
      <c r="H221" s="244" t="s">
        <v>1978</v>
      </c>
    </row>
    <row r="222" spans="3:8" ht="103.5">
      <c r="C222" s="769" t="s">
        <v>1257</v>
      </c>
      <c r="D222" s="292"/>
      <c r="E222" s="771" t="s">
        <v>1995</v>
      </c>
      <c r="F222" s="293" t="s">
        <v>1260</v>
      </c>
      <c r="G222" s="293" t="s">
        <v>1261</v>
      </c>
      <c r="H222" s="244" t="s">
        <v>1978</v>
      </c>
    </row>
    <row r="223" spans="3:8" ht="57.5">
      <c r="C223" s="770"/>
      <c r="D223" s="292"/>
      <c r="E223" s="771"/>
      <c r="F223" s="293" t="s">
        <v>1263</v>
      </c>
      <c r="G223" s="293" t="s">
        <v>1264</v>
      </c>
      <c r="H223" s="244" t="s">
        <v>1978</v>
      </c>
    </row>
    <row r="224" spans="3:8" ht="80.5">
      <c r="C224" s="770"/>
      <c r="D224" s="292"/>
      <c r="E224" s="771"/>
      <c r="F224" s="293" t="s">
        <v>1266</v>
      </c>
      <c r="G224" s="293" t="s">
        <v>1267</v>
      </c>
      <c r="H224" s="244" t="s">
        <v>1978</v>
      </c>
    </row>
  </sheetData>
  <mergeCells count="54">
    <mergeCell ref="C170:C171"/>
    <mergeCell ref="C165:C169"/>
    <mergeCell ref="C93:C94"/>
    <mergeCell ref="C95:C96"/>
    <mergeCell ref="C97:C98"/>
    <mergeCell ref="C99:C102"/>
    <mergeCell ref="C103:C106"/>
    <mergeCell ref="C107:C109"/>
    <mergeCell ref="C110:C113"/>
    <mergeCell ref="C114:C117"/>
    <mergeCell ref="C118:C121"/>
    <mergeCell ref="C122:C126"/>
    <mergeCell ref="C127:C129"/>
    <mergeCell ref="C130:C133"/>
    <mergeCell ref="C134:C136"/>
    <mergeCell ref="C160:C164"/>
    <mergeCell ref="C140:C143"/>
    <mergeCell ref="C74:C77"/>
    <mergeCell ref="C78:C82"/>
    <mergeCell ref="C84:C86"/>
    <mergeCell ref="C87:C90"/>
    <mergeCell ref="C137:C139"/>
    <mergeCell ref="C144:C147"/>
    <mergeCell ref="C148:C151"/>
    <mergeCell ref="C152:C154"/>
    <mergeCell ref="C155:C156"/>
    <mergeCell ref="C157:C159"/>
    <mergeCell ref="C63:C70"/>
    <mergeCell ref="C32:C38"/>
    <mergeCell ref="C39:C42"/>
    <mergeCell ref="C43:C46"/>
    <mergeCell ref="C47:C53"/>
    <mergeCell ref="C54:C60"/>
    <mergeCell ref="C26:C31"/>
    <mergeCell ref="B5:B10"/>
    <mergeCell ref="C5:C10"/>
    <mergeCell ref="B11:B18"/>
    <mergeCell ref="C11:C17"/>
    <mergeCell ref="B19:B25"/>
    <mergeCell ref="C18:C19"/>
    <mergeCell ref="C20:C25"/>
    <mergeCell ref="C175:C182"/>
    <mergeCell ref="C183:C190"/>
    <mergeCell ref="C191:C195"/>
    <mergeCell ref="C196:C201"/>
    <mergeCell ref="C202:C207"/>
    <mergeCell ref="C220:C221"/>
    <mergeCell ref="C222:C224"/>
    <mergeCell ref="E222:E224"/>
    <mergeCell ref="C208:C211"/>
    <mergeCell ref="C212:C213"/>
    <mergeCell ref="C214:C215"/>
    <mergeCell ref="C216:C217"/>
    <mergeCell ref="C218:C21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DD37-AC15-4532-9B11-484DF22E0446}">
  <dimension ref="B2:H126"/>
  <sheetViews>
    <sheetView workbookViewId="0">
      <pane xSplit="6" ySplit="4" topLeftCell="G84" activePane="bottomRight" state="frozen"/>
      <selection activeCell="G98" sqref="G98"/>
      <selection pane="topRight" activeCell="G98" sqref="G98"/>
      <selection pane="bottomLeft" activeCell="G98" sqref="G98"/>
      <selection pane="bottomRight" activeCell="G98" sqref="G98"/>
    </sheetView>
  </sheetViews>
  <sheetFormatPr defaultColWidth="9" defaultRowHeight="14"/>
  <cols>
    <col min="1" max="1" width="4.25" style="168" customWidth="1"/>
    <col min="2" max="2" width="12.58203125" style="168" hidden="1" customWidth="1"/>
    <col min="3" max="3" width="18.83203125" style="169" customWidth="1"/>
    <col min="4" max="4" width="22.25" style="168" customWidth="1"/>
    <col min="5" max="5" width="8.33203125" style="170" hidden="1" customWidth="1"/>
    <col min="6" max="6" width="22.25" style="168" customWidth="1"/>
    <col min="7" max="7" width="88.08203125" style="168" customWidth="1"/>
    <col min="8" max="8" width="18.08203125" style="168" customWidth="1"/>
    <col min="9" max="16384" width="9" style="168"/>
  </cols>
  <sheetData>
    <row r="2" spans="2:8" ht="14.5" thickBot="1"/>
    <row r="3" spans="2:8">
      <c r="B3" s="115" t="s">
        <v>132</v>
      </c>
      <c r="C3" s="116" t="s">
        <v>1951</v>
      </c>
      <c r="D3" s="177" t="s">
        <v>134</v>
      </c>
      <c r="E3" s="116" t="s">
        <v>1952</v>
      </c>
      <c r="F3" s="116" t="s">
        <v>1953</v>
      </c>
      <c r="G3" s="116" t="s">
        <v>1954</v>
      </c>
    </row>
    <row r="4" spans="2:8">
      <c r="B4" s="117" t="s">
        <v>1955</v>
      </c>
      <c r="C4" s="118" t="s">
        <v>1956</v>
      </c>
      <c r="D4" s="177" t="s">
        <v>1996</v>
      </c>
      <c r="E4" s="171" t="s">
        <v>1958</v>
      </c>
      <c r="F4" s="111" t="s">
        <v>154</v>
      </c>
      <c r="G4" s="111" t="s">
        <v>1959</v>
      </c>
    </row>
    <row r="5" spans="2:8">
      <c r="B5" s="780"/>
      <c r="C5" s="826" t="s">
        <v>611</v>
      </c>
      <c r="D5" s="819" t="s">
        <v>1997</v>
      </c>
      <c r="E5" s="198"/>
      <c r="F5" s="199" t="s">
        <v>937</v>
      </c>
      <c r="G5" s="200" t="s">
        <v>274</v>
      </c>
      <c r="H5" s="201"/>
    </row>
    <row r="6" spans="2:8">
      <c r="B6" s="782"/>
      <c r="C6" s="827"/>
      <c r="D6" s="820"/>
      <c r="E6" s="202"/>
      <c r="F6" s="203" t="s">
        <v>938</v>
      </c>
      <c r="G6" s="204" t="s">
        <v>277</v>
      </c>
      <c r="H6" s="201"/>
    </row>
    <row r="7" spans="2:8">
      <c r="C7" s="827"/>
      <c r="D7" s="820"/>
      <c r="E7" s="201"/>
      <c r="F7" s="203" t="s">
        <v>278</v>
      </c>
      <c r="G7" s="204" t="s">
        <v>279</v>
      </c>
      <c r="H7" s="201"/>
    </row>
    <row r="8" spans="2:8">
      <c r="C8" s="827"/>
      <c r="D8" s="820"/>
      <c r="E8" s="201"/>
      <c r="F8" s="203" t="s">
        <v>280</v>
      </c>
      <c r="G8" s="204" t="s">
        <v>281</v>
      </c>
      <c r="H8" s="201"/>
    </row>
    <row r="9" spans="2:8">
      <c r="C9" s="827"/>
      <c r="D9" s="820"/>
      <c r="E9" s="201"/>
      <c r="F9" s="203" t="s">
        <v>284</v>
      </c>
      <c r="G9" s="204" t="s">
        <v>285</v>
      </c>
      <c r="H9" s="201"/>
    </row>
    <row r="10" spans="2:8">
      <c r="C10" s="827"/>
      <c r="D10" s="820"/>
      <c r="E10" s="201"/>
      <c r="F10" s="203" t="s">
        <v>287</v>
      </c>
      <c r="G10" s="204" t="s">
        <v>288</v>
      </c>
      <c r="H10" s="201"/>
    </row>
    <row r="11" spans="2:8">
      <c r="C11" s="827"/>
      <c r="D11" s="821"/>
      <c r="E11" s="205"/>
      <c r="F11" s="203" t="s">
        <v>289</v>
      </c>
      <c r="G11" s="206" t="s">
        <v>290</v>
      </c>
      <c r="H11" s="201"/>
    </row>
    <row r="12" spans="2:8">
      <c r="C12" s="827"/>
      <c r="D12" s="828" t="s">
        <v>1998</v>
      </c>
      <c r="E12" s="207"/>
      <c r="F12" s="208" t="s">
        <v>1155</v>
      </c>
      <c r="G12" s="209" t="s">
        <v>1999</v>
      </c>
      <c r="H12" s="248" t="s">
        <v>2000</v>
      </c>
    </row>
    <row r="13" spans="2:8">
      <c r="C13" s="827"/>
      <c r="D13" s="829"/>
      <c r="E13" s="201"/>
      <c r="F13" s="203" t="s">
        <v>1382</v>
      </c>
      <c r="G13" s="203" t="s">
        <v>1383</v>
      </c>
      <c r="H13" s="248" t="s">
        <v>2000</v>
      </c>
    </row>
    <row r="14" spans="2:8">
      <c r="C14" s="827"/>
      <c r="D14" s="830"/>
      <c r="E14" s="205"/>
      <c r="F14" s="203" t="s">
        <v>289</v>
      </c>
      <c r="G14" s="206" t="s">
        <v>290</v>
      </c>
      <c r="H14" s="248" t="s">
        <v>2000</v>
      </c>
    </row>
    <row r="15" spans="2:8">
      <c r="C15" s="827"/>
      <c r="D15" s="820" t="s">
        <v>2001</v>
      </c>
      <c r="E15" s="201"/>
      <c r="F15" s="199" t="s">
        <v>647</v>
      </c>
      <c r="G15" s="210" t="s">
        <v>1999</v>
      </c>
      <c r="H15" s="201"/>
    </row>
    <row r="16" spans="2:8">
      <c r="C16" s="827"/>
      <c r="D16" s="820"/>
      <c r="E16" s="203"/>
      <c r="F16" s="203" t="s">
        <v>2002</v>
      </c>
      <c r="G16" s="211" t="s">
        <v>2003</v>
      </c>
      <c r="H16" s="201"/>
    </row>
    <row r="17" spans="3:8">
      <c r="C17" s="827"/>
      <c r="D17" s="820"/>
      <c r="E17" s="203"/>
      <c r="F17" s="203" t="s">
        <v>1393</v>
      </c>
      <c r="G17" s="211" t="s">
        <v>2004</v>
      </c>
      <c r="H17" s="201"/>
    </row>
    <row r="18" spans="3:8">
      <c r="C18" s="827"/>
      <c r="D18" s="820"/>
      <c r="E18" s="203"/>
      <c r="F18" s="203" t="s">
        <v>1397</v>
      </c>
      <c r="G18" s="211" t="s">
        <v>1398</v>
      </c>
      <c r="H18" s="201"/>
    </row>
    <row r="19" spans="3:8">
      <c r="C19" s="827"/>
      <c r="D19" s="820"/>
      <c r="E19" s="203"/>
      <c r="F19" s="203" t="s">
        <v>1400</v>
      </c>
      <c r="G19" s="211" t="s">
        <v>1401</v>
      </c>
      <c r="H19" s="201"/>
    </row>
    <row r="20" spans="3:8">
      <c r="C20" s="827"/>
      <c r="D20" s="820"/>
      <c r="E20" s="203"/>
      <c r="F20" s="203" t="s">
        <v>289</v>
      </c>
      <c r="G20" s="101" t="s">
        <v>290</v>
      </c>
      <c r="H20" s="201"/>
    </row>
    <row r="21" spans="3:8">
      <c r="C21" s="819" t="s">
        <v>2005</v>
      </c>
      <c r="D21" s="809" t="s">
        <v>763</v>
      </c>
      <c r="E21" s="199"/>
      <c r="F21" s="199" t="s">
        <v>293</v>
      </c>
      <c r="G21" s="210" t="s">
        <v>2006</v>
      </c>
      <c r="H21" s="201"/>
    </row>
    <row r="22" spans="3:8">
      <c r="C22" s="820"/>
      <c r="D22" s="810"/>
      <c r="E22" s="203"/>
      <c r="F22" s="203" t="s">
        <v>296</v>
      </c>
      <c r="G22" s="211" t="s">
        <v>2007</v>
      </c>
      <c r="H22" s="201"/>
    </row>
    <row r="23" spans="3:8">
      <c r="C23" s="820"/>
      <c r="D23" s="810"/>
      <c r="E23" s="203"/>
      <c r="F23" s="203" t="s">
        <v>299</v>
      </c>
      <c r="G23" s="211" t="s">
        <v>300</v>
      </c>
      <c r="H23" s="201"/>
    </row>
    <row r="24" spans="3:8">
      <c r="C24" s="820"/>
      <c r="D24" s="810"/>
      <c r="E24" s="203"/>
      <c r="F24" s="203" t="s">
        <v>289</v>
      </c>
      <c r="G24" s="211" t="s">
        <v>301</v>
      </c>
      <c r="H24" s="201"/>
    </row>
    <row r="25" spans="3:8">
      <c r="C25" s="820"/>
      <c r="D25" s="810"/>
      <c r="E25" s="203"/>
      <c r="F25" s="203" t="s">
        <v>306</v>
      </c>
      <c r="G25" s="203" t="s">
        <v>307</v>
      </c>
      <c r="H25" s="201"/>
    </row>
    <row r="26" spans="3:8">
      <c r="C26" s="820"/>
      <c r="D26" s="811"/>
      <c r="E26" s="212"/>
      <c r="F26" s="203" t="s">
        <v>289</v>
      </c>
      <c r="G26" s="213" t="s">
        <v>309</v>
      </c>
      <c r="H26" s="201"/>
    </row>
    <row r="27" spans="3:8">
      <c r="C27" s="820"/>
      <c r="D27" s="809" t="s">
        <v>2008</v>
      </c>
      <c r="E27" s="199"/>
      <c r="F27" s="208" t="s">
        <v>1155</v>
      </c>
      <c r="G27" s="209" t="s">
        <v>2009</v>
      </c>
      <c r="H27" s="248" t="s">
        <v>2000</v>
      </c>
    </row>
    <row r="28" spans="3:8">
      <c r="C28" s="820"/>
      <c r="D28" s="810"/>
      <c r="E28" s="203"/>
      <c r="F28" s="100" t="s">
        <v>1445</v>
      </c>
      <c r="G28" s="214" t="s">
        <v>2010</v>
      </c>
      <c r="H28" s="248" t="s">
        <v>2000</v>
      </c>
    </row>
    <row r="29" spans="3:8">
      <c r="C29" s="820"/>
      <c r="D29" s="810"/>
      <c r="E29" s="203"/>
      <c r="F29" s="100" t="s">
        <v>299</v>
      </c>
      <c r="G29" s="214" t="s">
        <v>2011</v>
      </c>
      <c r="H29" s="248" t="s">
        <v>2000</v>
      </c>
    </row>
    <row r="30" spans="3:8">
      <c r="C30" s="820"/>
      <c r="D30" s="810"/>
      <c r="E30" s="203"/>
      <c r="F30" s="203" t="s">
        <v>289</v>
      </c>
      <c r="G30" s="211" t="s">
        <v>301</v>
      </c>
      <c r="H30" s="248" t="s">
        <v>2000</v>
      </c>
    </row>
    <row r="31" spans="3:8">
      <c r="C31" s="820"/>
      <c r="D31" s="810"/>
      <c r="E31" s="203"/>
      <c r="F31" s="203" t="s">
        <v>306</v>
      </c>
      <c r="G31" s="203" t="s">
        <v>2012</v>
      </c>
      <c r="H31" s="248" t="s">
        <v>2000</v>
      </c>
    </row>
    <row r="32" spans="3:8">
      <c r="C32" s="820"/>
      <c r="D32" s="811"/>
      <c r="E32" s="212"/>
      <c r="F32" s="203" t="s">
        <v>289</v>
      </c>
      <c r="G32" s="211" t="s">
        <v>309</v>
      </c>
      <c r="H32" s="248" t="s">
        <v>2000</v>
      </c>
    </row>
    <row r="33" spans="3:8">
      <c r="C33" s="820"/>
      <c r="D33" s="809" t="s">
        <v>2013</v>
      </c>
      <c r="E33" s="199"/>
      <c r="F33" s="208" t="s">
        <v>1155</v>
      </c>
      <c r="G33" s="210" t="s">
        <v>2009</v>
      </c>
      <c r="H33" s="201"/>
    </row>
    <row r="34" spans="3:8" ht="34.5">
      <c r="C34" s="820"/>
      <c r="D34" s="810"/>
      <c r="E34" s="203"/>
      <c r="F34" s="100" t="s">
        <v>1800</v>
      </c>
      <c r="G34" s="214" t="s">
        <v>2014</v>
      </c>
      <c r="H34" s="201"/>
    </row>
    <row r="35" spans="3:8">
      <c r="C35" s="820"/>
      <c r="D35" s="810"/>
      <c r="E35" s="203"/>
      <c r="F35" s="203" t="s">
        <v>289</v>
      </c>
      <c r="G35" s="211" t="s">
        <v>301</v>
      </c>
      <c r="H35" s="201"/>
    </row>
    <row r="36" spans="3:8">
      <c r="C36" s="820"/>
      <c r="D36" s="810"/>
      <c r="E36" s="203"/>
      <c r="F36" s="100" t="s">
        <v>306</v>
      </c>
      <c r="G36" s="100" t="s">
        <v>2015</v>
      </c>
      <c r="H36" s="201"/>
    </row>
    <row r="37" spans="3:8">
      <c r="C37" s="821"/>
      <c r="D37" s="811"/>
      <c r="E37" s="212"/>
      <c r="F37" s="203" t="s">
        <v>289</v>
      </c>
      <c r="G37" s="211" t="s">
        <v>309</v>
      </c>
      <c r="H37" s="201"/>
    </row>
    <row r="38" spans="3:8">
      <c r="C38" s="819" t="s">
        <v>2016</v>
      </c>
      <c r="D38" s="792" t="s">
        <v>1155</v>
      </c>
      <c r="E38" s="215"/>
      <c r="F38" s="215" t="s">
        <v>1156</v>
      </c>
      <c r="G38" s="216" t="s">
        <v>1157</v>
      </c>
      <c r="H38" s="201"/>
    </row>
    <row r="39" spans="3:8">
      <c r="C39" s="820"/>
      <c r="D39" s="793"/>
      <c r="E39" s="88"/>
      <c r="F39" s="88" t="s">
        <v>1159</v>
      </c>
      <c r="G39" s="217" t="s">
        <v>1160</v>
      </c>
      <c r="H39" s="201"/>
    </row>
    <row r="40" spans="3:8">
      <c r="C40" s="820"/>
      <c r="D40" s="793"/>
      <c r="E40" s="88"/>
      <c r="F40" s="88" t="s">
        <v>1161</v>
      </c>
      <c r="G40" s="217" t="s">
        <v>1161</v>
      </c>
      <c r="H40" s="201"/>
    </row>
    <row r="41" spans="3:8">
      <c r="C41" s="820"/>
      <c r="D41" s="793"/>
      <c r="E41" s="88"/>
      <c r="F41" s="88" t="s">
        <v>1162</v>
      </c>
      <c r="G41" s="217" t="s">
        <v>1163</v>
      </c>
      <c r="H41" s="201"/>
    </row>
    <row r="42" spans="3:8">
      <c r="C42" s="820"/>
      <c r="D42" s="793"/>
      <c r="E42" s="88"/>
      <c r="F42" s="88" t="s">
        <v>1164</v>
      </c>
      <c r="G42" s="217" t="s">
        <v>1165</v>
      </c>
      <c r="H42" s="201"/>
    </row>
    <row r="43" spans="3:8">
      <c r="C43" s="820"/>
      <c r="D43" s="793"/>
      <c r="E43" s="88"/>
      <c r="F43" s="88" t="s">
        <v>1166</v>
      </c>
      <c r="G43" s="217" t="s">
        <v>1167</v>
      </c>
      <c r="H43" s="201"/>
    </row>
    <row r="44" spans="3:8">
      <c r="C44" s="820"/>
      <c r="D44" s="793"/>
      <c r="E44" s="88"/>
      <c r="F44" s="88" t="s">
        <v>1168</v>
      </c>
      <c r="G44" s="217" t="s">
        <v>1169</v>
      </c>
      <c r="H44" s="201"/>
    </row>
    <row r="45" spans="3:8">
      <c r="C45" s="820"/>
      <c r="D45" s="793"/>
      <c r="E45" s="88"/>
      <c r="F45" s="88" t="s">
        <v>326</v>
      </c>
      <c r="G45" s="217" t="s">
        <v>1170</v>
      </c>
      <c r="H45" s="201"/>
    </row>
    <row r="46" spans="3:8">
      <c r="C46" s="820"/>
      <c r="D46" s="793"/>
      <c r="E46" s="88"/>
      <c r="F46" s="88" t="s">
        <v>321</v>
      </c>
      <c r="G46" s="217" t="s">
        <v>1171</v>
      </c>
      <c r="H46" s="201"/>
    </row>
    <row r="47" spans="3:8">
      <c r="C47" s="820"/>
      <c r="D47" s="794"/>
      <c r="E47" s="172"/>
      <c r="F47" s="172" t="s">
        <v>1172</v>
      </c>
      <c r="G47" s="213" t="s">
        <v>325</v>
      </c>
      <c r="H47" s="201"/>
    </row>
    <row r="48" spans="3:8">
      <c r="C48" s="820"/>
      <c r="D48" s="792" t="s">
        <v>329</v>
      </c>
      <c r="E48" s="218"/>
      <c r="F48" s="173" t="s">
        <v>664</v>
      </c>
      <c r="G48" s="174" t="s">
        <v>1173</v>
      </c>
      <c r="H48" s="201"/>
    </row>
    <row r="49" spans="3:8">
      <c r="C49" s="820"/>
      <c r="D49" s="794"/>
      <c r="E49" s="219"/>
      <c r="F49" s="172" t="s">
        <v>667</v>
      </c>
      <c r="G49" s="176" t="s">
        <v>1174</v>
      </c>
      <c r="H49" s="201"/>
    </row>
    <row r="50" spans="3:8">
      <c r="C50" s="820"/>
      <c r="D50" s="792" t="s">
        <v>1175</v>
      </c>
      <c r="E50" s="218"/>
      <c r="F50" s="173" t="s">
        <v>1177</v>
      </c>
      <c r="G50" s="174" t="s">
        <v>1178</v>
      </c>
      <c r="H50" s="201"/>
    </row>
    <row r="51" spans="3:8">
      <c r="C51" s="820"/>
      <c r="D51" s="793"/>
      <c r="E51" s="220"/>
      <c r="F51" s="12" t="s">
        <v>1179</v>
      </c>
      <c r="G51" s="175" t="s">
        <v>1180</v>
      </c>
      <c r="H51" s="201"/>
    </row>
    <row r="52" spans="3:8">
      <c r="C52" s="820"/>
      <c r="D52" s="793"/>
      <c r="E52" s="220"/>
      <c r="F52" s="12" t="s">
        <v>677</v>
      </c>
      <c r="G52" s="175" t="s">
        <v>1181</v>
      </c>
      <c r="H52" s="201"/>
    </row>
    <row r="53" spans="3:8">
      <c r="C53" s="820"/>
      <c r="D53" s="793"/>
      <c r="E53" s="220"/>
      <c r="F53" s="12" t="s">
        <v>680</v>
      </c>
      <c r="G53" s="175" t="s">
        <v>1182</v>
      </c>
      <c r="H53" s="201"/>
    </row>
    <row r="54" spans="3:8" ht="23">
      <c r="C54" s="820"/>
      <c r="D54" s="793"/>
      <c r="E54" s="220"/>
      <c r="F54" s="12" t="s">
        <v>683</v>
      </c>
      <c r="G54" s="175" t="s">
        <v>1183</v>
      </c>
      <c r="H54" s="201"/>
    </row>
    <row r="55" spans="3:8">
      <c r="C55" s="820"/>
      <c r="D55" s="793"/>
      <c r="E55" s="220"/>
      <c r="F55" s="12" t="s">
        <v>1184</v>
      </c>
      <c r="G55" s="175" t="s">
        <v>1185</v>
      </c>
      <c r="H55" s="201"/>
    </row>
    <row r="56" spans="3:8">
      <c r="C56" s="820"/>
      <c r="D56" s="793"/>
      <c r="E56" s="220"/>
      <c r="F56" s="12" t="s">
        <v>687</v>
      </c>
      <c r="G56" s="175" t="s">
        <v>1181</v>
      </c>
      <c r="H56" s="201"/>
    </row>
    <row r="57" spans="3:8">
      <c r="C57" s="821"/>
      <c r="D57" s="794"/>
      <c r="E57" s="219"/>
      <c r="F57" s="172" t="s">
        <v>688</v>
      </c>
      <c r="G57" s="176" t="s">
        <v>1182</v>
      </c>
      <c r="H57" s="201"/>
    </row>
    <row r="58" spans="3:8">
      <c r="C58" s="819" t="s">
        <v>695</v>
      </c>
      <c r="D58" s="792" t="s">
        <v>1155</v>
      </c>
      <c r="E58" s="218"/>
      <c r="F58" s="173" t="s">
        <v>335</v>
      </c>
      <c r="G58" s="188" t="s">
        <v>1186</v>
      </c>
      <c r="H58" s="201"/>
    </row>
    <row r="59" spans="3:8">
      <c r="C59" s="820"/>
      <c r="D59" s="793"/>
      <c r="E59" s="220"/>
      <c r="F59" s="12" t="s">
        <v>338</v>
      </c>
      <c r="G59" s="175" t="s">
        <v>1189</v>
      </c>
      <c r="H59" s="201"/>
    </row>
    <row r="60" spans="3:8">
      <c r="C60" s="820"/>
      <c r="D60" s="793"/>
      <c r="E60" s="220"/>
      <c r="F60" s="12" t="s">
        <v>1472</v>
      </c>
      <c r="G60" s="175" t="s">
        <v>1190</v>
      </c>
      <c r="H60" s="201"/>
    </row>
    <row r="61" spans="3:8">
      <c r="C61" s="820"/>
      <c r="D61" s="794"/>
      <c r="E61" s="219"/>
      <c r="F61" s="172" t="s">
        <v>1883</v>
      </c>
      <c r="G61" s="176" t="s">
        <v>1191</v>
      </c>
      <c r="H61" s="201"/>
    </row>
    <row r="62" spans="3:8">
      <c r="C62" s="820"/>
      <c r="D62" s="792" t="s">
        <v>1884</v>
      </c>
      <c r="E62" s="218"/>
      <c r="F62" s="173" t="s">
        <v>349</v>
      </c>
      <c r="G62" s="174" t="s">
        <v>1193</v>
      </c>
      <c r="H62" s="201"/>
    </row>
    <row r="63" spans="3:8">
      <c r="C63" s="820"/>
      <c r="D63" s="793"/>
      <c r="E63" s="220"/>
      <c r="F63" s="12" t="s">
        <v>1195</v>
      </c>
      <c r="G63" s="175" t="s">
        <v>1195</v>
      </c>
      <c r="H63" s="201"/>
    </row>
    <row r="64" spans="3:8">
      <c r="C64" s="820"/>
      <c r="D64" s="793"/>
      <c r="E64" s="220"/>
      <c r="F64" s="12" t="s">
        <v>1513</v>
      </c>
      <c r="G64" s="175" t="s">
        <v>1197</v>
      </c>
      <c r="H64" s="201"/>
    </row>
    <row r="65" spans="3:8">
      <c r="C65" s="820"/>
      <c r="D65" s="794"/>
      <c r="E65" s="219"/>
      <c r="F65" s="172" t="s">
        <v>355</v>
      </c>
      <c r="G65" s="176" t="s">
        <v>1198</v>
      </c>
      <c r="H65" s="201"/>
    </row>
    <row r="66" spans="3:8" ht="23">
      <c r="C66" s="820"/>
      <c r="D66" s="792" t="s">
        <v>401</v>
      </c>
      <c r="E66" s="218"/>
      <c r="F66" s="173" t="s">
        <v>1545</v>
      </c>
      <c r="G66" s="188" t="s">
        <v>1200</v>
      </c>
      <c r="H66" s="201"/>
    </row>
    <row r="67" spans="3:8" ht="23">
      <c r="C67" s="820"/>
      <c r="D67" s="794"/>
      <c r="E67" s="219"/>
      <c r="F67" s="172" t="s">
        <v>1885</v>
      </c>
      <c r="G67" s="176" t="s">
        <v>402</v>
      </c>
      <c r="H67" s="201"/>
    </row>
    <row r="68" spans="3:8">
      <c r="C68" s="820"/>
      <c r="D68" s="221" t="s">
        <v>1887</v>
      </c>
      <c r="E68" s="222"/>
      <c r="F68" s="223" t="s">
        <v>404</v>
      </c>
      <c r="G68" s="224" t="s">
        <v>405</v>
      </c>
      <c r="H68" s="201"/>
    </row>
    <row r="69" spans="3:8">
      <c r="C69" s="820"/>
      <c r="D69" s="221" t="s">
        <v>1889</v>
      </c>
      <c r="E69" s="222"/>
      <c r="F69" s="223" t="s">
        <v>406</v>
      </c>
      <c r="G69" s="224" t="s">
        <v>407</v>
      </c>
      <c r="H69" s="201"/>
    </row>
    <row r="70" spans="3:8">
      <c r="C70" s="820"/>
      <c r="D70" s="221" t="s">
        <v>2017</v>
      </c>
      <c r="E70" s="222"/>
      <c r="F70" s="225" t="s">
        <v>2017</v>
      </c>
      <c r="G70" s="226" t="s">
        <v>411</v>
      </c>
      <c r="H70" s="201"/>
    </row>
    <row r="71" spans="3:8">
      <c r="C71" s="820"/>
      <c r="D71" s="792" t="s">
        <v>1204</v>
      </c>
      <c r="E71" s="218"/>
      <c r="F71" s="173" t="s">
        <v>431</v>
      </c>
      <c r="G71" s="174" t="s">
        <v>1206</v>
      </c>
      <c r="H71" s="201"/>
    </row>
    <row r="72" spans="3:8">
      <c r="C72" s="820"/>
      <c r="D72" s="793"/>
      <c r="E72" s="220"/>
      <c r="F72" s="12" t="s">
        <v>413</v>
      </c>
      <c r="G72" s="175" t="s">
        <v>1207</v>
      </c>
      <c r="H72" s="201"/>
    </row>
    <row r="73" spans="3:8">
      <c r="C73" s="820"/>
      <c r="D73" s="794"/>
      <c r="E73" s="219"/>
      <c r="F73" s="172" t="s">
        <v>1548</v>
      </c>
      <c r="G73" s="176" t="s">
        <v>1181</v>
      </c>
      <c r="H73" s="201"/>
    </row>
    <row r="74" spans="3:8" ht="23">
      <c r="C74" s="820"/>
      <c r="D74" s="792" t="s">
        <v>1895</v>
      </c>
      <c r="E74" s="218"/>
      <c r="F74" s="173" t="s">
        <v>418</v>
      </c>
      <c r="G74" s="174" t="s">
        <v>419</v>
      </c>
      <c r="H74" s="201"/>
    </row>
    <row r="75" spans="3:8">
      <c r="C75" s="820"/>
      <c r="D75" s="793"/>
      <c r="E75" s="220"/>
      <c r="F75" s="12" t="s">
        <v>422</v>
      </c>
      <c r="G75" s="227" t="s">
        <v>422</v>
      </c>
      <c r="H75" s="201"/>
    </row>
    <row r="76" spans="3:8">
      <c r="C76" s="820"/>
      <c r="D76" s="794"/>
      <c r="E76" s="219"/>
      <c r="F76" s="172" t="s">
        <v>421</v>
      </c>
      <c r="G76" s="176" t="s">
        <v>425</v>
      </c>
      <c r="H76" s="201"/>
    </row>
    <row r="77" spans="3:8">
      <c r="C77" s="820"/>
      <c r="D77" s="221" t="s">
        <v>2018</v>
      </c>
      <c r="E77" s="222"/>
      <c r="F77" s="223" t="s">
        <v>2019</v>
      </c>
      <c r="G77" s="224" t="s">
        <v>1209</v>
      </c>
      <c r="H77" s="201"/>
    </row>
    <row r="78" spans="3:8">
      <c r="C78" s="820"/>
      <c r="D78" s="221" t="s">
        <v>2020</v>
      </c>
      <c r="E78" s="222"/>
      <c r="F78" s="225" t="s">
        <v>2020</v>
      </c>
      <c r="G78" s="226" t="s">
        <v>1210</v>
      </c>
      <c r="H78" s="201"/>
    </row>
    <row r="79" spans="3:8">
      <c r="C79" s="820"/>
      <c r="D79" s="221" t="s">
        <v>2021</v>
      </c>
      <c r="E79" s="222"/>
      <c r="F79" s="223" t="s">
        <v>427</v>
      </c>
      <c r="G79" s="224" t="s">
        <v>428</v>
      </c>
      <c r="H79" s="201"/>
    </row>
    <row r="80" spans="3:8">
      <c r="C80" s="820"/>
      <c r="D80" s="792" t="s">
        <v>1175</v>
      </c>
      <c r="E80" s="218"/>
      <c r="F80" s="173" t="s">
        <v>431</v>
      </c>
      <c r="G80" s="174" t="s">
        <v>432</v>
      </c>
      <c r="H80" s="201"/>
    </row>
    <row r="81" spans="3:8">
      <c r="C81" s="820"/>
      <c r="D81" s="793"/>
      <c r="E81" s="220"/>
      <c r="F81" s="12" t="s">
        <v>1898</v>
      </c>
      <c r="G81" s="175" t="s">
        <v>2022</v>
      </c>
      <c r="H81" s="201"/>
    </row>
    <row r="82" spans="3:8">
      <c r="C82" s="820"/>
      <c r="D82" s="793"/>
      <c r="E82" s="220"/>
      <c r="F82" s="12" t="s">
        <v>193</v>
      </c>
      <c r="G82" s="175" t="s">
        <v>439</v>
      </c>
      <c r="H82" s="201"/>
    </row>
    <row r="83" spans="3:8">
      <c r="C83" s="820"/>
      <c r="D83" s="793"/>
      <c r="E83" s="220"/>
      <c r="F83" s="12" t="s">
        <v>442</v>
      </c>
      <c r="G83" s="175" t="s">
        <v>443</v>
      </c>
      <c r="H83" s="201"/>
    </row>
    <row r="84" spans="3:8" ht="23">
      <c r="C84" s="820"/>
      <c r="D84" s="793"/>
      <c r="E84" s="220"/>
      <c r="F84" s="12" t="s">
        <v>2023</v>
      </c>
      <c r="G84" s="175" t="s">
        <v>445</v>
      </c>
      <c r="H84" s="201"/>
    </row>
    <row r="85" spans="3:8" ht="23">
      <c r="C85" s="820"/>
      <c r="D85" s="793"/>
      <c r="E85" s="220"/>
      <c r="F85" s="12" t="s">
        <v>1045</v>
      </c>
      <c r="G85" s="175" t="s">
        <v>447</v>
      </c>
      <c r="H85" s="201"/>
    </row>
    <row r="86" spans="3:8">
      <c r="C86" s="820"/>
      <c r="D86" s="793"/>
      <c r="E86" s="220"/>
      <c r="F86" s="12" t="s">
        <v>1225</v>
      </c>
      <c r="G86" s="175" t="s">
        <v>1226</v>
      </c>
      <c r="H86" s="201"/>
    </row>
    <row r="87" spans="3:8">
      <c r="C87" s="820"/>
      <c r="D87" s="793"/>
      <c r="E87" s="220"/>
      <c r="F87" s="817" t="s">
        <v>2024</v>
      </c>
      <c r="G87" s="175" t="s">
        <v>1229</v>
      </c>
      <c r="H87" s="201"/>
    </row>
    <row r="88" spans="3:8">
      <c r="C88" s="820"/>
      <c r="D88" s="793"/>
      <c r="E88" s="220"/>
      <c r="F88" s="818"/>
      <c r="G88" s="175" t="s">
        <v>1231</v>
      </c>
      <c r="H88" s="201"/>
    </row>
    <row r="89" spans="3:8">
      <c r="C89" s="820"/>
      <c r="D89" s="793"/>
      <c r="E89" s="220"/>
      <c r="F89" s="817" t="s">
        <v>711</v>
      </c>
      <c r="G89" s="175" t="s">
        <v>1233</v>
      </c>
      <c r="H89" s="201"/>
    </row>
    <row r="90" spans="3:8">
      <c r="C90" s="820"/>
      <c r="D90" s="793"/>
      <c r="E90" s="220"/>
      <c r="F90" s="818"/>
      <c r="G90" s="175" t="s">
        <v>1231</v>
      </c>
      <c r="H90" s="201"/>
    </row>
    <row r="91" spans="3:8">
      <c r="C91" s="820"/>
      <c r="D91" s="793"/>
      <c r="E91" s="220"/>
      <c r="F91" s="368" t="s">
        <v>2025</v>
      </c>
      <c r="G91" s="97" t="s">
        <v>473</v>
      </c>
      <c r="H91" s="369" t="s">
        <v>2026</v>
      </c>
    </row>
    <row r="92" spans="3:8">
      <c r="C92" s="820"/>
      <c r="D92" s="793"/>
      <c r="E92" s="220"/>
      <c r="F92" s="12" t="s">
        <v>716</v>
      </c>
      <c r="G92" s="175" t="s">
        <v>1235</v>
      </c>
      <c r="H92" s="201"/>
    </row>
    <row r="93" spans="3:8">
      <c r="C93" s="820"/>
      <c r="D93" s="794"/>
      <c r="E93" s="219"/>
      <c r="F93" s="172" t="s">
        <v>193</v>
      </c>
      <c r="G93" s="176" t="s">
        <v>1237</v>
      </c>
      <c r="H93" s="201"/>
    </row>
    <row r="94" spans="3:8">
      <c r="C94" s="820"/>
      <c r="D94" s="819" t="s">
        <v>1554</v>
      </c>
      <c r="E94" s="218"/>
      <c r="F94" s="173" t="s">
        <v>1564</v>
      </c>
      <c r="G94" s="188" t="s">
        <v>1565</v>
      </c>
      <c r="H94" s="201"/>
    </row>
    <row r="95" spans="3:8">
      <c r="C95" s="820"/>
      <c r="D95" s="820"/>
      <c r="E95" s="220"/>
      <c r="F95" s="12" t="s">
        <v>1567</v>
      </c>
      <c r="G95" s="227" t="s">
        <v>1568</v>
      </c>
      <c r="H95" s="201"/>
    </row>
    <row r="96" spans="3:8">
      <c r="C96" s="820"/>
      <c r="D96" s="820"/>
      <c r="E96" s="220"/>
      <c r="F96" s="12" t="s">
        <v>1571</v>
      </c>
      <c r="G96" s="227" t="s">
        <v>1571</v>
      </c>
      <c r="H96" s="201"/>
    </row>
    <row r="97" spans="3:8">
      <c r="C97" s="820"/>
      <c r="D97" s="820"/>
      <c r="E97" s="220"/>
      <c r="F97" s="12" t="s">
        <v>1573</v>
      </c>
      <c r="G97" s="227" t="s">
        <v>1574</v>
      </c>
      <c r="H97" s="201"/>
    </row>
    <row r="98" spans="3:8">
      <c r="C98" s="820"/>
      <c r="D98" s="820"/>
      <c r="E98" s="220"/>
      <c r="F98" s="12" t="s">
        <v>1576</v>
      </c>
      <c r="G98" s="175" t="s">
        <v>1577</v>
      </c>
      <c r="H98" s="201"/>
    </row>
    <row r="99" spans="3:8">
      <c r="C99" s="821"/>
      <c r="D99" s="821"/>
      <c r="E99" s="219"/>
      <c r="F99" s="172" t="s">
        <v>193</v>
      </c>
      <c r="G99" s="176" t="s">
        <v>1579</v>
      </c>
      <c r="H99" s="201"/>
    </row>
    <row r="100" spans="3:8">
      <c r="C100" s="245"/>
      <c r="D100" s="245"/>
      <c r="E100" s="220"/>
      <c r="F100" s="90"/>
      <c r="G100" s="247"/>
      <c r="H100" s="201"/>
    </row>
    <row r="101" spans="3:8">
      <c r="C101" s="244" t="s">
        <v>1977</v>
      </c>
      <c r="D101" s="245"/>
      <c r="E101" s="220"/>
      <c r="F101" s="90"/>
      <c r="G101" s="247"/>
      <c r="H101" s="201"/>
    </row>
    <row r="102" spans="3:8">
      <c r="C102" s="822" t="s">
        <v>611</v>
      </c>
      <c r="D102" s="729" t="s">
        <v>1767</v>
      </c>
      <c r="E102" s="238"/>
      <c r="F102" s="87" t="s">
        <v>1155</v>
      </c>
      <c r="G102" s="109" t="s">
        <v>1769</v>
      </c>
      <c r="H102" s="244" t="s">
        <v>1977</v>
      </c>
    </row>
    <row r="103" spans="3:8">
      <c r="C103" s="822"/>
      <c r="D103" s="729"/>
      <c r="E103" s="238"/>
      <c r="F103" s="87" t="s">
        <v>1772</v>
      </c>
      <c r="G103" s="109" t="s">
        <v>1773</v>
      </c>
      <c r="H103" s="244" t="s">
        <v>1977</v>
      </c>
    </row>
    <row r="104" spans="3:8">
      <c r="C104" s="823" t="s">
        <v>2027</v>
      </c>
      <c r="D104" s="729" t="s">
        <v>1795</v>
      </c>
      <c r="E104" s="238"/>
      <c r="F104" s="87" t="s">
        <v>1797</v>
      </c>
      <c r="G104" s="109" t="s">
        <v>1798</v>
      </c>
      <c r="H104" s="244" t="s">
        <v>1977</v>
      </c>
    </row>
    <row r="105" spans="3:8">
      <c r="C105" s="824"/>
      <c r="D105" s="729"/>
      <c r="E105" s="238"/>
      <c r="F105" s="87" t="s">
        <v>1800</v>
      </c>
      <c r="G105" s="109" t="s">
        <v>1801</v>
      </c>
      <c r="H105" s="244" t="s">
        <v>1977</v>
      </c>
    </row>
    <row r="106" spans="3:8">
      <c r="C106" s="824"/>
      <c r="D106" s="729"/>
      <c r="E106" s="238"/>
      <c r="F106" s="87" t="s">
        <v>1803</v>
      </c>
      <c r="G106" s="109" t="s">
        <v>1804</v>
      </c>
      <c r="H106" s="244" t="s">
        <v>1977</v>
      </c>
    </row>
    <row r="107" spans="3:8">
      <c r="C107" s="824"/>
      <c r="D107" s="448" t="s">
        <v>1933</v>
      </c>
      <c r="E107" s="424"/>
      <c r="F107" s="426" t="s">
        <v>1935</v>
      </c>
      <c r="G107" s="425" t="s">
        <v>1936</v>
      </c>
      <c r="H107" s="370" t="s">
        <v>1977</v>
      </c>
    </row>
    <row r="108" spans="3:8">
      <c r="C108" s="825"/>
      <c r="D108" s="448" t="s">
        <v>1938</v>
      </c>
      <c r="E108" s="424"/>
      <c r="F108" s="426" t="s">
        <v>1939</v>
      </c>
      <c r="G108" s="425" t="s">
        <v>1940</v>
      </c>
      <c r="H108" s="370" t="s">
        <v>1977</v>
      </c>
    </row>
    <row r="109" spans="3:8" ht="23">
      <c r="C109" s="822" t="s">
        <v>2028</v>
      </c>
      <c r="D109" s="87" t="s">
        <v>2029</v>
      </c>
      <c r="E109" s="238"/>
      <c r="F109" s="106" t="s">
        <v>1942</v>
      </c>
      <c r="G109" s="87" t="s">
        <v>1943</v>
      </c>
      <c r="H109" s="244" t="s">
        <v>1977</v>
      </c>
    </row>
    <row r="110" spans="3:8">
      <c r="C110" s="822"/>
      <c r="D110" s="765" t="s">
        <v>1944</v>
      </c>
      <c r="E110" s="238"/>
      <c r="F110" s="87" t="s">
        <v>1945</v>
      </c>
      <c r="G110" s="109" t="s">
        <v>1896</v>
      </c>
      <c r="H110" s="244" t="s">
        <v>1977</v>
      </c>
    </row>
    <row r="111" spans="3:8">
      <c r="C111" s="822"/>
      <c r="D111" s="765"/>
      <c r="E111" s="238"/>
      <c r="F111" s="87" t="s">
        <v>1946</v>
      </c>
      <c r="G111" s="109" t="s">
        <v>1899</v>
      </c>
      <c r="H111" s="244" t="s">
        <v>1977</v>
      </c>
    </row>
    <row r="112" spans="3:8">
      <c r="C112" s="822"/>
      <c r="D112" s="765"/>
      <c r="E112" s="238"/>
      <c r="F112" s="87" t="s">
        <v>193</v>
      </c>
      <c r="G112" s="109" t="s">
        <v>1901</v>
      </c>
      <c r="H112" s="244" t="s">
        <v>1977</v>
      </c>
    </row>
    <row r="113" spans="3:8">
      <c r="C113" s="822"/>
      <c r="D113" s="765"/>
      <c r="E113" s="238"/>
      <c r="F113" s="87" t="s">
        <v>1691</v>
      </c>
      <c r="G113" s="109" t="s">
        <v>1904</v>
      </c>
      <c r="H113" s="244" t="s">
        <v>1977</v>
      </c>
    </row>
    <row r="114" spans="3:8">
      <c r="C114" s="822"/>
      <c r="D114" s="765"/>
      <c r="E114" s="238"/>
      <c r="F114" s="109" t="s">
        <v>711</v>
      </c>
      <c r="G114" s="87" t="s">
        <v>1906</v>
      </c>
      <c r="H114" s="244" t="s">
        <v>1977</v>
      </c>
    </row>
    <row r="115" spans="3:8">
      <c r="C115" s="822"/>
      <c r="D115" s="765"/>
      <c r="E115" s="238"/>
      <c r="F115" s="109" t="s">
        <v>711</v>
      </c>
      <c r="G115" s="109" t="s">
        <v>1909</v>
      </c>
      <c r="H115" s="244" t="s">
        <v>1977</v>
      </c>
    </row>
    <row r="116" spans="3:8">
      <c r="C116" s="822"/>
      <c r="D116" s="765"/>
      <c r="E116" s="238"/>
      <c r="F116" s="109" t="s">
        <v>716</v>
      </c>
      <c r="G116" s="109" t="s">
        <v>1932</v>
      </c>
      <c r="H116" s="244" t="s">
        <v>1977</v>
      </c>
    </row>
    <row r="117" spans="3:8">
      <c r="C117" s="822"/>
      <c r="D117" s="765"/>
      <c r="E117" s="238"/>
      <c r="F117" s="109" t="s">
        <v>716</v>
      </c>
      <c r="G117" s="109" t="s">
        <v>1237</v>
      </c>
      <c r="H117" s="244" t="s">
        <v>1977</v>
      </c>
    </row>
    <row r="118" spans="3:8">
      <c r="C118" s="421"/>
      <c r="D118" s="447"/>
      <c r="E118" s="359"/>
      <c r="F118" s="423"/>
      <c r="G118" s="247"/>
      <c r="H118" s="244"/>
    </row>
    <row r="121" spans="3:8">
      <c r="C121" s="244" t="s">
        <v>1978</v>
      </c>
    </row>
    <row r="122" spans="3:8">
      <c r="C122" s="294" t="s">
        <v>2030</v>
      </c>
      <c r="D122" s="812" t="s">
        <v>1293</v>
      </c>
      <c r="E122" s="295"/>
      <c r="F122" s="296" t="s">
        <v>1288</v>
      </c>
      <c r="G122" s="296" t="s">
        <v>1289</v>
      </c>
      <c r="H122" s="244" t="s">
        <v>1978</v>
      </c>
    </row>
    <row r="123" spans="3:8">
      <c r="C123" s="294" t="s">
        <v>2030</v>
      </c>
      <c r="D123" s="813"/>
      <c r="E123" s="295"/>
      <c r="F123" s="293" t="s">
        <v>1294</v>
      </c>
      <c r="G123" s="293" t="s">
        <v>1295</v>
      </c>
      <c r="H123" s="244" t="s">
        <v>1978</v>
      </c>
    </row>
    <row r="124" spans="3:8" ht="23">
      <c r="C124" s="294" t="s">
        <v>2031</v>
      </c>
      <c r="D124" s="298" t="s">
        <v>1297</v>
      </c>
      <c r="E124" s="299"/>
      <c r="F124" s="293" t="s">
        <v>1298</v>
      </c>
      <c r="G124" s="293" t="s">
        <v>1299</v>
      </c>
      <c r="H124" s="244" t="s">
        <v>1978</v>
      </c>
    </row>
    <row r="125" spans="3:8">
      <c r="C125" s="814" t="s">
        <v>2030</v>
      </c>
      <c r="D125" s="815" t="s">
        <v>1251</v>
      </c>
      <c r="E125" s="299"/>
      <c r="F125" s="299" t="s">
        <v>1253</v>
      </c>
      <c r="G125" s="300" t="s">
        <v>1254</v>
      </c>
      <c r="H125" s="244" t="s">
        <v>1978</v>
      </c>
    </row>
    <row r="126" spans="3:8">
      <c r="C126" s="814"/>
      <c r="D126" s="816"/>
      <c r="E126" s="299"/>
      <c r="F126" s="299" t="s">
        <v>581</v>
      </c>
      <c r="G126" s="299" t="s">
        <v>1255</v>
      </c>
      <c r="H126" s="244" t="s">
        <v>1978</v>
      </c>
    </row>
  </sheetData>
  <mergeCells count="32">
    <mergeCell ref="C104:C108"/>
    <mergeCell ref="D71:D73"/>
    <mergeCell ref="D74:D76"/>
    <mergeCell ref="D80:D93"/>
    <mergeCell ref="B5:B6"/>
    <mergeCell ref="C5:C20"/>
    <mergeCell ref="D5:D11"/>
    <mergeCell ref="D12:D14"/>
    <mergeCell ref="C38:C57"/>
    <mergeCell ref="D38:D47"/>
    <mergeCell ref="D48:D49"/>
    <mergeCell ref="D50:D57"/>
    <mergeCell ref="C21:C37"/>
    <mergeCell ref="D15:D20"/>
    <mergeCell ref="D21:D26"/>
    <mergeCell ref="D27:D32"/>
    <mergeCell ref="D33:D37"/>
    <mergeCell ref="D122:D123"/>
    <mergeCell ref="C125:C126"/>
    <mergeCell ref="D125:D126"/>
    <mergeCell ref="F89:F90"/>
    <mergeCell ref="D94:D99"/>
    <mergeCell ref="C58:C99"/>
    <mergeCell ref="C102:C103"/>
    <mergeCell ref="D102:D103"/>
    <mergeCell ref="D104:D106"/>
    <mergeCell ref="C109:C117"/>
    <mergeCell ref="D110:D117"/>
    <mergeCell ref="F87:F88"/>
    <mergeCell ref="D58:D61"/>
    <mergeCell ref="D62:D65"/>
    <mergeCell ref="D66:D6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48E8-4B0E-4B9D-B894-E5A63433D15D}">
  <dimension ref="B2:H51"/>
  <sheetViews>
    <sheetView workbookViewId="0">
      <pane xSplit="6" ySplit="4" topLeftCell="G49" activePane="bottomRight" state="frozen"/>
      <selection activeCell="G98" sqref="G98"/>
      <selection pane="topRight" activeCell="G98" sqref="G98"/>
      <selection pane="bottomLeft" activeCell="G98" sqref="G98"/>
      <selection pane="bottomRight" activeCell="G98" sqref="G98"/>
    </sheetView>
  </sheetViews>
  <sheetFormatPr defaultColWidth="9" defaultRowHeight="14"/>
  <cols>
    <col min="1" max="1" width="4.25" style="168" customWidth="1"/>
    <col min="2" max="2" width="12.58203125" style="168" customWidth="1"/>
    <col min="3" max="3" width="17.08203125" style="169"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8" ht="14.5" thickBot="1"/>
    <row r="3" spans="2:8">
      <c r="B3" s="254" t="s">
        <v>132</v>
      </c>
      <c r="C3" s="256" t="s">
        <v>1951</v>
      </c>
      <c r="D3" s="257" t="s">
        <v>134</v>
      </c>
      <c r="E3" s="257" t="s">
        <v>1952</v>
      </c>
      <c r="F3" s="257" t="s">
        <v>1953</v>
      </c>
      <c r="G3" s="258" t="s">
        <v>1954</v>
      </c>
    </row>
    <row r="4" spans="2:8" ht="14.5" thickBot="1">
      <c r="B4" s="255" t="s">
        <v>1955</v>
      </c>
      <c r="C4" s="461" t="s">
        <v>1956</v>
      </c>
      <c r="D4" s="462" t="s">
        <v>1957</v>
      </c>
      <c r="E4" s="462" t="s">
        <v>1958</v>
      </c>
      <c r="F4" s="463" t="s">
        <v>154</v>
      </c>
      <c r="G4" s="464" t="s">
        <v>1959</v>
      </c>
    </row>
    <row r="5" spans="2:8" ht="23">
      <c r="B5" s="779"/>
      <c r="C5" s="846" t="s">
        <v>1960</v>
      </c>
      <c r="D5" s="467"/>
      <c r="E5" s="467"/>
      <c r="F5" s="468" t="s">
        <v>177</v>
      </c>
      <c r="G5" s="469" t="s">
        <v>178</v>
      </c>
      <c r="H5" s="201"/>
    </row>
    <row r="6" spans="2:8" ht="23">
      <c r="B6" s="780"/>
      <c r="C6" s="847"/>
      <c r="D6" s="181"/>
      <c r="E6" s="181"/>
      <c r="F6" s="301" t="s">
        <v>186</v>
      </c>
      <c r="G6" s="470" t="s">
        <v>187</v>
      </c>
      <c r="H6" s="201"/>
    </row>
    <row r="7" spans="2:8">
      <c r="B7" s="780"/>
      <c r="C7" s="847"/>
      <c r="D7" s="181"/>
      <c r="E7" s="181"/>
      <c r="F7" s="301" t="s">
        <v>189</v>
      </c>
      <c r="G7" s="470" t="s">
        <v>190</v>
      </c>
      <c r="H7" s="201"/>
    </row>
    <row r="8" spans="2:8">
      <c r="B8" s="780"/>
      <c r="C8" s="847"/>
      <c r="D8" s="181"/>
      <c r="E8" s="181"/>
      <c r="F8" s="330" t="s">
        <v>191</v>
      </c>
      <c r="G8" s="471" t="s">
        <v>192</v>
      </c>
      <c r="H8" s="201"/>
    </row>
    <row r="9" spans="2:8" ht="23.5" thickBot="1">
      <c r="B9" s="781"/>
      <c r="C9" s="848"/>
      <c r="D9" s="472"/>
      <c r="E9" s="472"/>
      <c r="F9" s="473" t="s">
        <v>193</v>
      </c>
      <c r="G9" s="474" t="s">
        <v>194</v>
      </c>
      <c r="H9" s="201"/>
    </row>
    <row r="10" spans="2:8">
      <c r="B10" s="779"/>
      <c r="C10" s="846" t="s">
        <v>1962</v>
      </c>
      <c r="D10" s="467"/>
      <c r="E10" s="467"/>
      <c r="F10" s="468" t="s">
        <v>177</v>
      </c>
      <c r="G10" s="475" t="s">
        <v>246</v>
      </c>
      <c r="H10" s="201"/>
    </row>
    <row r="11" spans="2:8">
      <c r="B11" s="780"/>
      <c r="C11" s="847"/>
      <c r="D11" s="181"/>
      <c r="E11" s="181"/>
      <c r="F11" s="301" t="s">
        <v>249</v>
      </c>
      <c r="G11" s="476" t="s">
        <v>250</v>
      </c>
      <c r="H11" s="201"/>
    </row>
    <row r="12" spans="2:8" ht="23">
      <c r="B12" s="780"/>
      <c r="C12" s="847"/>
      <c r="D12" s="181"/>
      <c r="E12" s="181"/>
      <c r="F12" s="301" t="s">
        <v>251</v>
      </c>
      <c r="G12" s="476" t="s">
        <v>252</v>
      </c>
      <c r="H12" s="201"/>
    </row>
    <row r="13" spans="2:8">
      <c r="B13" s="780"/>
      <c r="C13" s="847"/>
      <c r="D13" s="181"/>
      <c r="E13" s="181"/>
      <c r="F13" s="301" t="s">
        <v>254</v>
      </c>
      <c r="G13" s="476" t="s">
        <v>255</v>
      </c>
      <c r="H13" s="201"/>
    </row>
    <row r="14" spans="2:8">
      <c r="B14" s="780"/>
      <c r="C14" s="847"/>
      <c r="D14" s="181"/>
      <c r="E14" s="181"/>
      <c r="F14" s="301" t="s">
        <v>258</v>
      </c>
      <c r="G14" s="476" t="s">
        <v>259</v>
      </c>
      <c r="H14" s="201"/>
    </row>
    <row r="15" spans="2:8">
      <c r="B15" s="780"/>
      <c r="C15" s="847"/>
      <c r="D15" s="181"/>
      <c r="E15" s="181"/>
      <c r="F15" s="301" t="s">
        <v>260</v>
      </c>
      <c r="G15" s="476" t="s">
        <v>261</v>
      </c>
      <c r="H15" s="201"/>
    </row>
    <row r="16" spans="2:8" ht="14.5" thickBot="1">
      <c r="B16" s="780"/>
      <c r="C16" s="848"/>
      <c r="D16" s="472"/>
      <c r="E16" s="472"/>
      <c r="F16" s="473" t="s">
        <v>262</v>
      </c>
      <c r="G16" s="477" t="s">
        <v>263</v>
      </c>
      <c r="H16" s="201"/>
    </row>
    <row r="17" spans="2:8" ht="14.5" thickBot="1">
      <c r="B17" s="782"/>
      <c r="C17" s="846" t="s">
        <v>358</v>
      </c>
      <c r="D17" s="467"/>
      <c r="E17" s="467"/>
      <c r="F17" s="468" t="s">
        <v>177</v>
      </c>
      <c r="G17" s="479" t="s">
        <v>360</v>
      </c>
      <c r="H17" s="201"/>
    </row>
    <row r="18" spans="2:8">
      <c r="B18" s="371"/>
      <c r="C18" s="849"/>
      <c r="D18" s="290"/>
      <c r="E18" s="290"/>
      <c r="F18" s="301" t="s">
        <v>177</v>
      </c>
      <c r="G18" s="471" t="s">
        <v>362</v>
      </c>
      <c r="H18" s="201"/>
    </row>
    <row r="19" spans="2:8" ht="14.5" thickBot="1">
      <c r="B19" s="371"/>
      <c r="C19" s="849"/>
      <c r="D19" s="290"/>
      <c r="E19" s="290"/>
      <c r="F19" s="301" t="s">
        <v>249</v>
      </c>
      <c r="G19" s="471" t="s">
        <v>363</v>
      </c>
      <c r="H19" s="201"/>
    </row>
    <row r="20" spans="2:8" ht="14.5" thickBot="1">
      <c r="B20" s="346"/>
      <c r="C20" s="848"/>
      <c r="D20" s="472"/>
      <c r="E20" s="472"/>
      <c r="F20" s="473" t="s">
        <v>358</v>
      </c>
      <c r="G20" s="480" t="s">
        <v>365</v>
      </c>
      <c r="H20" s="201"/>
    </row>
    <row r="21" spans="2:8" ht="34.5">
      <c r="C21" s="840" t="s">
        <v>589</v>
      </c>
      <c r="D21" s="465"/>
      <c r="E21" s="465"/>
      <c r="F21" s="478" t="s">
        <v>177</v>
      </c>
      <c r="G21" s="466" t="s">
        <v>231</v>
      </c>
      <c r="H21" s="201"/>
    </row>
    <row r="22" spans="2:8">
      <c r="C22" s="774"/>
      <c r="D22" s="181"/>
      <c r="E22" s="181"/>
      <c r="F22" s="329" t="s">
        <v>236</v>
      </c>
      <c r="G22" s="331" t="s">
        <v>236</v>
      </c>
      <c r="H22" s="201"/>
    </row>
    <row r="23" spans="2:8">
      <c r="C23" s="774"/>
      <c r="D23" s="191"/>
      <c r="E23" s="191"/>
      <c r="F23" s="329" t="s">
        <v>238</v>
      </c>
      <c r="G23" s="331" t="s">
        <v>239</v>
      </c>
      <c r="H23" s="201"/>
    </row>
    <row r="24" spans="2:8">
      <c r="C24" s="774"/>
      <c r="D24" s="191"/>
      <c r="E24" s="191"/>
      <c r="F24" s="329" t="s">
        <v>240</v>
      </c>
      <c r="G24" s="331" t="s">
        <v>241</v>
      </c>
      <c r="H24" s="201"/>
    </row>
    <row r="25" spans="2:8" ht="14.5" thickBot="1">
      <c r="C25" s="775"/>
      <c r="D25" s="194"/>
      <c r="E25" s="194"/>
      <c r="F25" s="481" t="s">
        <v>242</v>
      </c>
      <c r="G25" s="482" t="s">
        <v>243</v>
      </c>
      <c r="H25" s="201"/>
    </row>
    <row r="26" spans="2:8">
      <c r="C26" s="841" t="s">
        <v>1324</v>
      </c>
      <c r="D26" s="483"/>
      <c r="E26" s="483"/>
      <c r="F26" s="305" t="s">
        <v>177</v>
      </c>
      <c r="G26" s="835" t="s">
        <v>198</v>
      </c>
      <c r="H26" s="201"/>
    </row>
    <row r="27" spans="2:8">
      <c r="C27" s="842"/>
      <c r="D27" s="191"/>
      <c r="E27" s="191"/>
      <c r="F27" s="74" t="s">
        <v>540</v>
      </c>
      <c r="G27" s="836"/>
      <c r="H27" s="201"/>
    </row>
    <row r="28" spans="2:8">
      <c r="C28" s="842"/>
      <c r="D28" s="191"/>
      <c r="E28" s="191"/>
      <c r="F28" s="74" t="s">
        <v>542</v>
      </c>
      <c r="G28" s="836"/>
      <c r="H28" s="201"/>
    </row>
    <row r="29" spans="2:8">
      <c r="C29" s="842"/>
      <c r="D29" s="191"/>
      <c r="E29" s="191"/>
      <c r="F29" s="74" t="s">
        <v>1752</v>
      </c>
      <c r="G29" s="836"/>
      <c r="H29" s="201"/>
    </row>
    <row r="30" spans="2:8">
      <c r="C30" s="842"/>
      <c r="D30" s="191"/>
      <c r="E30" s="191"/>
      <c r="F30" s="74" t="s">
        <v>581</v>
      </c>
      <c r="G30" s="836"/>
      <c r="H30" s="201"/>
    </row>
    <row r="31" spans="2:8">
      <c r="C31" s="842"/>
      <c r="D31" s="191"/>
      <c r="E31" s="191"/>
      <c r="F31" s="74" t="s">
        <v>1754</v>
      </c>
      <c r="G31" s="836"/>
      <c r="H31" s="201"/>
    </row>
    <row r="32" spans="2:8" ht="14.5" thickBot="1">
      <c r="C32" s="843"/>
      <c r="D32" s="192"/>
      <c r="E32" s="192"/>
      <c r="F32" s="189" t="s">
        <v>289</v>
      </c>
      <c r="G32" s="837"/>
      <c r="H32" s="201"/>
    </row>
    <row r="33" spans="3:8">
      <c r="C33" s="844" t="s">
        <v>1968</v>
      </c>
      <c r="D33" s="193"/>
      <c r="E33" s="193"/>
      <c r="F33" s="187" t="s">
        <v>177</v>
      </c>
      <c r="G33" s="838" t="s">
        <v>198</v>
      </c>
      <c r="H33" s="201"/>
    </row>
    <row r="34" spans="3:8">
      <c r="C34" s="842"/>
      <c r="D34" s="191"/>
      <c r="E34" s="191"/>
      <c r="F34" s="74" t="s">
        <v>1336</v>
      </c>
      <c r="G34" s="836"/>
      <c r="H34" s="201"/>
    </row>
    <row r="35" spans="3:8">
      <c r="C35" s="842"/>
      <c r="D35" s="191"/>
      <c r="E35" s="191"/>
      <c r="F35" s="74" t="s">
        <v>1340</v>
      </c>
      <c r="G35" s="836"/>
      <c r="H35" s="201"/>
    </row>
    <row r="36" spans="3:8" ht="14.5" thickBot="1">
      <c r="C36" s="843"/>
      <c r="D36" s="192"/>
      <c r="E36" s="192"/>
      <c r="F36" s="189" t="s">
        <v>289</v>
      </c>
      <c r="G36" s="837"/>
      <c r="H36" s="201"/>
    </row>
    <row r="37" spans="3:8">
      <c r="C37" s="844" t="s">
        <v>264</v>
      </c>
      <c r="D37" s="193"/>
      <c r="E37" s="193"/>
      <c r="F37" s="187" t="s">
        <v>177</v>
      </c>
      <c r="G37" s="838" t="s">
        <v>2032</v>
      </c>
      <c r="H37" s="201"/>
    </row>
    <row r="38" spans="3:8">
      <c r="C38" s="842"/>
      <c r="D38" s="191"/>
      <c r="E38" s="191"/>
      <c r="F38" s="74" t="s">
        <v>581</v>
      </c>
      <c r="G38" s="836"/>
      <c r="H38" s="201"/>
    </row>
    <row r="39" spans="3:8">
      <c r="C39" s="842"/>
      <c r="D39" s="191"/>
      <c r="E39" s="191"/>
      <c r="F39" s="74" t="s">
        <v>1754</v>
      </c>
      <c r="G39" s="836"/>
      <c r="H39" s="201"/>
    </row>
    <row r="40" spans="3:8" ht="14.5" thickBot="1">
      <c r="C40" s="845"/>
      <c r="D40" s="484"/>
      <c r="E40" s="484"/>
      <c r="F40" s="306" t="s">
        <v>289</v>
      </c>
      <c r="G40" s="839"/>
      <c r="H40" s="201"/>
    </row>
    <row r="41" spans="3:8" ht="23">
      <c r="C41" s="831" t="s">
        <v>2033</v>
      </c>
      <c r="D41" s="487"/>
      <c r="E41" s="487"/>
      <c r="F41" s="468" t="s">
        <v>205</v>
      </c>
      <c r="G41" s="479" t="s">
        <v>206</v>
      </c>
      <c r="H41" s="244"/>
    </row>
    <row r="42" spans="3:8" ht="23">
      <c r="C42" s="832"/>
      <c r="D42" s="232"/>
      <c r="E42" s="232"/>
      <c r="F42" s="301" t="s">
        <v>213</v>
      </c>
      <c r="G42" s="471" t="s">
        <v>214</v>
      </c>
      <c r="H42" s="244"/>
    </row>
    <row r="43" spans="3:8" ht="23">
      <c r="C43" s="832"/>
      <c r="D43" s="232"/>
      <c r="E43" s="232"/>
      <c r="F43" s="301" t="s">
        <v>177</v>
      </c>
      <c r="G43" s="471" t="s">
        <v>215</v>
      </c>
      <c r="H43" s="244"/>
    </row>
    <row r="44" spans="3:8" ht="23">
      <c r="C44" s="488"/>
      <c r="D44" s="232"/>
      <c r="E44" s="232"/>
      <c r="F44" s="301" t="s">
        <v>216</v>
      </c>
      <c r="G44" s="471" t="s">
        <v>217</v>
      </c>
      <c r="H44" s="244"/>
    </row>
    <row r="45" spans="3:8" ht="23">
      <c r="C45" s="488"/>
      <c r="D45" s="232"/>
      <c r="E45" s="232"/>
      <c r="F45" s="301" t="s">
        <v>218</v>
      </c>
      <c r="G45" s="471" t="s">
        <v>219</v>
      </c>
      <c r="H45" s="244"/>
    </row>
    <row r="46" spans="3:8" ht="23">
      <c r="C46" s="488"/>
      <c r="D46" s="232"/>
      <c r="E46" s="232"/>
      <c r="F46" s="301" t="s">
        <v>220</v>
      </c>
      <c r="G46" s="471" t="s">
        <v>221</v>
      </c>
      <c r="H46" s="244"/>
    </row>
    <row r="47" spans="3:8" ht="23">
      <c r="C47" s="488"/>
      <c r="D47" s="232"/>
      <c r="E47" s="232"/>
      <c r="F47" s="301" t="s">
        <v>222</v>
      </c>
      <c r="G47" s="471" t="s">
        <v>223</v>
      </c>
      <c r="H47" s="244"/>
    </row>
    <row r="48" spans="3:8" ht="14.5" thickBot="1">
      <c r="C48" s="489"/>
      <c r="D48" s="490"/>
      <c r="E48" s="490"/>
      <c r="F48" s="473" t="s">
        <v>193</v>
      </c>
      <c r="G48" s="480" t="s">
        <v>224</v>
      </c>
      <c r="H48" s="244"/>
    </row>
    <row r="49" spans="3:8">
      <c r="C49" s="833" t="s">
        <v>958</v>
      </c>
      <c r="D49" s="485"/>
      <c r="E49" s="232"/>
      <c r="F49" s="486" t="s">
        <v>641</v>
      </c>
      <c r="G49" s="310" t="s">
        <v>959</v>
      </c>
      <c r="H49" s="244"/>
    </row>
    <row r="50" spans="3:8">
      <c r="C50" s="833"/>
      <c r="D50" s="270"/>
      <c r="E50" s="233"/>
      <c r="F50" s="318" t="s">
        <v>961</v>
      </c>
      <c r="G50" s="310" t="s">
        <v>962</v>
      </c>
      <c r="H50" s="244"/>
    </row>
    <row r="51" spans="3:8" ht="14.5" thickBot="1">
      <c r="C51" s="834"/>
      <c r="D51" s="271"/>
      <c r="E51" s="265"/>
      <c r="F51" s="319" t="s">
        <v>963</v>
      </c>
      <c r="G51" s="312" t="s">
        <v>964</v>
      </c>
      <c r="H51" s="244"/>
    </row>
  </sheetData>
  <mergeCells count="14">
    <mergeCell ref="C21:C25"/>
    <mergeCell ref="C26:C32"/>
    <mergeCell ref="C33:C36"/>
    <mergeCell ref="C37:C40"/>
    <mergeCell ref="B5:B9"/>
    <mergeCell ref="C5:C9"/>
    <mergeCell ref="B10:B17"/>
    <mergeCell ref="C10:C16"/>
    <mergeCell ref="C17:C20"/>
    <mergeCell ref="C41:C43"/>
    <mergeCell ref="C49:C51"/>
    <mergeCell ref="G26:G32"/>
    <mergeCell ref="G33:G36"/>
    <mergeCell ref="G37:G40"/>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4B4FE-661F-472F-A924-44B819B0F7C3}">
  <dimension ref="B2:H70"/>
  <sheetViews>
    <sheetView workbookViewId="0">
      <pane xSplit="6" ySplit="4" topLeftCell="G5" activePane="bottomRight" state="frozen"/>
      <selection activeCell="G98" sqref="G98"/>
      <selection pane="topRight" activeCell="G98" sqref="G98"/>
      <selection pane="bottomLeft" activeCell="G98" sqref="G98"/>
      <selection pane="bottomRight" activeCell="G98" sqref="G98"/>
    </sheetView>
  </sheetViews>
  <sheetFormatPr defaultColWidth="9" defaultRowHeight="14"/>
  <cols>
    <col min="1" max="1" width="4.25" style="168" customWidth="1"/>
    <col min="2" max="2" width="12.58203125" style="168" hidden="1" customWidth="1"/>
    <col min="3" max="3" width="17.08203125" style="337"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7" ht="14.5" thickBot="1"/>
    <row r="3" spans="2:7">
      <c r="B3" s="254" t="s">
        <v>132</v>
      </c>
      <c r="C3" s="256" t="s">
        <v>1951</v>
      </c>
      <c r="D3" s="257" t="s">
        <v>134</v>
      </c>
      <c r="E3" s="257" t="s">
        <v>1952</v>
      </c>
      <c r="F3" s="257" t="s">
        <v>1953</v>
      </c>
      <c r="G3" s="258" t="s">
        <v>1954</v>
      </c>
    </row>
    <row r="4" spans="2:7">
      <c r="B4" s="255" t="s">
        <v>1955</v>
      </c>
      <c r="C4" s="259" t="s">
        <v>1956</v>
      </c>
      <c r="D4" s="260" t="s">
        <v>1957</v>
      </c>
      <c r="E4" s="260" t="s">
        <v>1958</v>
      </c>
      <c r="F4" s="261" t="s">
        <v>154</v>
      </c>
      <c r="G4" s="262" t="s">
        <v>1959</v>
      </c>
    </row>
    <row r="5" spans="2:7" ht="23">
      <c r="C5" s="856" t="s">
        <v>2034</v>
      </c>
      <c r="F5" s="333" t="s">
        <v>590</v>
      </c>
      <c r="G5" s="333" t="s">
        <v>537</v>
      </c>
    </row>
    <row r="6" spans="2:7" ht="23">
      <c r="C6" s="857"/>
      <c r="F6" s="332" t="s">
        <v>528</v>
      </c>
      <c r="G6" s="332" t="s">
        <v>827</v>
      </c>
    </row>
    <row r="7" spans="2:7">
      <c r="C7" s="857"/>
      <c r="F7" s="332" t="s">
        <v>829</v>
      </c>
      <c r="G7" s="332" t="s">
        <v>543</v>
      </c>
    </row>
    <row r="8" spans="2:7" ht="23">
      <c r="C8" s="857"/>
      <c r="F8" s="332" t="s">
        <v>832</v>
      </c>
      <c r="G8" s="332" t="s">
        <v>545</v>
      </c>
    </row>
    <row r="9" spans="2:7">
      <c r="C9" s="857"/>
      <c r="F9" s="332" t="s">
        <v>546</v>
      </c>
      <c r="G9" s="332" t="s">
        <v>547</v>
      </c>
    </row>
    <row r="10" spans="2:7">
      <c r="C10" s="857"/>
      <c r="F10" s="332" t="s">
        <v>836</v>
      </c>
      <c r="G10" s="332" t="s">
        <v>549</v>
      </c>
    </row>
    <row r="11" spans="2:7">
      <c r="C11" s="858"/>
      <c r="F11" s="332" t="s">
        <v>600</v>
      </c>
      <c r="G11" s="332" t="s">
        <v>551</v>
      </c>
    </row>
    <row r="12" spans="2:7" ht="23">
      <c r="C12" s="857" t="s">
        <v>839</v>
      </c>
      <c r="F12" s="332" t="s">
        <v>590</v>
      </c>
      <c r="G12" s="332" t="s">
        <v>841</v>
      </c>
    </row>
    <row r="13" spans="2:7">
      <c r="C13" s="857"/>
      <c r="F13" s="332" t="s">
        <v>843</v>
      </c>
      <c r="G13" s="332" t="s">
        <v>527</v>
      </c>
    </row>
    <row r="14" spans="2:7">
      <c r="C14" s="857"/>
      <c r="F14" s="332" t="s">
        <v>528</v>
      </c>
      <c r="G14" s="332" t="s">
        <v>844</v>
      </c>
    </row>
    <row r="15" spans="2:7">
      <c r="C15" s="857"/>
      <c r="F15" s="332" t="s">
        <v>530</v>
      </c>
      <c r="G15" s="332" t="s">
        <v>846</v>
      </c>
    </row>
    <row r="16" spans="2:7">
      <c r="C16" s="857"/>
      <c r="F16" s="332" t="s">
        <v>627</v>
      </c>
      <c r="G16" s="332" t="s">
        <v>192</v>
      </c>
    </row>
    <row r="17" spans="3:7" ht="23">
      <c r="C17" s="858"/>
      <c r="F17" s="332" t="s">
        <v>836</v>
      </c>
      <c r="G17" s="332" t="s">
        <v>848</v>
      </c>
    </row>
    <row r="18" spans="3:7">
      <c r="C18" s="854" t="s">
        <v>849</v>
      </c>
      <c r="F18" s="332" t="s">
        <v>851</v>
      </c>
      <c r="G18" s="332" t="s">
        <v>852</v>
      </c>
    </row>
    <row r="19" spans="3:7">
      <c r="C19" s="854"/>
      <c r="F19" s="332" t="s">
        <v>854</v>
      </c>
      <c r="G19" s="332" t="s">
        <v>855</v>
      </c>
    </row>
    <row r="20" spans="3:7">
      <c r="C20" s="854"/>
      <c r="F20" s="332" t="s">
        <v>856</v>
      </c>
      <c r="G20" s="332" t="s">
        <v>857</v>
      </c>
    </row>
    <row r="21" spans="3:7">
      <c r="C21" s="855"/>
      <c r="F21" s="332" t="s">
        <v>858</v>
      </c>
      <c r="G21" s="332" t="s">
        <v>858</v>
      </c>
    </row>
    <row r="22" spans="3:7" ht="46">
      <c r="C22" s="852" t="s">
        <v>94</v>
      </c>
      <c r="F22" s="334" t="s">
        <v>590</v>
      </c>
      <c r="G22" s="332" t="s">
        <v>859</v>
      </c>
    </row>
    <row r="23" spans="3:7">
      <c r="C23" s="852"/>
      <c r="F23" s="334" t="s">
        <v>595</v>
      </c>
      <c r="G23" s="332" t="s">
        <v>596</v>
      </c>
    </row>
    <row r="24" spans="3:7">
      <c r="C24" s="852"/>
      <c r="F24" s="334" t="s">
        <v>598</v>
      </c>
      <c r="G24" s="332" t="s">
        <v>863</v>
      </c>
    </row>
    <row r="25" spans="3:7">
      <c r="C25" s="852"/>
      <c r="F25" s="334" t="s">
        <v>600</v>
      </c>
      <c r="G25" s="332" t="s">
        <v>601</v>
      </c>
    </row>
    <row r="26" spans="3:7">
      <c r="C26" s="853"/>
      <c r="F26" s="334" t="s">
        <v>865</v>
      </c>
      <c r="G26" s="332" t="s">
        <v>866</v>
      </c>
    </row>
    <row r="27" spans="3:7">
      <c r="C27" s="854" t="s">
        <v>868</v>
      </c>
      <c r="F27" s="332" t="s">
        <v>590</v>
      </c>
      <c r="G27" s="332" t="s">
        <v>869</v>
      </c>
    </row>
    <row r="28" spans="3:7">
      <c r="C28" s="854"/>
      <c r="F28" s="332" t="s">
        <v>604</v>
      </c>
      <c r="G28" s="332" t="s">
        <v>871</v>
      </c>
    </row>
    <row r="29" spans="3:7" ht="23">
      <c r="C29" s="854"/>
      <c r="F29" s="332" t="s">
        <v>605</v>
      </c>
      <c r="G29" s="332" t="s">
        <v>872</v>
      </c>
    </row>
    <row r="30" spans="3:7">
      <c r="C30" s="854"/>
      <c r="F30" s="332" t="s">
        <v>607</v>
      </c>
      <c r="G30" s="332" t="s">
        <v>607</v>
      </c>
    </row>
    <row r="31" spans="3:7">
      <c r="C31" s="854"/>
      <c r="F31" s="332" t="s">
        <v>874</v>
      </c>
      <c r="G31" s="332" t="s">
        <v>608</v>
      </c>
    </row>
    <row r="32" spans="3:7">
      <c r="C32" s="854"/>
      <c r="F32" s="332" t="s">
        <v>875</v>
      </c>
      <c r="G32" s="332" t="s">
        <v>609</v>
      </c>
    </row>
    <row r="33" spans="3:7">
      <c r="C33" s="855"/>
      <c r="F33" s="332" t="s">
        <v>610</v>
      </c>
      <c r="G33" s="332" t="s">
        <v>610</v>
      </c>
    </row>
    <row r="34" spans="3:7" ht="23">
      <c r="C34" s="854" t="s">
        <v>876</v>
      </c>
      <c r="F34" s="332" t="s">
        <v>877</v>
      </c>
      <c r="G34" s="332" t="s">
        <v>878</v>
      </c>
    </row>
    <row r="35" spans="3:7">
      <c r="C35" s="855"/>
      <c r="F35" s="332" t="s">
        <v>879</v>
      </c>
      <c r="G35" s="332" t="s">
        <v>880</v>
      </c>
    </row>
    <row r="36" spans="3:7">
      <c r="C36" s="854" t="s">
        <v>881</v>
      </c>
      <c r="F36" s="332" t="s">
        <v>590</v>
      </c>
      <c r="G36" s="332" t="s">
        <v>883</v>
      </c>
    </row>
    <row r="37" spans="3:7">
      <c r="C37" s="854"/>
      <c r="F37" s="332" t="s">
        <v>886</v>
      </c>
      <c r="G37" s="332" t="s">
        <v>887</v>
      </c>
    </row>
    <row r="38" spans="3:7">
      <c r="C38" s="854"/>
      <c r="F38" s="332" t="s">
        <v>888</v>
      </c>
      <c r="G38" s="332" t="s">
        <v>889</v>
      </c>
    </row>
    <row r="39" spans="3:7">
      <c r="C39" s="854"/>
      <c r="F39" s="332" t="s">
        <v>890</v>
      </c>
      <c r="G39" s="332" t="s">
        <v>891</v>
      </c>
    </row>
    <row r="40" spans="3:7">
      <c r="C40" s="854"/>
      <c r="F40" s="332" t="s">
        <v>546</v>
      </c>
      <c r="G40" s="332" t="s">
        <v>893</v>
      </c>
    </row>
    <row r="41" spans="3:7">
      <c r="C41" s="854"/>
      <c r="F41" s="332" t="s">
        <v>836</v>
      </c>
      <c r="G41" s="332" t="s">
        <v>894</v>
      </c>
    </row>
    <row r="42" spans="3:7">
      <c r="C42" s="855"/>
      <c r="F42" s="332" t="s">
        <v>600</v>
      </c>
      <c r="G42" s="332" t="s">
        <v>897</v>
      </c>
    </row>
    <row r="43" spans="3:7">
      <c r="C43" s="854" t="s">
        <v>899</v>
      </c>
      <c r="F43" s="335" t="s">
        <v>901</v>
      </c>
      <c r="G43" s="332" t="s">
        <v>822</v>
      </c>
    </row>
    <row r="44" spans="3:7">
      <c r="C44" s="854"/>
      <c r="F44" s="335" t="s">
        <v>903</v>
      </c>
      <c r="G44" s="332" t="s">
        <v>822</v>
      </c>
    </row>
    <row r="45" spans="3:7">
      <c r="C45" s="854"/>
      <c r="F45" s="335" t="s">
        <v>905</v>
      </c>
      <c r="G45" s="332" t="s">
        <v>822</v>
      </c>
    </row>
    <row r="46" spans="3:7">
      <c r="C46" s="854"/>
      <c r="F46" s="335" t="s">
        <v>906</v>
      </c>
      <c r="G46" s="332" t="s">
        <v>822</v>
      </c>
    </row>
    <row r="47" spans="3:7">
      <c r="C47" s="855"/>
      <c r="F47" s="335" t="s">
        <v>907</v>
      </c>
      <c r="G47" s="332" t="s">
        <v>822</v>
      </c>
    </row>
    <row r="48" spans="3:7">
      <c r="C48" s="339" t="s">
        <v>908</v>
      </c>
      <c r="F48" s="332" t="s">
        <v>910</v>
      </c>
      <c r="G48" s="332" t="s">
        <v>911</v>
      </c>
    </row>
    <row r="49" spans="3:7" ht="23">
      <c r="C49" s="338" t="s">
        <v>913</v>
      </c>
      <c r="F49" s="332" t="s">
        <v>915</v>
      </c>
      <c r="G49" s="336" t="s">
        <v>822</v>
      </c>
    </row>
    <row r="50" spans="3:7" ht="23">
      <c r="C50" s="339" t="s">
        <v>918</v>
      </c>
      <c r="F50" s="332" t="s">
        <v>915</v>
      </c>
      <c r="G50" s="336" t="s">
        <v>822</v>
      </c>
    </row>
    <row r="51" spans="3:7" ht="23">
      <c r="C51" s="338" t="s">
        <v>113</v>
      </c>
      <c r="F51" s="332" t="s">
        <v>915</v>
      </c>
      <c r="G51" s="336" t="s">
        <v>822</v>
      </c>
    </row>
    <row r="52" spans="3:7" ht="23">
      <c r="C52" s="338" t="s">
        <v>922</v>
      </c>
      <c r="F52" s="332" t="s">
        <v>915</v>
      </c>
      <c r="G52" s="336" t="s">
        <v>822</v>
      </c>
    </row>
    <row r="53" spans="3:7" ht="23">
      <c r="C53" s="339" t="s">
        <v>924</v>
      </c>
      <c r="F53" s="332" t="s">
        <v>915</v>
      </c>
      <c r="G53" s="336" t="s">
        <v>822</v>
      </c>
    </row>
    <row r="54" spans="3:7" ht="23">
      <c r="C54" s="338" t="s">
        <v>926</v>
      </c>
      <c r="F54" s="332" t="s">
        <v>915</v>
      </c>
      <c r="G54" s="336" t="s">
        <v>822</v>
      </c>
    </row>
    <row r="55" spans="3:7" ht="23">
      <c r="C55" s="338" t="s">
        <v>928</v>
      </c>
      <c r="F55" s="332" t="s">
        <v>915</v>
      </c>
      <c r="G55" s="336" t="s">
        <v>822</v>
      </c>
    </row>
    <row r="56" spans="3:7" ht="23">
      <c r="C56" s="339" t="s">
        <v>931</v>
      </c>
      <c r="F56" s="332" t="s">
        <v>915</v>
      </c>
      <c r="G56" s="336" t="s">
        <v>822</v>
      </c>
    </row>
    <row r="57" spans="3:7" ht="23">
      <c r="C57" s="338" t="s">
        <v>933</v>
      </c>
      <c r="F57" s="332" t="s">
        <v>915</v>
      </c>
      <c r="G57" s="336" t="s">
        <v>822</v>
      </c>
    </row>
    <row r="58" spans="3:7">
      <c r="C58" s="852" t="s">
        <v>940</v>
      </c>
      <c r="F58" s="334" t="s">
        <v>942</v>
      </c>
      <c r="G58" s="334" t="s">
        <v>943</v>
      </c>
    </row>
    <row r="59" spans="3:7" ht="23">
      <c r="C59" s="852"/>
      <c r="F59" s="334" t="s">
        <v>944</v>
      </c>
      <c r="G59" s="334" t="s">
        <v>945</v>
      </c>
    </row>
    <row r="60" spans="3:7">
      <c r="C60" s="852"/>
      <c r="F60" s="334" t="s">
        <v>947</v>
      </c>
      <c r="G60" s="334" t="s">
        <v>948</v>
      </c>
    </row>
    <row r="61" spans="3:7">
      <c r="C61" s="852"/>
      <c r="F61" s="334" t="s">
        <v>950</v>
      </c>
      <c r="G61" s="334" t="s">
        <v>951</v>
      </c>
    </row>
    <row r="62" spans="3:7">
      <c r="C62" s="852"/>
      <c r="F62" s="334" t="s">
        <v>836</v>
      </c>
      <c r="G62" s="334" t="s">
        <v>953</v>
      </c>
    </row>
    <row r="63" spans="3:7">
      <c r="C63" s="853"/>
      <c r="F63" s="334" t="s">
        <v>956</v>
      </c>
      <c r="G63" s="334" t="s">
        <v>957</v>
      </c>
    </row>
    <row r="64" spans="3:7">
      <c r="C64" s="850" t="s">
        <v>958</v>
      </c>
      <c r="F64" s="334" t="s">
        <v>641</v>
      </c>
      <c r="G64" s="334" t="s">
        <v>959</v>
      </c>
    </row>
    <row r="65" spans="3:7">
      <c r="C65" s="850"/>
      <c r="F65" s="334" t="s">
        <v>961</v>
      </c>
      <c r="G65" s="334" t="s">
        <v>962</v>
      </c>
    </row>
    <row r="66" spans="3:7">
      <c r="C66" s="851"/>
      <c r="F66" s="335" t="s">
        <v>963</v>
      </c>
      <c r="G66" s="334" t="s">
        <v>964</v>
      </c>
    </row>
    <row r="67" spans="3:7">
      <c r="C67" s="850" t="s">
        <v>965</v>
      </c>
      <c r="F67" s="335" t="s">
        <v>967</v>
      </c>
      <c r="G67" s="334" t="s">
        <v>968</v>
      </c>
    </row>
    <row r="68" spans="3:7">
      <c r="C68" s="850"/>
      <c r="F68" s="335" t="s">
        <v>969</v>
      </c>
      <c r="G68" s="334" t="s">
        <v>970</v>
      </c>
    </row>
    <row r="69" spans="3:7">
      <c r="C69" s="850"/>
      <c r="F69" s="335" t="s">
        <v>546</v>
      </c>
      <c r="G69" s="334" t="s">
        <v>972</v>
      </c>
    </row>
    <row r="70" spans="3:7">
      <c r="C70" s="851"/>
      <c r="F70" s="335" t="s">
        <v>836</v>
      </c>
      <c r="G70" s="334" t="s">
        <v>973</v>
      </c>
    </row>
  </sheetData>
  <mergeCells count="11">
    <mergeCell ref="C5:C11"/>
    <mergeCell ref="C12:C17"/>
    <mergeCell ref="C18:C21"/>
    <mergeCell ref="C43:C47"/>
    <mergeCell ref="C58:C63"/>
    <mergeCell ref="C64:C66"/>
    <mergeCell ref="C67:C70"/>
    <mergeCell ref="C22:C26"/>
    <mergeCell ref="C27:C33"/>
    <mergeCell ref="C34:C35"/>
    <mergeCell ref="C36:C42"/>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74803-C885-4F20-9294-79ECBFF70FEA}">
  <dimension ref="B2:H55"/>
  <sheetViews>
    <sheetView workbookViewId="0">
      <pane xSplit="6" ySplit="4" topLeftCell="G27" activePane="bottomRight" state="frozen"/>
      <selection activeCell="G98" sqref="G98"/>
      <selection pane="topRight" activeCell="G98" sqref="G98"/>
      <selection pane="bottomLeft" activeCell="G98" sqref="G98"/>
      <selection pane="bottomRight" activeCell="G98" sqref="G98"/>
    </sheetView>
  </sheetViews>
  <sheetFormatPr defaultColWidth="9" defaultRowHeight="14"/>
  <cols>
    <col min="1" max="1" width="4.25" style="168" customWidth="1"/>
    <col min="2" max="2" width="12.58203125" style="168" hidden="1" customWidth="1"/>
    <col min="3" max="3" width="17.08203125" style="169"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8" ht="14.5" thickBot="1"/>
    <row r="3" spans="2:8">
      <c r="B3" s="254" t="s">
        <v>132</v>
      </c>
      <c r="C3" s="256" t="s">
        <v>1951</v>
      </c>
      <c r="D3" s="257" t="s">
        <v>134</v>
      </c>
      <c r="E3" s="257" t="s">
        <v>1952</v>
      </c>
      <c r="F3" s="257" t="s">
        <v>1953</v>
      </c>
      <c r="G3" s="258" t="s">
        <v>1954</v>
      </c>
    </row>
    <row r="4" spans="2:8">
      <c r="B4" s="255" t="s">
        <v>1955</v>
      </c>
      <c r="C4" s="259" t="s">
        <v>1956</v>
      </c>
      <c r="D4" s="260" t="s">
        <v>1957</v>
      </c>
      <c r="E4" s="260" t="s">
        <v>1958</v>
      </c>
      <c r="F4" s="261" t="s">
        <v>154</v>
      </c>
      <c r="G4" s="262" t="s">
        <v>1959</v>
      </c>
    </row>
    <row r="5" spans="2:8" ht="34.5">
      <c r="B5" s="779"/>
      <c r="C5" s="773" t="s">
        <v>1960</v>
      </c>
      <c r="D5" s="179"/>
      <c r="E5" s="179"/>
      <c r="F5" s="304" t="s">
        <v>177</v>
      </c>
      <c r="G5" s="180" t="s">
        <v>1961</v>
      </c>
      <c r="H5" s="201"/>
    </row>
    <row r="6" spans="2:8">
      <c r="B6" s="780"/>
      <c r="C6" s="774"/>
      <c r="D6" s="181"/>
      <c r="E6" s="181"/>
      <c r="F6" s="13" t="s">
        <v>526</v>
      </c>
      <c r="G6" s="182" t="s">
        <v>527</v>
      </c>
      <c r="H6" s="201"/>
    </row>
    <row r="7" spans="2:8">
      <c r="B7" s="780"/>
      <c r="C7" s="774"/>
      <c r="D7" s="181"/>
      <c r="E7" s="181"/>
      <c r="F7" s="13" t="s">
        <v>528</v>
      </c>
      <c r="G7" s="183" t="s">
        <v>1306</v>
      </c>
      <c r="H7" s="201"/>
    </row>
    <row r="8" spans="2:8">
      <c r="B8" s="780"/>
      <c r="C8" s="774"/>
      <c r="D8" s="181"/>
      <c r="E8" s="181"/>
      <c r="F8" s="13" t="s">
        <v>530</v>
      </c>
      <c r="G8" s="183" t="s">
        <v>531</v>
      </c>
      <c r="H8" s="201"/>
    </row>
    <row r="9" spans="2:8">
      <c r="B9" s="781"/>
      <c r="C9" s="774"/>
      <c r="D9" s="181"/>
      <c r="E9" s="181"/>
      <c r="F9" s="13" t="s">
        <v>289</v>
      </c>
      <c r="G9" s="182" t="s">
        <v>192</v>
      </c>
      <c r="H9" s="201"/>
    </row>
    <row r="10" spans="2:8" ht="23">
      <c r="B10" s="782"/>
      <c r="C10" s="776"/>
      <c r="D10" s="184"/>
      <c r="E10" s="184"/>
      <c r="F10" s="186" t="s">
        <v>193</v>
      </c>
      <c r="G10" s="185" t="s">
        <v>1309</v>
      </c>
      <c r="H10" s="201"/>
    </row>
    <row r="11" spans="2:8">
      <c r="B11" s="779"/>
      <c r="C11" s="773" t="s">
        <v>1962</v>
      </c>
      <c r="D11" s="179"/>
      <c r="E11" s="179"/>
      <c r="F11" s="187" t="s">
        <v>177</v>
      </c>
      <c r="G11" s="180" t="s">
        <v>246</v>
      </c>
      <c r="H11" s="201"/>
    </row>
    <row r="12" spans="2:8">
      <c r="B12" s="780"/>
      <c r="C12" s="774"/>
      <c r="D12" s="181"/>
      <c r="E12" s="181"/>
      <c r="F12" s="74" t="s">
        <v>249</v>
      </c>
      <c r="G12" s="182" t="s">
        <v>249</v>
      </c>
      <c r="H12" s="201"/>
    </row>
    <row r="13" spans="2:8">
      <c r="B13" s="780"/>
      <c r="C13" s="774"/>
      <c r="D13" s="181"/>
      <c r="E13" s="181"/>
      <c r="F13" s="74" t="s">
        <v>251</v>
      </c>
      <c r="G13" s="182" t="s">
        <v>1698</v>
      </c>
      <c r="H13" s="201"/>
    </row>
    <row r="14" spans="2:8">
      <c r="B14" s="780"/>
      <c r="C14" s="774"/>
      <c r="D14" s="181"/>
      <c r="E14" s="181"/>
      <c r="F14" s="13" t="s">
        <v>254</v>
      </c>
      <c r="G14" s="182" t="s">
        <v>255</v>
      </c>
      <c r="H14" s="201"/>
    </row>
    <row r="15" spans="2:8">
      <c r="B15" s="780"/>
      <c r="C15" s="774"/>
      <c r="D15" s="181"/>
      <c r="E15" s="181"/>
      <c r="F15" s="13" t="s">
        <v>258</v>
      </c>
      <c r="G15" s="182" t="s">
        <v>259</v>
      </c>
      <c r="H15" s="201"/>
    </row>
    <row r="16" spans="2:8">
      <c r="B16" s="780"/>
      <c r="C16" s="774"/>
      <c r="D16" s="181"/>
      <c r="E16" s="181"/>
      <c r="F16" s="13" t="s">
        <v>260</v>
      </c>
      <c r="G16" s="182" t="s">
        <v>261</v>
      </c>
      <c r="H16" s="201"/>
    </row>
    <row r="17" spans="2:8">
      <c r="B17" s="780"/>
      <c r="C17" s="776"/>
      <c r="D17" s="184"/>
      <c r="E17" s="184"/>
      <c r="F17" s="186" t="s">
        <v>262</v>
      </c>
      <c r="G17" s="185" t="s">
        <v>263</v>
      </c>
      <c r="H17" s="201"/>
    </row>
    <row r="18" spans="2:8" ht="23">
      <c r="B18" s="782"/>
      <c r="C18" s="773" t="s">
        <v>1963</v>
      </c>
      <c r="D18" s="179"/>
      <c r="E18" s="179"/>
      <c r="F18" s="187" t="s">
        <v>1874</v>
      </c>
      <c r="G18" s="188" t="s">
        <v>878</v>
      </c>
      <c r="H18" s="201"/>
    </row>
    <row r="19" spans="2:8" ht="14.5" thickBot="1">
      <c r="B19" s="346"/>
      <c r="C19" s="776"/>
      <c r="D19" s="184"/>
      <c r="E19" s="184"/>
      <c r="F19" s="189" t="s">
        <v>879</v>
      </c>
      <c r="G19" s="190" t="s">
        <v>880</v>
      </c>
      <c r="H19" s="201"/>
    </row>
    <row r="20" spans="2:8">
      <c r="C20" s="773" t="s">
        <v>589</v>
      </c>
      <c r="D20" s="179"/>
      <c r="E20" s="179"/>
      <c r="F20" s="187" t="s">
        <v>1403</v>
      </c>
      <c r="G20" s="174" t="s">
        <v>1965</v>
      </c>
      <c r="H20" s="201"/>
    </row>
    <row r="21" spans="2:8" ht="46">
      <c r="C21" s="774"/>
      <c r="D21" s="181"/>
      <c r="E21" s="181"/>
      <c r="F21" s="74" t="s">
        <v>177</v>
      </c>
      <c r="G21" s="175" t="s">
        <v>1966</v>
      </c>
      <c r="H21" s="201"/>
    </row>
    <row r="22" spans="2:8">
      <c r="C22" s="774"/>
      <c r="D22" s="191"/>
      <c r="E22" s="191"/>
      <c r="F22" s="74" t="s">
        <v>236</v>
      </c>
      <c r="G22" s="175" t="s">
        <v>1347</v>
      </c>
      <c r="H22" s="201"/>
    </row>
    <row r="23" spans="2:8" ht="57.5">
      <c r="C23" s="774"/>
      <c r="D23" s="191"/>
      <c r="E23" s="191"/>
      <c r="F23" s="74" t="s">
        <v>238</v>
      </c>
      <c r="G23" s="175" t="s">
        <v>1967</v>
      </c>
      <c r="H23" s="201"/>
    </row>
    <row r="24" spans="2:8">
      <c r="C24" s="774"/>
      <c r="D24" s="191"/>
      <c r="E24" s="191"/>
      <c r="F24" s="74" t="s">
        <v>289</v>
      </c>
      <c r="G24" s="175" t="s">
        <v>241</v>
      </c>
      <c r="H24" s="201"/>
    </row>
    <row r="25" spans="2:8">
      <c r="C25" s="776"/>
      <c r="D25" s="192"/>
      <c r="E25" s="192"/>
      <c r="F25" s="189" t="s">
        <v>242</v>
      </c>
      <c r="G25" s="176" t="s">
        <v>243</v>
      </c>
      <c r="H25" s="201"/>
    </row>
    <row r="26" spans="2:8" ht="23">
      <c r="C26" s="767" t="s">
        <v>1324</v>
      </c>
      <c r="D26" s="193"/>
      <c r="E26" s="193"/>
      <c r="F26" s="187" t="s">
        <v>177</v>
      </c>
      <c r="G26" s="174" t="s">
        <v>1311</v>
      </c>
      <c r="H26" s="201"/>
    </row>
    <row r="27" spans="2:8" ht="23">
      <c r="C27" s="772"/>
      <c r="D27" s="191"/>
      <c r="E27" s="191"/>
      <c r="F27" s="74" t="s">
        <v>540</v>
      </c>
      <c r="G27" s="175" t="s">
        <v>1313</v>
      </c>
      <c r="H27" s="201"/>
    </row>
    <row r="28" spans="2:8">
      <c r="C28" s="772"/>
      <c r="D28" s="191"/>
      <c r="E28" s="191"/>
      <c r="F28" s="74" t="s">
        <v>542</v>
      </c>
      <c r="G28" s="175" t="s">
        <v>1315</v>
      </c>
      <c r="H28" s="201"/>
    </row>
    <row r="29" spans="2:8" ht="23">
      <c r="C29" s="772"/>
      <c r="D29" s="191"/>
      <c r="E29" s="191"/>
      <c r="F29" s="74" t="s">
        <v>1752</v>
      </c>
      <c r="G29" s="175" t="s">
        <v>1319</v>
      </c>
      <c r="H29" s="201"/>
    </row>
    <row r="30" spans="2:8">
      <c r="C30" s="772"/>
      <c r="D30" s="191"/>
      <c r="E30" s="191"/>
      <c r="F30" s="74" t="s">
        <v>581</v>
      </c>
      <c r="G30" s="175" t="s">
        <v>1321</v>
      </c>
      <c r="H30" s="201"/>
    </row>
    <row r="31" spans="2:8">
      <c r="C31" s="772"/>
      <c r="D31" s="191"/>
      <c r="E31" s="191"/>
      <c r="F31" s="74" t="s">
        <v>1754</v>
      </c>
      <c r="G31" s="175" t="s">
        <v>1325</v>
      </c>
      <c r="H31" s="201"/>
    </row>
    <row r="32" spans="2:8">
      <c r="C32" s="787"/>
      <c r="D32" s="192"/>
      <c r="E32" s="192"/>
      <c r="F32" s="189" t="s">
        <v>289</v>
      </c>
      <c r="G32" s="176" t="s">
        <v>1327</v>
      </c>
      <c r="H32" s="201"/>
    </row>
    <row r="33" spans="3:8">
      <c r="C33" s="767" t="s">
        <v>1968</v>
      </c>
      <c r="D33" s="193"/>
      <c r="E33" s="193"/>
      <c r="F33" s="187" t="s">
        <v>177</v>
      </c>
      <c r="G33" s="174" t="s">
        <v>1334</v>
      </c>
      <c r="H33" s="201"/>
    </row>
    <row r="34" spans="3:8">
      <c r="C34" s="772"/>
      <c r="D34" s="191"/>
      <c r="E34" s="191"/>
      <c r="F34" s="74" t="s">
        <v>1336</v>
      </c>
      <c r="G34" s="175" t="s">
        <v>1337</v>
      </c>
      <c r="H34" s="201"/>
    </row>
    <row r="35" spans="3:8">
      <c r="C35" s="772"/>
      <c r="D35" s="191"/>
      <c r="E35" s="191"/>
      <c r="F35" s="74" t="s">
        <v>1340</v>
      </c>
      <c r="G35" s="175" t="s">
        <v>1341</v>
      </c>
      <c r="H35" s="201"/>
    </row>
    <row r="36" spans="3:8">
      <c r="C36" s="787"/>
      <c r="D36" s="192"/>
      <c r="E36" s="192"/>
      <c r="F36" s="189" t="s">
        <v>289</v>
      </c>
      <c r="G36" s="176" t="s">
        <v>1343</v>
      </c>
      <c r="H36" s="201"/>
    </row>
    <row r="37" spans="3:8" ht="23">
      <c r="C37" s="767" t="s">
        <v>264</v>
      </c>
      <c r="D37" s="193"/>
      <c r="E37" s="193"/>
      <c r="F37" s="187" t="s">
        <v>177</v>
      </c>
      <c r="G37" s="188" t="s">
        <v>1375</v>
      </c>
      <c r="H37" s="201"/>
    </row>
    <row r="38" spans="3:8">
      <c r="C38" s="772"/>
      <c r="D38" s="191"/>
      <c r="E38" s="191"/>
      <c r="F38" s="74" t="s">
        <v>581</v>
      </c>
      <c r="G38" s="175" t="s">
        <v>264</v>
      </c>
      <c r="H38" s="201"/>
    </row>
    <row r="39" spans="3:8">
      <c r="C39" s="772"/>
      <c r="D39" s="191"/>
      <c r="E39" s="191"/>
      <c r="F39" s="74" t="s">
        <v>1754</v>
      </c>
      <c r="G39" s="175" t="s">
        <v>1969</v>
      </c>
      <c r="H39" s="201"/>
    </row>
    <row r="40" spans="3:8" ht="14.5" thickBot="1">
      <c r="C40" s="787"/>
      <c r="D40" s="192"/>
      <c r="E40" s="192"/>
      <c r="F40" s="189" t="s">
        <v>289</v>
      </c>
      <c r="G40" s="176" t="s">
        <v>1379</v>
      </c>
      <c r="H40" s="201"/>
    </row>
    <row r="42" spans="3:8" ht="14.5" thickBot="1">
      <c r="C42" s="364" t="s">
        <v>2035</v>
      </c>
    </row>
    <row r="43" spans="3:8">
      <c r="C43" s="862" t="s">
        <v>2036</v>
      </c>
      <c r="D43" s="389"/>
      <c r="E43" s="389"/>
      <c r="F43" s="392" t="s">
        <v>205</v>
      </c>
      <c r="G43" s="393" t="s">
        <v>562</v>
      </c>
    </row>
    <row r="44" spans="3:8">
      <c r="C44" s="863"/>
      <c r="F44" s="328" t="s">
        <v>565</v>
      </c>
      <c r="G44" s="394" t="s">
        <v>755</v>
      </c>
    </row>
    <row r="45" spans="3:8" ht="23">
      <c r="C45" s="863"/>
      <c r="F45" s="328" t="s">
        <v>568</v>
      </c>
      <c r="G45" s="394" t="s">
        <v>215</v>
      </c>
    </row>
    <row r="46" spans="3:8">
      <c r="C46" s="863"/>
      <c r="F46" s="328" t="s">
        <v>216</v>
      </c>
      <c r="G46" s="394" t="s">
        <v>569</v>
      </c>
    </row>
    <row r="47" spans="3:8">
      <c r="C47" s="863"/>
      <c r="F47" s="328" t="s">
        <v>570</v>
      </c>
      <c r="G47" s="394" t="s">
        <v>571</v>
      </c>
    </row>
    <row r="48" spans="3:8">
      <c r="C48" s="863"/>
      <c r="F48" s="328" t="s">
        <v>572</v>
      </c>
      <c r="G48" s="394" t="s">
        <v>573</v>
      </c>
    </row>
    <row r="49" spans="3:7">
      <c r="C49" s="863"/>
      <c r="F49" s="328" t="s">
        <v>574</v>
      </c>
      <c r="G49" s="394" t="s">
        <v>575</v>
      </c>
    </row>
    <row r="50" spans="3:7" ht="14.5" thickBot="1">
      <c r="C50" s="864"/>
      <c r="D50" s="391"/>
      <c r="E50" s="391"/>
      <c r="F50" s="395" t="s">
        <v>193</v>
      </c>
      <c r="G50" s="396" t="s">
        <v>439</v>
      </c>
    </row>
    <row r="51" spans="3:7">
      <c r="C51" s="859" t="s">
        <v>358</v>
      </c>
      <c r="D51" s="397"/>
      <c r="E51" s="397"/>
      <c r="F51" s="398" t="s">
        <v>809</v>
      </c>
      <c r="G51" s="399" t="s">
        <v>360</v>
      </c>
    </row>
    <row r="52" spans="3:7" ht="14.5" thickBot="1">
      <c r="C52" s="860"/>
      <c r="D52" s="378"/>
      <c r="E52" s="378"/>
      <c r="F52" s="327" t="s">
        <v>810</v>
      </c>
      <c r="G52" s="400" t="s">
        <v>362</v>
      </c>
    </row>
    <row r="53" spans="3:7">
      <c r="C53" s="860"/>
      <c r="F53" s="327" t="s">
        <v>811</v>
      </c>
      <c r="G53" s="400" t="s">
        <v>363</v>
      </c>
    </row>
    <row r="54" spans="3:7" ht="14.5" thickBot="1">
      <c r="C54" s="861"/>
      <c r="D54" s="391"/>
      <c r="E54" s="391"/>
      <c r="F54" s="401" t="s">
        <v>812</v>
      </c>
      <c r="G54" s="402" t="s">
        <v>365</v>
      </c>
    </row>
    <row r="55" spans="3:7">
      <c r="C55" s="168"/>
      <c r="D55" s="168"/>
      <c r="E55" s="168"/>
    </row>
  </sheetData>
  <mergeCells count="11">
    <mergeCell ref="C51:C54"/>
    <mergeCell ref="B5:B10"/>
    <mergeCell ref="C5:C10"/>
    <mergeCell ref="B11:B18"/>
    <mergeCell ref="C11:C17"/>
    <mergeCell ref="C18:C19"/>
    <mergeCell ref="C20:C25"/>
    <mergeCell ref="C26:C32"/>
    <mergeCell ref="C33:C36"/>
    <mergeCell ref="C37:C40"/>
    <mergeCell ref="C43:C50"/>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50AB-CD6A-4B10-B22D-3C2DE2E350AD}">
  <dimension ref="B2:H54"/>
  <sheetViews>
    <sheetView workbookViewId="0">
      <pane xSplit="6" ySplit="4" topLeftCell="G36" activePane="bottomRight" state="frozen"/>
      <selection activeCell="G98" sqref="G98"/>
      <selection pane="topRight" activeCell="G98" sqref="G98"/>
      <selection pane="bottomLeft" activeCell="G98" sqref="G98"/>
      <selection pane="bottomRight" activeCell="G98" sqref="G98"/>
    </sheetView>
  </sheetViews>
  <sheetFormatPr defaultColWidth="9" defaultRowHeight="14"/>
  <cols>
    <col min="1" max="1" width="4.25" style="168" customWidth="1"/>
    <col min="2" max="2" width="12.58203125" style="168" hidden="1" customWidth="1"/>
    <col min="3" max="3" width="17.08203125" style="169"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8" ht="14.5" thickBot="1"/>
    <row r="3" spans="2:8">
      <c r="B3" s="254" t="s">
        <v>132</v>
      </c>
      <c r="C3" s="256" t="s">
        <v>1951</v>
      </c>
      <c r="D3" s="257" t="s">
        <v>134</v>
      </c>
      <c r="E3" s="257" t="s">
        <v>1952</v>
      </c>
      <c r="F3" s="257" t="s">
        <v>1953</v>
      </c>
      <c r="G3" s="258" t="s">
        <v>1954</v>
      </c>
    </row>
    <row r="4" spans="2:8" ht="14.5" thickBot="1">
      <c r="B4" s="255" t="s">
        <v>1955</v>
      </c>
      <c r="C4" s="259" t="s">
        <v>1956</v>
      </c>
      <c r="D4" s="260" t="s">
        <v>1957</v>
      </c>
      <c r="E4" s="260" t="s">
        <v>1958</v>
      </c>
      <c r="F4" s="261" t="s">
        <v>154</v>
      </c>
      <c r="G4" s="262" t="s">
        <v>1959</v>
      </c>
    </row>
    <row r="5" spans="2:8" ht="34.5">
      <c r="B5" s="779"/>
      <c r="C5" s="865" t="s">
        <v>1960</v>
      </c>
      <c r="D5" s="372"/>
      <c r="E5" s="372"/>
      <c r="F5" s="373" t="s">
        <v>177</v>
      </c>
      <c r="G5" s="374" t="s">
        <v>1961</v>
      </c>
      <c r="H5" s="360"/>
    </row>
    <row r="6" spans="2:8">
      <c r="B6" s="780"/>
      <c r="C6" s="866"/>
      <c r="D6" s="375"/>
      <c r="E6" s="375"/>
      <c r="F6" s="325" t="s">
        <v>526</v>
      </c>
      <c r="G6" s="376" t="s">
        <v>527</v>
      </c>
      <c r="H6" s="360"/>
    </row>
    <row r="7" spans="2:8">
      <c r="B7" s="780"/>
      <c r="C7" s="866"/>
      <c r="D7" s="375"/>
      <c r="E7" s="375"/>
      <c r="F7" s="325" t="s">
        <v>528</v>
      </c>
      <c r="G7" s="377" t="s">
        <v>1306</v>
      </c>
      <c r="H7" s="360"/>
    </row>
    <row r="8" spans="2:8">
      <c r="B8" s="780"/>
      <c r="C8" s="866"/>
      <c r="D8" s="375"/>
      <c r="E8" s="375"/>
      <c r="F8" s="325" t="s">
        <v>530</v>
      </c>
      <c r="G8" s="377" t="s">
        <v>531</v>
      </c>
      <c r="H8" s="360"/>
    </row>
    <row r="9" spans="2:8">
      <c r="B9" s="781"/>
      <c r="C9" s="866"/>
      <c r="D9" s="375"/>
      <c r="E9" s="375"/>
      <c r="F9" s="325" t="s">
        <v>289</v>
      </c>
      <c r="G9" s="376" t="s">
        <v>192</v>
      </c>
      <c r="H9" s="360"/>
    </row>
    <row r="10" spans="2:8" ht="24" customHeight="1" thickBot="1">
      <c r="B10" s="782"/>
      <c r="C10" s="867"/>
      <c r="D10" s="378"/>
      <c r="E10" s="378"/>
      <c r="F10" s="379" t="s">
        <v>193</v>
      </c>
      <c r="G10" s="380" t="s">
        <v>1309</v>
      </c>
      <c r="H10" s="360"/>
    </row>
    <row r="11" spans="2:8">
      <c r="B11" s="779"/>
      <c r="C11" s="865" t="s">
        <v>1962</v>
      </c>
      <c r="D11" s="372"/>
      <c r="E11" s="372"/>
      <c r="F11" s="381" t="s">
        <v>177</v>
      </c>
      <c r="G11" s="374" t="s">
        <v>246</v>
      </c>
      <c r="H11" s="360"/>
    </row>
    <row r="12" spans="2:8">
      <c r="B12" s="780"/>
      <c r="C12" s="866"/>
      <c r="D12" s="375"/>
      <c r="E12" s="375"/>
      <c r="F12" s="326" t="s">
        <v>249</v>
      </c>
      <c r="G12" s="376" t="s">
        <v>249</v>
      </c>
      <c r="H12" s="360"/>
    </row>
    <row r="13" spans="2:8">
      <c r="B13" s="780"/>
      <c r="C13" s="866"/>
      <c r="D13" s="375"/>
      <c r="E13" s="375"/>
      <c r="F13" s="326" t="s">
        <v>251</v>
      </c>
      <c r="G13" s="376" t="s">
        <v>1698</v>
      </c>
      <c r="H13" s="360"/>
    </row>
    <row r="14" spans="2:8">
      <c r="B14" s="780"/>
      <c r="C14" s="866"/>
      <c r="D14" s="375"/>
      <c r="E14" s="375"/>
      <c r="F14" s="325" t="s">
        <v>254</v>
      </c>
      <c r="G14" s="376" t="s">
        <v>255</v>
      </c>
      <c r="H14" s="360"/>
    </row>
    <row r="15" spans="2:8">
      <c r="B15" s="780"/>
      <c r="C15" s="866"/>
      <c r="D15" s="375"/>
      <c r="E15" s="375"/>
      <c r="F15" s="325" t="s">
        <v>258</v>
      </c>
      <c r="G15" s="376" t="s">
        <v>259</v>
      </c>
      <c r="H15" s="360"/>
    </row>
    <row r="16" spans="2:8">
      <c r="B16" s="780"/>
      <c r="C16" s="866"/>
      <c r="D16" s="375"/>
      <c r="E16" s="375"/>
      <c r="F16" s="325" t="s">
        <v>260</v>
      </c>
      <c r="G16" s="376" t="s">
        <v>261</v>
      </c>
      <c r="H16" s="360"/>
    </row>
    <row r="17" spans="2:8" ht="14.5" thickBot="1">
      <c r="B17" s="780"/>
      <c r="C17" s="867"/>
      <c r="D17" s="378"/>
      <c r="E17" s="378"/>
      <c r="F17" s="379" t="s">
        <v>262</v>
      </c>
      <c r="G17" s="380" t="s">
        <v>263</v>
      </c>
      <c r="H17" s="360"/>
    </row>
    <row r="18" spans="2:8" ht="24" customHeight="1" thickBot="1">
      <c r="B18" s="782"/>
      <c r="C18" s="865" t="s">
        <v>1963</v>
      </c>
      <c r="D18" s="372"/>
      <c r="E18" s="372"/>
      <c r="F18" s="381" t="s">
        <v>1874</v>
      </c>
      <c r="G18" s="361" t="s">
        <v>878</v>
      </c>
      <c r="H18" s="360"/>
    </row>
    <row r="19" spans="2:8" ht="14.5" thickBot="1">
      <c r="B19" s="346"/>
      <c r="C19" s="867"/>
      <c r="D19" s="378"/>
      <c r="E19" s="378"/>
      <c r="F19" s="382" t="s">
        <v>879</v>
      </c>
      <c r="G19" s="387" t="s">
        <v>880</v>
      </c>
      <c r="H19" s="360"/>
    </row>
    <row r="20" spans="2:8">
      <c r="C20" s="865" t="s">
        <v>589</v>
      </c>
      <c r="D20" s="372"/>
      <c r="E20" s="372"/>
      <c r="F20" s="381" t="s">
        <v>1403</v>
      </c>
      <c r="G20" s="354" t="s">
        <v>1965</v>
      </c>
      <c r="H20" s="360"/>
    </row>
    <row r="21" spans="2:8" ht="46">
      <c r="C21" s="866"/>
      <c r="D21" s="375"/>
      <c r="E21" s="375"/>
      <c r="F21" s="326" t="s">
        <v>177</v>
      </c>
      <c r="G21" s="358" t="s">
        <v>1966</v>
      </c>
      <c r="H21" s="360"/>
    </row>
    <row r="22" spans="2:8">
      <c r="C22" s="866"/>
      <c r="D22" s="383"/>
      <c r="E22" s="383"/>
      <c r="F22" s="326" t="s">
        <v>236</v>
      </c>
      <c r="G22" s="358" t="s">
        <v>1347</v>
      </c>
      <c r="H22" s="360"/>
    </row>
    <row r="23" spans="2:8" ht="57.5">
      <c r="C23" s="866"/>
      <c r="D23" s="383"/>
      <c r="E23" s="383"/>
      <c r="F23" s="326" t="s">
        <v>238</v>
      </c>
      <c r="G23" s="358" t="s">
        <v>1967</v>
      </c>
      <c r="H23" s="360"/>
    </row>
    <row r="24" spans="2:8">
      <c r="C24" s="866"/>
      <c r="D24" s="383"/>
      <c r="E24" s="383"/>
      <c r="F24" s="326" t="s">
        <v>289</v>
      </c>
      <c r="G24" s="358" t="s">
        <v>241</v>
      </c>
      <c r="H24" s="360"/>
    </row>
    <row r="25" spans="2:8" ht="14.5" thickBot="1">
      <c r="C25" s="867"/>
      <c r="D25" s="384"/>
      <c r="E25" s="384"/>
      <c r="F25" s="382" t="s">
        <v>242</v>
      </c>
      <c r="G25" s="355" t="s">
        <v>243</v>
      </c>
      <c r="H25" s="360"/>
    </row>
    <row r="26" spans="2:8" ht="23">
      <c r="C26" s="868" t="s">
        <v>1324</v>
      </c>
      <c r="D26" s="385"/>
      <c r="E26" s="385"/>
      <c r="F26" s="381" t="s">
        <v>177</v>
      </c>
      <c r="G26" s="354" t="s">
        <v>1311</v>
      </c>
      <c r="H26" s="360"/>
    </row>
    <row r="27" spans="2:8" ht="23">
      <c r="C27" s="869"/>
      <c r="D27" s="383"/>
      <c r="E27" s="383"/>
      <c r="F27" s="326" t="s">
        <v>540</v>
      </c>
      <c r="G27" s="358" t="s">
        <v>1313</v>
      </c>
      <c r="H27" s="360"/>
    </row>
    <row r="28" spans="2:8">
      <c r="C28" s="869"/>
      <c r="D28" s="383"/>
      <c r="E28" s="383"/>
      <c r="F28" s="326" t="s">
        <v>542</v>
      </c>
      <c r="G28" s="358" t="s">
        <v>1315</v>
      </c>
      <c r="H28" s="360"/>
    </row>
    <row r="29" spans="2:8" ht="23">
      <c r="C29" s="869"/>
      <c r="D29" s="383"/>
      <c r="E29" s="383"/>
      <c r="F29" s="326" t="s">
        <v>1752</v>
      </c>
      <c r="G29" s="358" t="s">
        <v>1319</v>
      </c>
      <c r="H29" s="360"/>
    </row>
    <row r="30" spans="2:8">
      <c r="C30" s="869"/>
      <c r="D30" s="383"/>
      <c r="E30" s="383"/>
      <c r="F30" s="326" t="s">
        <v>581</v>
      </c>
      <c r="G30" s="358" t="s">
        <v>1321</v>
      </c>
      <c r="H30" s="360"/>
    </row>
    <row r="31" spans="2:8">
      <c r="C31" s="869"/>
      <c r="D31" s="383"/>
      <c r="E31" s="383"/>
      <c r="F31" s="326" t="s">
        <v>1754</v>
      </c>
      <c r="G31" s="358" t="s">
        <v>1325</v>
      </c>
      <c r="H31" s="360"/>
    </row>
    <row r="32" spans="2:8" ht="14.5" thickBot="1">
      <c r="C32" s="870"/>
      <c r="D32" s="384"/>
      <c r="E32" s="384"/>
      <c r="F32" s="382" t="s">
        <v>289</v>
      </c>
      <c r="G32" s="355" t="s">
        <v>1327</v>
      </c>
      <c r="H32" s="360"/>
    </row>
    <row r="33" spans="3:8">
      <c r="C33" s="868" t="s">
        <v>1968</v>
      </c>
      <c r="D33" s="385"/>
      <c r="E33" s="385"/>
      <c r="F33" s="381" t="s">
        <v>177</v>
      </c>
      <c r="G33" s="354" t="s">
        <v>1334</v>
      </c>
      <c r="H33" s="360"/>
    </row>
    <row r="34" spans="3:8">
      <c r="C34" s="869"/>
      <c r="D34" s="383"/>
      <c r="E34" s="383"/>
      <c r="F34" s="326" t="s">
        <v>1336</v>
      </c>
      <c r="G34" s="358" t="s">
        <v>1337</v>
      </c>
      <c r="H34" s="360"/>
    </row>
    <row r="35" spans="3:8">
      <c r="C35" s="869"/>
      <c r="D35" s="383"/>
      <c r="E35" s="383"/>
      <c r="F35" s="326" t="s">
        <v>1340</v>
      </c>
      <c r="G35" s="358" t="s">
        <v>1341</v>
      </c>
      <c r="H35" s="360"/>
    </row>
    <row r="36" spans="3:8" ht="14.5" thickBot="1">
      <c r="C36" s="870"/>
      <c r="D36" s="384"/>
      <c r="E36" s="384"/>
      <c r="F36" s="382" t="s">
        <v>289</v>
      </c>
      <c r="G36" s="355" t="s">
        <v>1343</v>
      </c>
      <c r="H36" s="360"/>
    </row>
    <row r="37" spans="3:8" ht="23">
      <c r="C37" s="868" t="s">
        <v>264</v>
      </c>
      <c r="D37" s="385"/>
      <c r="E37" s="385"/>
      <c r="F37" s="381" t="s">
        <v>177</v>
      </c>
      <c r="G37" s="361" t="s">
        <v>1375</v>
      </c>
      <c r="H37" s="360"/>
    </row>
    <row r="38" spans="3:8">
      <c r="C38" s="869"/>
      <c r="D38" s="383"/>
      <c r="E38" s="383"/>
      <c r="F38" s="326" t="s">
        <v>581</v>
      </c>
      <c r="G38" s="358" t="s">
        <v>264</v>
      </c>
      <c r="H38" s="360"/>
    </row>
    <row r="39" spans="3:8">
      <c r="C39" s="869"/>
      <c r="D39" s="383"/>
      <c r="E39" s="383"/>
      <c r="F39" s="326" t="s">
        <v>1754</v>
      </c>
      <c r="G39" s="358" t="s">
        <v>1969</v>
      </c>
      <c r="H39" s="360"/>
    </row>
    <row r="40" spans="3:8" ht="14.5" thickBot="1">
      <c r="C40" s="870"/>
      <c r="D40" s="384"/>
      <c r="E40" s="384"/>
      <c r="F40" s="382" t="s">
        <v>289</v>
      </c>
      <c r="G40" s="355" t="s">
        <v>1379</v>
      </c>
      <c r="H40" s="360"/>
    </row>
    <row r="41" spans="3:8" ht="17">
      <c r="C41" s="386"/>
    </row>
    <row r="42" spans="3:8" ht="14.5" thickBot="1">
      <c r="C42" s="364" t="s">
        <v>2037</v>
      </c>
    </row>
    <row r="43" spans="3:8">
      <c r="C43" s="862" t="s">
        <v>2036</v>
      </c>
      <c r="D43" s="389"/>
      <c r="E43" s="389"/>
      <c r="F43" s="392" t="s">
        <v>205</v>
      </c>
      <c r="G43" s="393" t="s">
        <v>562</v>
      </c>
    </row>
    <row r="44" spans="3:8">
      <c r="C44" s="863"/>
      <c r="F44" s="328" t="s">
        <v>565</v>
      </c>
      <c r="G44" s="394" t="s">
        <v>755</v>
      </c>
    </row>
    <row r="45" spans="3:8" ht="23">
      <c r="C45" s="863"/>
      <c r="F45" s="328" t="s">
        <v>568</v>
      </c>
      <c r="G45" s="394" t="s">
        <v>215</v>
      </c>
    </row>
    <row r="46" spans="3:8">
      <c r="C46" s="863"/>
      <c r="F46" s="328" t="s">
        <v>216</v>
      </c>
      <c r="G46" s="394" t="s">
        <v>569</v>
      </c>
    </row>
    <row r="47" spans="3:8">
      <c r="C47" s="863"/>
      <c r="F47" s="328" t="s">
        <v>570</v>
      </c>
      <c r="G47" s="394" t="s">
        <v>571</v>
      </c>
    </row>
    <row r="48" spans="3:8">
      <c r="C48" s="863"/>
      <c r="F48" s="328" t="s">
        <v>572</v>
      </c>
      <c r="G48" s="394" t="s">
        <v>573</v>
      </c>
    </row>
    <row r="49" spans="3:7">
      <c r="C49" s="863"/>
      <c r="F49" s="328" t="s">
        <v>574</v>
      </c>
      <c r="G49" s="394" t="s">
        <v>575</v>
      </c>
    </row>
    <row r="50" spans="3:7" ht="14.5" thickBot="1">
      <c r="C50" s="863"/>
      <c r="F50" s="328" t="s">
        <v>193</v>
      </c>
      <c r="G50" s="442" t="s">
        <v>439</v>
      </c>
    </row>
    <row r="51" spans="3:7">
      <c r="C51" s="871" t="s">
        <v>2038</v>
      </c>
      <c r="D51" s="389"/>
      <c r="E51" s="389"/>
      <c r="F51" s="390" t="s">
        <v>578</v>
      </c>
      <c r="G51" s="443" t="s">
        <v>579</v>
      </c>
    </row>
    <row r="52" spans="3:7">
      <c r="C52" s="872"/>
      <c r="F52" s="388" t="s">
        <v>568</v>
      </c>
      <c r="G52" s="444" t="s">
        <v>580</v>
      </c>
    </row>
    <row r="53" spans="3:7">
      <c r="C53" s="872"/>
      <c r="F53" s="388" t="s">
        <v>581</v>
      </c>
      <c r="G53" s="444" t="s">
        <v>582</v>
      </c>
    </row>
    <row r="54" spans="3:7" ht="14.5" thickBot="1">
      <c r="C54" s="873"/>
      <c r="D54" s="391"/>
      <c r="E54" s="391"/>
      <c r="F54" s="445" t="s">
        <v>583</v>
      </c>
      <c r="G54" s="446" t="s">
        <v>584</v>
      </c>
    </row>
  </sheetData>
  <mergeCells count="11">
    <mergeCell ref="C26:C32"/>
    <mergeCell ref="C33:C36"/>
    <mergeCell ref="C37:C40"/>
    <mergeCell ref="C43:C50"/>
    <mergeCell ref="C51:C54"/>
    <mergeCell ref="C20:C25"/>
    <mergeCell ref="B5:B10"/>
    <mergeCell ref="C5:C10"/>
    <mergeCell ref="B11:B18"/>
    <mergeCell ref="C11:C17"/>
    <mergeCell ref="C18:C19"/>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E976-A0C0-4D2C-8AB2-A0224BED7394}">
  <dimension ref="B2:H69"/>
  <sheetViews>
    <sheetView workbookViewId="0">
      <pane xSplit="6" ySplit="4" topLeftCell="G45" activePane="bottomRight" state="frozen"/>
      <selection activeCell="G59" sqref="G58:G59"/>
      <selection pane="topRight" activeCell="G59" sqref="G58:G59"/>
      <selection pane="bottomLeft" activeCell="G59" sqref="G58:G59"/>
      <selection pane="bottomRight" activeCell="G59" sqref="G58:G59"/>
    </sheetView>
  </sheetViews>
  <sheetFormatPr defaultColWidth="9" defaultRowHeight="14"/>
  <cols>
    <col min="1" max="1" width="4.25" style="168" customWidth="1"/>
    <col min="2" max="2" width="12.58203125" style="168" hidden="1" customWidth="1"/>
    <col min="3" max="3" width="17.08203125" style="169"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8" ht="14.5" thickBot="1"/>
    <row r="3" spans="2:8">
      <c r="B3" s="254" t="s">
        <v>132</v>
      </c>
      <c r="C3" s="256" t="s">
        <v>1951</v>
      </c>
      <c r="D3" s="257" t="s">
        <v>134</v>
      </c>
      <c r="E3" s="257" t="s">
        <v>1952</v>
      </c>
      <c r="F3" s="257" t="s">
        <v>1953</v>
      </c>
      <c r="G3" s="258" t="s">
        <v>1954</v>
      </c>
    </row>
    <row r="4" spans="2:8">
      <c r="B4" s="255" t="s">
        <v>1955</v>
      </c>
      <c r="C4" s="259" t="s">
        <v>1956</v>
      </c>
      <c r="D4" s="260" t="s">
        <v>1957</v>
      </c>
      <c r="E4" s="260" t="s">
        <v>1958</v>
      </c>
      <c r="F4" s="261" t="s">
        <v>154</v>
      </c>
      <c r="G4" s="262" t="s">
        <v>1959</v>
      </c>
    </row>
    <row r="5" spans="2:8" ht="34.5">
      <c r="B5" s="779"/>
      <c r="C5" s="773" t="s">
        <v>1960</v>
      </c>
      <c r="D5" s="179"/>
      <c r="E5" s="179"/>
      <c r="F5" s="304" t="s">
        <v>177</v>
      </c>
      <c r="G5" s="180" t="s">
        <v>1961</v>
      </c>
      <c r="H5" s="201"/>
    </row>
    <row r="6" spans="2:8">
      <c r="B6" s="780"/>
      <c r="C6" s="774"/>
      <c r="D6" s="181"/>
      <c r="E6" s="181"/>
      <c r="F6" s="13" t="s">
        <v>526</v>
      </c>
      <c r="G6" s="182" t="s">
        <v>527</v>
      </c>
      <c r="H6" s="201"/>
    </row>
    <row r="7" spans="2:8">
      <c r="B7" s="780"/>
      <c r="C7" s="774"/>
      <c r="D7" s="181"/>
      <c r="E7" s="181"/>
      <c r="F7" s="13" t="s">
        <v>528</v>
      </c>
      <c r="G7" s="183" t="s">
        <v>1306</v>
      </c>
      <c r="H7" s="201"/>
    </row>
    <row r="8" spans="2:8">
      <c r="B8" s="780"/>
      <c r="C8" s="774"/>
      <c r="D8" s="181"/>
      <c r="E8" s="181"/>
      <c r="F8" s="13" t="s">
        <v>530</v>
      </c>
      <c r="G8" s="183" t="s">
        <v>531</v>
      </c>
      <c r="H8" s="201"/>
    </row>
    <row r="9" spans="2:8">
      <c r="B9" s="781"/>
      <c r="C9" s="774"/>
      <c r="D9" s="181"/>
      <c r="E9" s="181"/>
      <c r="F9" s="13" t="s">
        <v>289</v>
      </c>
      <c r="G9" s="182" t="s">
        <v>192</v>
      </c>
      <c r="H9" s="201"/>
    </row>
    <row r="10" spans="2:8" ht="23">
      <c r="B10" s="782"/>
      <c r="C10" s="776"/>
      <c r="D10" s="184"/>
      <c r="E10" s="184"/>
      <c r="F10" s="186" t="s">
        <v>193</v>
      </c>
      <c r="G10" s="185" t="s">
        <v>1309</v>
      </c>
      <c r="H10" s="201"/>
    </row>
    <row r="11" spans="2:8">
      <c r="B11" s="779"/>
      <c r="C11" s="773" t="s">
        <v>1962</v>
      </c>
      <c r="D11" s="179"/>
      <c r="E11" s="179"/>
      <c r="F11" s="187" t="s">
        <v>177</v>
      </c>
      <c r="G11" s="180" t="s">
        <v>246</v>
      </c>
      <c r="H11" s="201"/>
    </row>
    <row r="12" spans="2:8">
      <c r="B12" s="780"/>
      <c r="C12" s="774"/>
      <c r="D12" s="181"/>
      <c r="E12" s="181"/>
      <c r="F12" s="74" t="s">
        <v>249</v>
      </c>
      <c r="G12" s="182" t="s">
        <v>249</v>
      </c>
      <c r="H12" s="201"/>
    </row>
    <row r="13" spans="2:8">
      <c r="B13" s="780"/>
      <c r="C13" s="774"/>
      <c r="D13" s="181"/>
      <c r="E13" s="181"/>
      <c r="F13" s="74" t="s">
        <v>251</v>
      </c>
      <c r="G13" s="182" t="s">
        <v>1698</v>
      </c>
      <c r="H13" s="201"/>
    </row>
    <row r="14" spans="2:8">
      <c r="B14" s="780"/>
      <c r="C14" s="774"/>
      <c r="D14" s="181"/>
      <c r="E14" s="181"/>
      <c r="F14" s="13" t="s">
        <v>254</v>
      </c>
      <c r="G14" s="182" t="s">
        <v>255</v>
      </c>
      <c r="H14" s="201"/>
    </row>
    <row r="15" spans="2:8">
      <c r="B15" s="780"/>
      <c r="C15" s="774"/>
      <c r="D15" s="181"/>
      <c r="E15" s="181"/>
      <c r="F15" s="13" t="s">
        <v>258</v>
      </c>
      <c r="G15" s="182" t="s">
        <v>259</v>
      </c>
      <c r="H15" s="201"/>
    </row>
    <row r="16" spans="2:8">
      <c r="B16" s="780"/>
      <c r="C16" s="774"/>
      <c r="D16" s="181"/>
      <c r="E16" s="181"/>
      <c r="F16" s="13" t="s">
        <v>260</v>
      </c>
      <c r="G16" s="182" t="s">
        <v>261</v>
      </c>
      <c r="H16" s="201"/>
    </row>
    <row r="17" spans="2:8">
      <c r="B17" s="780"/>
      <c r="C17" s="776"/>
      <c r="D17" s="184"/>
      <c r="E17" s="184"/>
      <c r="F17" s="186" t="s">
        <v>262</v>
      </c>
      <c r="G17" s="185" t="s">
        <v>263</v>
      </c>
      <c r="H17" s="201"/>
    </row>
    <row r="18" spans="2:8" ht="23">
      <c r="B18" s="782"/>
      <c r="C18" s="773" t="s">
        <v>1963</v>
      </c>
      <c r="D18" s="179"/>
      <c r="E18" s="179"/>
      <c r="F18" s="187" t="s">
        <v>1874</v>
      </c>
      <c r="G18" s="188" t="s">
        <v>878</v>
      </c>
      <c r="H18" s="201"/>
    </row>
    <row r="19" spans="2:8">
      <c r="B19" s="783"/>
      <c r="C19" s="776"/>
      <c r="D19" s="184"/>
      <c r="E19" s="184"/>
      <c r="F19" s="189" t="s">
        <v>879</v>
      </c>
      <c r="G19" s="190" t="s">
        <v>880</v>
      </c>
      <c r="H19" s="201"/>
    </row>
    <row r="20" spans="2:8">
      <c r="B20" s="780"/>
      <c r="C20" s="773" t="s">
        <v>1436</v>
      </c>
      <c r="D20" s="179"/>
      <c r="E20" s="179"/>
      <c r="F20" s="187" t="s">
        <v>177</v>
      </c>
      <c r="G20" s="180" t="s">
        <v>1430</v>
      </c>
      <c r="H20" s="201"/>
    </row>
    <row r="21" spans="2:8" ht="23">
      <c r="B21" s="780"/>
      <c r="C21" s="774"/>
      <c r="D21" s="181"/>
      <c r="E21" s="181"/>
      <c r="F21" s="74" t="s">
        <v>1964</v>
      </c>
      <c r="G21" s="182" t="s">
        <v>1432</v>
      </c>
      <c r="H21" s="201"/>
    </row>
    <row r="22" spans="2:8">
      <c r="B22" s="780"/>
      <c r="C22" s="774"/>
      <c r="D22" s="181"/>
      <c r="E22" s="181"/>
      <c r="F22" s="74" t="s">
        <v>1412</v>
      </c>
      <c r="G22" s="182" t="s">
        <v>1434</v>
      </c>
      <c r="H22" s="201"/>
    </row>
    <row r="23" spans="2:8">
      <c r="B23" s="780"/>
      <c r="C23" s="774"/>
      <c r="D23" s="181"/>
      <c r="E23" s="181"/>
      <c r="F23" s="74" t="s">
        <v>1436</v>
      </c>
      <c r="G23" s="182" t="s">
        <v>1437</v>
      </c>
      <c r="H23" s="201"/>
    </row>
    <row r="24" spans="2:8">
      <c r="B24" s="780"/>
      <c r="C24" s="774"/>
      <c r="D24" s="181"/>
      <c r="E24" s="181"/>
      <c r="F24" s="74" t="s">
        <v>1754</v>
      </c>
      <c r="G24" s="182" t="s">
        <v>1438</v>
      </c>
      <c r="H24" s="201"/>
    </row>
    <row r="25" spans="2:8">
      <c r="B25" s="782"/>
      <c r="C25" s="776"/>
      <c r="D25" s="184"/>
      <c r="E25" s="184"/>
      <c r="F25" s="189" t="s">
        <v>289</v>
      </c>
      <c r="G25" s="185" t="s">
        <v>1440</v>
      </c>
      <c r="H25" s="201"/>
    </row>
    <row r="26" spans="2:8">
      <c r="C26" s="773" t="s">
        <v>589</v>
      </c>
      <c r="D26" s="179"/>
      <c r="E26" s="179"/>
      <c r="F26" s="187" t="s">
        <v>1403</v>
      </c>
      <c r="G26" s="174" t="s">
        <v>1965</v>
      </c>
      <c r="H26" s="201"/>
    </row>
    <row r="27" spans="2:8" ht="46">
      <c r="C27" s="774"/>
      <c r="D27" s="181"/>
      <c r="E27" s="181"/>
      <c r="F27" s="74" t="s">
        <v>177</v>
      </c>
      <c r="G27" s="175" t="s">
        <v>1966</v>
      </c>
      <c r="H27" s="201"/>
    </row>
    <row r="28" spans="2:8">
      <c r="C28" s="774"/>
      <c r="D28" s="191"/>
      <c r="E28" s="191"/>
      <c r="F28" s="74" t="s">
        <v>236</v>
      </c>
      <c r="G28" s="175" t="s">
        <v>1347</v>
      </c>
      <c r="H28" s="201"/>
    </row>
    <row r="29" spans="2:8" ht="57.5">
      <c r="C29" s="774"/>
      <c r="D29" s="191"/>
      <c r="E29" s="191"/>
      <c r="F29" s="74" t="s">
        <v>238</v>
      </c>
      <c r="G29" s="175" t="s">
        <v>1967</v>
      </c>
      <c r="H29" s="201"/>
    </row>
    <row r="30" spans="2:8">
      <c r="C30" s="774"/>
      <c r="D30" s="191"/>
      <c r="E30" s="191"/>
      <c r="F30" s="74" t="s">
        <v>289</v>
      </c>
      <c r="G30" s="175" t="s">
        <v>241</v>
      </c>
      <c r="H30" s="201"/>
    </row>
    <row r="31" spans="2:8">
      <c r="C31" s="776"/>
      <c r="D31" s="192"/>
      <c r="E31" s="192"/>
      <c r="F31" s="189" t="s">
        <v>242</v>
      </c>
      <c r="G31" s="176" t="s">
        <v>243</v>
      </c>
      <c r="H31" s="201"/>
    </row>
    <row r="32" spans="2:8" ht="23">
      <c r="C32" s="767" t="s">
        <v>1324</v>
      </c>
      <c r="D32" s="193"/>
      <c r="E32" s="193"/>
      <c r="F32" s="187" t="s">
        <v>177</v>
      </c>
      <c r="G32" s="174" t="s">
        <v>1311</v>
      </c>
      <c r="H32" s="201"/>
    </row>
    <row r="33" spans="3:8" ht="23">
      <c r="C33" s="772"/>
      <c r="D33" s="191"/>
      <c r="E33" s="191"/>
      <c r="F33" s="74" t="s">
        <v>540</v>
      </c>
      <c r="G33" s="175" t="s">
        <v>1313</v>
      </c>
      <c r="H33" s="201"/>
    </row>
    <row r="34" spans="3:8">
      <c r="C34" s="772"/>
      <c r="D34" s="191"/>
      <c r="E34" s="191"/>
      <c r="F34" s="74" t="s">
        <v>542</v>
      </c>
      <c r="G34" s="175" t="s">
        <v>1315</v>
      </c>
      <c r="H34" s="201"/>
    </row>
    <row r="35" spans="3:8" ht="23">
      <c r="C35" s="772"/>
      <c r="D35" s="191"/>
      <c r="E35" s="191"/>
      <c r="F35" s="74" t="s">
        <v>1752</v>
      </c>
      <c r="G35" s="175" t="s">
        <v>1319</v>
      </c>
      <c r="H35" s="201"/>
    </row>
    <row r="36" spans="3:8">
      <c r="C36" s="772"/>
      <c r="D36" s="191"/>
      <c r="E36" s="191"/>
      <c r="F36" s="74" t="s">
        <v>581</v>
      </c>
      <c r="G36" s="175" t="s">
        <v>1321</v>
      </c>
      <c r="H36" s="201"/>
    </row>
    <row r="37" spans="3:8">
      <c r="C37" s="772"/>
      <c r="D37" s="191"/>
      <c r="E37" s="191"/>
      <c r="F37" s="74" t="s">
        <v>1754</v>
      </c>
      <c r="G37" s="175" t="s">
        <v>1325</v>
      </c>
      <c r="H37" s="201"/>
    </row>
    <row r="38" spans="3:8">
      <c r="C38" s="787"/>
      <c r="D38" s="192"/>
      <c r="E38" s="192"/>
      <c r="F38" s="189" t="s">
        <v>289</v>
      </c>
      <c r="G38" s="176" t="s">
        <v>1327</v>
      </c>
      <c r="H38" s="201"/>
    </row>
    <row r="39" spans="3:8">
      <c r="C39" s="767" t="s">
        <v>1968</v>
      </c>
      <c r="D39" s="193"/>
      <c r="E39" s="193"/>
      <c r="F39" s="187" t="s">
        <v>177</v>
      </c>
      <c r="G39" s="174" t="s">
        <v>1334</v>
      </c>
      <c r="H39" s="201"/>
    </row>
    <row r="40" spans="3:8">
      <c r="C40" s="772"/>
      <c r="D40" s="191"/>
      <c r="E40" s="191"/>
      <c r="F40" s="74" t="s">
        <v>1336</v>
      </c>
      <c r="G40" s="175" t="s">
        <v>1337</v>
      </c>
      <c r="H40" s="201"/>
    </row>
    <row r="41" spans="3:8">
      <c r="C41" s="772"/>
      <c r="D41" s="191"/>
      <c r="E41" s="191"/>
      <c r="F41" s="74" t="s">
        <v>1340</v>
      </c>
      <c r="G41" s="175" t="s">
        <v>1341</v>
      </c>
      <c r="H41" s="201"/>
    </row>
    <row r="42" spans="3:8">
      <c r="C42" s="787"/>
      <c r="D42" s="192"/>
      <c r="E42" s="192"/>
      <c r="F42" s="189" t="s">
        <v>289</v>
      </c>
      <c r="G42" s="176" t="s">
        <v>1343</v>
      </c>
      <c r="H42" s="201"/>
    </row>
    <row r="43" spans="3:8" ht="23">
      <c r="C43" s="767" t="s">
        <v>264</v>
      </c>
      <c r="D43" s="193"/>
      <c r="E43" s="193"/>
      <c r="F43" s="187" t="s">
        <v>177</v>
      </c>
      <c r="G43" s="188" t="s">
        <v>1375</v>
      </c>
      <c r="H43" s="201"/>
    </row>
    <row r="44" spans="3:8">
      <c r="C44" s="772"/>
      <c r="D44" s="191"/>
      <c r="E44" s="191"/>
      <c r="F44" s="74" t="s">
        <v>581</v>
      </c>
      <c r="G44" s="175" t="s">
        <v>264</v>
      </c>
      <c r="H44" s="201"/>
    </row>
    <row r="45" spans="3:8">
      <c r="C45" s="772"/>
      <c r="D45" s="191"/>
      <c r="E45" s="191"/>
      <c r="F45" s="74" t="s">
        <v>1754</v>
      </c>
      <c r="G45" s="175" t="s">
        <v>1969</v>
      </c>
      <c r="H45" s="201"/>
    </row>
    <row r="46" spans="3:8">
      <c r="C46" s="787"/>
      <c r="D46" s="192"/>
      <c r="E46" s="192"/>
      <c r="F46" s="189" t="s">
        <v>289</v>
      </c>
      <c r="G46" s="176" t="s">
        <v>1379</v>
      </c>
      <c r="H46" s="201"/>
    </row>
    <row r="47" spans="3:8">
      <c r="C47" s="767" t="s">
        <v>1516</v>
      </c>
      <c r="D47" s="193"/>
      <c r="E47" s="193"/>
      <c r="F47" s="187" t="s">
        <v>177</v>
      </c>
      <c r="G47" s="174" t="s">
        <v>1517</v>
      </c>
      <c r="H47" s="201"/>
    </row>
    <row r="48" spans="3:8">
      <c r="C48" s="772"/>
      <c r="D48" s="191"/>
      <c r="E48" s="191"/>
      <c r="F48" s="74" t="s">
        <v>1520</v>
      </c>
      <c r="G48" s="175" t="s">
        <v>1520</v>
      </c>
      <c r="H48" s="201"/>
    </row>
    <row r="49" spans="3:8">
      <c r="C49" s="772"/>
      <c r="D49" s="191"/>
      <c r="E49" s="191"/>
      <c r="F49" s="74" t="s">
        <v>1970</v>
      </c>
      <c r="G49" s="175" t="s">
        <v>1523</v>
      </c>
      <c r="H49" s="201"/>
    </row>
    <row r="50" spans="3:8">
      <c r="C50" s="772"/>
      <c r="D50" s="191"/>
      <c r="E50" s="191"/>
      <c r="F50" s="74" t="s">
        <v>1524</v>
      </c>
      <c r="G50" s="175" t="s">
        <v>1525</v>
      </c>
      <c r="H50" s="201"/>
    </row>
    <row r="51" spans="3:8">
      <c r="C51" s="772"/>
      <c r="D51" s="191"/>
      <c r="E51" s="191"/>
      <c r="F51" s="74" t="s">
        <v>1527</v>
      </c>
      <c r="G51" s="175" t="s">
        <v>1528</v>
      </c>
      <c r="H51" s="201"/>
    </row>
    <row r="52" spans="3:8">
      <c r="C52" s="772"/>
      <c r="D52" s="191"/>
      <c r="E52" s="191"/>
      <c r="F52" s="74" t="s">
        <v>1815</v>
      </c>
      <c r="G52" s="175" t="s">
        <v>1971</v>
      </c>
      <c r="H52" s="201"/>
    </row>
    <row r="53" spans="3:8" ht="14.5" thickBot="1">
      <c r="C53" s="787"/>
      <c r="D53" s="192"/>
      <c r="E53" s="192"/>
      <c r="F53" s="189" t="s">
        <v>687</v>
      </c>
      <c r="G53" s="176" t="s">
        <v>439</v>
      </c>
      <c r="H53" s="201"/>
    </row>
    <row r="54" spans="3:8">
      <c r="C54" s="788" t="s">
        <v>1092</v>
      </c>
      <c r="D54" s="196"/>
      <c r="E54" s="196"/>
      <c r="F54" s="305" t="s">
        <v>177</v>
      </c>
      <c r="G54" s="249" t="s">
        <v>1356</v>
      </c>
      <c r="H54" s="244"/>
    </row>
    <row r="55" spans="3:8">
      <c r="C55" s="789"/>
      <c r="D55" s="246"/>
      <c r="E55" s="246"/>
      <c r="F55" s="74" t="s">
        <v>1359</v>
      </c>
      <c r="G55" s="175" t="s">
        <v>1360</v>
      </c>
      <c r="H55" s="244"/>
    </row>
    <row r="56" spans="3:8">
      <c r="C56" s="789"/>
      <c r="D56" s="246"/>
      <c r="E56" s="246"/>
      <c r="F56" s="74" t="s">
        <v>1361</v>
      </c>
      <c r="G56" s="175" t="s">
        <v>1362</v>
      </c>
      <c r="H56" s="244"/>
    </row>
    <row r="57" spans="3:8">
      <c r="C57" s="789"/>
      <c r="D57" s="246"/>
      <c r="E57" s="246"/>
      <c r="F57" s="74" t="s">
        <v>1363</v>
      </c>
      <c r="G57" s="250" t="s">
        <v>891</v>
      </c>
      <c r="H57" s="244"/>
    </row>
    <row r="58" spans="3:8">
      <c r="C58" s="789"/>
      <c r="D58" s="246"/>
      <c r="E58" s="246"/>
      <c r="F58" s="74" t="s">
        <v>581</v>
      </c>
      <c r="G58" s="251" t="s">
        <v>893</v>
      </c>
      <c r="H58" s="244"/>
    </row>
    <row r="59" spans="3:8">
      <c r="C59" s="789"/>
      <c r="D59" s="246"/>
      <c r="E59" s="246"/>
      <c r="F59" s="74" t="s">
        <v>193</v>
      </c>
      <c r="G59" s="175" t="s">
        <v>1365</v>
      </c>
      <c r="H59" s="244"/>
    </row>
    <row r="60" spans="3:8" ht="14.5" thickBot="1">
      <c r="C60" s="790"/>
      <c r="D60" s="197"/>
      <c r="E60" s="197"/>
      <c r="F60" s="306" t="s">
        <v>289</v>
      </c>
      <c r="G60" s="252" t="s">
        <v>1368</v>
      </c>
      <c r="H60" s="244"/>
    </row>
    <row r="61" spans="3:8" ht="14.5" thickBot="1">
      <c r="C61" s="364" t="s">
        <v>1972</v>
      </c>
      <c r="D61" s="365"/>
      <c r="E61" s="365"/>
      <c r="F61" s="366"/>
      <c r="G61" s="367"/>
      <c r="H61" s="360"/>
    </row>
    <row r="62" spans="3:8">
      <c r="C62" s="874" t="s">
        <v>1407</v>
      </c>
      <c r="D62" s="196"/>
      <c r="E62" s="196"/>
      <c r="F62" s="305" t="s">
        <v>177</v>
      </c>
      <c r="G62" s="249" t="s">
        <v>1409</v>
      </c>
      <c r="H62" s="244" t="s">
        <v>1972</v>
      </c>
    </row>
    <row r="63" spans="3:8">
      <c r="C63" s="789"/>
      <c r="D63" s="246"/>
      <c r="E63" s="246"/>
      <c r="F63" s="74" t="s">
        <v>1412</v>
      </c>
      <c r="G63" s="175" t="s">
        <v>1413</v>
      </c>
      <c r="H63" s="244" t="s">
        <v>1972</v>
      </c>
    </row>
    <row r="64" spans="3:8">
      <c r="C64" s="789"/>
      <c r="D64" s="246"/>
      <c r="E64" s="246"/>
      <c r="F64" s="74" t="s">
        <v>1414</v>
      </c>
      <c r="G64" s="175" t="s">
        <v>1415</v>
      </c>
      <c r="H64" s="244" t="s">
        <v>1972</v>
      </c>
    </row>
    <row r="65" spans="3:8">
      <c r="C65" s="789"/>
      <c r="D65" s="246"/>
      <c r="E65" s="246"/>
      <c r="F65" s="74" t="s">
        <v>1417</v>
      </c>
      <c r="G65" s="175" t="s">
        <v>1418</v>
      </c>
      <c r="H65" s="244" t="s">
        <v>1972</v>
      </c>
    </row>
    <row r="66" spans="3:8">
      <c r="C66" s="789"/>
      <c r="D66" s="246"/>
      <c r="E66" s="246"/>
      <c r="F66" s="74" t="s">
        <v>1420</v>
      </c>
      <c r="G66" s="175" t="s">
        <v>1421</v>
      </c>
      <c r="H66" s="244" t="s">
        <v>1972</v>
      </c>
    </row>
    <row r="67" spans="3:8" ht="46">
      <c r="C67" s="789"/>
      <c r="D67" s="246"/>
      <c r="E67" s="246"/>
      <c r="F67" s="74" t="s">
        <v>1423</v>
      </c>
      <c r="G67" s="175" t="s">
        <v>1424</v>
      </c>
      <c r="H67" s="244" t="s">
        <v>1972</v>
      </c>
    </row>
    <row r="68" spans="3:8">
      <c r="C68" s="789"/>
      <c r="D68" s="246"/>
      <c r="E68" s="246"/>
      <c r="F68" s="74" t="s">
        <v>193</v>
      </c>
      <c r="G68" s="175" t="s">
        <v>1425</v>
      </c>
      <c r="H68" s="244" t="s">
        <v>1972</v>
      </c>
    </row>
    <row r="69" spans="3:8">
      <c r="C69" s="875"/>
      <c r="D69" s="253"/>
      <c r="E69" s="253"/>
      <c r="F69" s="189" t="s">
        <v>289</v>
      </c>
      <c r="G69" s="213" t="s">
        <v>1428</v>
      </c>
      <c r="H69" s="244" t="s">
        <v>1972</v>
      </c>
    </row>
  </sheetData>
  <mergeCells count="14">
    <mergeCell ref="C54:C60"/>
    <mergeCell ref="C62:C69"/>
    <mergeCell ref="B5:B10"/>
    <mergeCell ref="C5:C10"/>
    <mergeCell ref="B11:B18"/>
    <mergeCell ref="C11:C17"/>
    <mergeCell ref="C18:C19"/>
    <mergeCell ref="B19:B25"/>
    <mergeCell ref="C20:C25"/>
    <mergeCell ref="C26:C31"/>
    <mergeCell ref="C32:C38"/>
    <mergeCell ref="C39:C42"/>
    <mergeCell ref="C43:C46"/>
    <mergeCell ref="C47:C53"/>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1C28-3D8D-417F-853D-9645DF168E08}">
  <dimension ref="B2:H55"/>
  <sheetViews>
    <sheetView workbookViewId="0">
      <pane xSplit="6" ySplit="4" topLeftCell="G104" activePane="bottomRight" state="frozen"/>
      <selection activeCell="G59" sqref="G58:G59"/>
      <selection pane="topRight" activeCell="G59" sqref="G58:G59"/>
      <selection pane="bottomLeft" activeCell="G59" sqref="G58:G59"/>
      <selection pane="bottomRight" activeCell="G59" sqref="G58:G59"/>
    </sheetView>
  </sheetViews>
  <sheetFormatPr defaultColWidth="9" defaultRowHeight="14"/>
  <cols>
    <col min="1" max="1" width="4.25" style="168" customWidth="1"/>
    <col min="2" max="2" width="12.58203125" style="168" hidden="1" customWidth="1"/>
    <col min="3" max="3" width="17.08203125" style="169"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8" ht="14.5" thickBot="1"/>
    <row r="3" spans="2:8">
      <c r="B3" s="254" t="s">
        <v>132</v>
      </c>
      <c r="C3" s="256" t="s">
        <v>1951</v>
      </c>
      <c r="D3" s="257" t="s">
        <v>134</v>
      </c>
      <c r="E3" s="257" t="s">
        <v>1952</v>
      </c>
      <c r="F3" s="257" t="s">
        <v>1953</v>
      </c>
      <c r="G3" s="258" t="s">
        <v>1954</v>
      </c>
    </row>
    <row r="4" spans="2:8" ht="14.5" thickBot="1">
      <c r="B4" s="255" t="s">
        <v>1955</v>
      </c>
      <c r="C4" s="259" t="s">
        <v>1956</v>
      </c>
      <c r="D4" s="260" t="s">
        <v>1957</v>
      </c>
      <c r="E4" s="260" t="s">
        <v>1958</v>
      </c>
      <c r="F4" s="261" t="s">
        <v>154</v>
      </c>
      <c r="G4" s="262" t="s">
        <v>1959</v>
      </c>
    </row>
    <row r="5" spans="2:8" ht="69.5" thickBot="1">
      <c r="C5" s="240" t="s">
        <v>1059</v>
      </c>
      <c r="D5" s="179"/>
      <c r="E5" s="179"/>
      <c r="F5" s="108" t="s">
        <v>1979</v>
      </c>
      <c r="G5" s="108" t="s">
        <v>1062</v>
      </c>
      <c r="H5" s="244" t="s">
        <v>1978</v>
      </c>
    </row>
    <row r="6" spans="2:8" ht="34.5">
      <c r="C6" s="773" t="s">
        <v>1065</v>
      </c>
      <c r="D6" s="179"/>
      <c r="E6" s="179"/>
      <c r="F6" s="108" t="s">
        <v>1067</v>
      </c>
      <c r="G6" s="108" t="s">
        <v>1980</v>
      </c>
      <c r="H6" s="244" t="s">
        <v>1978</v>
      </c>
    </row>
    <row r="7" spans="2:8">
      <c r="C7" s="774"/>
      <c r="D7" s="181"/>
      <c r="E7" s="181"/>
      <c r="F7" s="108" t="s">
        <v>1071</v>
      </c>
      <c r="G7" s="108" t="s">
        <v>1981</v>
      </c>
      <c r="H7" s="244" t="s">
        <v>1978</v>
      </c>
    </row>
    <row r="8" spans="2:8">
      <c r="C8" s="774"/>
      <c r="D8" s="181"/>
      <c r="E8" s="181"/>
      <c r="F8" s="108" t="s">
        <v>1073</v>
      </c>
      <c r="G8" s="108" t="s">
        <v>1074</v>
      </c>
      <c r="H8" s="244" t="s">
        <v>1978</v>
      </c>
    </row>
    <row r="9" spans="2:8">
      <c r="C9" s="774"/>
      <c r="D9" s="181"/>
      <c r="E9" s="181"/>
      <c r="F9" s="108" t="s">
        <v>1075</v>
      </c>
      <c r="G9" s="108" t="s">
        <v>1076</v>
      </c>
      <c r="H9" s="244" t="s">
        <v>1978</v>
      </c>
    </row>
    <row r="10" spans="2:8">
      <c r="C10" s="774"/>
      <c r="D10" s="181"/>
      <c r="E10" s="181"/>
      <c r="F10" s="108" t="s">
        <v>1075</v>
      </c>
      <c r="G10" s="108" t="s">
        <v>1077</v>
      </c>
      <c r="H10" s="244" t="s">
        <v>1978</v>
      </c>
    </row>
    <row r="11" spans="2:8">
      <c r="C11" s="774"/>
      <c r="D11" s="181"/>
      <c r="E11" s="181"/>
      <c r="F11" s="108" t="s">
        <v>1078</v>
      </c>
      <c r="G11" s="108" t="s">
        <v>1079</v>
      </c>
      <c r="H11" s="244" t="s">
        <v>1978</v>
      </c>
    </row>
    <row r="12" spans="2:8" ht="46">
      <c r="C12" s="775"/>
      <c r="D12" s="289"/>
      <c r="E12" s="289"/>
      <c r="F12" s="108" t="s">
        <v>1080</v>
      </c>
      <c r="G12" s="108" t="s">
        <v>1081</v>
      </c>
      <c r="H12" s="244" t="s">
        <v>1978</v>
      </c>
    </row>
    <row r="13" spans="2:8" ht="23">
      <c r="C13" s="776"/>
      <c r="D13" s="184"/>
      <c r="E13" s="184"/>
      <c r="F13" s="108" t="s">
        <v>574</v>
      </c>
      <c r="G13" s="108" t="s">
        <v>1082</v>
      </c>
      <c r="H13" s="244" t="s">
        <v>1978</v>
      </c>
    </row>
    <row r="14" spans="2:8" ht="23">
      <c r="C14" s="777" t="s">
        <v>1083</v>
      </c>
      <c r="D14" s="290"/>
      <c r="E14" s="290"/>
      <c r="F14" s="108" t="s">
        <v>1067</v>
      </c>
      <c r="G14" s="108" t="s">
        <v>1982</v>
      </c>
      <c r="H14" s="244" t="s">
        <v>1978</v>
      </c>
    </row>
    <row r="15" spans="2:8" ht="23">
      <c r="C15" s="778"/>
      <c r="D15" s="290"/>
      <c r="E15" s="290"/>
      <c r="F15" s="108" t="s">
        <v>1071</v>
      </c>
      <c r="G15" s="108" t="s">
        <v>1086</v>
      </c>
      <c r="H15" s="244" t="s">
        <v>1978</v>
      </c>
    </row>
    <row r="16" spans="2:8">
      <c r="C16" s="778"/>
      <c r="D16" s="290"/>
      <c r="E16" s="290"/>
      <c r="F16" s="108" t="s">
        <v>1073</v>
      </c>
      <c r="G16" s="108" t="s">
        <v>1074</v>
      </c>
      <c r="H16" s="244" t="s">
        <v>1978</v>
      </c>
    </row>
    <row r="17" spans="3:8">
      <c r="C17" s="778"/>
      <c r="D17" s="290"/>
      <c r="E17" s="290"/>
      <c r="F17" s="108" t="s">
        <v>1075</v>
      </c>
      <c r="G17" s="108" t="s">
        <v>1087</v>
      </c>
      <c r="H17" s="244" t="s">
        <v>1978</v>
      </c>
    </row>
    <row r="18" spans="3:8">
      <c r="C18" s="778"/>
      <c r="D18" s="290"/>
      <c r="E18" s="290"/>
      <c r="F18" s="108" t="s">
        <v>1075</v>
      </c>
      <c r="G18" s="108" t="s">
        <v>1088</v>
      </c>
      <c r="H18" s="244" t="s">
        <v>1978</v>
      </c>
    </row>
    <row r="19" spans="3:8" ht="23">
      <c r="C19" s="778"/>
      <c r="D19" s="290"/>
      <c r="E19" s="290"/>
      <c r="F19" s="108" t="s">
        <v>1078</v>
      </c>
      <c r="G19" s="108" t="s">
        <v>1983</v>
      </c>
      <c r="H19" s="244" t="s">
        <v>1978</v>
      </c>
    </row>
    <row r="20" spans="3:8" ht="46">
      <c r="C20" s="778"/>
      <c r="D20" s="290"/>
      <c r="E20" s="290"/>
      <c r="F20" s="108" t="s">
        <v>1080</v>
      </c>
      <c r="G20" s="108" t="s">
        <v>1090</v>
      </c>
      <c r="H20" s="244" t="s">
        <v>1978</v>
      </c>
    </row>
    <row r="21" spans="3:8" ht="23">
      <c r="C21" s="778"/>
      <c r="D21" s="290"/>
      <c r="E21" s="290"/>
      <c r="F21" s="108" t="s">
        <v>574</v>
      </c>
      <c r="G21" s="108" t="s">
        <v>1091</v>
      </c>
      <c r="H21" s="244" t="s">
        <v>1978</v>
      </c>
    </row>
    <row r="22" spans="3:8" ht="57.5">
      <c r="C22" s="773" t="s">
        <v>1984</v>
      </c>
      <c r="D22" s="179"/>
      <c r="E22" s="179"/>
      <c r="F22" s="108" t="s">
        <v>1075</v>
      </c>
      <c r="G22" s="108" t="s">
        <v>1094</v>
      </c>
      <c r="H22" s="244" t="s">
        <v>1978</v>
      </c>
    </row>
    <row r="23" spans="3:8">
      <c r="C23" s="778"/>
      <c r="D23" s="290"/>
      <c r="E23" s="290"/>
      <c r="F23" s="108" t="s">
        <v>1097</v>
      </c>
      <c r="G23" s="108" t="s">
        <v>1098</v>
      </c>
      <c r="H23" s="244" t="s">
        <v>1978</v>
      </c>
    </row>
    <row r="24" spans="3:8" ht="23">
      <c r="C24" s="778"/>
      <c r="D24" s="290"/>
      <c r="E24" s="290"/>
      <c r="F24" s="108" t="s">
        <v>1099</v>
      </c>
      <c r="G24" s="108" t="s">
        <v>1100</v>
      </c>
      <c r="H24" s="244" t="s">
        <v>1978</v>
      </c>
    </row>
    <row r="25" spans="3:8">
      <c r="C25" s="778"/>
      <c r="D25" s="290"/>
      <c r="E25" s="290"/>
      <c r="F25" s="108" t="s">
        <v>1101</v>
      </c>
      <c r="G25" s="108" t="s">
        <v>1102</v>
      </c>
      <c r="H25" s="244" t="s">
        <v>1978</v>
      </c>
    </row>
    <row r="26" spans="3:8" ht="23">
      <c r="C26" s="778"/>
      <c r="D26" s="290"/>
      <c r="E26" s="290"/>
      <c r="F26" s="108" t="s">
        <v>581</v>
      </c>
      <c r="G26" s="108" t="s">
        <v>1103</v>
      </c>
      <c r="H26" s="244" t="s">
        <v>1978</v>
      </c>
    </row>
    <row r="27" spans="3:8" ht="23">
      <c r="C27" s="773" t="s">
        <v>1104</v>
      </c>
      <c r="D27" s="179"/>
      <c r="E27" s="179"/>
      <c r="F27" s="108" t="s">
        <v>1106</v>
      </c>
      <c r="G27" s="108" t="s">
        <v>1107</v>
      </c>
      <c r="H27" s="244" t="s">
        <v>1978</v>
      </c>
    </row>
    <row r="28" spans="3:8" ht="23">
      <c r="C28" s="774"/>
      <c r="D28" s="181"/>
      <c r="E28" s="181"/>
      <c r="F28" s="108" t="s">
        <v>1110</v>
      </c>
      <c r="G28" s="108" t="s">
        <v>1111</v>
      </c>
      <c r="H28" s="244" t="s">
        <v>1978</v>
      </c>
    </row>
    <row r="29" spans="3:8" ht="46">
      <c r="C29" s="774"/>
      <c r="D29" s="181"/>
      <c r="E29" s="181"/>
      <c r="F29" s="108" t="s">
        <v>1112</v>
      </c>
      <c r="G29" s="108" t="s">
        <v>1113</v>
      </c>
      <c r="H29" s="244" t="s">
        <v>1978</v>
      </c>
    </row>
    <row r="30" spans="3:8" ht="34.5">
      <c r="C30" s="774"/>
      <c r="D30" s="181"/>
      <c r="E30" s="181"/>
      <c r="F30" s="108" t="s">
        <v>1114</v>
      </c>
      <c r="G30" s="108" t="s">
        <v>1115</v>
      </c>
      <c r="H30" s="244" t="s">
        <v>1978</v>
      </c>
    </row>
    <row r="31" spans="3:8" ht="23">
      <c r="C31" s="774"/>
      <c r="D31" s="181"/>
      <c r="E31" s="181"/>
      <c r="F31" s="108" t="s">
        <v>1985</v>
      </c>
      <c r="G31" s="108" t="s">
        <v>1117</v>
      </c>
      <c r="H31" s="244" t="s">
        <v>1978</v>
      </c>
    </row>
    <row r="32" spans="3:8" ht="34.5">
      <c r="C32" s="776"/>
      <c r="D32" s="184"/>
      <c r="E32" s="184"/>
      <c r="F32" s="108" t="s">
        <v>1118</v>
      </c>
      <c r="G32" s="108" t="s">
        <v>1119</v>
      </c>
      <c r="H32" s="244" t="s">
        <v>1978</v>
      </c>
    </row>
    <row r="33" spans="3:8" ht="34.5">
      <c r="C33" s="773" t="s">
        <v>1282</v>
      </c>
      <c r="D33" s="179"/>
      <c r="E33" s="179"/>
      <c r="F33" s="108" t="s">
        <v>1122</v>
      </c>
      <c r="G33" s="108" t="s">
        <v>1123</v>
      </c>
      <c r="H33" s="244" t="s">
        <v>1978</v>
      </c>
    </row>
    <row r="34" spans="3:8">
      <c r="C34" s="774"/>
      <c r="D34" s="181"/>
      <c r="E34" s="181"/>
      <c r="F34" s="108" t="s">
        <v>1126</v>
      </c>
      <c r="G34" s="108" t="s">
        <v>1986</v>
      </c>
      <c r="H34" s="244" t="s">
        <v>1978</v>
      </c>
    </row>
    <row r="35" spans="3:8" ht="46">
      <c r="C35" s="774"/>
      <c r="D35" s="191"/>
      <c r="E35" s="181"/>
      <c r="F35" s="108" t="s">
        <v>1128</v>
      </c>
      <c r="G35" s="108" t="s">
        <v>1129</v>
      </c>
      <c r="H35" s="244" t="s">
        <v>1978</v>
      </c>
    </row>
    <row r="36" spans="3:8">
      <c r="C36" s="774"/>
      <c r="D36" s="191"/>
      <c r="E36" s="181"/>
      <c r="F36" s="108" t="s">
        <v>1130</v>
      </c>
      <c r="G36" s="108" t="s">
        <v>1987</v>
      </c>
      <c r="H36" s="244" t="s">
        <v>1978</v>
      </c>
    </row>
    <row r="37" spans="3:8">
      <c r="C37" s="774"/>
      <c r="D37" s="191"/>
      <c r="E37" s="181"/>
      <c r="F37" s="108" t="s">
        <v>1122</v>
      </c>
      <c r="G37" s="108" t="s">
        <v>1988</v>
      </c>
      <c r="H37" s="244" t="s">
        <v>1978</v>
      </c>
    </row>
    <row r="38" spans="3:8" ht="23">
      <c r="C38" s="776"/>
      <c r="D38" s="192"/>
      <c r="E38" s="184"/>
      <c r="F38" s="108" t="s">
        <v>1133</v>
      </c>
      <c r="G38" s="108" t="s">
        <v>1134</v>
      </c>
      <c r="H38" s="244" t="s">
        <v>1978</v>
      </c>
    </row>
    <row r="39" spans="3:8" ht="34.5">
      <c r="C39" s="767" t="s">
        <v>1140</v>
      </c>
      <c r="D39" s="193"/>
      <c r="E39" s="179"/>
      <c r="F39" s="108" t="s">
        <v>1136</v>
      </c>
      <c r="G39" s="108" t="s">
        <v>1989</v>
      </c>
      <c r="H39" s="244" t="s">
        <v>1978</v>
      </c>
    </row>
    <row r="40" spans="3:8" ht="23">
      <c r="C40" s="772"/>
      <c r="D40" s="191"/>
      <c r="E40" s="181"/>
      <c r="F40" s="108" t="s">
        <v>1141</v>
      </c>
      <c r="G40" s="108" t="s">
        <v>1142</v>
      </c>
      <c r="H40" s="244" t="s">
        <v>1978</v>
      </c>
    </row>
    <row r="41" spans="3:8" ht="23">
      <c r="C41" s="772"/>
      <c r="D41" s="191"/>
      <c r="E41" s="181"/>
      <c r="F41" s="108" t="s">
        <v>559</v>
      </c>
      <c r="G41" s="108" t="s">
        <v>1143</v>
      </c>
      <c r="H41" s="244" t="s">
        <v>1978</v>
      </c>
    </row>
    <row r="42" spans="3:8">
      <c r="C42" s="772"/>
      <c r="D42" s="191"/>
      <c r="E42" s="181"/>
      <c r="F42" s="108" t="s">
        <v>574</v>
      </c>
      <c r="G42" s="108" t="s">
        <v>1144</v>
      </c>
      <c r="H42" s="244" t="s">
        <v>1978</v>
      </c>
    </row>
    <row r="43" spans="3:8">
      <c r="C43" s="767" t="s">
        <v>1990</v>
      </c>
      <c r="D43" s="193"/>
      <c r="E43" s="179"/>
      <c r="F43" s="108" t="s">
        <v>1147</v>
      </c>
      <c r="G43" s="108" t="s">
        <v>1148</v>
      </c>
      <c r="H43" s="244" t="s">
        <v>1978</v>
      </c>
    </row>
    <row r="44" spans="3:8">
      <c r="C44" s="772"/>
      <c r="D44" s="191"/>
      <c r="E44" s="181"/>
      <c r="F44" s="108" t="s">
        <v>581</v>
      </c>
      <c r="G44" s="108" t="s">
        <v>1149</v>
      </c>
      <c r="H44" s="244" t="s">
        <v>1978</v>
      </c>
    </row>
    <row r="45" spans="3:8">
      <c r="C45" s="767" t="s">
        <v>448</v>
      </c>
      <c r="D45" s="193"/>
      <c r="E45" s="179"/>
      <c r="F45" s="108" t="s">
        <v>1240</v>
      </c>
      <c r="G45" s="108" t="s">
        <v>1241</v>
      </c>
      <c r="H45" s="244" t="s">
        <v>1978</v>
      </c>
    </row>
    <row r="46" spans="3:8">
      <c r="C46" s="772"/>
      <c r="D46" s="191"/>
      <c r="E46" s="181" t="s">
        <v>1991</v>
      </c>
      <c r="F46" s="108" t="s">
        <v>1244</v>
      </c>
      <c r="G46" s="107" t="s">
        <v>1245</v>
      </c>
      <c r="H46" s="244" t="s">
        <v>1978</v>
      </c>
    </row>
    <row r="47" spans="3:8">
      <c r="C47" s="767" t="s">
        <v>448</v>
      </c>
      <c r="D47" s="193"/>
      <c r="E47" s="179"/>
      <c r="F47" s="108" t="s">
        <v>1240</v>
      </c>
      <c r="G47" s="108" t="s">
        <v>1241</v>
      </c>
      <c r="H47" s="244" t="s">
        <v>1978</v>
      </c>
    </row>
    <row r="48" spans="3:8">
      <c r="C48" s="772"/>
      <c r="D48" s="191"/>
      <c r="E48" s="181" t="s">
        <v>1992</v>
      </c>
      <c r="F48" s="108" t="s">
        <v>1243</v>
      </c>
      <c r="G48" s="107" t="s">
        <v>1249</v>
      </c>
      <c r="H48" s="244" t="s">
        <v>1978</v>
      </c>
    </row>
    <row r="49" spans="3:8">
      <c r="C49" s="767" t="s">
        <v>448</v>
      </c>
      <c r="D49" s="193"/>
      <c r="E49" s="179"/>
      <c r="F49" s="108" t="s">
        <v>1240</v>
      </c>
      <c r="G49" s="108" t="s">
        <v>1241</v>
      </c>
      <c r="H49" s="244"/>
    </row>
    <row r="50" spans="3:8">
      <c r="C50" s="772"/>
      <c r="D50" s="191"/>
      <c r="E50" s="181" t="s">
        <v>1993</v>
      </c>
      <c r="F50" s="108" t="s">
        <v>1244</v>
      </c>
      <c r="G50" s="107" t="s">
        <v>1245</v>
      </c>
      <c r="H50" s="244"/>
    </row>
    <row r="51" spans="3:8">
      <c r="C51" s="767" t="s">
        <v>448</v>
      </c>
      <c r="D51" s="193"/>
      <c r="E51" s="179"/>
      <c r="F51" s="108" t="s">
        <v>1240</v>
      </c>
      <c r="G51" s="108" t="s">
        <v>1241</v>
      </c>
      <c r="H51" s="244" t="s">
        <v>1978</v>
      </c>
    </row>
    <row r="52" spans="3:8">
      <c r="C52" s="768"/>
      <c r="D52" s="194"/>
      <c r="E52" s="289" t="s">
        <v>1994</v>
      </c>
      <c r="F52" s="288" t="s">
        <v>1243</v>
      </c>
      <c r="G52" s="291" t="s">
        <v>1249</v>
      </c>
      <c r="H52" s="244" t="s">
        <v>1978</v>
      </c>
    </row>
    <row r="53" spans="3:8" ht="103.5">
      <c r="C53" s="769" t="s">
        <v>1257</v>
      </c>
      <c r="D53" s="292"/>
      <c r="E53" s="771" t="s">
        <v>1995</v>
      </c>
      <c r="F53" s="293" t="s">
        <v>1260</v>
      </c>
      <c r="G53" s="293" t="s">
        <v>1261</v>
      </c>
      <c r="H53" s="244" t="s">
        <v>1978</v>
      </c>
    </row>
    <row r="54" spans="3:8" ht="57.5">
      <c r="C54" s="770"/>
      <c r="D54" s="292"/>
      <c r="E54" s="771"/>
      <c r="F54" s="293" t="s">
        <v>1263</v>
      </c>
      <c r="G54" s="293" t="s">
        <v>1264</v>
      </c>
      <c r="H54" s="244" t="s">
        <v>1978</v>
      </c>
    </row>
    <row r="55" spans="3:8" ht="80.5">
      <c r="C55" s="770"/>
      <c r="D55" s="292"/>
      <c r="E55" s="771"/>
      <c r="F55" s="293" t="s">
        <v>1266</v>
      </c>
      <c r="G55" s="293" t="s">
        <v>1267</v>
      </c>
      <c r="H55" s="244" t="s">
        <v>1978</v>
      </c>
    </row>
  </sheetData>
  <mergeCells count="13">
    <mergeCell ref="C22:C26"/>
    <mergeCell ref="C6:C13"/>
    <mergeCell ref="C14:C21"/>
    <mergeCell ref="C49:C50"/>
    <mergeCell ref="C51:C52"/>
    <mergeCell ref="C53:C55"/>
    <mergeCell ref="E53:E55"/>
    <mergeCell ref="C27:C32"/>
    <mergeCell ref="C33:C38"/>
    <mergeCell ref="C39:C42"/>
    <mergeCell ref="C43:C44"/>
    <mergeCell ref="C45:C46"/>
    <mergeCell ref="C47:C48"/>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F89E-3B72-4B5D-B716-357B58A5BBFC}">
  <dimension ref="B2:H100"/>
  <sheetViews>
    <sheetView workbookViewId="0">
      <pane xSplit="6" ySplit="4" topLeftCell="G126" activePane="bottomRight" state="frozen"/>
      <selection activeCell="G59" sqref="G58:G59"/>
      <selection pane="topRight" activeCell="G59" sqref="G58:G59"/>
      <selection pane="bottomLeft" activeCell="G59" sqref="G58:G59"/>
      <selection pane="bottomRight" activeCell="G59" sqref="G58:G59"/>
    </sheetView>
  </sheetViews>
  <sheetFormatPr defaultColWidth="9" defaultRowHeight="14"/>
  <cols>
    <col min="1" max="1" width="4.25" style="168" customWidth="1"/>
    <col min="2" max="2" width="12.58203125" style="168" hidden="1" customWidth="1"/>
    <col min="3" max="3" width="17.08203125" style="169" customWidth="1"/>
    <col min="4" max="5" width="8.33203125" style="170" hidden="1" customWidth="1"/>
    <col min="6" max="6" width="22.25" style="168" customWidth="1"/>
    <col min="7" max="7" width="65.33203125" style="168" customWidth="1"/>
    <col min="8" max="8" width="27.33203125" style="228" customWidth="1"/>
    <col min="9" max="16384" width="9" style="168"/>
  </cols>
  <sheetData>
    <row r="2" spans="2:8" ht="14.5" thickBot="1"/>
    <row r="3" spans="2:8">
      <c r="B3" s="254" t="s">
        <v>132</v>
      </c>
      <c r="C3" s="256" t="s">
        <v>1951</v>
      </c>
      <c r="D3" s="257" t="s">
        <v>134</v>
      </c>
      <c r="E3" s="257" t="s">
        <v>1952</v>
      </c>
      <c r="F3" s="257" t="s">
        <v>1953</v>
      </c>
      <c r="G3" s="258" t="s">
        <v>1954</v>
      </c>
    </row>
    <row r="4" spans="2:8" ht="14.5" thickBot="1">
      <c r="B4" s="255" t="s">
        <v>1955</v>
      </c>
      <c r="C4" s="259" t="s">
        <v>1956</v>
      </c>
      <c r="D4" s="260" t="s">
        <v>1957</v>
      </c>
      <c r="E4" s="260" t="s">
        <v>1958</v>
      </c>
      <c r="F4" s="261" t="s">
        <v>154</v>
      </c>
      <c r="G4" s="262" t="s">
        <v>1959</v>
      </c>
    </row>
    <row r="5" spans="2:8">
      <c r="B5" s="779"/>
      <c r="C5" s="773" t="s">
        <v>1962</v>
      </c>
      <c r="D5" s="179"/>
      <c r="E5" s="179"/>
      <c r="F5" s="187" t="s">
        <v>177</v>
      </c>
      <c r="G5" s="180" t="s">
        <v>246</v>
      </c>
      <c r="H5" s="201"/>
    </row>
    <row r="6" spans="2:8">
      <c r="B6" s="780"/>
      <c r="C6" s="774"/>
      <c r="D6" s="181"/>
      <c r="E6" s="181"/>
      <c r="F6" s="74" t="s">
        <v>249</v>
      </c>
      <c r="G6" s="182" t="s">
        <v>249</v>
      </c>
      <c r="H6" s="201"/>
    </row>
    <row r="7" spans="2:8">
      <c r="B7" s="780"/>
      <c r="C7" s="774"/>
      <c r="D7" s="181"/>
      <c r="E7" s="181"/>
      <c r="F7" s="74" t="s">
        <v>251</v>
      </c>
      <c r="G7" s="182" t="s">
        <v>1698</v>
      </c>
      <c r="H7" s="201"/>
    </row>
    <row r="8" spans="2:8">
      <c r="B8" s="780"/>
      <c r="C8" s="774"/>
      <c r="D8" s="181"/>
      <c r="E8" s="181"/>
      <c r="F8" s="13" t="s">
        <v>254</v>
      </c>
      <c r="G8" s="182" t="s">
        <v>255</v>
      </c>
      <c r="H8" s="201"/>
    </row>
    <row r="9" spans="2:8">
      <c r="B9" s="780"/>
      <c r="C9" s="774"/>
      <c r="D9" s="181"/>
      <c r="E9" s="181"/>
      <c r="F9" s="13" t="s">
        <v>258</v>
      </c>
      <c r="G9" s="182" t="s">
        <v>259</v>
      </c>
      <c r="H9" s="201"/>
    </row>
    <row r="10" spans="2:8">
      <c r="B10" s="780"/>
      <c r="C10" s="774"/>
      <c r="D10" s="181"/>
      <c r="E10" s="181"/>
      <c r="F10" s="13" t="s">
        <v>260</v>
      </c>
      <c r="G10" s="182" t="s">
        <v>261</v>
      </c>
      <c r="H10" s="201"/>
    </row>
    <row r="11" spans="2:8">
      <c r="B11" s="780"/>
      <c r="C11" s="776"/>
      <c r="D11" s="184"/>
      <c r="E11" s="184"/>
      <c r="F11" s="186" t="s">
        <v>262</v>
      </c>
      <c r="G11" s="185" t="s">
        <v>263</v>
      </c>
      <c r="H11" s="201"/>
    </row>
    <row r="12" spans="2:8" ht="23">
      <c r="B12" s="782"/>
      <c r="C12" s="773" t="s">
        <v>1963</v>
      </c>
      <c r="D12" s="179"/>
      <c r="E12" s="179"/>
      <c r="F12" s="187" t="s">
        <v>1874</v>
      </c>
      <c r="G12" s="188" t="s">
        <v>878</v>
      </c>
      <c r="H12" s="201"/>
    </row>
    <row r="13" spans="2:8" ht="14.5" thickBot="1">
      <c r="B13" s="346"/>
      <c r="C13" s="776"/>
      <c r="D13" s="184"/>
      <c r="E13" s="184"/>
      <c r="F13" s="189" t="s">
        <v>879</v>
      </c>
      <c r="G13" s="190" t="s">
        <v>880</v>
      </c>
      <c r="H13" s="201"/>
    </row>
    <row r="14" spans="2:8" ht="23">
      <c r="C14" s="767" t="s">
        <v>1324</v>
      </c>
      <c r="D14" s="193"/>
      <c r="E14" s="193"/>
      <c r="F14" s="187" t="s">
        <v>177</v>
      </c>
      <c r="G14" s="174" t="s">
        <v>1311</v>
      </c>
      <c r="H14" s="201"/>
    </row>
    <row r="15" spans="2:8" ht="23">
      <c r="C15" s="772"/>
      <c r="D15" s="191"/>
      <c r="E15" s="191"/>
      <c r="F15" s="74" t="s">
        <v>540</v>
      </c>
      <c r="G15" s="175" t="s">
        <v>1313</v>
      </c>
      <c r="H15" s="201"/>
    </row>
    <row r="16" spans="2:8">
      <c r="C16" s="772"/>
      <c r="D16" s="191"/>
      <c r="E16" s="191"/>
      <c r="F16" s="74" t="s">
        <v>542</v>
      </c>
      <c r="G16" s="175" t="s">
        <v>1315</v>
      </c>
      <c r="H16" s="201"/>
    </row>
    <row r="17" spans="3:8" ht="23">
      <c r="C17" s="772"/>
      <c r="D17" s="191"/>
      <c r="E17" s="191"/>
      <c r="F17" s="74" t="s">
        <v>1752</v>
      </c>
      <c r="G17" s="175" t="s">
        <v>1319</v>
      </c>
      <c r="H17" s="201"/>
    </row>
    <row r="18" spans="3:8">
      <c r="C18" s="772"/>
      <c r="D18" s="191"/>
      <c r="E18" s="191"/>
      <c r="F18" s="74" t="s">
        <v>581</v>
      </c>
      <c r="G18" s="175" t="s">
        <v>1321</v>
      </c>
      <c r="H18" s="201"/>
    </row>
    <row r="19" spans="3:8">
      <c r="C19" s="772"/>
      <c r="D19" s="191"/>
      <c r="E19" s="191"/>
      <c r="F19" s="74" t="s">
        <v>1754</v>
      </c>
      <c r="G19" s="175" t="s">
        <v>1325</v>
      </c>
      <c r="H19" s="201"/>
    </row>
    <row r="20" spans="3:8" ht="14.5" thickBot="1">
      <c r="C20" s="787"/>
      <c r="D20" s="192"/>
      <c r="E20" s="192"/>
      <c r="F20" s="189" t="s">
        <v>289</v>
      </c>
      <c r="G20" s="176" t="s">
        <v>1327</v>
      </c>
      <c r="H20" s="201"/>
    </row>
    <row r="21" spans="3:8" ht="14.5" thickBot="1">
      <c r="C21" s="244" t="s">
        <v>1977</v>
      </c>
      <c r="D21" s="242"/>
      <c r="E21" s="243"/>
      <c r="F21" s="323"/>
      <c r="G21" s="324"/>
      <c r="H21" s="239"/>
    </row>
    <row r="22" spans="3:8">
      <c r="C22" s="803" t="s">
        <v>1600</v>
      </c>
      <c r="D22" s="274"/>
      <c r="E22" s="274"/>
      <c r="F22" s="275" t="s">
        <v>1602</v>
      </c>
      <c r="G22" s="276" t="s">
        <v>1603</v>
      </c>
      <c r="H22" s="244" t="s">
        <v>1977</v>
      </c>
    </row>
    <row r="23" spans="3:8">
      <c r="C23" s="804"/>
      <c r="D23" s="279"/>
      <c r="E23" s="279"/>
      <c r="F23" s="280" t="s">
        <v>1607</v>
      </c>
      <c r="G23" s="281" t="s">
        <v>1608</v>
      </c>
      <c r="H23" s="244" t="s">
        <v>1977</v>
      </c>
    </row>
    <row r="24" spans="3:8">
      <c r="C24" s="803" t="s">
        <v>1610</v>
      </c>
      <c r="D24" s="274"/>
      <c r="E24" s="274"/>
      <c r="F24" s="275" t="s">
        <v>1602</v>
      </c>
      <c r="G24" s="276" t="s">
        <v>1603</v>
      </c>
      <c r="H24" s="244" t="s">
        <v>1977</v>
      </c>
    </row>
    <row r="25" spans="3:8">
      <c r="C25" s="804"/>
      <c r="D25" s="279"/>
      <c r="E25" s="279"/>
      <c r="F25" s="280" t="s">
        <v>1613</v>
      </c>
      <c r="G25" s="281" t="s">
        <v>1614</v>
      </c>
      <c r="H25" s="244" t="s">
        <v>1977</v>
      </c>
    </row>
    <row r="26" spans="3:8">
      <c r="C26" s="803" t="s">
        <v>1616</v>
      </c>
      <c r="D26" s="274"/>
      <c r="E26" s="274"/>
      <c r="F26" s="275" t="s">
        <v>321</v>
      </c>
      <c r="G26" s="276" t="s">
        <v>1603</v>
      </c>
      <c r="H26" s="244" t="s">
        <v>1977</v>
      </c>
    </row>
    <row r="27" spans="3:8">
      <c r="C27" s="804"/>
      <c r="D27" s="279"/>
      <c r="E27" s="279"/>
      <c r="F27" s="280" t="s">
        <v>1619</v>
      </c>
      <c r="G27" s="281" t="s">
        <v>1620</v>
      </c>
      <c r="H27" s="244" t="s">
        <v>1977</v>
      </c>
    </row>
    <row r="28" spans="3:8">
      <c r="C28" s="803" t="s">
        <v>1622</v>
      </c>
      <c r="D28" s="274"/>
      <c r="E28" s="274"/>
      <c r="F28" s="275" t="s">
        <v>1624</v>
      </c>
      <c r="G28" s="282" t="s">
        <v>1625</v>
      </c>
      <c r="H28" s="244" t="s">
        <v>1977</v>
      </c>
    </row>
    <row r="29" spans="3:8" ht="23">
      <c r="C29" s="805"/>
      <c r="D29" s="237"/>
      <c r="E29" s="237"/>
      <c r="F29" s="87" t="s">
        <v>1628</v>
      </c>
      <c r="G29" s="277" t="s">
        <v>1629</v>
      </c>
      <c r="H29" s="244" t="s">
        <v>1977</v>
      </c>
    </row>
    <row r="30" spans="3:8">
      <c r="C30" s="805"/>
      <c r="D30" s="237"/>
      <c r="E30" s="237"/>
      <c r="F30" s="87" t="s">
        <v>1630</v>
      </c>
      <c r="G30" s="277" t="s">
        <v>1631</v>
      </c>
      <c r="H30" s="244" t="s">
        <v>1977</v>
      </c>
    </row>
    <row r="31" spans="3:8">
      <c r="C31" s="804"/>
      <c r="D31" s="279"/>
      <c r="E31" s="279"/>
      <c r="F31" s="280" t="s">
        <v>1632</v>
      </c>
      <c r="G31" s="283" t="s">
        <v>1633</v>
      </c>
      <c r="H31" s="244" t="s">
        <v>1977</v>
      </c>
    </row>
    <row r="32" spans="3:8">
      <c r="C32" s="806" t="s">
        <v>1634</v>
      </c>
      <c r="D32" s="274"/>
      <c r="E32" s="274"/>
      <c r="F32" s="275" t="s">
        <v>321</v>
      </c>
      <c r="G32" s="282" t="s">
        <v>1636</v>
      </c>
      <c r="H32" s="244" t="s">
        <v>1977</v>
      </c>
    </row>
    <row r="33" spans="3:8">
      <c r="C33" s="807"/>
      <c r="D33" s="237"/>
      <c r="E33" s="237"/>
      <c r="F33" s="87" t="s">
        <v>1640</v>
      </c>
      <c r="G33" s="277" t="s">
        <v>1641</v>
      </c>
      <c r="H33" s="244" t="s">
        <v>1977</v>
      </c>
    </row>
    <row r="34" spans="3:8">
      <c r="C34" s="807"/>
      <c r="D34" s="237"/>
      <c r="E34" s="237"/>
      <c r="F34" s="87" t="s">
        <v>1642</v>
      </c>
      <c r="G34" s="277" t="s">
        <v>1643</v>
      </c>
      <c r="H34" s="244" t="s">
        <v>1977</v>
      </c>
    </row>
    <row r="35" spans="3:8">
      <c r="C35" s="808"/>
      <c r="D35" s="279"/>
      <c r="E35" s="279"/>
      <c r="F35" s="280" t="s">
        <v>1632</v>
      </c>
      <c r="G35" s="283" t="s">
        <v>1633</v>
      </c>
      <c r="H35" s="244" t="s">
        <v>1977</v>
      </c>
    </row>
    <row r="36" spans="3:8">
      <c r="C36" s="806" t="s">
        <v>1644</v>
      </c>
      <c r="D36" s="274"/>
      <c r="E36" s="274"/>
      <c r="F36" s="275" t="s">
        <v>1646</v>
      </c>
      <c r="G36" s="282" t="s">
        <v>1647</v>
      </c>
      <c r="H36" s="244" t="s">
        <v>1977</v>
      </c>
    </row>
    <row r="37" spans="3:8">
      <c r="C37" s="807"/>
      <c r="D37" s="237"/>
      <c r="E37" s="237"/>
      <c r="F37" s="87" t="s">
        <v>1650</v>
      </c>
      <c r="G37" s="277" t="s">
        <v>1651</v>
      </c>
      <c r="H37" s="244" t="s">
        <v>1977</v>
      </c>
    </row>
    <row r="38" spans="3:8">
      <c r="C38" s="808"/>
      <c r="D38" s="279"/>
      <c r="E38" s="279"/>
      <c r="F38" s="280" t="s">
        <v>1652</v>
      </c>
      <c r="G38" s="283" t="s">
        <v>1653</v>
      </c>
      <c r="H38" s="244" t="s">
        <v>1977</v>
      </c>
    </row>
    <row r="39" spans="3:8">
      <c r="C39" s="806" t="s">
        <v>1654</v>
      </c>
      <c r="D39" s="274"/>
      <c r="E39" s="274"/>
      <c r="F39" s="275" t="s">
        <v>1646</v>
      </c>
      <c r="G39" s="282" t="s">
        <v>1656</v>
      </c>
      <c r="H39" s="244" t="s">
        <v>1977</v>
      </c>
    </row>
    <row r="40" spans="3:8" ht="23">
      <c r="C40" s="807"/>
      <c r="D40" s="237"/>
      <c r="E40" s="237"/>
      <c r="F40" s="87" t="s">
        <v>1659</v>
      </c>
      <c r="G40" s="277" t="s">
        <v>1660</v>
      </c>
      <c r="H40" s="244" t="s">
        <v>1977</v>
      </c>
    </row>
    <row r="41" spans="3:8">
      <c r="C41" s="807"/>
      <c r="D41" s="237"/>
      <c r="E41" s="237"/>
      <c r="F41" s="87" t="s">
        <v>1661</v>
      </c>
      <c r="G41" s="277" t="s">
        <v>1662</v>
      </c>
      <c r="H41" s="244" t="s">
        <v>1977</v>
      </c>
    </row>
    <row r="42" spans="3:8">
      <c r="C42" s="808"/>
      <c r="D42" s="279"/>
      <c r="E42" s="279"/>
      <c r="F42" s="280" t="s">
        <v>1652</v>
      </c>
      <c r="G42" s="283" t="s">
        <v>1653</v>
      </c>
      <c r="H42" s="244" t="s">
        <v>1977</v>
      </c>
    </row>
    <row r="43" spans="3:8">
      <c r="C43" s="806" t="s">
        <v>1663</v>
      </c>
      <c r="D43" s="274"/>
      <c r="E43" s="274"/>
      <c r="F43" s="275" t="s">
        <v>321</v>
      </c>
      <c r="G43" s="282" t="s">
        <v>1647</v>
      </c>
      <c r="H43" s="244" t="s">
        <v>1977</v>
      </c>
    </row>
    <row r="44" spans="3:8">
      <c r="C44" s="807"/>
      <c r="D44" s="237"/>
      <c r="E44" s="237"/>
      <c r="F44" s="87" t="s">
        <v>1666</v>
      </c>
      <c r="G44" s="277" t="s">
        <v>1667</v>
      </c>
      <c r="H44" s="244" t="s">
        <v>1977</v>
      </c>
    </row>
    <row r="45" spans="3:8">
      <c r="C45" s="807"/>
      <c r="D45" s="237"/>
      <c r="E45" s="237"/>
      <c r="F45" s="87" t="s">
        <v>1669</v>
      </c>
      <c r="G45" s="277" t="s">
        <v>1670</v>
      </c>
      <c r="H45" s="244" t="s">
        <v>1977</v>
      </c>
    </row>
    <row r="46" spans="3:8">
      <c r="C46" s="808"/>
      <c r="D46" s="279"/>
      <c r="E46" s="279"/>
      <c r="F46" s="280" t="s">
        <v>1672</v>
      </c>
      <c r="G46" s="283" t="s">
        <v>1673</v>
      </c>
      <c r="H46" s="244" t="s">
        <v>1977</v>
      </c>
    </row>
    <row r="47" spans="3:8" ht="23">
      <c r="C47" s="792" t="s">
        <v>1674</v>
      </c>
      <c r="D47" s="284"/>
      <c r="E47" s="284"/>
      <c r="F47" s="285" t="s">
        <v>1646</v>
      </c>
      <c r="G47" s="188" t="s">
        <v>1676</v>
      </c>
      <c r="H47" s="244" t="s">
        <v>1977</v>
      </c>
    </row>
    <row r="48" spans="3:8" ht="23">
      <c r="C48" s="793"/>
      <c r="D48" s="246"/>
      <c r="E48" s="246"/>
      <c r="F48" s="86" t="s">
        <v>1679</v>
      </c>
      <c r="G48" s="227" t="s">
        <v>1680</v>
      </c>
      <c r="H48" s="244" t="s">
        <v>1977</v>
      </c>
    </row>
    <row r="49" spans="3:8" ht="23">
      <c r="C49" s="793"/>
      <c r="D49" s="246"/>
      <c r="E49" s="246"/>
      <c r="F49" s="86" t="s">
        <v>1679</v>
      </c>
      <c r="G49" s="227" t="s">
        <v>1681</v>
      </c>
      <c r="H49" s="244" t="s">
        <v>1977</v>
      </c>
    </row>
    <row r="50" spans="3:8">
      <c r="C50" s="794"/>
      <c r="D50" s="253"/>
      <c r="E50" s="253"/>
      <c r="F50" s="278" t="s">
        <v>1632</v>
      </c>
      <c r="G50" s="213" t="s">
        <v>1633</v>
      </c>
      <c r="H50" s="244" t="s">
        <v>1977</v>
      </c>
    </row>
    <row r="51" spans="3:8">
      <c r="C51" s="792" t="s">
        <v>1683</v>
      </c>
      <c r="D51" s="284"/>
      <c r="E51" s="284"/>
      <c r="F51" s="285" t="s">
        <v>1646</v>
      </c>
      <c r="G51" s="188" t="s">
        <v>1685</v>
      </c>
      <c r="H51" s="244" t="s">
        <v>1977</v>
      </c>
    </row>
    <row r="52" spans="3:8">
      <c r="C52" s="793"/>
      <c r="D52" s="246"/>
      <c r="E52" s="246"/>
      <c r="F52" s="86" t="s">
        <v>329</v>
      </c>
      <c r="G52" s="227" t="s">
        <v>1688</v>
      </c>
      <c r="H52" s="244" t="s">
        <v>1977</v>
      </c>
    </row>
    <row r="53" spans="3:8">
      <c r="C53" s="793"/>
      <c r="D53" s="246"/>
      <c r="E53" s="246"/>
      <c r="F53" s="86" t="s">
        <v>1689</v>
      </c>
      <c r="G53" s="227" t="s">
        <v>1690</v>
      </c>
      <c r="H53" s="244" t="s">
        <v>1977</v>
      </c>
    </row>
    <row r="54" spans="3:8">
      <c r="C54" s="793"/>
      <c r="D54" s="246"/>
      <c r="E54" s="246"/>
      <c r="F54" s="86" t="s">
        <v>1691</v>
      </c>
      <c r="G54" s="227" t="s">
        <v>1692</v>
      </c>
      <c r="H54" s="244" t="s">
        <v>1977</v>
      </c>
    </row>
    <row r="55" spans="3:8">
      <c r="C55" s="794"/>
      <c r="D55" s="253"/>
      <c r="E55" s="253"/>
      <c r="F55" s="278" t="s">
        <v>1632</v>
      </c>
      <c r="G55" s="213" t="s">
        <v>1633</v>
      </c>
      <c r="H55" s="244" t="s">
        <v>1977</v>
      </c>
    </row>
    <row r="56" spans="3:8">
      <c r="C56" s="777" t="s">
        <v>1699</v>
      </c>
      <c r="D56" s="284"/>
      <c r="E56" s="284"/>
      <c r="F56" s="285" t="s">
        <v>590</v>
      </c>
      <c r="G56" s="188" t="s">
        <v>1701</v>
      </c>
      <c r="H56" s="244" t="s">
        <v>1977</v>
      </c>
    </row>
    <row r="57" spans="3:8">
      <c r="C57" s="778"/>
      <c r="D57" s="246"/>
      <c r="E57" s="246"/>
      <c r="F57" s="86" t="s">
        <v>1699</v>
      </c>
      <c r="G57" s="227" t="s">
        <v>1703</v>
      </c>
      <c r="H57" s="244" t="s">
        <v>1977</v>
      </c>
    </row>
    <row r="58" spans="3:8">
      <c r="C58" s="791"/>
      <c r="D58" s="253"/>
      <c r="E58" s="253"/>
      <c r="F58" s="278" t="s">
        <v>874</v>
      </c>
      <c r="G58" s="213" t="s">
        <v>1704</v>
      </c>
      <c r="H58" s="244" t="s">
        <v>1977</v>
      </c>
    </row>
    <row r="59" spans="3:8">
      <c r="C59" s="777" t="s">
        <v>1096</v>
      </c>
      <c r="D59" s="284"/>
      <c r="E59" s="284"/>
      <c r="F59" s="285" t="s">
        <v>1707</v>
      </c>
      <c r="G59" s="188" t="s">
        <v>1708</v>
      </c>
      <c r="H59" s="244" t="s">
        <v>1977</v>
      </c>
    </row>
    <row r="60" spans="3:8" ht="92">
      <c r="C60" s="778"/>
      <c r="D60" s="246"/>
      <c r="E60" s="246"/>
      <c r="F60" s="86" t="s">
        <v>177</v>
      </c>
      <c r="G60" s="227" t="s">
        <v>1711</v>
      </c>
      <c r="H60" s="244" t="s">
        <v>1977</v>
      </c>
    </row>
    <row r="61" spans="3:8" ht="129">
      <c r="C61" s="778"/>
      <c r="D61" s="246"/>
      <c r="E61" s="246"/>
      <c r="F61" s="86" t="s">
        <v>1712</v>
      </c>
      <c r="G61" s="227" t="s">
        <v>1713</v>
      </c>
      <c r="H61" s="244" t="s">
        <v>1977</v>
      </c>
    </row>
    <row r="62" spans="3:8">
      <c r="C62" s="791"/>
      <c r="D62" s="253"/>
      <c r="E62" s="253"/>
      <c r="F62" s="278" t="s">
        <v>1632</v>
      </c>
      <c r="G62" s="213" t="s">
        <v>1633</v>
      </c>
      <c r="H62" s="244" t="s">
        <v>1977</v>
      </c>
    </row>
    <row r="63" spans="3:8">
      <c r="C63" s="777" t="s">
        <v>1714</v>
      </c>
      <c r="D63" s="284"/>
      <c r="E63" s="284"/>
      <c r="F63" s="285" t="s">
        <v>1716</v>
      </c>
      <c r="G63" s="188" t="s">
        <v>1717</v>
      </c>
      <c r="H63" s="244" t="s">
        <v>1977</v>
      </c>
    </row>
    <row r="64" spans="3:8" ht="46">
      <c r="C64" s="778"/>
      <c r="D64" s="246"/>
      <c r="E64" s="246"/>
      <c r="F64" s="86" t="s">
        <v>1720</v>
      </c>
      <c r="G64" s="227" t="s">
        <v>1721</v>
      </c>
      <c r="H64" s="244" t="s">
        <v>1977</v>
      </c>
    </row>
    <row r="65" spans="3:8" ht="23">
      <c r="C65" s="791"/>
      <c r="D65" s="253"/>
      <c r="E65" s="253"/>
      <c r="F65" s="278" t="s">
        <v>1632</v>
      </c>
      <c r="G65" s="176" t="s">
        <v>1722</v>
      </c>
      <c r="H65" s="244" t="s">
        <v>1977</v>
      </c>
    </row>
    <row r="66" spans="3:8">
      <c r="C66" s="798" t="s">
        <v>1723</v>
      </c>
      <c r="D66" s="284"/>
      <c r="E66" s="284"/>
      <c r="F66" s="285" t="s">
        <v>1724</v>
      </c>
      <c r="G66" s="174" t="s">
        <v>1725</v>
      </c>
      <c r="H66" s="244" t="s">
        <v>1977</v>
      </c>
    </row>
    <row r="67" spans="3:8">
      <c r="C67" s="799"/>
      <c r="D67" s="246"/>
      <c r="E67" s="246"/>
      <c r="F67" s="86" t="s">
        <v>110</v>
      </c>
      <c r="G67" s="175" t="s">
        <v>1729</v>
      </c>
      <c r="H67" s="244" t="s">
        <v>1977</v>
      </c>
    </row>
    <row r="68" spans="3:8">
      <c r="C68" s="800"/>
      <c r="D68" s="253"/>
      <c r="E68" s="253"/>
      <c r="F68" s="278" t="s">
        <v>1730</v>
      </c>
      <c r="G68" s="176" t="s">
        <v>1633</v>
      </c>
      <c r="H68" s="244" t="s">
        <v>1977</v>
      </c>
    </row>
    <row r="69" spans="3:8">
      <c r="C69" s="777" t="s">
        <v>1731</v>
      </c>
      <c r="D69" s="284"/>
      <c r="E69" s="284"/>
      <c r="F69" s="286" t="s">
        <v>1724</v>
      </c>
      <c r="G69" s="236" t="s">
        <v>1733</v>
      </c>
      <c r="H69" s="244" t="s">
        <v>1977</v>
      </c>
    </row>
    <row r="70" spans="3:8" ht="46">
      <c r="C70" s="778"/>
      <c r="D70" s="246"/>
      <c r="E70" s="246"/>
      <c r="F70" s="75" t="s">
        <v>205</v>
      </c>
      <c r="G70" s="195" t="s">
        <v>1735</v>
      </c>
      <c r="H70" s="244" t="s">
        <v>1977</v>
      </c>
    </row>
    <row r="71" spans="3:8">
      <c r="C71" s="778"/>
      <c r="D71" s="246"/>
      <c r="E71" s="246"/>
      <c r="F71" s="75" t="s">
        <v>1736</v>
      </c>
      <c r="G71" s="195" t="s">
        <v>1737</v>
      </c>
      <c r="H71" s="244" t="s">
        <v>1977</v>
      </c>
    </row>
    <row r="72" spans="3:8" ht="23">
      <c r="C72" s="791"/>
      <c r="D72" s="253"/>
      <c r="E72" s="253"/>
      <c r="F72" s="287" t="s">
        <v>193</v>
      </c>
      <c r="G72" s="176" t="s">
        <v>1738</v>
      </c>
      <c r="H72" s="244" t="s">
        <v>1977</v>
      </c>
    </row>
    <row r="73" spans="3:8">
      <c r="C73" s="777" t="s">
        <v>1739</v>
      </c>
      <c r="D73" s="284"/>
      <c r="E73" s="284"/>
      <c r="F73" s="286" t="s">
        <v>1724</v>
      </c>
      <c r="G73" s="174" t="s">
        <v>1741</v>
      </c>
      <c r="H73" s="244" t="s">
        <v>1977</v>
      </c>
    </row>
    <row r="74" spans="3:8" ht="28">
      <c r="C74" s="778"/>
      <c r="D74" s="246"/>
      <c r="E74" s="246"/>
      <c r="F74" s="75" t="s">
        <v>205</v>
      </c>
      <c r="G74" s="175" t="s">
        <v>1742</v>
      </c>
      <c r="H74" s="244" t="s">
        <v>1977</v>
      </c>
    </row>
    <row r="75" spans="3:8" ht="23">
      <c r="C75" s="778"/>
      <c r="D75" s="246"/>
      <c r="E75" s="246"/>
      <c r="F75" s="75" t="s">
        <v>1743</v>
      </c>
      <c r="G75" s="175" t="s">
        <v>1744</v>
      </c>
      <c r="H75" s="244" t="s">
        <v>1977</v>
      </c>
    </row>
    <row r="76" spans="3:8">
      <c r="C76" s="791"/>
      <c r="D76" s="253"/>
      <c r="E76" s="253"/>
      <c r="F76" s="287" t="s">
        <v>193</v>
      </c>
      <c r="G76" s="176" t="s">
        <v>1747</v>
      </c>
      <c r="H76" s="244" t="s">
        <v>1977</v>
      </c>
    </row>
    <row r="77" spans="3:8">
      <c r="C77" s="777" t="s">
        <v>1755</v>
      </c>
      <c r="D77" s="284"/>
      <c r="E77" s="284"/>
      <c r="F77" s="173" t="s">
        <v>321</v>
      </c>
      <c r="G77" s="216" t="s">
        <v>1757</v>
      </c>
      <c r="H77" s="244" t="s">
        <v>1977</v>
      </c>
    </row>
    <row r="78" spans="3:8" ht="23">
      <c r="C78" s="778"/>
      <c r="D78" s="246"/>
      <c r="E78" s="246"/>
      <c r="F78" s="12" t="s">
        <v>1761</v>
      </c>
      <c r="G78" s="217" t="s">
        <v>1762</v>
      </c>
      <c r="H78" s="244" t="s">
        <v>1977</v>
      </c>
    </row>
    <row r="79" spans="3:8">
      <c r="C79" s="778"/>
      <c r="D79" s="246"/>
      <c r="E79" s="246"/>
      <c r="F79" s="12" t="s">
        <v>1763</v>
      </c>
      <c r="G79" s="217" t="s">
        <v>1764</v>
      </c>
      <c r="H79" s="244" t="s">
        <v>1977</v>
      </c>
    </row>
    <row r="80" spans="3:8">
      <c r="C80" s="791"/>
      <c r="D80" s="253"/>
      <c r="E80" s="253"/>
      <c r="F80" s="172" t="s">
        <v>1765</v>
      </c>
      <c r="G80" s="213" t="s">
        <v>1766</v>
      </c>
      <c r="H80" s="244" t="s">
        <v>1977</v>
      </c>
    </row>
    <row r="81" spans="3:8">
      <c r="C81" s="777" t="s">
        <v>1120</v>
      </c>
      <c r="D81" s="284"/>
      <c r="E81" s="284"/>
      <c r="F81" s="285" t="s">
        <v>1775</v>
      </c>
      <c r="G81" s="276" t="s">
        <v>1776</v>
      </c>
      <c r="H81" s="244" t="s">
        <v>1977</v>
      </c>
    </row>
    <row r="82" spans="3:8" ht="23">
      <c r="C82" s="778"/>
      <c r="D82" s="246"/>
      <c r="E82" s="246"/>
      <c r="F82" s="86" t="s">
        <v>1778</v>
      </c>
      <c r="G82" s="251" t="s">
        <v>1779</v>
      </c>
      <c r="H82" s="244" t="s">
        <v>1977</v>
      </c>
    </row>
    <row r="83" spans="3:8">
      <c r="C83" s="791"/>
      <c r="D83" s="253"/>
      <c r="E83" s="253"/>
      <c r="F83" s="278" t="s">
        <v>222</v>
      </c>
      <c r="G83" s="176" t="s">
        <v>1780</v>
      </c>
      <c r="H83" s="244" t="s">
        <v>1977</v>
      </c>
    </row>
    <row r="84" spans="3:8">
      <c r="C84" s="777" t="s">
        <v>1781</v>
      </c>
      <c r="D84" s="284"/>
      <c r="E84" s="284"/>
      <c r="F84" s="285" t="s">
        <v>1775</v>
      </c>
      <c r="G84" s="174" t="s">
        <v>1783</v>
      </c>
      <c r="H84" s="244" t="s">
        <v>1977</v>
      </c>
    </row>
    <row r="85" spans="3:8">
      <c r="C85" s="791"/>
      <c r="D85" s="253"/>
      <c r="E85" s="253"/>
      <c r="F85" s="278" t="s">
        <v>1786</v>
      </c>
      <c r="G85" s="176" t="s">
        <v>1787</v>
      </c>
      <c r="H85" s="244" t="s">
        <v>1977</v>
      </c>
    </row>
    <row r="86" spans="3:8">
      <c r="C86" s="792" t="s">
        <v>1788</v>
      </c>
      <c r="D86" s="284"/>
      <c r="E86" s="284"/>
      <c r="F86" s="285" t="s">
        <v>1775</v>
      </c>
      <c r="G86" s="174" t="s">
        <v>1776</v>
      </c>
      <c r="H86" s="244" t="s">
        <v>1977</v>
      </c>
    </row>
    <row r="87" spans="3:8" ht="34.5">
      <c r="C87" s="793"/>
      <c r="D87" s="246"/>
      <c r="E87" s="246"/>
      <c r="F87" s="86" t="s">
        <v>1792</v>
      </c>
      <c r="G87" s="175" t="s">
        <v>1793</v>
      </c>
      <c r="H87" s="244" t="s">
        <v>1977</v>
      </c>
    </row>
    <row r="88" spans="3:8">
      <c r="C88" s="794"/>
      <c r="D88" s="253"/>
      <c r="E88" s="253"/>
      <c r="F88" s="278" t="s">
        <v>222</v>
      </c>
      <c r="G88" s="176" t="s">
        <v>1780</v>
      </c>
      <c r="H88" s="244" t="s">
        <v>1977</v>
      </c>
    </row>
    <row r="89" spans="3:8">
      <c r="C89" s="792" t="s">
        <v>1805</v>
      </c>
      <c r="D89" s="284"/>
      <c r="E89" s="284"/>
      <c r="F89" s="285" t="s">
        <v>1807</v>
      </c>
      <c r="G89" s="188" t="s">
        <v>1808</v>
      </c>
      <c r="H89" s="244" t="s">
        <v>1977</v>
      </c>
    </row>
    <row r="90" spans="3:8">
      <c r="C90" s="793"/>
      <c r="D90" s="246"/>
      <c r="E90" s="246"/>
      <c r="F90" s="86" t="s">
        <v>1812</v>
      </c>
      <c r="G90" s="227" t="s">
        <v>1813</v>
      </c>
      <c r="H90" s="244" t="s">
        <v>1977</v>
      </c>
    </row>
    <row r="91" spans="3:8">
      <c r="C91" s="793"/>
      <c r="D91" s="246"/>
      <c r="E91" s="246"/>
      <c r="F91" s="86" t="s">
        <v>1761</v>
      </c>
      <c r="G91" s="227" t="s">
        <v>1814</v>
      </c>
      <c r="H91" s="244" t="s">
        <v>1977</v>
      </c>
    </row>
    <row r="92" spans="3:8">
      <c r="C92" s="793"/>
      <c r="D92" s="246"/>
      <c r="E92" s="246"/>
      <c r="F92" s="86" t="s">
        <v>1815</v>
      </c>
      <c r="G92" s="227" t="s">
        <v>1764</v>
      </c>
      <c r="H92" s="244" t="s">
        <v>1977</v>
      </c>
    </row>
    <row r="93" spans="3:8" ht="23">
      <c r="C93" s="794"/>
      <c r="D93" s="253"/>
      <c r="E93" s="253"/>
      <c r="F93" s="278" t="s">
        <v>1816</v>
      </c>
      <c r="G93" s="213" t="s">
        <v>1633</v>
      </c>
      <c r="H93" s="244" t="s">
        <v>1977</v>
      </c>
    </row>
    <row r="94" spans="3:8">
      <c r="C94" s="792" t="s">
        <v>1817</v>
      </c>
      <c r="D94" s="284"/>
      <c r="E94" s="284"/>
      <c r="F94" s="285" t="s">
        <v>1807</v>
      </c>
      <c r="G94" s="188" t="s">
        <v>1808</v>
      </c>
      <c r="H94" s="244" t="s">
        <v>1977</v>
      </c>
    </row>
    <row r="95" spans="3:8">
      <c r="C95" s="793"/>
      <c r="D95" s="246"/>
      <c r="E95" s="246"/>
      <c r="F95" s="86" t="s">
        <v>1820</v>
      </c>
      <c r="G95" s="227" t="s">
        <v>1821</v>
      </c>
      <c r="H95" s="244" t="s">
        <v>1977</v>
      </c>
    </row>
    <row r="96" spans="3:8">
      <c r="C96" s="793"/>
      <c r="D96" s="246"/>
      <c r="E96" s="246"/>
      <c r="F96" s="86" t="s">
        <v>1822</v>
      </c>
      <c r="G96" s="227" t="s">
        <v>1823</v>
      </c>
      <c r="H96" s="244" t="s">
        <v>1977</v>
      </c>
    </row>
    <row r="97" spans="3:8">
      <c r="C97" s="793"/>
      <c r="D97" s="246"/>
      <c r="E97" s="246"/>
      <c r="F97" s="86" t="s">
        <v>1815</v>
      </c>
      <c r="G97" s="227" t="s">
        <v>1764</v>
      </c>
      <c r="H97" s="244" t="s">
        <v>1977</v>
      </c>
    </row>
    <row r="98" spans="3:8" ht="23.5" thickBot="1">
      <c r="C98" s="794"/>
      <c r="D98" s="253"/>
      <c r="E98" s="253"/>
      <c r="F98" s="278" t="s">
        <v>1824</v>
      </c>
      <c r="G98" s="213" t="s">
        <v>1633</v>
      </c>
      <c r="H98" s="244" t="s">
        <v>1977</v>
      </c>
    </row>
    <row r="99" spans="3:8">
      <c r="C99" s="801" t="s">
        <v>1866</v>
      </c>
      <c r="D99" s="365"/>
      <c r="E99" s="365"/>
      <c r="F99" s="303" t="s">
        <v>1835</v>
      </c>
      <c r="G99" s="303" t="s">
        <v>1868</v>
      </c>
      <c r="H99" s="370" t="s">
        <v>1977</v>
      </c>
    </row>
    <row r="100" spans="3:8">
      <c r="C100" s="802"/>
      <c r="F100" s="303" t="s">
        <v>1866</v>
      </c>
      <c r="G100" s="303" t="s">
        <v>1871</v>
      </c>
      <c r="H100" s="370" t="s">
        <v>1977</v>
      </c>
    </row>
  </sheetData>
  <mergeCells count="27">
    <mergeCell ref="C99:C100"/>
    <mergeCell ref="B5:B12"/>
    <mergeCell ref="C5:C11"/>
    <mergeCell ref="C12:C13"/>
    <mergeCell ref="C24:C25"/>
    <mergeCell ref="C26:C27"/>
    <mergeCell ref="C28:C31"/>
    <mergeCell ref="C32:C35"/>
    <mergeCell ref="C36:C38"/>
    <mergeCell ref="C22:C23"/>
    <mergeCell ref="C14:C20"/>
    <mergeCell ref="C84:C85"/>
    <mergeCell ref="C86:C88"/>
    <mergeCell ref="C89:C93"/>
    <mergeCell ref="C94:C98"/>
    <mergeCell ref="C63:C65"/>
    <mergeCell ref="C66:C68"/>
    <mergeCell ref="C69:C72"/>
    <mergeCell ref="C73:C76"/>
    <mergeCell ref="C77:C80"/>
    <mergeCell ref="C81:C83"/>
    <mergeCell ref="C59:C62"/>
    <mergeCell ref="C39:C42"/>
    <mergeCell ref="C43:C46"/>
    <mergeCell ref="C47:C50"/>
    <mergeCell ref="C51:C55"/>
    <mergeCell ref="C56:C58"/>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C14E-5C89-4D82-8026-27DBD15E9DF2}">
  <dimension ref="B2:H70"/>
  <sheetViews>
    <sheetView workbookViewId="0">
      <pane xSplit="6" ySplit="4" topLeftCell="G45" activePane="bottomRight" state="frozen"/>
      <selection activeCell="G59" sqref="G58:G59"/>
      <selection pane="topRight" activeCell="G59" sqref="G58:G59"/>
      <selection pane="bottomLeft" activeCell="G59" sqref="G58:G59"/>
      <selection pane="bottomRight" activeCell="G59" sqref="G58:G59"/>
    </sheetView>
  </sheetViews>
  <sheetFormatPr defaultColWidth="9" defaultRowHeight="14"/>
  <cols>
    <col min="1" max="1" width="4.25" style="168" customWidth="1"/>
    <col min="2" max="2" width="12.58203125" style="168" hidden="1" customWidth="1"/>
    <col min="3" max="3" width="18.83203125" style="169" customWidth="1"/>
    <col min="4" max="4" width="22.25" style="168" customWidth="1"/>
    <col min="5" max="5" width="8.33203125" style="170" hidden="1" customWidth="1"/>
    <col min="6" max="6" width="22.25" style="168" customWidth="1"/>
    <col min="7" max="7" width="88.08203125" style="168" customWidth="1"/>
    <col min="8" max="8" width="18.08203125" style="168" customWidth="1"/>
    <col min="9" max="16384" width="9" style="168"/>
  </cols>
  <sheetData>
    <row r="2" spans="2:8" ht="14.5" thickBot="1"/>
    <row r="3" spans="2:8">
      <c r="B3" s="115" t="s">
        <v>132</v>
      </c>
      <c r="C3" s="116" t="s">
        <v>1951</v>
      </c>
      <c r="D3" s="177" t="s">
        <v>134</v>
      </c>
      <c r="E3" s="116" t="s">
        <v>1952</v>
      </c>
      <c r="F3" s="116" t="s">
        <v>1953</v>
      </c>
      <c r="G3" s="116" t="s">
        <v>1954</v>
      </c>
    </row>
    <row r="4" spans="2:8">
      <c r="B4" s="117" t="s">
        <v>1955</v>
      </c>
      <c r="C4" s="118" t="s">
        <v>1956</v>
      </c>
      <c r="D4" s="177" t="s">
        <v>1996</v>
      </c>
      <c r="E4" s="171" t="s">
        <v>1958</v>
      </c>
      <c r="F4" s="111" t="s">
        <v>154</v>
      </c>
      <c r="G4" s="111" t="s">
        <v>1959</v>
      </c>
    </row>
    <row r="5" spans="2:8">
      <c r="B5" s="780"/>
      <c r="C5" s="826" t="s">
        <v>611</v>
      </c>
      <c r="D5" s="819" t="s">
        <v>1997</v>
      </c>
      <c r="E5" s="198"/>
      <c r="F5" s="199" t="s">
        <v>937</v>
      </c>
      <c r="G5" s="200" t="s">
        <v>274</v>
      </c>
      <c r="H5" s="201"/>
    </row>
    <row r="6" spans="2:8">
      <c r="B6" s="782"/>
      <c r="C6" s="827"/>
      <c r="D6" s="820"/>
      <c r="E6" s="202"/>
      <c r="F6" s="203" t="s">
        <v>938</v>
      </c>
      <c r="G6" s="204" t="s">
        <v>277</v>
      </c>
      <c r="H6" s="201"/>
    </row>
    <row r="7" spans="2:8">
      <c r="C7" s="827"/>
      <c r="D7" s="820"/>
      <c r="E7" s="201"/>
      <c r="F7" s="203" t="s">
        <v>278</v>
      </c>
      <c r="G7" s="204" t="s">
        <v>279</v>
      </c>
      <c r="H7" s="201"/>
    </row>
    <row r="8" spans="2:8">
      <c r="C8" s="827"/>
      <c r="D8" s="820"/>
      <c r="E8" s="201"/>
      <c r="F8" s="203" t="s">
        <v>280</v>
      </c>
      <c r="G8" s="204" t="s">
        <v>281</v>
      </c>
      <c r="H8" s="201"/>
    </row>
    <row r="9" spans="2:8">
      <c r="C9" s="827"/>
      <c r="D9" s="820"/>
      <c r="E9" s="201"/>
      <c r="F9" s="203" t="s">
        <v>284</v>
      </c>
      <c r="G9" s="204" t="s">
        <v>285</v>
      </c>
      <c r="H9" s="201"/>
    </row>
    <row r="10" spans="2:8">
      <c r="C10" s="827"/>
      <c r="D10" s="820"/>
      <c r="E10" s="201"/>
      <c r="F10" s="203" t="s">
        <v>287</v>
      </c>
      <c r="G10" s="204" t="s">
        <v>288</v>
      </c>
      <c r="H10" s="201"/>
    </row>
    <row r="11" spans="2:8" ht="14.5" thickBot="1">
      <c r="C11" s="827"/>
      <c r="D11" s="821"/>
      <c r="E11" s="205"/>
      <c r="F11" s="203" t="s">
        <v>289</v>
      </c>
      <c r="G11" s="206" t="s">
        <v>290</v>
      </c>
      <c r="H11" s="201"/>
    </row>
    <row r="12" spans="2:8">
      <c r="C12" s="819" t="s">
        <v>2005</v>
      </c>
      <c r="D12" s="809" t="s">
        <v>763</v>
      </c>
      <c r="E12" s="199"/>
      <c r="F12" s="199" t="s">
        <v>293</v>
      </c>
      <c r="G12" s="210" t="s">
        <v>2006</v>
      </c>
      <c r="H12" s="201"/>
    </row>
    <row r="13" spans="2:8">
      <c r="C13" s="820"/>
      <c r="D13" s="810"/>
      <c r="E13" s="203"/>
      <c r="F13" s="203" t="s">
        <v>296</v>
      </c>
      <c r="G13" s="211" t="s">
        <v>2007</v>
      </c>
      <c r="H13" s="201"/>
    </row>
    <row r="14" spans="2:8">
      <c r="C14" s="820"/>
      <c r="D14" s="810"/>
      <c r="E14" s="203"/>
      <c r="F14" s="203" t="s">
        <v>299</v>
      </c>
      <c r="G14" s="211" t="s">
        <v>300</v>
      </c>
      <c r="H14" s="201"/>
    </row>
    <row r="15" spans="2:8">
      <c r="C15" s="820"/>
      <c r="D15" s="810"/>
      <c r="E15" s="203"/>
      <c r="F15" s="203" t="s">
        <v>289</v>
      </c>
      <c r="G15" s="211" t="s">
        <v>301</v>
      </c>
      <c r="H15" s="201"/>
    </row>
    <row r="16" spans="2:8">
      <c r="C16" s="820"/>
      <c r="D16" s="810"/>
      <c r="E16" s="203"/>
      <c r="F16" s="203" t="s">
        <v>306</v>
      </c>
      <c r="G16" s="203" t="s">
        <v>307</v>
      </c>
      <c r="H16" s="201"/>
    </row>
    <row r="17" spans="3:8" ht="14.5" thickBot="1">
      <c r="C17" s="820"/>
      <c r="D17" s="811"/>
      <c r="E17" s="212"/>
      <c r="F17" s="203" t="s">
        <v>289</v>
      </c>
      <c r="G17" s="213" t="s">
        <v>309</v>
      </c>
      <c r="H17" s="201"/>
    </row>
    <row r="18" spans="3:8">
      <c r="C18" s="820" t="s">
        <v>2016</v>
      </c>
      <c r="D18" s="792" t="s">
        <v>329</v>
      </c>
      <c r="E18" s="88"/>
      <c r="F18" s="88" t="s">
        <v>2039</v>
      </c>
      <c r="G18" s="217" t="s">
        <v>1165</v>
      </c>
      <c r="H18" s="201"/>
    </row>
    <row r="19" spans="3:8">
      <c r="C19" s="820"/>
      <c r="D19" s="793"/>
      <c r="E19" s="88"/>
      <c r="F19" s="88" t="s">
        <v>1166</v>
      </c>
      <c r="G19" s="217" t="s">
        <v>1167</v>
      </c>
      <c r="H19" s="201"/>
    </row>
    <row r="20" spans="3:8">
      <c r="C20" s="820"/>
      <c r="D20" s="793"/>
      <c r="E20" s="88"/>
      <c r="F20" s="88" t="s">
        <v>1168</v>
      </c>
      <c r="G20" s="217" t="s">
        <v>1169</v>
      </c>
      <c r="H20" s="201"/>
    </row>
    <row r="21" spans="3:8">
      <c r="C21" s="820"/>
      <c r="D21" s="793"/>
      <c r="E21" s="88"/>
      <c r="F21" s="88" t="s">
        <v>326</v>
      </c>
      <c r="G21" s="217" t="s">
        <v>1170</v>
      </c>
      <c r="H21" s="201"/>
    </row>
    <row r="22" spans="3:8">
      <c r="C22" s="820"/>
      <c r="D22" s="793"/>
      <c r="E22" s="88"/>
      <c r="F22" s="88" t="s">
        <v>321</v>
      </c>
      <c r="G22" s="217" t="s">
        <v>1171</v>
      </c>
      <c r="H22" s="201"/>
    </row>
    <row r="23" spans="3:8" ht="14.5" thickBot="1">
      <c r="C23" s="820"/>
      <c r="D23" s="793"/>
      <c r="E23" s="172"/>
      <c r="F23" s="172" t="s">
        <v>1172</v>
      </c>
      <c r="G23" s="213" t="s">
        <v>325</v>
      </c>
      <c r="H23" s="201"/>
    </row>
    <row r="24" spans="3:8">
      <c r="C24" s="820"/>
      <c r="D24" s="793"/>
      <c r="E24" s="218"/>
      <c r="F24" s="173" t="s">
        <v>664</v>
      </c>
      <c r="G24" s="174" t="s">
        <v>1173</v>
      </c>
      <c r="H24" s="201"/>
    </row>
    <row r="25" spans="3:8" ht="14.5" thickBot="1">
      <c r="C25" s="820"/>
      <c r="D25" s="794"/>
      <c r="E25" s="219"/>
      <c r="F25" s="172" t="s">
        <v>667</v>
      </c>
      <c r="G25" s="176" t="s">
        <v>1174</v>
      </c>
      <c r="H25" s="201"/>
    </row>
    <row r="26" spans="3:8">
      <c r="C26" s="820"/>
      <c r="D26" s="792" t="s">
        <v>1175</v>
      </c>
      <c r="E26" s="218"/>
      <c r="F26" s="173" t="s">
        <v>1177</v>
      </c>
      <c r="G26" s="174" t="s">
        <v>1178</v>
      </c>
      <c r="H26" s="201"/>
    </row>
    <row r="27" spans="3:8">
      <c r="C27" s="820"/>
      <c r="D27" s="793"/>
      <c r="E27" s="220"/>
      <c r="F27" s="12" t="s">
        <v>1179</v>
      </c>
      <c r="G27" s="175" t="s">
        <v>1180</v>
      </c>
      <c r="H27" s="201"/>
    </row>
    <row r="28" spans="3:8">
      <c r="C28" s="820"/>
      <c r="D28" s="793"/>
      <c r="E28" s="220"/>
      <c r="F28" s="12" t="s">
        <v>677</v>
      </c>
      <c r="G28" s="175" t="s">
        <v>1181</v>
      </c>
      <c r="H28" s="201"/>
    </row>
    <row r="29" spans="3:8">
      <c r="C29" s="820"/>
      <c r="D29" s="793"/>
      <c r="E29" s="220"/>
      <c r="F29" s="12" t="s">
        <v>680</v>
      </c>
      <c r="G29" s="175" t="s">
        <v>1182</v>
      </c>
      <c r="H29" s="201"/>
    </row>
    <row r="30" spans="3:8" ht="23">
      <c r="C30" s="820"/>
      <c r="D30" s="793"/>
      <c r="E30" s="220"/>
      <c r="F30" s="12" t="s">
        <v>683</v>
      </c>
      <c r="G30" s="175" t="s">
        <v>1183</v>
      </c>
      <c r="H30" s="201"/>
    </row>
    <row r="31" spans="3:8">
      <c r="C31" s="820"/>
      <c r="D31" s="793"/>
      <c r="E31" s="220"/>
      <c r="F31" s="12" t="s">
        <v>1184</v>
      </c>
      <c r="G31" s="175" t="s">
        <v>1185</v>
      </c>
      <c r="H31" s="201"/>
    </row>
    <row r="32" spans="3:8">
      <c r="C32" s="820"/>
      <c r="D32" s="793"/>
      <c r="E32" s="220"/>
      <c r="F32" s="12" t="s">
        <v>687</v>
      </c>
      <c r="G32" s="175" t="s">
        <v>1181</v>
      </c>
      <c r="H32" s="201"/>
    </row>
    <row r="33" spans="3:8">
      <c r="C33" s="821"/>
      <c r="D33" s="794"/>
      <c r="E33" s="219"/>
      <c r="F33" s="172" t="s">
        <v>688</v>
      </c>
      <c r="G33" s="176" t="s">
        <v>1182</v>
      </c>
      <c r="H33" s="201"/>
    </row>
    <row r="34" spans="3:8">
      <c r="C34" s="819" t="s">
        <v>695</v>
      </c>
      <c r="D34" s="792" t="s">
        <v>1155</v>
      </c>
      <c r="E34" s="218"/>
      <c r="F34" s="173" t="s">
        <v>335</v>
      </c>
      <c r="G34" s="188" t="s">
        <v>1186</v>
      </c>
      <c r="H34" s="201"/>
    </row>
    <row r="35" spans="3:8">
      <c r="C35" s="820"/>
      <c r="D35" s="793"/>
      <c r="E35" s="220"/>
      <c r="F35" s="12" t="s">
        <v>338</v>
      </c>
      <c r="G35" s="175" t="s">
        <v>1189</v>
      </c>
      <c r="H35" s="201"/>
    </row>
    <row r="36" spans="3:8">
      <c r="C36" s="820"/>
      <c r="D36" s="793"/>
      <c r="E36" s="220"/>
      <c r="F36" s="12" t="s">
        <v>1472</v>
      </c>
      <c r="G36" s="175" t="s">
        <v>1190</v>
      </c>
      <c r="H36" s="201"/>
    </row>
    <row r="37" spans="3:8">
      <c r="C37" s="820"/>
      <c r="D37" s="794"/>
      <c r="E37" s="219"/>
      <c r="F37" s="172" t="s">
        <v>1883</v>
      </c>
      <c r="G37" s="176" t="s">
        <v>1191</v>
      </c>
      <c r="H37" s="201"/>
    </row>
    <row r="38" spans="3:8">
      <c r="C38" s="820"/>
      <c r="D38" s="792" t="s">
        <v>1884</v>
      </c>
      <c r="E38" s="218"/>
      <c r="F38" s="173" t="s">
        <v>349</v>
      </c>
      <c r="G38" s="174" t="s">
        <v>1193</v>
      </c>
      <c r="H38" s="201"/>
    </row>
    <row r="39" spans="3:8">
      <c r="C39" s="820"/>
      <c r="D39" s="793"/>
      <c r="E39" s="220"/>
      <c r="F39" s="12" t="s">
        <v>1195</v>
      </c>
      <c r="G39" s="175" t="s">
        <v>1195</v>
      </c>
      <c r="H39" s="201"/>
    </row>
    <row r="40" spans="3:8">
      <c r="C40" s="820"/>
      <c r="D40" s="793"/>
      <c r="E40" s="220"/>
      <c r="F40" s="12" t="s">
        <v>1513</v>
      </c>
      <c r="G40" s="175" t="s">
        <v>1197</v>
      </c>
      <c r="H40" s="201"/>
    </row>
    <row r="41" spans="3:8">
      <c r="C41" s="820"/>
      <c r="D41" s="794"/>
      <c r="E41" s="219"/>
      <c r="F41" s="172" t="s">
        <v>355</v>
      </c>
      <c r="G41" s="176" t="s">
        <v>1198</v>
      </c>
      <c r="H41" s="201"/>
    </row>
    <row r="42" spans="3:8" ht="23">
      <c r="C42" s="820"/>
      <c r="D42" s="792" t="s">
        <v>401</v>
      </c>
      <c r="E42" s="218"/>
      <c r="F42" s="173" t="s">
        <v>1545</v>
      </c>
      <c r="G42" s="188" t="s">
        <v>1200</v>
      </c>
      <c r="H42" s="201"/>
    </row>
    <row r="43" spans="3:8" ht="23">
      <c r="C43" s="820"/>
      <c r="D43" s="794"/>
      <c r="E43" s="219"/>
      <c r="F43" s="172" t="s">
        <v>1885</v>
      </c>
      <c r="G43" s="176" t="s">
        <v>402</v>
      </c>
      <c r="H43" s="201"/>
    </row>
    <row r="44" spans="3:8">
      <c r="C44" s="820"/>
      <c r="D44" s="221" t="s">
        <v>1887</v>
      </c>
      <c r="E44" s="222"/>
      <c r="F44" s="223" t="s">
        <v>404</v>
      </c>
      <c r="G44" s="224" t="s">
        <v>405</v>
      </c>
      <c r="H44" s="201"/>
    </row>
    <row r="45" spans="3:8">
      <c r="C45" s="820"/>
      <c r="D45" s="221" t="s">
        <v>1889</v>
      </c>
      <c r="E45" s="222"/>
      <c r="F45" s="223" t="s">
        <v>406</v>
      </c>
      <c r="G45" s="224" t="s">
        <v>407</v>
      </c>
      <c r="H45" s="201"/>
    </row>
    <row r="46" spans="3:8">
      <c r="C46" s="820"/>
      <c r="D46" s="221" t="s">
        <v>2017</v>
      </c>
      <c r="E46" s="222"/>
      <c r="F46" s="225" t="s">
        <v>2017</v>
      </c>
      <c r="G46" s="226" t="s">
        <v>411</v>
      </c>
      <c r="H46" s="201"/>
    </row>
    <row r="47" spans="3:8">
      <c r="C47" s="820"/>
      <c r="D47" s="792" t="s">
        <v>1204</v>
      </c>
      <c r="E47" s="218"/>
      <c r="F47" s="173" t="s">
        <v>431</v>
      </c>
      <c r="G47" s="174" t="s">
        <v>1206</v>
      </c>
      <c r="H47" s="201"/>
    </row>
    <row r="48" spans="3:8">
      <c r="C48" s="820"/>
      <c r="D48" s="793"/>
      <c r="E48" s="220"/>
      <c r="F48" s="12" t="s">
        <v>413</v>
      </c>
      <c r="G48" s="175" t="s">
        <v>1207</v>
      </c>
      <c r="H48" s="201"/>
    </row>
    <row r="49" spans="3:8">
      <c r="C49" s="820"/>
      <c r="D49" s="794"/>
      <c r="E49" s="219"/>
      <c r="F49" s="172" t="s">
        <v>1548</v>
      </c>
      <c r="G49" s="176" t="s">
        <v>1181</v>
      </c>
      <c r="H49" s="201"/>
    </row>
    <row r="50" spans="3:8" ht="23">
      <c r="C50" s="820"/>
      <c r="D50" s="792" t="s">
        <v>1895</v>
      </c>
      <c r="E50" s="218"/>
      <c r="F50" s="173" t="s">
        <v>418</v>
      </c>
      <c r="G50" s="174" t="s">
        <v>419</v>
      </c>
      <c r="H50" s="201"/>
    </row>
    <row r="51" spans="3:8">
      <c r="C51" s="820"/>
      <c r="D51" s="793"/>
      <c r="E51" s="220"/>
      <c r="F51" s="12" t="s">
        <v>422</v>
      </c>
      <c r="G51" s="227" t="s">
        <v>422</v>
      </c>
      <c r="H51" s="201"/>
    </row>
    <row r="52" spans="3:8">
      <c r="C52" s="820"/>
      <c r="D52" s="794"/>
      <c r="E52" s="219"/>
      <c r="F52" s="172" t="s">
        <v>421</v>
      </c>
      <c r="G52" s="176" t="s">
        <v>425</v>
      </c>
      <c r="H52" s="201"/>
    </row>
    <row r="53" spans="3:8">
      <c r="C53" s="820"/>
      <c r="D53" s="221" t="s">
        <v>2018</v>
      </c>
      <c r="E53" s="222"/>
      <c r="F53" s="223" t="s">
        <v>2019</v>
      </c>
      <c r="G53" s="224" t="s">
        <v>1209</v>
      </c>
      <c r="H53" s="201"/>
    </row>
    <row r="54" spans="3:8">
      <c r="C54" s="820"/>
      <c r="D54" s="221" t="s">
        <v>2020</v>
      </c>
      <c r="E54" s="222"/>
      <c r="F54" s="225" t="s">
        <v>2020</v>
      </c>
      <c r="G54" s="226" t="s">
        <v>1210</v>
      </c>
      <c r="H54" s="201"/>
    </row>
    <row r="55" spans="3:8">
      <c r="C55" s="820"/>
      <c r="D55" s="221" t="s">
        <v>2021</v>
      </c>
      <c r="E55" s="222"/>
      <c r="F55" s="223" t="s">
        <v>427</v>
      </c>
      <c r="G55" s="224" t="s">
        <v>428</v>
      </c>
      <c r="H55" s="201"/>
    </row>
    <row r="56" spans="3:8">
      <c r="C56" s="820"/>
      <c r="D56" s="792" t="s">
        <v>1175</v>
      </c>
      <c r="E56" s="218"/>
      <c r="F56" s="173" t="s">
        <v>431</v>
      </c>
      <c r="G56" s="174" t="s">
        <v>432</v>
      </c>
      <c r="H56" s="201"/>
    </row>
    <row r="57" spans="3:8">
      <c r="C57" s="820"/>
      <c r="D57" s="793"/>
      <c r="E57" s="220"/>
      <c r="F57" s="12" t="s">
        <v>1898</v>
      </c>
      <c r="G57" s="175" t="s">
        <v>2022</v>
      </c>
      <c r="H57" s="201"/>
    </row>
    <row r="58" spans="3:8">
      <c r="C58" s="820"/>
      <c r="D58" s="793"/>
      <c r="E58" s="220"/>
      <c r="F58" s="12" t="s">
        <v>193</v>
      </c>
      <c r="G58" s="175" t="s">
        <v>439</v>
      </c>
      <c r="H58" s="201"/>
    </row>
    <row r="59" spans="3:8">
      <c r="C59" s="820"/>
      <c r="D59" s="793"/>
      <c r="E59" s="220"/>
      <c r="F59" s="12" t="s">
        <v>442</v>
      </c>
      <c r="G59" s="175" t="s">
        <v>443</v>
      </c>
      <c r="H59" s="201"/>
    </row>
    <row r="60" spans="3:8" ht="23">
      <c r="C60" s="820"/>
      <c r="D60" s="793"/>
      <c r="E60" s="220"/>
      <c r="F60" s="12" t="s">
        <v>2023</v>
      </c>
      <c r="G60" s="175" t="s">
        <v>445</v>
      </c>
      <c r="H60" s="201"/>
    </row>
    <row r="61" spans="3:8" ht="23">
      <c r="C61" s="820"/>
      <c r="D61" s="793"/>
      <c r="E61" s="220"/>
      <c r="F61" s="12" t="s">
        <v>2023</v>
      </c>
      <c r="G61" s="175" t="s">
        <v>447</v>
      </c>
      <c r="H61" s="201"/>
    </row>
    <row r="62" spans="3:8">
      <c r="C62" s="820"/>
      <c r="D62" s="793"/>
      <c r="E62" s="220"/>
      <c r="F62" s="12" t="s">
        <v>1225</v>
      </c>
      <c r="G62" s="175" t="s">
        <v>1226</v>
      </c>
      <c r="H62" s="201"/>
    </row>
    <row r="63" spans="3:8">
      <c r="C63" s="820"/>
      <c r="D63" s="793"/>
      <c r="E63" s="220"/>
      <c r="F63" s="817" t="s">
        <v>2024</v>
      </c>
      <c r="G63" s="175" t="s">
        <v>1229</v>
      </c>
      <c r="H63" s="201"/>
    </row>
    <row r="64" spans="3:8">
      <c r="C64" s="820"/>
      <c r="D64" s="793"/>
      <c r="E64" s="220"/>
      <c r="F64" s="818"/>
      <c r="G64" s="175" t="s">
        <v>1231</v>
      </c>
      <c r="H64" s="201"/>
    </row>
    <row r="65" spans="3:8">
      <c r="C65" s="820"/>
      <c r="D65" s="793"/>
      <c r="E65" s="220"/>
      <c r="F65" s="817" t="s">
        <v>711</v>
      </c>
      <c r="G65" s="175" t="s">
        <v>1233</v>
      </c>
      <c r="H65" s="201"/>
    </row>
    <row r="66" spans="3:8">
      <c r="C66" s="820"/>
      <c r="D66" s="793"/>
      <c r="E66" s="220"/>
      <c r="F66" s="818"/>
      <c r="G66" s="175" t="s">
        <v>1231</v>
      </c>
      <c r="H66" s="201"/>
    </row>
    <row r="67" spans="3:8">
      <c r="C67" s="820"/>
      <c r="D67" s="793"/>
      <c r="E67" s="220"/>
      <c r="F67" s="368" t="s">
        <v>2025</v>
      </c>
      <c r="G67" s="97" t="s">
        <v>473</v>
      </c>
      <c r="H67" s="9"/>
    </row>
    <row r="68" spans="3:8">
      <c r="C68" s="820"/>
      <c r="D68" s="793"/>
      <c r="E68" s="220"/>
      <c r="F68" s="12" t="s">
        <v>716</v>
      </c>
      <c r="G68" s="175" t="s">
        <v>1235</v>
      </c>
      <c r="H68" s="201"/>
    </row>
    <row r="69" spans="3:8" ht="14.5" thickBot="1">
      <c r="C69" s="820"/>
      <c r="D69" s="794"/>
      <c r="E69" s="219"/>
      <c r="F69" s="172" t="s">
        <v>193</v>
      </c>
      <c r="G69" s="176" t="s">
        <v>1237</v>
      </c>
      <c r="H69" s="201"/>
    </row>
    <row r="70" spans="3:8">
      <c r="C70" s="245"/>
      <c r="D70" s="245"/>
      <c r="E70" s="220"/>
      <c r="F70" s="90"/>
      <c r="G70" s="247"/>
      <c r="H70" s="201"/>
    </row>
  </sheetData>
  <mergeCells count="17">
    <mergeCell ref="C12:C17"/>
    <mergeCell ref="D12:D17"/>
    <mergeCell ref="B5:B6"/>
    <mergeCell ref="C5:C11"/>
    <mergeCell ref="D5:D11"/>
    <mergeCell ref="F63:F64"/>
    <mergeCell ref="F65:F66"/>
    <mergeCell ref="C18:C33"/>
    <mergeCell ref="D26:D33"/>
    <mergeCell ref="C34:C69"/>
    <mergeCell ref="D34:D37"/>
    <mergeCell ref="D38:D41"/>
    <mergeCell ref="D42:D43"/>
    <mergeCell ref="D47:D49"/>
    <mergeCell ref="D50:D52"/>
    <mergeCell ref="D18:D25"/>
    <mergeCell ref="D56:D69"/>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BB0E-597D-4E79-A6E7-B4925D673BF1}">
  <dimension ref="B2:G51"/>
  <sheetViews>
    <sheetView workbookViewId="0">
      <pane xSplit="6" ySplit="4" topLeftCell="G5" activePane="bottomRight" state="frozen"/>
      <selection activeCell="G59" sqref="G58:G59"/>
      <selection pane="topRight" activeCell="G59" sqref="G58:G59"/>
      <selection pane="bottomLeft" activeCell="G59" sqref="G58:G59"/>
      <selection pane="bottomRight" activeCell="G59" sqref="G58:G59"/>
    </sheetView>
  </sheetViews>
  <sheetFormatPr defaultColWidth="9" defaultRowHeight="14"/>
  <cols>
    <col min="1" max="1" width="4.25" style="168" customWidth="1"/>
    <col min="2" max="2" width="12.58203125" style="168" hidden="1" customWidth="1"/>
    <col min="3" max="3" width="18.83203125" style="337" customWidth="1"/>
    <col min="4" max="4" width="22.25" style="345" customWidth="1"/>
    <col min="5" max="5" width="8.33203125" style="170" hidden="1" customWidth="1"/>
    <col min="6" max="6" width="22.25" style="168" customWidth="1"/>
    <col min="7" max="7" width="88.08203125" style="168" customWidth="1"/>
    <col min="8" max="8" width="18.08203125" style="168" customWidth="1"/>
    <col min="9" max="16384" width="9" style="168"/>
  </cols>
  <sheetData>
    <row r="2" spans="2:7" ht="14.5" thickBot="1"/>
    <row r="3" spans="2:7">
      <c r="B3" s="115" t="s">
        <v>132</v>
      </c>
      <c r="C3" s="116" t="s">
        <v>1951</v>
      </c>
      <c r="D3" s="177" t="s">
        <v>134</v>
      </c>
      <c r="E3" s="116" t="s">
        <v>1952</v>
      </c>
      <c r="F3" s="116" t="s">
        <v>1953</v>
      </c>
      <c r="G3" s="116" t="s">
        <v>1954</v>
      </c>
    </row>
    <row r="4" spans="2:7">
      <c r="B4" s="117" t="s">
        <v>1955</v>
      </c>
      <c r="C4" s="118" t="s">
        <v>1956</v>
      </c>
      <c r="D4" s="177" t="s">
        <v>1996</v>
      </c>
      <c r="E4" s="171" t="s">
        <v>1958</v>
      </c>
      <c r="F4" s="111" t="s">
        <v>154</v>
      </c>
      <c r="G4" s="111" t="s">
        <v>1959</v>
      </c>
    </row>
    <row r="5" spans="2:7">
      <c r="C5" s="878" t="s">
        <v>2040</v>
      </c>
      <c r="D5" s="878" t="s">
        <v>935</v>
      </c>
      <c r="F5" s="342" t="s">
        <v>613</v>
      </c>
      <c r="G5" s="342" t="s">
        <v>614</v>
      </c>
    </row>
    <row r="6" spans="2:7">
      <c r="C6" s="876"/>
      <c r="D6" s="876"/>
      <c r="F6" s="343" t="s">
        <v>616</v>
      </c>
      <c r="G6" s="343" t="s">
        <v>2041</v>
      </c>
    </row>
    <row r="7" spans="2:7">
      <c r="C7" s="876"/>
      <c r="D7" s="876"/>
      <c r="F7" s="343" t="s">
        <v>619</v>
      </c>
      <c r="G7" s="343" t="s">
        <v>620</v>
      </c>
    </row>
    <row r="8" spans="2:7">
      <c r="C8" s="876"/>
      <c r="D8" s="876"/>
      <c r="F8" s="334" t="s">
        <v>621</v>
      </c>
      <c r="G8" s="334" t="s">
        <v>2042</v>
      </c>
    </row>
    <row r="9" spans="2:7">
      <c r="C9" s="876"/>
      <c r="D9" s="876"/>
      <c r="F9" s="334" t="s">
        <v>623</v>
      </c>
      <c r="G9" s="334" t="s">
        <v>624</v>
      </c>
    </row>
    <row r="10" spans="2:7">
      <c r="C10" s="876"/>
      <c r="D10" s="876"/>
      <c r="F10" s="334" t="s">
        <v>625</v>
      </c>
      <c r="G10" s="334" t="s">
        <v>2043</v>
      </c>
    </row>
    <row r="11" spans="2:7">
      <c r="C11" s="877"/>
      <c r="D11" s="877"/>
      <c r="F11" s="334" t="s">
        <v>627</v>
      </c>
      <c r="G11" s="334" t="s">
        <v>628</v>
      </c>
    </row>
    <row r="12" spans="2:7">
      <c r="C12" s="876" t="s">
        <v>1949</v>
      </c>
      <c r="D12" s="879" t="s">
        <v>629</v>
      </c>
      <c r="F12" s="334" t="s">
        <v>630</v>
      </c>
      <c r="G12" s="334" t="s">
        <v>631</v>
      </c>
    </row>
    <row r="13" spans="2:7">
      <c r="C13" s="876"/>
      <c r="D13" s="879"/>
      <c r="F13" s="334" t="s">
        <v>633</v>
      </c>
      <c r="G13" s="334" t="s">
        <v>634</v>
      </c>
    </row>
    <row r="14" spans="2:7">
      <c r="C14" s="876"/>
      <c r="D14" s="879"/>
      <c r="F14" s="334" t="s">
        <v>637</v>
      </c>
      <c r="G14" s="334" t="s">
        <v>638</v>
      </c>
    </row>
    <row r="15" spans="2:7">
      <c r="C15" s="876"/>
      <c r="D15" s="879"/>
      <c r="F15" s="334" t="s">
        <v>627</v>
      </c>
      <c r="G15" s="334" t="s">
        <v>640</v>
      </c>
    </row>
    <row r="16" spans="2:7">
      <c r="C16" s="876"/>
      <c r="D16" s="879"/>
      <c r="F16" s="334" t="s">
        <v>642</v>
      </c>
      <c r="G16" s="334" t="s">
        <v>643</v>
      </c>
    </row>
    <row r="17" spans="3:7">
      <c r="C17" s="877"/>
      <c r="D17" s="880"/>
      <c r="F17" s="334" t="s">
        <v>627</v>
      </c>
      <c r="G17" s="332" t="s">
        <v>644</v>
      </c>
    </row>
    <row r="18" spans="3:7">
      <c r="C18" s="876" t="s">
        <v>646</v>
      </c>
      <c r="D18" s="881" t="s">
        <v>975</v>
      </c>
      <c r="F18" s="332" t="s">
        <v>975</v>
      </c>
      <c r="G18" s="332" t="s">
        <v>665</v>
      </c>
    </row>
    <row r="19" spans="3:7">
      <c r="C19" s="876"/>
      <c r="D19" s="882"/>
      <c r="F19" s="332" t="s">
        <v>978</v>
      </c>
      <c r="G19" s="332" t="s">
        <v>668</v>
      </c>
    </row>
    <row r="20" spans="3:7">
      <c r="C20" s="876"/>
      <c r="D20" s="881" t="s">
        <v>979</v>
      </c>
      <c r="F20" s="332" t="s">
        <v>669</v>
      </c>
      <c r="G20" s="332" t="s">
        <v>981</v>
      </c>
    </row>
    <row r="21" spans="3:7">
      <c r="C21" s="876"/>
      <c r="D21" s="881"/>
      <c r="F21" s="332" t="s">
        <v>673</v>
      </c>
      <c r="G21" s="332" t="s">
        <v>2044</v>
      </c>
    </row>
    <row r="22" spans="3:7">
      <c r="C22" s="876"/>
      <c r="D22" s="881"/>
      <c r="F22" s="332" t="s">
        <v>983</v>
      </c>
      <c r="G22" s="332" t="s">
        <v>678</v>
      </c>
    </row>
    <row r="23" spans="3:7">
      <c r="C23" s="876"/>
      <c r="D23" s="881"/>
      <c r="F23" s="332" t="s">
        <v>865</v>
      </c>
      <c r="G23" s="332" t="s">
        <v>681</v>
      </c>
    </row>
    <row r="24" spans="3:7">
      <c r="C24" s="876"/>
      <c r="D24" s="881"/>
      <c r="F24" s="344" t="s">
        <v>669</v>
      </c>
      <c r="G24" s="344" t="s">
        <v>684</v>
      </c>
    </row>
    <row r="25" spans="3:7">
      <c r="C25" s="876"/>
      <c r="D25" s="881"/>
      <c r="F25" s="344" t="s">
        <v>685</v>
      </c>
      <c r="G25" s="344" t="s">
        <v>985</v>
      </c>
    </row>
    <row r="26" spans="3:7">
      <c r="C26" s="876"/>
      <c r="D26" s="881"/>
      <c r="F26" s="344" t="s">
        <v>836</v>
      </c>
      <c r="G26" s="344" t="s">
        <v>678</v>
      </c>
    </row>
    <row r="27" spans="3:7">
      <c r="C27" s="877"/>
      <c r="D27" s="882"/>
      <c r="F27" s="344" t="s">
        <v>865</v>
      </c>
      <c r="G27" s="344" t="s">
        <v>681</v>
      </c>
    </row>
    <row r="28" spans="3:7">
      <c r="C28" s="876" t="s">
        <v>987</v>
      </c>
      <c r="D28" s="340" t="s">
        <v>988</v>
      </c>
      <c r="F28" s="334" t="s">
        <v>989</v>
      </c>
      <c r="G28" s="334" t="s">
        <v>990</v>
      </c>
    </row>
    <row r="29" spans="3:7">
      <c r="C29" s="876"/>
      <c r="D29" s="340" t="s">
        <v>988</v>
      </c>
      <c r="F29" s="334" t="s">
        <v>792</v>
      </c>
      <c r="G29" s="334" t="s">
        <v>994</v>
      </c>
    </row>
    <row r="30" spans="3:7">
      <c r="C30" s="876"/>
      <c r="D30" s="340" t="s">
        <v>997</v>
      </c>
      <c r="F30" s="334" t="s">
        <v>998</v>
      </c>
      <c r="G30" s="334" t="s">
        <v>999</v>
      </c>
    </row>
    <row r="31" spans="3:7">
      <c r="C31" s="876"/>
      <c r="D31" s="340" t="s">
        <v>997</v>
      </c>
      <c r="F31" s="334" t="s">
        <v>1002</v>
      </c>
      <c r="G31" s="334" t="s">
        <v>1002</v>
      </c>
    </row>
    <row r="32" spans="3:7">
      <c r="C32" s="876"/>
      <c r="D32" s="340" t="s">
        <v>997</v>
      </c>
      <c r="F32" s="334" t="s">
        <v>1005</v>
      </c>
      <c r="G32" s="334" t="s">
        <v>354</v>
      </c>
    </row>
    <row r="33" spans="3:7" ht="23">
      <c r="C33" s="876"/>
      <c r="D33" s="340" t="s">
        <v>1007</v>
      </c>
      <c r="F33" s="334" t="s">
        <v>1008</v>
      </c>
      <c r="G33" s="334" t="s">
        <v>1009</v>
      </c>
    </row>
    <row r="34" spans="3:7">
      <c r="C34" s="876"/>
      <c r="D34" s="340" t="s">
        <v>1007</v>
      </c>
      <c r="F34" s="334" t="s">
        <v>1007</v>
      </c>
      <c r="G34" s="334" t="s">
        <v>1010</v>
      </c>
    </row>
    <row r="35" spans="3:7">
      <c r="C35" s="876"/>
      <c r="D35" s="340" t="s">
        <v>1011</v>
      </c>
      <c r="F35" s="334" t="s">
        <v>700</v>
      </c>
      <c r="G35" s="334" t="s">
        <v>1012</v>
      </c>
    </row>
    <row r="36" spans="3:7">
      <c r="C36" s="876"/>
      <c r="D36" s="340" t="s">
        <v>1013</v>
      </c>
      <c r="F36" s="334" t="s">
        <v>1014</v>
      </c>
      <c r="G36" s="334" t="s">
        <v>1015</v>
      </c>
    </row>
    <row r="37" spans="3:7">
      <c r="C37" s="876"/>
      <c r="D37" s="341" t="s">
        <v>1017</v>
      </c>
      <c r="F37" s="334" t="s">
        <v>1018</v>
      </c>
      <c r="G37" s="334" t="s">
        <v>1019</v>
      </c>
    </row>
    <row r="38" spans="3:7">
      <c r="C38" s="876"/>
      <c r="D38" s="341" t="s">
        <v>1017</v>
      </c>
      <c r="F38" s="334" t="s">
        <v>1022</v>
      </c>
      <c r="G38" s="334" t="s">
        <v>1023</v>
      </c>
    </row>
    <row r="39" spans="3:7" ht="23">
      <c r="C39" s="876"/>
      <c r="D39" s="340" t="s">
        <v>1025</v>
      </c>
      <c r="F39" s="334" t="s">
        <v>1026</v>
      </c>
      <c r="G39" s="334" t="s">
        <v>1027</v>
      </c>
    </row>
    <row r="40" spans="3:7" ht="23">
      <c r="C40" s="876"/>
      <c r="D40" s="340" t="s">
        <v>1025</v>
      </c>
      <c r="F40" s="334" t="s">
        <v>1028</v>
      </c>
      <c r="G40" s="334" t="s">
        <v>1029</v>
      </c>
    </row>
    <row r="41" spans="3:7">
      <c r="C41" s="876"/>
      <c r="D41" s="340" t="s">
        <v>1025</v>
      </c>
      <c r="F41" s="334" t="s">
        <v>1031</v>
      </c>
      <c r="G41" s="334" t="s">
        <v>1032</v>
      </c>
    </row>
    <row r="42" spans="3:7">
      <c r="C42" s="876"/>
      <c r="D42" s="340" t="s">
        <v>1033</v>
      </c>
      <c r="F42" s="334" t="s">
        <v>1034</v>
      </c>
      <c r="G42" s="334" t="s">
        <v>1035</v>
      </c>
    </row>
    <row r="43" spans="3:7">
      <c r="C43" s="876"/>
      <c r="D43" s="340" t="s">
        <v>979</v>
      </c>
      <c r="F43" s="334" t="s">
        <v>1018</v>
      </c>
      <c r="G43" s="334" t="s">
        <v>1037</v>
      </c>
    </row>
    <row r="44" spans="3:7">
      <c r="C44" s="876"/>
      <c r="D44" s="340" t="s">
        <v>979</v>
      </c>
      <c r="F44" s="334" t="s">
        <v>1040</v>
      </c>
      <c r="G44" s="334" t="s">
        <v>706</v>
      </c>
    </row>
    <row r="45" spans="3:7">
      <c r="C45" s="876"/>
      <c r="D45" s="340" t="s">
        <v>979</v>
      </c>
      <c r="F45" s="334" t="s">
        <v>836</v>
      </c>
      <c r="G45" s="334" t="s">
        <v>533</v>
      </c>
    </row>
    <row r="46" spans="3:7">
      <c r="C46" s="876"/>
      <c r="D46" s="340" t="s">
        <v>979</v>
      </c>
      <c r="F46" s="334" t="s">
        <v>1043</v>
      </c>
      <c r="G46" s="334" t="s">
        <v>708</v>
      </c>
    </row>
    <row r="47" spans="3:7" ht="23">
      <c r="C47" s="876"/>
      <c r="D47" s="340" t="s">
        <v>979</v>
      </c>
      <c r="F47" s="334" t="s">
        <v>1045</v>
      </c>
      <c r="G47" s="334" t="s">
        <v>1046</v>
      </c>
    </row>
    <row r="48" spans="3:7" ht="23">
      <c r="C48" s="876"/>
      <c r="D48" s="340" t="s">
        <v>979</v>
      </c>
      <c r="F48" s="334" t="s">
        <v>1045</v>
      </c>
      <c r="G48" s="334" t="s">
        <v>1047</v>
      </c>
    </row>
    <row r="49" spans="3:7">
      <c r="C49" s="876"/>
      <c r="D49" s="340" t="s">
        <v>979</v>
      </c>
      <c r="F49" s="334" t="s">
        <v>1049</v>
      </c>
      <c r="G49" s="334" t="s">
        <v>1050</v>
      </c>
    </row>
    <row r="50" spans="3:7">
      <c r="C50" s="876"/>
      <c r="D50" s="340" t="s">
        <v>979</v>
      </c>
      <c r="F50" s="334" t="s">
        <v>1053</v>
      </c>
      <c r="G50" s="334" t="s">
        <v>1054</v>
      </c>
    </row>
    <row r="51" spans="3:7">
      <c r="C51" s="877"/>
      <c r="D51" s="340" t="s">
        <v>979</v>
      </c>
      <c r="F51" s="334" t="s">
        <v>836</v>
      </c>
      <c r="G51" s="334" t="s">
        <v>1055</v>
      </c>
    </row>
  </sheetData>
  <mergeCells count="8">
    <mergeCell ref="C28:C51"/>
    <mergeCell ref="D5:D11"/>
    <mergeCell ref="C5:C11"/>
    <mergeCell ref="C12:C17"/>
    <mergeCell ref="C18:C27"/>
    <mergeCell ref="D12:D17"/>
    <mergeCell ref="D18:D19"/>
    <mergeCell ref="D20:D27"/>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5C85-56DA-4DBF-8F33-69CA6F1E558B}">
  <dimension ref="B3:G90"/>
  <sheetViews>
    <sheetView workbookViewId="0">
      <pane xSplit="6" ySplit="4" topLeftCell="G19" activePane="bottomRight" state="frozen"/>
      <selection activeCell="B28" sqref="B28:B34"/>
      <selection pane="topRight" activeCell="B28" sqref="B28:B34"/>
      <selection pane="bottomLeft" activeCell="B28" sqref="B28:B34"/>
      <selection pane="bottomRight" activeCell="B28" sqref="B28:B34"/>
    </sheetView>
  </sheetViews>
  <sheetFormatPr defaultColWidth="9" defaultRowHeight="14"/>
  <cols>
    <col min="1" max="1" width="4.25" style="168" customWidth="1"/>
    <col min="2" max="2" width="12.58203125" style="168" hidden="1" customWidth="1"/>
    <col min="3" max="3" width="18.83203125" style="169" customWidth="1"/>
    <col min="4" max="4" width="22.25" style="168" customWidth="1"/>
    <col min="5" max="5" width="8.33203125" style="170" hidden="1" customWidth="1"/>
    <col min="6" max="6" width="22.25" style="168" customWidth="1"/>
    <col min="7" max="7" width="88.08203125" style="168" customWidth="1"/>
    <col min="8" max="16384" width="9" style="168"/>
  </cols>
  <sheetData>
    <row r="3" spans="2:7">
      <c r="B3" s="115" t="s">
        <v>132</v>
      </c>
      <c r="C3" s="116" t="s">
        <v>1951</v>
      </c>
      <c r="D3" s="177" t="s">
        <v>134</v>
      </c>
      <c r="E3" s="116" t="s">
        <v>1952</v>
      </c>
      <c r="F3" s="116" t="s">
        <v>1953</v>
      </c>
      <c r="G3" s="116" t="s">
        <v>1954</v>
      </c>
    </row>
    <row r="4" spans="2:7">
      <c r="B4" s="117" t="s">
        <v>1955</v>
      </c>
      <c r="C4" s="118" t="s">
        <v>1956</v>
      </c>
      <c r="D4" s="177" t="s">
        <v>1996</v>
      </c>
      <c r="E4" s="171" t="s">
        <v>1958</v>
      </c>
      <c r="F4" s="111" t="s">
        <v>154</v>
      </c>
      <c r="G4" s="111" t="s">
        <v>1959</v>
      </c>
    </row>
    <row r="5" spans="2:7">
      <c r="B5" s="780"/>
      <c r="C5" s="826" t="s">
        <v>611</v>
      </c>
      <c r="D5" s="819" t="s">
        <v>1997</v>
      </c>
      <c r="E5" s="198"/>
      <c r="F5" s="199" t="s">
        <v>937</v>
      </c>
      <c r="G5" s="200" t="s">
        <v>274</v>
      </c>
    </row>
    <row r="6" spans="2:7">
      <c r="B6" s="782"/>
      <c r="C6" s="827"/>
      <c r="D6" s="820"/>
      <c r="E6" s="202"/>
      <c r="F6" s="203" t="s">
        <v>938</v>
      </c>
      <c r="G6" s="204" t="s">
        <v>277</v>
      </c>
    </row>
    <row r="7" spans="2:7">
      <c r="C7" s="827"/>
      <c r="D7" s="820"/>
      <c r="E7" s="201"/>
      <c r="F7" s="203" t="s">
        <v>278</v>
      </c>
      <c r="G7" s="204" t="s">
        <v>279</v>
      </c>
    </row>
    <row r="8" spans="2:7">
      <c r="C8" s="827"/>
      <c r="D8" s="820"/>
      <c r="E8" s="201"/>
      <c r="F8" s="203" t="s">
        <v>280</v>
      </c>
      <c r="G8" s="204" t="s">
        <v>281</v>
      </c>
    </row>
    <row r="9" spans="2:7">
      <c r="C9" s="827"/>
      <c r="D9" s="820"/>
      <c r="E9" s="201"/>
      <c r="F9" s="203" t="s">
        <v>284</v>
      </c>
      <c r="G9" s="204" t="s">
        <v>285</v>
      </c>
    </row>
    <row r="10" spans="2:7">
      <c r="C10" s="827"/>
      <c r="D10" s="820"/>
      <c r="E10" s="201"/>
      <c r="F10" s="203" t="s">
        <v>287</v>
      </c>
      <c r="G10" s="204" t="s">
        <v>288</v>
      </c>
    </row>
    <row r="11" spans="2:7">
      <c r="C11" s="827"/>
      <c r="D11" s="821"/>
      <c r="E11" s="205"/>
      <c r="F11" s="203" t="s">
        <v>289</v>
      </c>
      <c r="G11" s="206" t="s">
        <v>290</v>
      </c>
    </row>
    <row r="12" spans="2:7">
      <c r="C12" s="819" t="s">
        <v>2005</v>
      </c>
      <c r="D12" s="809" t="s">
        <v>763</v>
      </c>
      <c r="E12" s="199"/>
      <c r="F12" s="199" t="s">
        <v>293</v>
      </c>
      <c r="G12" s="210" t="s">
        <v>2006</v>
      </c>
    </row>
    <row r="13" spans="2:7">
      <c r="C13" s="820"/>
      <c r="D13" s="810"/>
      <c r="E13" s="203"/>
      <c r="F13" s="203" t="s">
        <v>296</v>
      </c>
      <c r="G13" s="211" t="s">
        <v>2007</v>
      </c>
    </row>
    <row r="14" spans="2:7">
      <c r="C14" s="820"/>
      <c r="D14" s="810"/>
      <c r="E14" s="203"/>
      <c r="F14" s="203" t="s">
        <v>299</v>
      </c>
      <c r="G14" s="211" t="s">
        <v>300</v>
      </c>
    </row>
    <row r="15" spans="2:7">
      <c r="C15" s="820"/>
      <c r="D15" s="810"/>
      <c r="E15" s="203"/>
      <c r="F15" s="203" t="s">
        <v>289</v>
      </c>
      <c r="G15" s="211" t="s">
        <v>301</v>
      </c>
    </row>
    <row r="16" spans="2:7">
      <c r="C16" s="820"/>
      <c r="D16" s="810"/>
      <c r="E16" s="203"/>
      <c r="F16" s="203" t="s">
        <v>306</v>
      </c>
      <c r="G16" s="203" t="s">
        <v>307</v>
      </c>
    </row>
    <row r="17" spans="3:7">
      <c r="C17" s="820"/>
      <c r="D17" s="811"/>
      <c r="E17" s="212"/>
      <c r="F17" s="203" t="s">
        <v>289</v>
      </c>
      <c r="G17" s="213" t="s">
        <v>309</v>
      </c>
    </row>
    <row r="18" spans="3:7">
      <c r="C18" s="819" t="s">
        <v>2016</v>
      </c>
      <c r="D18" s="792" t="s">
        <v>1155</v>
      </c>
      <c r="E18" s="215"/>
      <c r="F18" s="215" t="s">
        <v>1156</v>
      </c>
      <c r="G18" s="216" t="s">
        <v>1157</v>
      </c>
    </row>
    <row r="19" spans="3:7">
      <c r="C19" s="820"/>
      <c r="D19" s="793"/>
      <c r="E19" s="88"/>
      <c r="F19" s="88" t="s">
        <v>1159</v>
      </c>
      <c r="G19" s="217" t="s">
        <v>1160</v>
      </c>
    </row>
    <row r="20" spans="3:7">
      <c r="C20" s="820"/>
      <c r="D20" s="793"/>
      <c r="E20" s="88"/>
      <c r="F20" s="88" t="s">
        <v>1161</v>
      </c>
      <c r="G20" s="217" t="s">
        <v>1161</v>
      </c>
    </row>
    <row r="21" spans="3:7">
      <c r="C21" s="820"/>
      <c r="D21" s="793"/>
      <c r="E21" s="88"/>
      <c r="F21" s="88" t="s">
        <v>1162</v>
      </c>
      <c r="G21" s="217" t="s">
        <v>1163</v>
      </c>
    </row>
    <row r="22" spans="3:7">
      <c r="C22" s="820"/>
      <c r="D22" s="793"/>
      <c r="E22" s="88"/>
      <c r="F22" s="88" t="s">
        <v>1164</v>
      </c>
      <c r="G22" s="217" t="s">
        <v>1165</v>
      </c>
    </row>
    <row r="23" spans="3:7">
      <c r="C23" s="820"/>
      <c r="D23" s="793"/>
      <c r="E23" s="88"/>
      <c r="F23" s="88" t="s">
        <v>1166</v>
      </c>
      <c r="G23" s="217" t="s">
        <v>1167</v>
      </c>
    </row>
    <row r="24" spans="3:7">
      <c r="C24" s="820"/>
      <c r="D24" s="793"/>
      <c r="E24" s="88"/>
      <c r="F24" s="88" t="s">
        <v>1168</v>
      </c>
      <c r="G24" s="217" t="s">
        <v>1169</v>
      </c>
    </row>
    <row r="25" spans="3:7">
      <c r="C25" s="820"/>
      <c r="D25" s="793"/>
      <c r="E25" s="88"/>
      <c r="F25" s="88" t="s">
        <v>326</v>
      </c>
      <c r="G25" s="217" t="s">
        <v>1170</v>
      </c>
    </row>
    <row r="26" spans="3:7">
      <c r="C26" s="820"/>
      <c r="D26" s="793"/>
      <c r="E26" s="88"/>
      <c r="F26" s="88" t="s">
        <v>321</v>
      </c>
      <c r="G26" s="217" t="s">
        <v>1171</v>
      </c>
    </row>
    <row r="27" spans="3:7">
      <c r="C27" s="820"/>
      <c r="D27" s="794"/>
      <c r="E27" s="172"/>
      <c r="F27" s="172" t="s">
        <v>1172</v>
      </c>
      <c r="G27" s="213" t="s">
        <v>325</v>
      </c>
    </row>
    <row r="28" spans="3:7">
      <c r="C28" s="820"/>
      <c r="D28" s="792" t="s">
        <v>329</v>
      </c>
      <c r="E28" s="218"/>
      <c r="F28" s="173" t="s">
        <v>664</v>
      </c>
      <c r="G28" s="174" t="s">
        <v>1173</v>
      </c>
    </row>
    <row r="29" spans="3:7">
      <c r="C29" s="820"/>
      <c r="D29" s="794"/>
      <c r="E29" s="219"/>
      <c r="F29" s="172" t="s">
        <v>667</v>
      </c>
      <c r="G29" s="176" t="s">
        <v>1174</v>
      </c>
    </row>
    <row r="30" spans="3:7">
      <c r="C30" s="820"/>
      <c r="D30" s="792" t="s">
        <v>1175</v>
      </c>
      <c r="E30" s="218"/>
      <c r="F30" s="173" t="s">
        <v>1177</v>
      </c>
      <c r="G30" s="174" t="s">
        <v>1178</v>
      </c>
    </row>
    <row r="31" spans="3:7">
      <c r="C31" s="820"/>
      <c r="D31" s="793"/>
      <c r="E31" s="220"/>
      <c r="F31" s="12" t="s">
        <v>1179</v>
      </c>
      <c r="G31" s="175" t="s">
        <v>1180</v>
      </c>
    </row>
    <row r="32" spans="3:7">
      <c r="C32" s="820"/>
      <c r="D32" s="793"/>
      <c r="E32" s="220"/>
      <c r="F32" s="12" t="s">
        <v>677</v>
      </c>
      <c r="G32" s="175" t="s">
        <v>1181</v>
      </c>
    </row>
    <row r="33" spans="3:7">
      <c r="C33" s="820"/>
      <c r="D33" s="793"/>
      <c r="E33" s="220"/>
      <c r="F33" s="12" t="s">
        <v>680</v>
      </c>
      <c r="G33" s="175" t="s">
        <v>1182</v>
      </c>
    </row>
    <row r="34" spans="3:7" ht="23">
      <c r="C34" s="820"/>
      <c r="D34" s="793"/>
      <c r="E34" s="220"/>
      <c r="F34" s="12" t="s">
        <v>683</v>
      </c>
      <c r="G34" s="175" t="s">
        <v>1183</v>
      </c>
    </row>
    <row r="35" spans="3:7">
      <c r="C35" s="820"/>
      <c r="D35" s="793"/>
      <c r="E35" s="220"/>
      <c r="F35" s="12" t="s">
        <v>1184</v>
      </c>
      <c r="G35" s="175" t="s">
        <v>1185</v>
      </c>
    </row>
    <row r="36" spans="3:7">
      <c r="C36" s="820"/>
      <c r="D36" s="793"/>
      <c r="E36" s="220"/>
      <c r="F36" s="12" t="s">
        <v>687</v>
      </c>
      <c r="G36" s="175" t="s">
        <v>1181</v>
      </c>
    </row>
    <row r="37" spans="3:7">
      <c r="C37" s="821"/>
      <c r="D37" s="794"/>
      <c r="E37" s="219"/>
      <c r="F37" s="172" t="s">
        <v>688</v>
      </c>
      <c r="G37" s="176" t="s">
        <v>1182</v>
      </c>
    </row>
    <row r="38" spans="3:7">
      <c r="C38" s="819" t="s">
        <v>695</v>
      </c>
      <c r="D38" s="792" t="s">
        <v>1155</v>
      </c>
      <c r="E38" s="218"/>
      <c r="F38" s="173" t="s">
        <v>335</v>
      </c>
      <c r="G38" s="188" t="s">
        <v>1186</v>
      </c>
    </row>
    <row r="39" spans="3:7">
      <c r="C39" s="820"/>
      <c r="D39" s="793"/>
      <c r="E39" s="220"/>
      <c r="F39" s="12" t="s">
        <v>338</v>
      </c>
      <c r="G39" s="175" t="s">
        <v>1189</v>
      </c>
    </row>
    <row r="40" spans="3:7">
      <c r="C40" s="820"/>
      <c r="D40" s="793"/>
      <c r="E40" s="220"/>
      <c r="F40" s="12" t="s">
        <v>1472</v>
      </c>
      <c r="G40" s="175" t="s">
        <v>1190</v>
      </c>
    </row>
    <row r="41" spans="3:7">
      <c r="C41" s="820"/>
      <c r="D41" s="794"/>
      <c r="E41" s="219"/>
      <c r="F41" s="172" t="s">
        <v>1883</v>
      </c>
      <c r="G41" s="176" t="s">
        <v>1191</v>
      </c>
    </row>
    <row r="42" spans="3:7">
      <c r="C42" s="820"/>
      <c r="D42" s="792" t="s">
        <v>1884</v>
      </c>
      <c r="E42" s="218"/>
      <c r="F42" s="173" t="s">
        <v>349</v>
      </c>
      <c r="G42" s="174" t="s">
        <v>1193</v>
      </c>
    </row>
    <row r="43" spans="3:7">
      <c r="C43" s="820"/>
      <c r="D43" s="793"/>
      <c r="E43" s="220"/>
      <c r="F43" s="12" t="s">
        <v>1195</v>
      </c>
      <c r="G43" s="175" t="s">
        <v>1195</v>
      </c>
    </row>
    <row r="44" spans="3:7">
      <c r="C44" s="820"/>
      <c r="D44" s="793"/>
      <c r="E44" s="220"/>
      <c r="F44" s="12" t="s">
        <v>1513</v>
      </c>
      <c r="G44" s="175" t="s">
        <v>1197</v>
      </c>
    </row>
    <row r="45" spans="3:7">
      <c r="C45" s="820"/>
      <c r="D45" s="794"/>
      <c r="E45" s="219"/>
      <c r="F45" s="172" t="s">
        <v>355</v>
      </c>
      <c r="G45" s="176" t="s">
        <v>1198</v>
      </c>
    </row>
    <row r="46" spans="3:7" ht="23">
      <c r="C46" s="820"/>
      <c r="D46" s="792" t="s">
        <v>401</v>
      </c>
      <c r="E46" s="218"/>
      <c r="F46" s="173" t="s">
        <v>1545</v>
      </c>
      <c r="G46" s="188" t="s">
        <v>1200</v>
      </c>
    </row>
    <row r="47" spans="3:7" ht="23">
      <c r="C47" s="820"/>
      <c r="D47" s="794"/>
      <c r="E47" s="219"/>
      <c r="F47" s="172" t="s">
        <v>1885</v>
      </c>
      <c r="G47" s="176" t="s">
        <v>402</v>
      </c>
    </row>
    <row r="48" spans="3:7">
      <c r="C48" s="820"/>
      <c r="D48" s="221" t="s">
        <v>1887</v>
      </c>
      <c r="E48" s="222"/>
      <c r="F48" s="223" t="s">
        <v>404</v>
      </c>
      <c r="G48" s="224" t="s">
        <v>405</v>
      </c>
    </row>
    <row r="49" spans="3:7">
      <c r="C49" s="820"/>
      <c r="D49" s="221" t="s">
        <v>1889</v>
      </c>
      <c r="E49" s="222"/>
      <c r="F49" s="223" t="s">
        <v>406</v>
      </c>
      <c r="G49" s="224" t="s">
        <v>407</v>
      </c>
    </row>
    <row r="50" spans="3:7">
      <c r="C50" s="820"/>
      <c r="D50" s="221" t="s">
        <v>2017</v>
      </c>
      <c r="E50" s="222"/>
      <c r="F50" s="225" t="s">
        <v>2017</v>
      </c>
      <c r="G50" s="226" t="s">
        <v>411</v>
      </c>
    </row>
    <row r="51" spans="3:7">
      <c r="C51" s="820"/>
      <c r="D51" s="792" t="s">
        <v>1204</v>
      </c>
      <c r="E51" s="218"/>
      <c r="F51" s="173" t="s">
        <v>431</v>
      </c>
      <c r="G51" s="174" t="s">
        <v>1206</v>
      </c>
    </row>
    <row r="52" spans="3:7">
      <c r="C52" s="820"/>
      <c r="D52" s="793"/>
      <c r="E52" s="220"/>
      <c r="F52" s="12" t="s">
        <v>413</v>
      </c>
      <c r="G52" s="175" t="s">
        <v>1207</v>
      </c>
    </row>
    <row r="53" spans="3:7">
      <c r="C53" s="820"/>
      <c r="D53" s="794"/>
      <c r="E53" s="219"/>
      <c r="F53" s="172" t="s">
        <v>1548</v>
      </c>
      <c r="G53" s="176" t="s">
        <v>1181</v>
      </c>
    </row>
    <row r="54" spans="3:7" ht="23">
      <c r="C54" s="820"/>
      <c r="D54" s="792" t="s">
        <v>1895</v>
      </c>
      <c r="E54" s="218"/>
      <c r="F54" s="173" t="s">
        <v>418</v>
      </c>
      <c r="G54" s="174" t="s">
        <v>419</v>
      </c>
    </row>
    <row r="55" spans="3:7">
      <c r="C55" s="820"/>
      <c r="D55" s="793"/>
      <c r="E55" s="220"/>
      <c r="F55" s="12" t="s">
        <v>422</v>
      </c>
      <c r="G55" s="227" t="s">
        <v>422</v>
      </c>
    </row>
    <row r="56" spans="3:7">
      <c r="C56" s="820"/>
      <c r="D56" s="794"/>
      <c r="E56" s="219"/>
      <c r="F56" s="172" t="s">
        <v>421</v>
      </c>
      <c r="G56" s="176" t="s">
        <v>425</v>
      </c>
    </row>
    <row r="57" spans="3:7">
      <c r="C57" s="820"/>
      <c r="D57" s="221" t="s">
        <v>2018</v>
      </c>
      <c r="E57" s="222"/>
      <c r="F57" s="223" t="s">
        <v>2019</v>
      </c>
      <c r="G57" s="224" t="s">
        <v>1209</v>
      </c>
    </row>
    <row r="58" spans="3:7">
      <c r="C58" s="820"/>
      <c r="D58" s="221" t="s">
        <v>2020</v>
      </c>
      <c r="E58" s="222"/>
      <c r="F58" s="225" t="s">
        <v>2020</v>
      </c>
      <c r="G58" s="226" t="s">
        <v>1210</v>
      </c>
    </row>
    <row r="59" spans="3:7">
      <c r="C59" s="820"/>
      <c r="D59" s="221" t="s">
        <v>2021</v>
      </c>
      <c r="E59" s="222"/>
      <c r="F59" s="223" t="s">
        <v>427</v>
      </c>
      <c r="G59" s="224" t="s">
        <v>428</v>
      </c>
    </row>
    <row r="60" spans="3:7">
      <c r="C60" s="820"/>
      <c r="D60" s="792" t="s">
        <v>1175</v>
      </c>
      <c r="E60" s="218"/>
      <c r="F60" s="173" t="s">
        <v>431</v>
      </c>
      <c r="G60" s="174" t="s">
        <v>432</v>
      </c>
    </row>
    <row r="61" spans="3:7">
      <c r="C61" s="820"/>
      <c r="D61" s="793"/>
      <c r="E61" s="220"/>
      <c r="F61" s="12" t="s">
        <v>1898</v>
      </c>
      <c r="G61" s="175" t="s">
        <v>2022</v>
      </c>
    </row>
    <row r="62" spans="3:7">
      <c r="C62" s="820"/>
      <c r="D62" s="793"/>
      <c r="E62" s="220"/>
      <c r="F62" s="12" t="s">
        <v>193</v>
      </c>
      <c r="G62" s="175" t="s">
        <v>439</v>
      </c>
    </row>
    <row r="63" spans="3:7">
      <c r="C63" s="820"/>
      <c r="D63" s="793"/>
      <c r="E63" s="220"/>
      <c r="F63" s="12" t="s">
        <v>442</v>
      </c>
      <c r="G63" s="175" t="s">
        <v>443</v>
      </c>
    </row>
    <row r="64" spans="3:7" ht="23">
      <c r="C64" s="820"/>
      <c r="D64" s="793"/>
      <c r="E64" s="220"/>
      <c r="F64" s="12" t="s">
        <v>2023</v>
      </c>
      <c r="G64" s="175" t="s">
        <v>445</v>
      </c>
    </row>
    <row r="65" spans="3:7" ht="23">
      <c r="C65" s="820"/>
      <c r="D65" s="793"/>
      <c r="E65" s="220"/>
      <c r="F65" s="12" t="s">
        <v>2023</v>
      </c>
      <c r="G65" s="175" t="s">
        <v>447</v>
      </c>
    </row>
    <row r="66" spans="3:7">
      <c r="C66" s="820"/>
      <c r="D66" s="793"/>
      <c r="E66" s="220"/>
      <c r="F66" s="12" t="s">
        <v>1225</v>
      </c>
      <c r="G66" s="175" t="s">
        <v>1226</v>
      </c>
    </row>
    <row r="67" spans="3:7">
      <c r="C67" s="820"/>
      <c r="D67" s="793"/>
      <c r="E67" s="220"/>
      <c r="F67" s="817" t="s">
        <v>2024</v>
      </c>
      <c r="G67" s="175" t="s">
        <v>1229</v>
      </c>
    </row>
    <row r="68" spans="3:7">
      <c r="C68" s="820"/>
      <c r="D68" s="793"/>
      <c r="E68" s="220"/>
      <c r="F68" s="818"/>
      <c r="G68" s="175" t="s">
        <v>1231</v>
      </c>
    </row>
    <row r="69" spans="3:7">
      <c r="C69" s="820"/>
      <c r="D69" s="793"/>
      <c r="E69" s="220"/>
      <c r="F69" s="817" t="s">
        <v>711</v>
      </c>
      <c r="G69" s="175" t="s">
        <v>1233</v>
      </c>
    </row>
    <row r="70" spans="3:7">
      <c r="C70" s="820"/>
      <c r="D70" s="793"/>
      <c r="E70" s="220"/>
      <c r="F70" s="818"/>
      <c r="G70" s="175" t="s">
        <v>1231</v>
      </c>
    </row>
    <row r="71" spans="3:7">
      <c r="C71" s="820"/>
      <c r="D71" s="793"/>
      <c r="E71" s="220"/>
      <c r="F71" s="439" t="s">
        <v>2045</v>
      </c>
      <c r="G71" s="178" t="s">
        <v>473</v>
      </c>
    </row>
    <row r="72" spans="3:7">
      <c r="C72" s="820"/>
      <c r="D72" s="793"/>
      <c r="E72" s="220"/>
      <c r="F72" s="12" t="s">
        <v>716</v>
      </c>
      <c r="G72" s="175" t="s">
        <v>1235</v>
      </c>
    </row>
    <row r="73" spans="3:7">
      <c r="C73" s="820"/>
      <c r="D73" s="794"/>
      <c r="E73" s="219"/>
      <c r="F73" s="172" t="s">
        <v>193</v>
      </c>
      <c r="G73" s="176" t="s">
        <v>1237</v>
      </c>
    </row>
    <row r="74" spans="3:7">
      <c r="C74" s="820"/>
      <c r="D74" s="819" t="s">
        <v>1554</v>
      </c>
      <c r="E74" s="218"/>
      <c r="F74" s="173" t="s">
        <v>1564</v>
      </c>
      <c r="G74" s="188" t="s">
        <v>1565</v>
      </c>
    </row>
    <row r="75" spans="3:7">
      <c r="C75" s="820"/>
      <c r="D75" s="820"/>
      <c r="E75" s="220"/>
      <c r="F75" s="12" t="s">
        <v>1567</v>
      </c>
      <c r="G75" s="227" t="s">
        <v>1568</v>
      </c>
    </row>
    <row r="76" spans="3:7">
      <c r="C76" s="820"/>
      <c r="D76" s="820"/>
      <c r="E76" s="220"/>
      <c r="F76" s="12" t="s">
        <v>1571</v>
      </c>
      <c r="G76" s="227" t="s">
        <v>1571</v>
      </c>
    </row>
    <row r="77" spans="3:7">
      <c r="C77" s="820"/>
      <c r="D77" s="820"/>
      <c r="E77" s="220"/>
      <c r="F77" s="12" t="s">
        <v>1573</v>
      </c>
      <c r="G77" s="227" t="s">
        <v>1574</v>
      </c>
    </row>
    <row r="78" spans="3:7">
      <c r="C78" s="820"/>
      <c r="D78" s="820"/>
      <c r="E78" s="220"/>
      <c r="F78" s="12" t="s">
        <v>1576</v>
      </c>
      <c r="G78" s="175" t="s">
        <v>1577</v>
      </c>
    </row>
    <row r="79" spans="3:7">
      <c r="C79" s="821"/>
      <c r="D79" s="821"/>
      <c r="E79" s="219"/>
      <c r="F79" s="172" t="s">
        <v>193</v>
      </c>
      <c r="G79" s="176" t="s">
        <v>1579</v>
      </c>
    </row>
    <row r="80" spans="3:7">
      <c r="C80" s="245"/>
      <c r="D80" s="245"/>
      <c r="E80" s="220"/>
      <c r="F80" s="90"/>
      <c r="G80" s="247"/>
    </row>
    <row r="81" spans="3:7">
      <c r="C81" s="244" t="s">
        <v>2046</v>
      </c>
      <c r="D81" s="245"/>
      <c r="E81" s="220"/>
      <c r="F81" s="90"/>
      <c r="G81" s="247"/>
    </row>
    <row r="82" spans="3:7">
      <c r="C82" s="883" t="s">
        <v>2047</v>
      </c>
      <c r="D82" s="886" t="s">
        <v>806</v>
      </c>
      <c r="E82" s="389"/>
      <c r="F82" s="427" t="s">
        <v>718</v>
      </c>
      <c r="G82" s="428" t="s">
        <v>719</v>
      </c>
    </row>
    <row r="83" spans="3:7">
      <c r="C83" s="884"/>
      <c r="D83" s="888"/>
      <c r="F83" s="417" t="s">
        <v>720</v>
      </c>
      <c r="G83" s="429" t="s">
        <v>453</v>
      </c>
    </row>
    <row r="84" spans="3:7">
      <c r="C84" s="884"/>
      <c r="D84" s="888"/>
      <c r="F84" s="417" t="s">
        <v>721</v>
      </c>
      <c r="G84" s="429" t="s">
        <v>455</v>
      </c>
    </row>
    <row r="85" spans="3:7">
      <c r="C85" s="884"/>
      <c r="D85" s="888"/>
      <c r="F85" s="417" t="s">
        <v>299</v>
      </c>
      <c r="G85" s="429" t="s">
        <v>456</v>
      </c>
    </row>
    <row r="86" spans="3:7">
      <c r="C86" s="884"/>
      <c r="D86" s="888"/>
      <c r="F86" s="417" t="s">
        <v>401</v>
      </c>
      <c r="G86" s="429" t="s">
        <v>458</v>
      </c>
    </row>
    <row r="87" spans="3:7">
      <c r="C87" s="884"/>
      <c r="D87" s="888"/>
      <c r="F87" s="417" t="s">
        <v>723</v>
      </c>
      <c r="G87" s="430" t="s">
        <v>459</v>
      </c>
    </row>
    <row r="88" spans="3:7">
      <c r="C88" s="884"/>
      <c r="D88" s="887"/>
      <c r="F88" s="417" t="s">
        <v>724</v>
      </c>
      <c r="G88" s="430" t="s">
        <v>460</v>
      </c>
    </row>
    <row r="89" spans="3:7">
      <c r="C89" s="884"/>
      <c r="D89" s="886" t="s">
        <v>2048</v>
      </c>
      <c r="F89" s="417" t="s">
        <v>726</v>
      </c>
      <c r="G89" s="431" t="s">
        <v>473</v>
      </c>
    </row>
    <row r="90" spans="3:7">
      <c r="C90" s="885"/>
      <c r="D90" s="887"/>
      <c r="E90" s="391"/>
      <c r="F90" s="432" t="s">
        <v>470</v>
      </c>
      <c r="G90" s="433" t="s">
        <v>470</v>
      </c>
    </row>
  </sheetData>
  <mergeCells count="22">
    <mergeCell ref="B5:B6"/>
    <mergeCell ref="C5:C11"/>
    <mergeCell ref="D5:D11"/>
    <mergeCell ref="C82:C90"/>
    <mergeCell ref="D89:D90"/>
    <mergeCell ref="C12:C17"/>
    <mergeCell ref="D12:D17"/>
    <mergeCell ref="C18:C37"/>
    <mergeCell ref="D18:D27"/>
    <mergeCell ref="D28:D29"/>
    <mergeCell ref="D30:D37"/>
    <mergeCell ref="C38:C79"/>
    <mergeCell ref="D38:D41"/>
    <mergeCell ref="D42:D45"/>
    <mergeCell ref="D46:D47"/>
    <mergeCell ref="D82:D88"/>
    <mergeCell ref="D51:D53"/>
    <mergeCell ref="D60:D73"/>
    <mergeCell ref="F67:F68"/>
    <mergeCell ref="F69:F70"/>
    <mergeCell ref="D74:D79"/>
    <mergeCell ref="D54:D56"/>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54EE6-D1CB-41CA-8B90-52F26B38D935}">
  <dimension ref="B3:G100"/>
  <sheetViews>
    <sheetView workbookViewId="0">
      <pane xSplit="6" ySplit="4" topLeftCell="G88" activePane="bottomRight" state="frozen"/>
      <selection activeCell="B28" sqref="B28:B34"/>
      <selection pane="topRight" activeCell="B28" sqref="B28:B34"/>
      <selection pane="bottomLeft" activeCell="B28" sqref="B28:B34"/>
      <selection pane="bottomRight" activeCell="B28" sqref="B28:B34"/>
    </sheetView>
  </sheetViews>
  <sheetFormatPr defaultColWidth="9" defaultRowHeight="14"/>
  <cols>
    <col min="1" max="1" width="4.25" style="168" customWidth="1"/>
    <col min="2" max="2" width="12.58203125" style="168" hidden="1" customWidth="1"/>
    <col min="3" max="3" width="18.83203125" style="169" customWidth="1"/>
    <col min="4" max="4" width="22.25" style="168" customWidth="1"/>
    <col min="5" max="5" width="8.33203125" style="170" hidden="1" customWidth="1"/>
    <col min="6" max="6" width="22.25" style="168" customWidth="1"/>
    <col min="7" max="7" width="88.08203125" style="168" customWidth="1"/>
    <col min="8" max="16384" width="9" style="168"/>
  </cols>
  <sheetData>
    <row r="3" spans="2:7">
      <c r="B3" s="115" t="s">
        <v>132</v>
      </c>
      <c r="C3" s="116" t="s">
        <v>1951</v>
      </c>
      <c r="D3" s="177" t="s">
        <v>134</v>
      </c>
      <c r="E3" s="116" t="s">
        <v>1952</v>
      </c>
      <c r="F3" s="116" t="s">
        <v>1953</v>
      </c>
      <c r="G3" s="116" t="s">
        <v>1954</v>
      </c>
    </row>
    <row r="4" spans="2:7">
      <c r="B4" s="117" t="s">
        <v>1955</v>
      </c>
      <c r="C4" s="118" t="s">
        <v>1956</v>
      </c>
      <c r="D4" s="177" t="s">
        <v>1996</v>
      </c>
      <c r="E4" s="171" t="s">
        <v>1958</v>
      </c>
      <c r="F4" s="111" t="s">
        <v>154</v>
      </c>
      <c r="G4" s="111" t="s">
        <v>1959</v>
      </c>
    </row>
    <row r="5" spans="2:7">
      <c r="B5" s="780"/>
      <c r="C5" s="894" t="s">
        <v>611</v>
      </c>
      <c r="D5" s="889" t="s">
        <v>1997</v>
      </c>
      <c r="E5" s="403"/>
      <c r="F5" s="404" t="s">
        <v>937</v>
      </c>
      <c r="G5" s="405" t="s">
        <v>274</v>
      </c>
    </row>
    <row r="6" spans="2:7">
      <c r="B6" s="782"/>
      <c r="C6" s="895"/>
      <c r="D6" s="890"/>
      <c r="E6" s="406"/>
      <c r="F6" s="407" t="s">
        <v>938</v>
      </c>
      <c r="G6" s="408" t="s">
        <v>277</v>
      </c>
    </row>
    <row r="7" spans="2:7">
      <c r="C7" s="895"/>
      <c r="D7" s="890"/>
      <c r="E7" s="360"/>
      <c r="F7" s="407" t="s">
        <v>278</v>
      </c>
      <c r="G7" s="408" t="s">
        <v>279</v>
      </c>
    </row>
    <row r="8" spans="2:7">
      <c r="C8" s="895"/>
      <c r="D8" s="890"/>
      <c r="E8" s="360"/>
      <c r="F8" s="407" t="s">
        <v>280</v>
      </c>
      <c r="G8" s="408" t="s">
        <v>281</v>
      </c>
    </row>
    <row r="9" spans="2:7">
      <c r="C9" s="895"/>
      <c r="D9" s="890"/>
      <c r="E9" s="360"/>
      <c r="F9" s="407" t="s">
        <v>284</v>
      </c>
      <c r="G9" s="408" t="s">
        <v>285</v>
      </c>
    </row>
    <row r="10" spans="2:7">
      <c r="C10" s="895"/>
      <c r="D10" s="890"/>
      <c r="E10" s="360"/>
      <c r="F10" s="407" t="s">
        <v>287</v>
      </c>
      <c r="G10" s="408" t="s">
        <v>288</v>
      </c>
    </row>
    <row r="11" spans="2:7">
      <c r="C11" s="895"/>
      <c r="D11" s="896"/>
      <c r="E11" s="409"/>
      <c r="F11" s="410" t="s">
        <v>289</v>
      </c>
      <c r="G11" s="411" t="s">
        <v>290</v>
      </c>
    </row>
    <row r="12" spans="2:7">
      <c r="C12" s="889" t="s">
        <v>2005</v>
      </c>
      <c r="D12" s="891" t="s">
        <v>763</v>
      </c>
      <c r="E12" s="404"/>
      <c r="F12" s="404" t="s">
        <v>293</v>
      </c>
      <c r="G12" s="412" t="s">
        <v>2006</v>
      </c>
    </row>
    <row r="13" spans="2:7">
      <c r="C13" s="890"/>
      <c r="D13" s="892"/>
      <c r="E13" s="407"/>
      <c r="F13" s="407" t="s">
        <v>296</v>
      </c>
      <c r="G13" s="413" t="s">
        <v>2007</v>
      </c>
    </row>
    <row r="14" spans="2:7">
      <c r="C14" s="890"/>
      <c r="D14" s="892"/>
      <c r="E14" s="407"/>
      <c r="F14" s="407" t="s">
        <v>299</v>
      </c>
      <c r="G14" s="413" t="s">
        <v>300</v>
      </c>
    </row>
    <row r="15" spans="2:7">
      <c r="C15" s="890"/>
      <c r="D15" s="892"/>
      <c r="E15" s="407"/>
      <c r="F15" s="410" t="s">
        <v>289</v>
      </c>
      <c r="G15" s="414" t="s">
        <v>301</v>
      </c>
    </row>
    <row r="16" spans="2:7">
      <c r="C16" s="890"/>
      <c r="D16" s="892"/>
      <c r="E16" s="407"/>
      <c r="F16" s="407" t="s">
        <v>306</v>
      </c>
      <c r="G16" s="407" t="s">
        <v>307</v>
      </c>
    </row>
    <row r="17" spans="3:7">
      <c r="C17" s="890"/>
      <c r="D17" s="893"/>
      <c r="E17" s="415"/>
      <c r="F17" s="410" t="s">
        <v>289</v>
      </c>
      <c r="G17" s="416" t="s">
        <v>309</v>
      </c>
    </row>
    <row r="18" spans="3:7">
      <c r="C18" s="889" t="s">
        <v>2016</v>
      </c>
      <c r="D18" s="897" t="s">
        <v>1155</v>
      </c>
      <c r="E18" s="418"/>
      <c r="F18" s="418" t="s">
        <v>1156</v>
      </c>
      <c r="G18" s="419" t="s">
        <v>1157</v>
      </c>
    </row>
    <row r="19" spans="3:7">
      <c r="C19" s="890"/>
      <c r="D19" s="898"/>
      <c r="E19" s="388"/>
      <c r="F19" s="388" t="s">
        <v>1159</v>
      </c>
      <c r="G19" s="420" t="s">
        <v>1160</v>
      </c>
    </row>
    <row r="20" spans="3:7">
      <c r="C20" s="890"/>
      <c r="D20" s="898"/>
      <c r="E20" s="388"/>
      <c r="F20" s="388" t="s">
        <v>1161</v>
      </c>
      <c r="G20" s="420" t="s">
        <v>1161</v>
      </c>
    </row>
    <row r="21" spans="3:7">
      <c r="C21" s="890"/>
      <c r="D21" s="898"/>
      <c r="E21" s="388"/>
      <c r="F21" s="388" t="s">
        <v>1162</v>
      </c>
      <c r="G21" s="420" t="s">
        <v>1163</v>
      </c>
    </row>
    <row r="22" spans="3:7">
      <c r="C22" s="890"/>
      <c r="D22" s="898"/>
      <c r="E22" s="388"/>
      <c r="F22" s="388" t="s">
        <v>1164</v>
      </c>
      <c r="G22" s="420" t="s">
        <v>1165</v>
      </c>
    </row>
    <row r="23" spans="3:7">
      <c r="C23" s="890"/>
      <c r="D23" s="898"/>
      <c r="E23" s="388"/>
      <c r="F23" s="388" t="s">
        <v>1166</v>
      </c>
      <c r="G23" s="420" t="s">
        <v>1167</v>
      </c>
    </row>
    <row r="24" spans="3:7">
      <c r="C24" s="890"/>
      <c r="D24" s="898"/>
      <c r="E24" s="388"/>
      <c r="F24" s="388" t="s">
        <v>1168</v>
      </c>
      <c r="G24" s="420" t="s">
        <v>1169</v>
      </c>
    </row>
    <row r="25" spans="3:7">
      <c r="C25" s="890"/>
      <c r="D25" s="898"/>
      <c r="E25" s="388"/>
      <c r="F25" s="388" t="s">
        <v>326</v>
      </c>
      <c r="G25" s="420" t="s">
        <v>1170</v>
      </c>
    </row>
    <row r="26" spans="3:7">
      <c r="C26" s="890"/>
      <c r="D26" s="898"/>
      <c r="E26" s="388"/>
      <c r="F26" s="388" t="s">
        <v>321</v>
      </c>
      <c r="G26" s="420" t="s">
        <v>1171</v>
      </c>
    </row>
    <row r="27" spans="3:7">
      <c r="C27" s="890"/>
      <c r="D27" s="899"/>
      <c r="E27" s="356"/>
      <c r="F27" s="356" t="s">
        <v>1172</v>
      </c>
      <c r="G27" s="416" t="s">
        <v>325</v>
      </c>
    </row>
    <row r="28" spans="3:7">
      <c r="C28" s="890"/>
      <c r="D28" s="897" t="s">
        <v>329</v>
      </c>
      <c r="E28" s="363"/>
      <c r="F28" s="362" t="s">
        <v>664</v>
      </c>
      <c r="G28" s="354" t="s">
        <v>1173</v>
      </c>
    </row>
    <row r="29" spans="3:7">
      <c r="C29" s="890"/>
      <c r="D29" s="899"/>
      <c r="E29" s="357"/>
      <c r="F29" s="356" t="s">
        <v>667</v>
      </c>
      <c r="G29" s="355" t="s">
        <v>1174</v>
      </c>
    </row>
    <row r="30" spans="3:7">
      <c r="C30" s="890"/>
      <c r="D30" s="897" t="s">
        <v>1175</v>
      </c>
      <c r="E30" s="363"/>
      <c r="F30" s="362" t="s">
        <v>1177</v>
      </c>
      <c r="G30" s="354" t="s">
        <v>1178</v>
      </c>
    </row>
    <row r="31" spans="3:7">
      <c r="C31" s="890"/>
      <c r="D31" s="898"/>
      <c r="E31" s="359"/>
      <c r="F31" s="303" t="s">
        <v>1179</v>
      </c>
      <c r="G31" s="358" t="s">
        <v>1180</v>
      </c>
    </row>
    <row r="32" spans="3:7">
      <c r="C32" s="890"/>
      <c r="D32" s="898"/>
      <c r="E32" s="359"/>
      <c r="F32" s="303" t="s">
        <v>677</v>
      </c>
      <c r="G32" s="358" t="s">
        <v>1181</v>
      </c>
    </row>
    <row r="33" spans="3:7">
      <c r="C33" s="890"/>
      <c r="D33" s="898"/>
      <c r="E33" s="359"/>
      <c r="F33" s="303" t="s">
        <v>680</v>
      </c>
      <c r="G33" s="358" t="s">
        <v>1182</v>
      </c>
    </row>
    <row r="34" spans="3:7" ht="23">
      <c r="C34" s="890"/>
      <c r="D34" s="898"/>
      <c r="E34" s="359"/>
      <c r="F34" s="303" t="s">
        <v>683</v>
      </c>
      <c r="G34" s="358" t="s">
        <v>1183</v>
      </c>
    </row>
    <row r="35" spans="3:7">
      <c r="C35" s="890"/>
      <c r="D35" s="898"/>
      <c r="E35" s="359"/>
      <c r="F35" s="303" t="s">
        <v>1184</v>
      </c>
      <c r="G35" s="358" t="s">
        <v>1185</v>
      </c>
    </row>
    <row r="36" spans="3:7">
      <c r="C36" s="890"/>
      <c r="D36" s="898"/>
      <c r="E36" s="359"/>
      <c r="F36" s="303" t="s">
        <v>687</v>
      </c>
      <c r="G36" s="358" t="s">
        <v>1181</v>
      </c>
    </row>
    <row r="37" spans="3:7">
      <c r="C37" s="896"/>
      <c r="D37" s="899"/>
      <c r="E37" s="357"/>
      <c r="F37" s="356" t="s">
        <v>688</v>
      </c>
      <c r="G37" s="355" t="s">
        <v>1182</v>
      </c>
    </row>
    <row r="38" spans="3:7">
      <c r="C38" s="889" t="s">
        <v>695</v>
      </c>
      <c r="D38" s="897" t="s">
        <v>1155</v>
      </c>
      <c r="E38" s="363"/>
      <c r="F38" s="362" t="s">
        <v>335</v>
      </c>
      <c r="G38" s="361" t="s">
        <v>1186</v>
      </c>
    </row>
    <row r="39" spans="3:7">
      <c r="C39" s="890"/>
      <c r="D39" s="898"/>
      <c r="E39" s="359"/>
      <c r="F39" s="303" t="s">
        <v>338</v>
      </c>
      <c r="G39" s="358" t="s">
        <v>1189</v>
      </c>
    </row>
    <row r="40" spans="3:7">
      <c r="C40" s="890"/>
      <c r="D40" s="898"/>
      <c r="E40" s="359"/>
      <c r="F40" s="303" t="s">
        <v>1472</v>
      </c>
      <c r="G40" s="358" t="s">
        <v>1190</v>
      </c>
    </row>
    <row r="41" spans="3:7">
      <c r="C41" s="890"/>
      <c r="D41" s="899"/>
      <c r="E41" s="357"/>
      <c r="F41" s="356" t="s">
        <v>1883</v>
      </c>
      <c r="G41" s="355" t="s">
        <v>1191</v>
      </c>
    </row>
    <row r="42" spans="3:7">
      <c r="C42" s="890"/>
      <c r="D42" s="897" t="s">
        <v>1884</v>
      </c>
      <c r="E42" s="363"/>
      <c r="F42" s="362" t="s">
        <v>349</v>
      </c>
      <c r="G42" s="354" t="s">
        <v>1193</v>
      </c>
    </row>
    <row r="43" spans="3:7">
      <c r="C43" s="890"/>
      <c r="D43" s="898"/>
      <c r="E43" s="359"/>
      <c r="F43" s="303" t="s">
        <v>1195</v>
      </c>
      <c r="G43" s="358" t="s">
        <v>1195</v>
      </c>
    </row>
    <row r="44" spans="3:7">
      <c r="C44" s="890"/>
      <c r="D44" s="898"/>
      <c r="E44" s="359"/>
      <c r="F44" s="303" t="s">
        <v>1513</v>
      </c>
      <c r="G44" s="358" t="s">
        <v>1197</v>
      </c>
    </row>
    <row r="45" spans="3:7">
      <c r="C45" s="890"/>
      <c r="D45" s="899"/>
      <c r="E45" s="357"/>
      <c r="F45" s="356" t="s">
        <v>355</v>
      </c>
      <c r="G45" s="355" t="s">
        <v>1198</v>
      </c>
    </row>
    <row r="46" spans="3:7" ht="23">
      <c r="C46" s="890"/>
      <c r="D46" s="897" t="s">
        <v>401</v>
      </c>
      <c r="E46" s="363"/>
      <c r="F46" s="362" t="s">
        <v>1545</v>
      </c>
      <c r="G46" s="361" t="s">
        <v>1200</v>
      </c>
    </row>
    <row r="47" spans="3:7" ht="23">
      <c r="C47" s="890"/>
      <c r="D47" s="899"/>
      <c r="E47" s="357"/>
      <c r="F47" s="356" t="s">
        <v>1885</v>
      </c>
      <c r="G47" s="355" t="s">
        <v>402</v>
      </c>
    </row>
    <row r="48" spans="3:7">
      <c r="C48" s="890"/>
      <c r="D48" s="353" t="s">
        <v>1887</v>
      </c>
      <c r="E48" s="352"/>
      <c r="F48" s="351" t="s">
        <v>404</v>
      </c>
      <c r="G48" s="350" t="s">
        <v>405</v>
      </c>
    </row>
    <row r="49" spans="3:7">
      <c r="C49" s="890"/>
      <c r="D49" s="353" t="s">
        <v>1889</v>
      </c>
      <c r="E49" s="352"/>
      <c r="F49" s="351" t="s">
        <v>406</v>
      </c>
      <c r="G49" s="350" t="s">
        <v>407</v>
      </c>
    </row>
    <row r="50" spans="3:7">
      <c r="C50" s="890"/>
      <c r="D50" s="353" t="s">
        <v>2017</v>
      </c>
      <c r="E50" s="352"/>
      <c r="F50" s="349" t="s">
        <v>2017</v>
      </c>
      <c r="G50" s="348" t="s">
        <v>411</v>
      </c>
    </row>
    <row r="51" spans="3:7">
      <c r="C51" s="890"/>
      <c r="D51" s="897" t="s">
        <v>1204</v>
      </c>
      <c r="E51" s="363"/>
      <c r="F51" s="362" t="s">
        <v>431</v>
      </c>
      <c r="G51" s="354" t="s">
        <v>1206</v>
      </c>
    </row>
    <row r="52" spans="3:7">
      <c r="C52" s="890"/>
      <c r="D52" s="898"/>
      <c r="E52" s="359"/>
      <c r="F52" s="303" t="s">
        <v>413</v>
      </c>
      <c r="G52" s="358" t="s">
        <v>1207</v>
      </c>
    </row>
    <row r="53" spans="3:7">
      <c r="C53" s="890"/>
      <c r="D53" s="899"/>
      <c r="E53" s="357"/>
      <c r="F53" s="356" t="s">
        <v>1548</v>
      </c>
      <c r="G53" s="355" t="s">
        <v>1181</v>
      </c>
    </row>
    <row r="54" spans="3:7" ht="23">
      <c r="C54" s="890"/>
      <c r="D54" s="897" t="s">
        <v>1895</v>
      </c>
      <c r="E54" s="363"/>
      <c r="F54" s="362" t="s">
        <v>418</v>
      </c>
      <c r="G54" s="354" t="s">
        <v>419</v>
      </c>
    </row>
    <row r="55" spans="3:7">
      <c r="C55" s="890"/>
      <c r="D55" s="898"/>
      <c r="E55" s="359"/>
      <c r="F55" s="303" t="s">
        <v>422</v>
      </c>
      <c r="G55" s="347" t="s">
        <v>422</v>
      </c>
    </row>
    <row r="56" spans="3:7">
      <c r="C56" s="890"/>
      <c r="D56" s="899"/>
      <c r="E56" s="357"/>
      <c r="F56" s="356" t="s">
        <v>421</v>
      </c>
      <c r="G56" s="355" t="s">
        <v>425</v>
      </c>
    </row>
    <row r="57" spans="3:7">
      <c r="C57" s="890"/>
      <c r="D57" s="353" t="s">
        <v>2018</v>
      </c>
      <c r="E57" s="352"/>
      <c r="F57" s="351" t="s">
        <v>2019</v>
      </c>
      <c r="G57" s="350" t="s">
        <v>1209</v>
      </c>
    </row>
    <row r="58" spans="3:7">
      <c r="C58" s="890"/>
      <c r="D58" s="353" t="s">
        <v>2020</v>
      </c>
      <c r="E58" s="352"/>
      <c r="F58" s="349" t="s">
        <v>2020</v>
      </c>
      <c r="G58" s="348" t="s">
        <v>1210</v>
      </c>
    </row>
    <row r="59" spans="3:7">
      <c r="C59" s="890"/>
      <c r="D59" s="353" t="s">
        <v>2021</v>
      </c>
      <c r="E59" s="352"/>
      <c r="F59" s="351" t="s">
        <v>427</v>
      </c>
      <c r="G59" s="350" t="s">
        <v>428</v>
      </c>
    </row>
    <row r="60" spans="3:7">
      <c r="C60" s="890"/>
      <c r="D60" s="897" t="s">
        <v>1175</v>
      </c>
      <c r="E60" s="363"/>
      <c r="F60" s="362" t="s">
        <v>431</v>
      </c>
      <c r="G60" s="354" t="s">
        <v>432</v>
      </c>
    </row>
    <row r="61" spans="3:7">
      <c r="C61" s="890"/>
      <c r="D61" s="898"/>
      <c r="E61" s="359"/>
      <c r="F61" s="303" t="s">
        <v>1898</v>
      </c>
      <c r="G61" s="358" t="s">
        <v>2022</v>
      </c>
    </row>
    <row r="62" spans="3:7">
      <c r="C62" s="890"/>
      <c r="D62" s="898"/>
      <c r="E62" s="359"/>
      <c r="F62" s="303" t="s">
        <v>193</v>
      </c>
      <c r="G62" s="358" t="s">
        <v>439</v>
      </c>
    </row>
    <row r="63" spans="3:7">
      <c r="C63" s="890"/>
      <c r="D63" s="898"/>
      <c r="E63" s="359"/>
      <c r="F63" s="303" t="s">
        <v>442</v>
      </c>
      <c r="G63" s="358" t="s">
        <v>443</v>
      </c>
    </row>
    <row r="64" spans="3:7" ht="23">
      <c r="C64" s="890"/>
      <c r="D64" s="898"/>
      <c r="E64" s="359"/>
      <c r="F64" s="303" t="s">
        <v>2023</v>
      </c>
      <c r="G64" s="358" t="s">
        <v>445</v>
      </c>
    </row>
    <row r="65" spans="3:7" ht="23">
      <c r="C65" s="890"/>
      <c r="D65" s="898"/>
      <c r="E65" s="359"/>
      <c r="F65" s="303" t="s">
        <v>2023</v>
      </c>
      <c r="G65" s="358" t="s">
        <v>447</v>
      </c>
    </row>
    <row r="66" spans="3:7">
      <c r="C66" s="890"/>
      <c r="D66" s="898"/>
      <c r="E66" s="359"/>
      <c r="F66" s="303" t="s">
        <v>1225</v>
      </c>
      <c r="G66" s="358" t="s">
        <v>1226</v>
      </c>
    </row>
    <row r="67" spans="3:7">
      <c r="C67" s="890"/>
      <c r="D67" s="898"/>
      <c r="E67" s="359"/>
      <c r="F67" s="900" t="s">
        <v>2024</v>
      </c>
      <c r="G67" s="358" t="s">
        <v>1229</v>
      </c>
    </row>
    <row r="68" spans="3:7">
      <c r="C68" s="890"/>
      <c r="D68" s="898"/>
      <c r="E68" s="359"/>
      <c r="F68" s="901"/>
      <c r="G68" s="358" t="s">
        <v>1231</v>
      </c>
    </row>
    <row r="69" spans="3:7">
      <c r="C69" s="890"/>
      <c r="D69" s="898"/>
      <c r="E69" s="359"/>
      <c r="F69" s="900" t="s">
        <v>711</v>
      </c>
      <c r="G69" s="358" t="s">
        <v>1233</v>
      </c>
    </row>
    <row r="70" spans="3:7">
      <c r="C70" s="890"/>
      <c r="D70" s="898"/>
      <c r="E70" s="359"/>
      <c r="F70" s="901"/>
      <c r="G70" s="358" t="s">
        <v>1231</v>
      </c>
    </row>
    <row r="71" spans="3:7">
      <c r="C71" s="890"/>
      <c r="D71" s="898"/>
      <c r="E71" s="359"/>
      <c r="F71" s="440" t="s">
        <v>2045</v>
      </c>
      <c r="G71" s="441" t="s">
        <v>473</v>
      </c>
    </row>
    <row r="72" spans="3:7">
      <c r="C72" s="890"/>
      <c r="D72" s="898"/>
      <c r="E72" s="359"/>
      <c r="F72" s="303" t="s">
        <v>716</v>
      </c>
      <c r="G72" s="358" t="s">
        <v>1235</v>
      </c>
    </row>
    <row r="73" spans="3:7">
      <c r="C73" s="890"/>
      <c r="D73" s="899"/>
      <c r="E73" s="357"/>
      <c r="F73" s="356" t="s">
        <v>193</v>
      </c>
      <c r="G73" s="355" t="s">
        <v>1237</v>
      </c>
    </row>
    <row r="74" spans="3:7">
      <c r="C74" s="890"/>
      <c r="D74" s="889" t="s">
        <v>1554</v>
      </c>
      <c r="E74" s="363"/>
      <c r="F74" s="362" t="s">
        <v>1564</v>
      </c>
      <c r="G74" s="361" t="s">
        <v>1565</v>
      </c>
    </row>
    <row r="75" spans="3:7">
      <c r="C75" s="890"/>
      <c r="D75" s="890"/>
      <c r="E75" s="359"/>
      <c r="F75" s="303" t="s">
        <v>1567</v>
      </c>
      <c r="G75" s="347" t="s">
        <v>1568</v>
      </c>
    </row>
    <row r="76" spans="3:7">
      <c r="C76" s="890"/>
      <c r="D76" s="890"/>
      <c r="E76" s="359"/>
      <c r="F76" s="303" t="s">
        <v>1571</v>
      </c>
      <c r="G76" s="347" t="s">
        <v>1571</v>
      </c>
    </row>
    <row r="77" spans="3:7">
      <c r="C77" s="890"/>
      <c r="D77" s="890"/>
      <c r="E77" s="359"/>
      <c r="F77" s="303" t="s">
        <v>1573</v>
      </c>
      <c r="G77" s="347" t="s">
        <v>1574</v>
      </c>
    </row>
    <row r="78" spans="3:7">
      <c r="C78" s="890"/>
      <c r="D78" s="890"/>
      <c r="E78" s="359"/>
      <c r="F78" s="303" t="s">
        <v>1576</v>
      </c>
      <c r="G78" s="358" t="s">
        <v>1577</v>
      </c>
    </row>
    <row r="79" spans="3:7">
      <c r="C79" s="896"/>
      <c r="D79" s="896"/>
      <c r="E79" s="357"/>
      <c r="F79" s="356" t="s">
        <v>193</v>
      </c>
      <c r="G79" s="355" t="s">
        <v>1579</v>
      </c>
    </row>
    <row r="80" spans="3:7">
      <c r="C80" s="421"/>
      <c r="D80" s="421"/>
      <c r="E80" s="359"/>
      <c r="F80" s="422"/>
      <c r="G80" s="423"/>
    </row>
    <row r="81" spans="3:7">
      <c r="C81" s="370" t="s">
        <v>2049</v>
      </c>
      <c r="D81" s="421"/>
      <c r="E81" s="359"/>
      <c r="F81" s="422"/>
      <c r="G81" s="423"/>
    </row>
    <row r="82" spans="3:7">
      <c r="C82" s="883" t="s">
        <v>2047</v>
      </c>
      <c r="D82" s="886" t="s">
        <v>806</v>
      </c>
      <c r="E82" s="389"/>
      <c r="F82" s="427" t="s">
        <v>718</v>
      </c>
      <c r="G82" s="428" t="s">
        <v>719</v>
      </c>
    </row>
    <row r="83" spans="3:7">
      <c r="C83" s="884"/>
      <c r="D83" s="888"/>
      <c r="F83" s="417" t="s">
        <v>720</v>
      </c>
      <c r="G83" s="429" t="s">
        <v>453</v>
      </c>
    </row>
    <row r="84" spans="3:7">
      <c r="C84" s="884"/>
      <c r="D84" s="888"/>
      <c r="F84" s="417" t="s">
        <v>721</v>
      </c>
      <c r="G84" s="429" t="s">
        <v>455</v>
      </c>
    </row>
    <row r="85" spans="3:7">
      <c r="C85" s="884"/>
      <c r="D85" s="888"/>
      <c r="F85" s="417" t="s">
        <v>299</v>
      </c>
      <c r="G85" s="429" t="s">
        <v>456</v>
      </c>
    </row>
    <row r="86" spans="3:7">
      <c r="C86" s="884"/>
      <c r="D86" s="888"/>
      <c r="F86" s="417" t="s">
        <v>401</v>
      </c>
      <c r="G86" s="429" t="s">
        <v>458</v>
      </c>
    </row>
    <row r="87" spans="3:7">
      <c r="C87" s="884"/>
      <c r="D87" s="888"/>
      <c r="F87" s="417" t="s">
        <v>723</v>
      </c>
      <c r="G87" s="430" t="s">
        <v>459</v>
      </c>
    </row>
    <row r="88" spans="3:7">
      <c r="C88" s="884"/>
      <c r="D88" s="887"/>
      <c r="F88" s="417" t="s">
        <v>724</v>
      </c>
      <c r="G88" s="430" t="s">
        <v>460</v>
      </c>
    </row>
    <row r="89" spans="3:7">
      <c r="C89" s="884"/>
      <c r="D89" s="886" t="s">
        <v>2048</v>
      </c>
      <c r="F89" s="417" t="s">
        <v>726</v>
      </c>
      <c r="G89" s="431" t="s">
        <v>473</v>
      </c>
    </row>
    <row r="90" spans="3:7">
      <c r="C90" s="885"/>
      <c r="D90" s="888"/>
      <c r="E90" s="391"/>
      <c r="F90" s="432" t="s">
        <v>470</v>
      </c>
      <c r="G90" s="433" t="s">
        <v>470</v>
      </c>
    </row>
    <row r="91" spans="3:7">
      <c r="C91" s="883" t="s">
        <v>727</v>
      </c>
      <c r="D91" s="886" t="s">
        <v>729</v>
      </c>
      <c r="E91" s="389"/>
      <c r="F91" s="390" t="s">
        <v>731</v>
      </c>
      <c r="G91" s="435" t="s">
        <v>732</v>
      </c>
    </row>
    <row r="92" spans="3:7">
      <c r="C92" s="884"/>
      <c r="D92" s="888"/>
      <c r="F92" s="388" t="s">
        <v>734</v>
      </c>
      <c r="G92" s="400" t="s">
        <v>735</v>
      </c>
    </row>
    <row r="93" spans="3:7">
      <c r="C93" s="884"/>
      <c r="D93" s="888"/>
      <c r="F93" s="388" t="s">
        <v>736</v>
      </c>
      <c r="G93" s="400" t="s">
        <v>737</v>
      </c>
    </row>
    <row r="94" spans="3:7">
      <c r="C94" s="884"/>
      <c r="D94" s="888"/>
      <c r="F94" s="388" t="s">
        <v>738</v>
      </c>
      <c r="G94" s="400" t="s">
        <v>739</v>
      </c>
    </row>
    <row r="95" spans="3:7">
      <c r="C95" s="884"/>
      <c r="D95" s="888"/>
      <c r="F95" s="388" t="s">
        <v>740</v>
      </c>
      <c r="G95" s="400" t="s">
        <v>741</v>
      </c>
    </row>
    <row r="96" spans="3:7" ht="23">
      <c r="C96" s="884"/>
      <c r="D96" s="886" t="s">
        <v>742</v>
      </c>
      <c r="F96" s="407" t="s">
        <v>370</v>
      </c>
      <c r="G96" s="436" t="s">
        <v>2050</v>
      </c>
    </row>
    <row r="97" spans="3:7">
      <c r="C97" s="884"/>
      <c r="D97" s="888"/>
      <c r="F97" s="407" t="s">
        <v>224</v>
      </c>
      <c r="G97" s="436" t="s">
        <v>747</v>
      </c>
    </row>
    <row r="98" spans="3:7">
      <c r="C98" s="884"/>
      <c r="D98" s="888"/>
      <c r="F98" s="407" t="s">
        <v>749</v>
      </c>
      <c r="G98" s="436" t="s">
        <v>686</v>
      </c>
    </row>
    <row r="99" spans="3:7">
      <c r="C99" s="885"/>
      <c r="D99" s="887"/>
      <c r="E99" s="391"/>
      <c r="F99" s="437" t="s">
        <v>224</v>
      </c>
      <c r="G99" s="438" t="s">
        <v>384</v>
      </c>
    </row>
    <row r="100" spans="3:7">
      <c r="D100" s="434"/>
    </row>
  </sheetData>
  <mergeCells count="25">
    <mergeCell ref="C91:C99"/>
    <mergeCell ref="D91:D95"/>
    <mergeCell ref="D96:D99"/>
    <mergeCell ref="C82:C90"/>
    <mergeCell ref="D82:D88"/>
    <mergeCell ref="D89:D90"/>
    <mergeCell ref="D60:D73"/>
    <mergeCell ref="F67:F68"/>
    <mergeCell ref="F69:F70"/>
    <mergeCell ref="D74:D79"/>
    <mergeCell ref="C18:C37"/>
    <mergeCell ref="D18:D27"/>
    <mergeCell ref="D28:D29"/>
    <mergeCell ref="D30:D37"/>
    <mergeCell ref="C38:C79"/>
    <mergeCell ref="D38:D41"/>
    <mergeCell ref="D42:D45"/>
    <mergeCell ref="D46:D47"/>
    <mergeCell ref="D51:D53"/>
    <mergeCell ref="D54:D56"/>
    <mergeCell ref="C12:C17"/>
    <mergeCell ref="D12:D17"/>
    <mergeCell ref="B5:B6"/>
    <mergeCell ref="C5:C11"/>
    <mergeCell ref="D5:D11"/>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15B4-3B0F-4CD1-A2F4-52C345B0B827}">
  <dimension ref="B2:H99"/>
  <sheetViews>
    <sheetView workbookViewId="0">
      <pane xSplit="6" ySplit="4" topLeftCell="G100" activePane="bottomRight" state="frozen"/>
      <selection activeCell="B28" sqref="B28:B34"/>
      <selection pane="topRight" activeCell="B28" sqref="B28:B34"/>
      <selection pane="bottomLeft" activeCell="B28" sqref="B28:B34"/>
      <selection pane="bottomRight" activeCell="B28" sqref="B28:B34"/>
    </sheetView>
  </sheetViews>
  <sheetFormatPr defaultColWidth="9" defaultRowHeight="14"/>
  <cols>
    <col min="1" max="1" width="4.25" style="168" customWidth="1"/>
    <col min="2" max="2" width="12.58203125" style="168" hidden="1" customWidth="1"/>
    <col min="3" max="3" width="18.83203125" style="169" customWidth="1"/>
    <col min="4" max="4" width="22.25" style="168" customWidth="1"/>
    <col min="5" max="5" width="8.33203125" style="170" hidden="1" customWidth="1"/>
    <col min="6" max="6" width="22.25" style="168" customWidth="1"/>
    <col min="7" max="7" width="88.08203125" style="168" customWidth="1"/>
    <col min="8" max="8" width="18.08203125" style="168" customWidth="1"/>
    <col min="9" max="16384" width="9" style="168"/>
  </cols>
  <sheetData>
    <row r="2" spans="2:8" ht="14.5" thickBot="1"/>
    <row r="3" spans="2:8">
      <c r="B3" s="115" t="s">
        <v>132</v>
      </c>
      <c r="C3" s="116" t="s">
        <v>1951</v>
      </c>
      <c r="D3" s="177" t="s">
        <v>134</v>
      </c>
      <c r="E3" s="116" t="s">
        <v>1952</v>
      </c>
      <c r="F3" s="116" t="s">
        <v>1953</v>
      </c>
      <c r="G3" s="116" t="s">
        <v>1954</v>
      </c>
    </row>
    <row r="4" spans="2:8" ht="14.5" thickBot="1">
      <c r="B4" s="117" t="s">
        <v>1955</v>
      </c>
      <c r="C4" s="118" t="s">
        <v>1956</v>
      </c>
      <c r="D4" s="177" t="s">
        <v>1996</v>
      </c>
      <c r="E4" s="171" t="s">
        <v>1958</v>
      </c>
      <c r="F4" s="111" t="s">
        <v>154</v>
      </c>
      <c r="G4" s="111" t="s">
        <v>1959</v>
      </c>
    </row>
    <row r="5" spans="2:8">
      <c r="B5" s="780"/>
      <c r="C5" s="826" t="s">
        <v>611</v>
      </c>
      <c r="D5" s="819" t="s">
        <v>1997</v>
      </c>
      <c r="E5" s="198"/>
      <c r="F5" s="199" t="s">
        <v>937</v>
      </c>
      <c r="G5" s="200" t="s">
        <v>274</v>
      </c>
      <c r="H5" s="201"/>
    </row>
    <row r="6" spans="2:8" ht="14.5" thickBot="1">
      <c r="B6" s="782"/>
      <c r="C6" s="827"/>
      <c r="D6" s="820"/>
      <c r="E6" s="202"/>
      <c r="F6" s="203" t="s">
        <v>938</v>
      </c>
      <c r="G6" s="204" t="s">
        <v>277</v>
      </c>
      <c r="H6" s="201"/>
    </row>
    <row r="7" spans="2:8">
      <c r="C7" s="827"/>
      <c r="D7" s="820"/>
      <c r="E7" s="201"/>
      <c r="F7" s="203" t="s">
        <v>278</v>
      </c>
      <c r="G7" s="204" t="s">
        <v>279</v>
      </c>
      <c r="H7" s="201"/>
    </row>
    <row r="8" spans="2:8">
      <c r="C8" s="827"/>
      <c r="D8" s="820"/>
      <c r="E8" s="201"/>
      <c r="F8" s="203" t="s">
        <v>280</v>
      </c>
      <c r="G8" s="204" t="s">
        <v>281</v>
      </c>
      <c r="H8" s="201"/>
    </row>
    <row r="9" spans="2:8">
      <c r="C9" s="827"/>
      <c r="D9" s="820"/>
      <c r="E9" s="201"/>
      <c r="F9" s="203" t="s">
        <v>284</v>
      </c>
      <c r="G9" s="204" t="s">
        <v>285</v>
      </c>
      <c r="H9" s="201"/>
    </row>
    <row r="10" spans="2:8">
      <c r="C10" s="827"/>
      <c r="D10" s="820"/>
      <c r="E10" s="201"/>
      <c r="F10" s="203" t="s">
        <v>287</v>
      </c>
      <c r="G10" s="204" t="s">
        <v>288</v>
      </c>
      <c r="H10" s="201"/>
    </row>
    <row r="11" spans="2:8" ht="14.5" thickBot="1">
      <c r="C11" s="827"/>
      <c r="D11" s="821"/>
      <c r="E11" s="205"/>
      <c r="F11" s="203" t="s">
        <v>289</v>
      </c>
      <c r="G11" s="206" t="s">
        <v>290</v>
      </c>
      <c r="H11" s="201"/>
    </row>
    <row r="12" spans="2:8">
      <c r="C12" s="827"/>
      <c r="D12" s="828" t="s">
        <v>1998</v>
      </c>
      <c r="E12" s="207"/>
      <c r="F12" s="208" t="s">
        <v>1155</v>
      </c>
      <c r="G12" s="209" t="s">
        <v>1999</v>
      </c>
      <c r="H12" s="248" t="s">
        <v>2000</v>
      </c>
    </row>
    <row r="13" spans="2:8">
      <c r="C13" s="827"/>
      <c r="D13" s="829"/>
      <c r="E13" s="201"/>
      <c r="F13" s="203" t="s">
        <v>1382</v>
      </c>
      <c r="G13" s="203" t="s">
        <v>1383</v>
      </c>
      <c r="H13" s="248" t="s">
        <v>2000</v>
      </c>
    </row>
    <row r="14" spans="2:8" ht="14.5" thickBot="1">
      <c r="C14" s="827"/>
      <c r="D14" s="830"/>
      <c r="E14" s="205"/>
      <c r="F14" s="203" t="s">
        <v>289</v>
      </c>
      <c r="G14" s="206" t="s">
        <v>290</v>
      </c>
      <c r="H14" s="248" t="s">
        <v>2000</v>
      </c>
    </row>
    <row r="15" spans="2:8">
      <c r="C15" s="827"/>
      <c r="D15" s="820" t="s">
        <v>2001</v>
      </c>
      <c r="E15" s="201"/>
      <c r="F15" s="199" t="s">
        <v>647</v>
      </c>
      <c r="G15" s="210" t="s">
        <v>1999</v>
      </c>
      <c r="H15" s="201"/>
    </row>
    <row r="16" spans="2:8">
      <c r="C16" s="827"/>
      <c r="D16" s="820"/>
      <c r="E16" s="203"/>
      <c r="F16" s="203" t="s">
        <v>2002</v>
      </c>
      <c r="G16" s="211" t="s">
        <v>2003</v>
      </c>
      <c r="H16" s="201"/>
    </row>
    <row r="17" spans="3:8">
      <c r="C17" s="827"/>
      <c r="D17" s="820"/>
      <c r="E17" s="203"/>
      <c r="F17" s="203" t="s">
        <v>1393</v>
      </c>
      <c r="G17" s="211" t="s">
        <v>2004</v>
      </c>
      <c r="H17" s="201"/>
    </row>
    <row r="18" spans="3:8">
      <c r="C18" s="827"/>
      <c r="D18" s="820"/>
      <c r="E18" s="203"/>
      <c r="F18" s="203" t="s">
        <v>1397</v>
      </c>
      <c r="G18" s="211" t="s">
        <v>1398</v>
      </c>
      <c r="H18" s="201"/>
    </row>
    <row r="19" spans="3:8">
      <c r="C19" s="827"/>
      <c r="D19" s="820"/>
      <c r="E19" s="203"/>
      <c r="F19" s="203" t="s">
        <v>1400</v>
      </c>
      <c r="G19" s="211" t="s">
        <v>1401</v>
      </c>
      <c r="H19" s="201"/>
    </row>
    <row r="20" spans="3:8" ht="14.5" thickBot="1">
      <c r="C20" s="827"/>
      <c r="D20" s="820"/>
      <c r="E20" s="203"/>
      <c r="F20" s="203" t="s">
        <v>289</v>
      </c>
      <c r="G20" s="101" t="s">
        <v>290</v>
      </c>
      <c r="H20" s="201"/>
    </row>
    <row r="21" spans="3:8">
      <c r="C21" s="819" t="s">
        <v>2005</v>
      </c>
      <c r="D21" s="809" t="s">
        <v>763</v>
      </c>
      <c r="E21" s="199"/>
      <c r="F21" s="199" t="s">
        <v>293</v>
      </c>
      <c r="G21" s="210" t="s">
        <v>2006</v>
      </c>
      <c r="H21" s="201"/>
    </row>
    <row r="22" spans="3:8">
      <c r="C22" s="820"/>
      <c r="D22" s="810"/>
      <c r="E22" s="203"/>
      <c r="F22" s="203" t="s">
        <v>296</v>
      </c>
      <c r="G22" s="211" t="s">
        <v>2007</v>
      </c>
      <c r="H22" s="201"/>
    </row>
    <row r="23" spans="3:8">
      <c r="C23" s="820"/>
      <c r="D23" s="810"/>
      <c r="E23" s="203"/>
      <c r="F23" s="203" t="s">
        <v>299</v>
      </c>
      <c r="G23" s="211" t="s">
        <v>300</v>
      </c>
      <c r="H23" s="201"/>
    </row>
    <row r="24" spans="3:8">
      <c r="C24" s="820"/>
      <c r="D24" s="810"/>
      <c r="E24" s="203"/>
      <c r="F24" s="203" t="s">
        <v>289</v>
      </c>
      <c r="G24" s="211" t="s">
        <v>301</v>
      </c>
      <c r="H24" s="201"/>
    </row>
    <row r="25" spans="3:8">
      <c r="C25" s="820"/>
      <c r="D25" s="810"/>
      <c r="E25" s="203"/>
      <c r="F25" s="203" t="s">
        <v>306</v>
      </c>
      <c r="G25" s="203" t="s">
        <v>307</v>
      </c>
      <c r="H25" s="201"/>
    </row>
    <row r="26" spans="3:8" ht="14.5" thickBot="1">
      <c r="C26" s="820"/>
      <c r="D26" s="811"/>
      <c r="E26" s="212"/>
      <c r="F26" s="203" t="s">
        <v>289</v>
      </c>
      <c r="G26" s="213" t="s">
        <v>309</v>
      </c>
      <c r="H26" s="201"/>
    </row>
    <row r="27" spans="3:8">
      <c r="C27" s="820"/>
      <c r="D27" s="809" t="s">
        <v>2008</v>
      </c>
      <c r="E27" s="199"/>
      <c r="F27" s="208" t="s">
        <v>1155</v>
      </c>
      <c r="G27" s="209" t="s">
        <v>2009</v>
      </c>
      <c r="H27" s="248" t="s">
        <v>2000</v>
      </c>
    </row>
    <row r="28" spans="3:8">
      <c r="C28" s="820"/>
      <c r="D28" s="810"/>
      <c r="E28" s="203"/>
      <c r="F28" s="100" t="s">
        <v>1445</v>
      </c>
      <c r="G28" s="214" t="s">
        <v>2010</v>
      </c>
      <c r="H28" s="248" t="s">
        <v>2000</v>
      </c>
    </row>
    <row r="29" spans="3:8">
      <c r="C29" s="820"/>
      <c r="D29" s="810"/>
      <c r="E29" s="203"/>
      <c r="F29" s="100" t="s">
        <v>299</v>
      </c>
      <c r="G29" s="214" t="s">
        <v>2011</v>
      </c>
      <c r="H29" s="248" t="s">
        <v>2000</v>
      </c>
    </row>
    <row r="30" spans="3:8">
      <c r="C30" s="820"/>
      <c r="D30" s="810"/>
      <c r="E30" s="203"/>
      <c r="F30" s="203" t="s">
        <v>289</v>
      </c>
      <c r="G30" s="211" t="s">
        <v>301</v>
      </c>
      <c r="H30" s="248" t="s">
        <v>2000</v>
      </c>
    </row>
    <row r="31" spans="3:8">
      <c r="C31" s="820"/>
      <c r="D31" s="810"/>
      <c r="E31" s="203"/>
      <c r="F31" s="203" t="s">
        <v>306</v>
      </c>
      <c r="G31" s="203" t="s">
        <v>2012</v>
      </c>
      <c r="H31" s="248" t="s">
        <v>2000</v>
      </c>
    </row>
    <row r="32" spans="3:8" ht="14.5" thickBot="1">
      <c r="C32" s="820"/>
      <c r="D32" s="811"/>
      <c r="E32" s="212"/>
      <c r="F32" s="203" t="s">
        <v>289</v>
      </c>
      <c r="G32" s="211" t="s">
        <v>309</v>
      </c>
      <c r="H32" s="248" t="s">
        <v>2000</v>
      </c>
    </row>
    <row r="33" spans="3:8">
      <c r="C33" s="820"/>
      <c r="D33" s="809" t="s">
        <v>2013</v>
      </c>
      <c r="E33" s="199"/>
      <c r="F33" s="208" t="s">
        <v>1155</v>
      </c>
      <c r="G33" s="210" t="s">
        <v>2009</v>
      </c>
      <c r="H33" s="201"/>
    </row>
    <row r="34" spans="3:8" ht="34.5">
      <c r="C34" s="820"/>
      <c r="D34" s="810"/>
      <c r="E34" s="203"/>
      <c r="F34" s="100" t="s">
        <v>1800</v>
      </c>
      <c r="G34" s="214" t="s">
        <v>2014</v>
      </c>
      <c r="H34" s="201"/>
    </row>
    <row r="35" spans="3:8">
      <c r="C35" s="820"/>
      <c r="D35" s="810"/>
      <c r="E35" s="203"/>
      <c r="F35" s="203" t="s">
        <v>289</v>
      </c>
      <c r="G35" s="211" t="s">
        <v>301</v>
      </c>
      <c r="H35" s="201"/>
    </row>
    <row r="36" spans="3:8">
      <c r="C36" s="820"/>
      <c r="D36" s="810"/>
      <c r="E36" s="203"/>
      <c r="F36" s="100" t="s">
        <v>306</v>
      </c>
      <c r="G36" s="100" t="s">
        <v>2015</v>
      </c>
      <c r="H36" s="201"/>
    </row>
    <row r="37" spans="3:8" ht="14.5" thickBot="1">
      <c r="C37" s="821"/>
      <c r="D37" s="811"/>
      <c r="E37" s="212"/>
      <c r="F37" s="203" t="s">
        <v>289</v>
      </c>
      <c r="G37" s="211" t="s">
        <v>309</v>
      </c>
      <c r="H37" s="201"/>
    </row>
    <row r="38" spans="3:8">
      <c r="C38" s="819" t="s">
        <v>2016</v>
      </c>
      <c r="D38" s="792" t="s">
        <v>1155</v>
      </c>
      <c r="E38" s="215"/>
      <c r="F38" s="215" t="s">
        <v>1156</v>
      </c>
      <c r="G38" s="216" t="s">
        <v>1157</v>
      </c>
      <c r="H38" s="201"/>
    </row>
    <row r="39" spans="3:8">
      <c r="C39" s="820"/>
      <c r="D39" s="793"/>
      <c r="E39" s="88"/>
      <c r="F39" s="88" t="s">
        <v>1159</v>
      </c>
      <c r="G39" s="217" t="s">
        <v>1160</v>
      </c>
      <c r="H39" s="201"/>
    </row>
    <row r="40" spans="3:8">
      <c r="C40" s="820"/>
      <c r="D40" s="793"/>
      <c r="E40" s="88"/>
      <c r="F40" s="88" t="s">
        <v>1161</v>
      </c>
      <c r="G40" s="217" t="s">
        <v>1161</v>
      </c>
      <c r="H40" s="201"/>
    </row>
    <row r="41" spans="3:8">
      <c r="C41" s="820"/>
      <c r="D41" s="793"/>
      <c r="E41" s="88"/>
      <c r="F41" s="88" t="s">
        <v>1162</v>
      </c>
      <c r="G41" s="217" t="s">
        <v>1163</v>
      </c>
      <c r="H41" s="201"/>
    </row>
    <row r="42" spans="3:8">
      <c r="C42" s="820"/>
      <c r="D42" s="793"/>
      <c r="E42" s="88"/>
      <c r="F42" s="88" t="s">
        <v>1164</v>
      </c>
      <c r="G42" s="217" t="s">
        <v>1165</v>
      </c>
      <c r="H42" s="201"/>
    </row>
    <row r="43" spans="3:8">
      <c r="C43" s="820"/>
      <c r="D43" s="793"/>
      <c r="E43" s="88"/>
      <c r="F43" s="88" t="s">
        <v>1166</v>
      </c>
      <c r="G43" s="217" t="s">
        <v>1167</v>
      </c>
      <c r="H43" s="201"/>
    </row>
    <row r="44" spans="3:8">
      <c r="C44" s="820"/>
      <c r="D44" s="793"/>
      <c r="E44" s="88"/>
      <c r="F44" s="88" t="s">
        <v>1168</v>
      </c>
      <c r="G44" s="217" t="s">
        <v>1169</v>
      </c>
      <c r="H44" s="201"/>
    </row>
    <row r="45" spans="3:8">
      <c r="C45" s="820"/>
      <c r="D45" s="793"/>
      <c r="E45" s="88"/>
      <c r="F45" s="88" t="s">
        <v>326</v>
      </c>
      <c r="G45" s="217" t="s">
        <v>1170</v>
      </c>
      <c r="H45" s="201"/>
    </row>
    <row r="46" spans="3:8">
      <c r="C46" s="820"/>
      <c r="D46" s="793"/>
      <c r="E46" s="88"/>
      <c r="F46" s="88" t="s">
        <v>321</v>
      </c>
      <c r="G46" s="217" t="s">
        <v>1171</v>
      </c>
      <c r="H46" s="201"/>
    </row>
    <row r="47" spans="3:8" ht="14.5" thickBot="1">
      <c r="C47" s="820"/>
      <c r="D47" s="794"/>
      <c r="E47" s="172"/>
      <c r="F47" s="172" t="s">
        <v>1172</v>
      </c>
      <c r="G47" s="213" t="s">
        <v>325</v>
      </c>
      <c r="H47" s="201"/>
    </row>
    <row r="48" spans="3:8">
      <c r="C48" s="820"/>
      <c r="D48" s="792" t="s">
        <v>329</v>
      </c>
      <c r="E48" s="218"/>
      <c r="F48" s="173" t="s">
        <v>664</v>
      </c>
      <c r="G48" s="174" t="s">
        <v>1173</v>
      </c>
      <c r="H48" s="201"/>
    </row>
    <row r="49" spans="3:8" ht="14.5" thickBot="1">
      <c r="C49" s="820"/>
      <c r="D49" s="794"/>
      <c r="E49" s="219"/>
      <c r="F49" s="172" t="s">
        <v>667</v>
      </c>
      <c r="G49" s="176" t="s">
        <v>1174</v>
      </c>
      <c r="H49" s="201"/>
    </row>
    <row r="50" spans="3:8">
      <c r="C50" s="820"/>
      <c r="D50" s="792" t="s">
        <v>1175</v>
      </c>
      <c r="E50" s="218"/>
      <c r="F50" s="173" t="s">
        <v>1177</v>
      </c>
      <c r="G50" s="174" t="s">
        <v>1178</v>
      </c>
      <c r="H50" s="201"/>
    </row>
    <row r="51" spans="3:8">
      <c r="C51" s="820"/>
      <c r="D51" s="793"/>
      <c r="E51" s="220"/>
      <c r="F51" s="12" t="s">
        <v>1179</v>
      </c>
      <c r="G51" s="175" t="s">
        <v>1180</v>
      </c>
      <c r="H51" s="201"/>
    </row>
    <row r="52" spans="3:8">
      <c r="C52" s="820"/>
      <c r="D52" s="793"/>
      <c r="E52" s="220"/>
      <c r="F52" s="12" t="s">
        <v>677</v>
      </c>
      <c r="G52" s="175" t="s">
        <v>1181</v>
      </c>
      <c r="H52" s="201"/>
    </row>
    <row r="53" spans="3:8">
      <c r="C53" s="820"/>
      <c r="D53" s="793"/>
      <c r="E53" s="220"/>
      <c r="F53" s="12" t="s">
        <v>680</v>
      </c>
      <c r="G53" s="175" t="s">
        <v>1182</v>
      </c>
      <c r="H53" s="201"/>
    </row>
    <row r="54" spans="3:8" ht="23">
      <c r="C54" s="820"/>
      <c r="D54" s="793"/>
      <c r="E54" s="220"/>
      <c r="F54" s="12" t="s">
        <v>683</v>
      </c>
      <c r="G54" s="175" t="s">
        <v>1183</v>
      </c>
      <c r="H54" s="201"/>
    </row>
    <row r="55" spans="3:8">
      <c r="C55" s="820"/>
      <c r="D55" s="793"/>
      <c r="E55" s="220"/>
      <c r="F55" s="12" t="s">
        <v>1184</v>
      </c>
      <c r="G55" s="175" t="s">
        <v>1185</v>
      </c>
      <c r="H55" s="201"/>
    </row>
    <row r="56" spans="3:8">
      <c r="C56" s="820"/>
      <c r="D56" s="793"/>
      <c r="E56" s="220"/>
      <c r="F56" s="12" t="s">
        <v>687</v>
      </c>
      <c r="G56" s="175" t="s">
        <v>1181</v>
      </c>
      <c r="H56" s="201"/>
    </row>
    <row r="57" spans="3:8" ht="14.5" thickBot="1">
      <c r="C57" s="821"/>
      <c r="D57" s="794"/>
      <c r="E57" s="219"/>
      <c r="F57" s="172" t="s">
        <v>688</v>
      </c>
      <c r="G57" s="176" t="s">
        <v>1182</v>
      </c>
      <c r="H57" s="201"/>
    </row>
    <row r="58" spans="3:8">
      <c r="C58" s="819" t="s">
        <v>695</v>
      </c>
      <c r="D58" s="792" t="s">
        <v>1155</v>
      </c>
      <c r="E58" s="218"/>
      <c r="F58" s="173" t="s">
        <v>335</v>
      </c>
      <c r="G58" s="188" t="s">
        <v>1186</v>
      </c>
      <c r="H58" s="201"/>
    </row>
    <row r="59" spans="3:8">
      <c r="C59" s="820"/>
      <c r="D59" s="793"/>
      <c r="E59" s="220"/>
      <c r="F59" s="12" t="s">
        <v>338</v>
      </c>
      <c r="G59" s="175" t="s">
        <v>1189</v>
      </c>
      <c r="H59" s="201"/>
    </row>
    <row r="60" spans="3:8">
      <c r="C60" s="820"/>
      <c r="D60" s="793"/>
      <c r="E60" s="220"/>
      <c r="F60" s="12" t="s">
        <v>1472</v>
      </c>
      <c r="G60" s="175" t="s">
        <v>1190</v>
      </c>
      <c r="H60" s="201"/>
    </row>
    <row r="61" spans="3:8" ht="14.5" thickBot="1">
      <c r="C61" s="820"/>
      <c r="D61" s="794"/>
      <c r="E61" s="219"/>
      <c r="F61" s="172" t="s">
        <v>1883</v>
      </c>
      <c r="G61" s="176" t="s">
        <v>1191</v>
      </c>
      <c r="H61" s="201"/>
    </row>
    <row r="62" spans="3:8">
      <c r="C62" s="820"/>
      <c r="D62" s="792" t="s">
        <v>1884</v>
      </c>
      <c r="E62" s="218"/>
      <c r="F62" s="173" t="s">
        <v>349</v>
      </c>
      <c r="G62" s="174" t="s">
        <v>1193</v>
      </c>
      <c r="H62" s="201"/>
    </row>
    <row r="63" spans="3:8">
      <c r="C63" s="820"/>
      <c r="D63" s="793"/>
      <c r="E63" s="220"/>
      <c r="F63" s="12" t="s">
        <v>1195</v>
      </c>
      <c r="G63" s="175" t="s">
        <v>1195</v>
      </c>
      <c r="H63" s="201"/>
    </row>
    <row r="64" spans="3:8">
      <c r="C64" s="820"/>
      <c r="D64" s="793"/>
      <c r="E64" s="220"/>
      <c r="F64" s="12" t="s">
        <v>1513</v>
      </c>
      <c r="G64" s="175" t="s">
        <v>1197</v>
      </c>
      <c r="H64" s="201"/>
    </row>
    <row r="65" spans="3:8" ht="14.5" thickBot="1">
      <c r="C65" s="820"/>
      <c r="D65" s="794"/>
      <c r="E65" s="219"/>
      <c r="F65" s="172" t="s">
        <v>355</v>
      </c>
      <c r="G65" s="176" t="s">
        <v>1198</v>
      </c>
      <c r="H65" s="201"/>
    </row>
    <row r="66" spans="3:8" ht="23">
      <c r="C66" s="820"/>
      <c r="D66" s="792" t="s">
        <v>401</v>
      </c>
      <c r="E66" s="218"/>
      <c r="F66" s="173" t="s">
        <v>1545</v>
      </c>
      <c r="G66" s="188" t="s">
        <v>1200</v>
      </c>
      <c r="H66" s="201"/>
    </row>
    <row r="67" spans="3:8" ht="23.5" thickBot="1">
      <c r="C67" s="820"/>
      <c r="D67" s="794"/>
      <c r="E67" s="219"/>
      <c r="F67" s="172" t="s">
        <v>1885</v>
      </c>
      <c r="G67" s="176" t="s">
        <v>402</v>
      </c>
      <c r="H67" s="201"/>
    </row>
    <row r="68" spans="3:8" ht="14.5" thickBot="1">
      <c r="C68" s="820"/>
      <c r="D68" s="221" t="s">
        <v>1887</v>
      </c>
      <c r="E68" s="222"/>
      <c r="F68" s="223" t="s">
        <v>404</v>
      </c>
      <c r="G68" s="224" t="s">
        <v>405</v>
      </c>
      <c r="H68" s="201"/>
    </row>
    <row r="69" spans="3:8" ht="14.5" thickBot="1">
      <c r="C69" s="820"/>
      <c r="D69" s="221" t="s">
        <v>1889</v>
      </c>
      <c r="E69" s="222"/>
      <c r="F69" s="223" t="s">
        <v>406</v>
      </c>
      <c r="G69" s="224" t="s">
        <v>407</v>
      </c>
      <c r="H69" s="201"/>
    </row>
    <row r="70" spans="3:8" ht="14.5" thickBot="1">
      <c r="C70" s="820"/>
      <c r="D70" s="221" t="s">
        <v>2017</v>
      </c>
      <c r="E70" s="222"/>
      <c r="F70" s="225" t="s">
        <v>2017</v>
      </c>
      <c r="G70" s="226" t="s">
        <v>411</v>
      </c>
      <c r="H70" s="201"/>
    </row>
    <row r="71" spans="3:8">
      <c r="C71" s="820"/>
      <c r="D71" s="792" t="s">
        <v>1204</v>
      </c>
      <c r="E71" s="218"/>
      <c r="F71" s="173" t="s">
        <v>431</v>
      </c>
      <c r="G71" s="174" t="s">
        <v>1206</v>
      </c>
      <c r="H71" s="201"/>
    </row>
    <row r="72" spans="3:8">
      <c r="C72" s="820"/>
      <c r="D72" s="793"/>
      <c r="E72" s="220"/>
      <c r="F72" s="12" t="s">
        <v>413</v>
      </c>
      <c r="G72" s="175" t="s">
        <v>1207</v>
      </c>
      <c r="H72" s="201"/>
    </row>
    <row r="73" spans="3:8" ht="14.5" thickBot="1">
      <c r="C73" s="820"/>
      <c r="D73" s="794"/>
      <c r="E73" s="219"/>
      <c r="F73" s="172" t="s">
        <v>1548</v>
      </c>
      <c r="G73" s="176" t="s">
        <v>1181</v>
      </c>
      <c r="H73" s="201"/>
    </row>
    <row r="74" spans="3:8" ht="23">
      <c r="C74" s="820"/>
      <c r="D74" s="792" t="s">
        <v>1895</v>
      </c>
      <c r="E74" s="218"/>
      <c r="F74" s="173" t="s">
        <v>418</v>
      </c>
      <c r="G74" s="174" t="s">
        <v>419</v>
      </c>
      <c r="H74" s="201"/>
    </row>
    <row r="75" spans="3:8">
      <c r="C75" s="820"/>
      <c r="D75" s="793"/>
      <c r="E75" s="220"/>
      <c r="F75" s="12" t="s">
        <v>422</v>
      </c>
      <c r="G75" s="227" t="s">
        <v>422</v>
      </c>
      <c r="H75" s="201"/>
    </row>
    <row r="76" spans="3:8" ht="14.5" thickBot="1">
      <c r="C76" s="820"/>
      <c r="D76" s="794"/>
      <c r="E76" s="219"/>
      <c r="F76" s="172" t="s">
        <v>421</v>
      </c>
      <c r="G76" s="176" t="s">
        <v>425</v>
      </c>
      <c r="H76" s="201"/>
    </row>
    <row r="77" spans="3:8" ht="14.5" thickBot="1">
      <c r="C77" s="820"/>
      <c r="D77" s="221" t="s">
        <v>2018</v>
      </c>
      <c r="E77" s="222"/>
      <c r="F77" s="223" t="s">
        <v>2019</v>
      </c>
      <c r="G77" s="224" t="s">
        <v>1209</v>
      </c>
      <c r="H77" s="201"/>
    </row>
    <row r="78" spans="3:8" ht="14.5" thickBot="1">
      <c r="C78" s="820"/>
      <c r="D78" s="221" t="s">
        <v>2020</v>
      </c>
      <c r="E78" s="222"/>
      <c r="F78" s="225" t="s">
        <v>2020</v>
      </c>
      <c r="G78" s="226" t="s">
        <v>1210</v>
      </c>
      <c r="H78" s="201"/>
    </row>
    <row r="79" spans="3:8" ht="14.5" thickBot="1">
      <c r="C79" s="820"/>
      <c r="D79" s="221" t="s">
        <v>2021</v>
      </c>
      <c r="E79" s="222"/>
      <c r="F79" s="223" t="s">
        <v>427</v>
      </c>
      <c r="G79" s="224" t="s">
        <v>428</v>
      </c>
      <c r="H79" s="201"/>
    </row>
    <row r="80" spans="3:8">
      <c r="C80" s="820"/>
      <c r="D80" s="792" t="s">
        <v>1175</v>
      </c>
      <c r="E80" s="218"/>
      <c r="F80" s="173" t="s">
        <v>431</v>
      </c>
      <c r="G80" s="174" t="s">
        <v>432</v>
      </c>
      <c r="H80" s="201"/>
    </row>
    <row r="81" spans="3:8">
      <c r="C81" s="820"/>
      <c r="D81" s="793"/>
      <c r="E81" s="220"/>
      <c r="F81" s="12" t="s">
        <v>1898</v>
      </c>
      <c r="G81" s="175" t="s">
        <v>2022</v>
      </c>
      <c r="H81" s="201"/>
    </row>
    <row r="82" spans="3:8">
      <c r="C82" s="820"/>
      <c r="D82" s="793"/>
      <c r="E82" s="220"/>
      <c r="F82" s="12" t="s">
        <v>193</v>
      </c>
      <c r="G82" s="175" t="s">
        <v>439</v>
      </c>
      <c r="H82" s="201"/>
    </row>
    <row r="83" spans="3:8">
      <c r="C83" s="820"/>
      <c r="D83" s="793"/>
      <c r="E83" s="220"/>
      <c r="F83" s="12" t="s">
        <v>442</v>
      </c>
      <c r="G83" s="175" t="s">
        <v>443</v>
      </c>
      <c r="H83" s="201"/>
    </row>
    <row r="84" spans="3:8" ht="23">
      <c r="C84" s="820"/>
      <c r="D84" s="793"/>
      <c r="E84" s="220"/>
      <c r="F84" s="12" t="s">
        <v>2023</v>
      </c>
      <c r="G84" s="175" t="s">
        <v>445</v>
      </c>
      <c r="H84" s="201"/>
    </row>
    <row r="85" spans="3:8" ht="23">
      <c r="C85" s="820"/>
      <c r="D85" s="793"/>
      <c r="E85" s="220"/>
      <c r="F85" s="12" t="s">
        <v>2023</v>
      </c>
      <c r="G85" s="175" t="s">
        <v>447</v>
      </c>
      <c r="H85" s="201"/>
    </row>
    <row r="86" spans="3:8">
      <c r="C86" s="820"/>
      <c r="D86" s="793"/>
      <c r="E86" s="220"/>
      <c r="F86" s="12" t="s">
        <v>1225</v>
      </c>
      <c r="G86" s="175" t="s">
        <v>1226</v>
      </c>
      <c r="H86" s="201"/>
    </row>
    <row r="87" spans="3:8">
      <c r="C87" s="820"/>
      <c r="D87" s="793"/>
      <c r="E87" s="220"/>
      <c r="F87" s="817" t="s">
        <v>2024</v>
      </c>
      <c r="G87" s="175" t="s">
        <v>1229</v>
      </c>
      <c r="H87" s="201"/>
    </row>
    <row r="88" spans="3:8">
      <c r="C88" s="820"/>
      <c r="D88" s="793"/>
      <c r="E88" s="220"/>
      <c r="F88" s="818"/>
      <c r="G88" s="175" t="s">
        <v>1231</v>
      </c>
      <c r="H88" s="201"/>
    </row>
    <row r="89" spans="3:8">
      <c r="C89" s="820"/>
      <c r="D89" s="793"/>
      <c r="E89" s="220"/>
      <c r="F89" s="817" t="s">
        <v>711</v>
      </c>
      <c r="G89" s="175" t="s">
        <v>1233</v>
      </c>
      <c r="H89" s="201"/>
    </row>
    <row r="90" spans="3:8">
      <c r="C90" s="820"/>
      <c r="D90" s="793"/>
      <c r="E90" s="220"/>
      <c r="F90" s="818"/>
      <c r="G90" s="175" t="s">
        <v>1231</v>
      </c>
      <c r="H90" s="201"/>
    </row>
    <row r="91" spans="3:8">
      <c r="C91" s="820"/>
      <c r="D91" s="793"/>
      <c r="E91" s="220"/>
      <c r="F91" s="12" t="s">
        <v>716</v>
      </c>
      <c r="G91" s="175" t="s">
        <v>1235</v>
      </c>
      <c r="H91" s="201"/>
    </row>
    <row r="92" spans="3:8" ht="14.5" thickBot="1">
      <c r="C92" s="820"/>
      <c r="D92" s="794"/>
      <c r="E92" s="219"/>
      <c r="F92" s="172" t="s">
        <v>193</v>
      </c>
      <c r="G92" s="176" t="s">
        <v>1237</v>
      </c>
      <c r="H92" s="201"/>
    </row>
    <row r="93" spans="3:8">
      <c r="C93" s="820"/>
      <c r="D93" s="819" t="s">
        <v>1554</v>
      </c>
      <c r="E93" s="218"/>
      <c r="F93" s="173" t="s">
        <v>1564</v>
      </c>
      <c r="G93" s="188" t="s">
        <v>1565</v>
      </c>
      <c r="H93" s="201"/>
    </row>
    <row r="94" spans="3:8">
      <c r="C94" s="820"/>
      <c r="D94" s="820"/>
      <c r="E94" s="220"/>
      <c r="F94" s="12" t="s">
        <v>1567</v>
      </c>
      <c r="G94" s="227" t="s">
        <v>1568</v>
      </c>
      <c r="H94" s="201"/>
    </row>
    <row r="95" spans="3:8">
      <c r="C95" s="820"/>
      <c r="D95" s="820"/>
      <c r="E95" s="220"/>
      <c r="F95" s="12" t="s">
        <v>1571</v>
      </c>
      <c r="G95" s="227" t="s">
        <v>1571</v>
      </c>
      <c r="H95" s="201"/>
    </row>
    <row r="96" spans="3:8">
      <c r="C96" s="820"/>
      <c r="D96" s="820"/>
      <c r="E96" s="220"/>
      <c r="F96" s="12" t="s">
        <v>1573</v>
      </c>
      <c r="G96" s="227" t="s">
        <v>1574</v>
      </c>
      <c r="H96" s="201"/>
    </row>
    <row r="97" spans="3:8">
      <c r="C97" s="820"/>
      <c r="D97" s="820"/>
      <c r="E97" s="220"/>
      <c r="F97" s="12" t="s">
        <v>1576</v>
      </c>
      <c r="G97" s="175" t="s">
        <v>1577</v>
      </c>
      <c r="H97" s="201"/>
    </row>
    <row r="98" spans="3:8" ht="14.5" thickBot="1">
      <c r="C98" s="821"/>
      <c r="D98" s="821"/>
      <c r="E98" s="219"/>
      <c r="F98" s="172" t="s">
        <v>193</v>
      </c>
      <c r="G98" s="176" t="s">
        <v>1579</v>
      </c>
      <c r="H98" s="201"/>
    </row>
    <row r="99" spans="3:8">
      <c r="C99" s="245"/>
      <c r="D99" s="245"/>
      <c r="E99" s="220"/>
      <c r="F99" s="90"/>
      <c r="G99" s="247"/>
      <c r="H99" s="201"/>
    </row>
  </sheetData>
  <mergeCells count="23">
    <mergeCell ref="C21:C37"/>
    <mergeCell ref="D21:D26"/>
    <mergeCell ref="D27:D32"/>
    <mergeCell ref="D33:D37"/>
    <mergeCell ref="B5:B6"/>
    <mergeCell ref="C5:C20"/>
    <mergeCell ref="D5:D11"/>
    <mergeCell ref="D12:D14"/>
    <mergeCell ref="D15:D20"/>
    <mergeCell ref="D80:D92"/>
    <mergeCell ref="F87:F88"/>
    <mergeCell ref="F89:F90"/>
    <mergeCell ref="D93:D98"/>
    <mergeCell ref="C38:C57"/>
    <mergeCell ref="D38:D47"/>
    <mergeCell ref="D48:D49"/>
    <mergeCell ref="D50:D57"/>
    <mergeCell ref="C58:C98"/>
    <mergeCell ref="D58:D61"/>
    <mergeCell ref="D62:D65"/>
    <mergeCell ref="D66:D67"/>
    <mergeCell ref="D71:D73"/>
    <mergeCell ref="D74:D76"/>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7EBE-C863-404B-8D97-3142B22E4A65}">
  <dimension ref="B2:H69"/>
  <sheetViews>
    <sheetView workbookViewId="0">
      <pane xSplit="6" ySplit="4" topLeftCell="G43" activePane="bottomRight" state="frozen"/>
      <selection activeCell="B28" sqref="B28:B34"/>
      <selection pane="topRight" activeCell="B28" sqref="B28:B34"/>
      <selection pane="bottomLeft" activeCell="B28" sqref="B28:B34"/>
      <selection pane="bottomRight" activeCell="B28" sqref="B28:B34"/>
    </sheetView>
  </sheetViews>
  <sheetFormatPr defaultColWidth="9" defaultRowHeight="14"/>
  <cols>
    <col min="1" max="1" width="4.25" style="168" customWidth="1"/>
    <col min="2" max="2" width="12.58203125" style="168" hidden="1" customWidth="1"/>
    <col min="3" max="3" width="18.83203125" style="169" customWidth="1"/>
    <col min="4" max="4" width="22.25" style="168" customWidth="1"/>
    <col min="5" max="5" width="8.33203125" style="170" hidden="1" customWidth="1"/>
    <col min="6" max="6" width="22.25" style="168" customWidth="1"/>
    <col min="7" max="7" width="88.08203125" style="168" customWidth="1"/>
    <col min="8" max="8" width="18.08203125" style="168" customWidth="1"/>
    <col min="9" max="16384" width="9" style="168"/>
  </cols>
  <sheetData>
    <row r="2" spans="2:8" ht="14.5" thickBot="1"/>
    <row r="3" spans="2:8">
      <c r="B3" s="115" t="s">
        <v>132</v>
      </c>
      <c r="C3" s="116" t="s">
        <v>1951</v>
      </c>
      <c r="D3" s="177" t="s">
        <v>134</v>
      </c>
      <c r="E3" s="116" t="s">
        <v>1952</v>
      </c>
      <c r="F3" s="116" t="s">
        <v>1953</v>
      </c>
      <c r="G3" s="116" t="s">
        <v>1954</v>
      </c>
    </row>
    <row r="4" spans="2:8" ht="14.5" thickBot="1">
      <c r="B4" s="117" t="s">
        <v>1955</v>
      </c>
      <c r="C4" s="118" t="s">
        <v>1956</v>
      </c>
      <c r="D4" s="177" t="s">
        <v>1996</v>
      </c>
      <c r="E4" s="171" t="s">
        <v>1958</v>
      </c>
      <c r="F4" s="111" t="s">
        <v>154</v>
      </c>
      <c r="G4" s="111" t="s">
        <v>1959</v>
      </c>
    </row>
    <row r="5" spans="2:8">
      <c r="C5" s="819" t="s">
        <v>2016</v>
      </c>
      <c r="D5" s="792" t="s">
        <v>1155</v>
      </c>
      <c r="E5" s="215"/>
      <c r="F5" s="215" t="s">
        <v>1156</v>
      </c>
      <c r="G5" s="216" t="s">
        <v>1157</v>
      </c>
      <c r="H5" s="201"/>
    </row>
    <row r="6" spans="2:8">
      <c r="C6" s="820"/>
      <c r="D6" s="793"/>
      <c r="E6" s="88"/>
      <c r="F6" s="88" t="s">
        <v>1159</v>
      </c>
      <c r="G6" s="217" t="s">
        <v>1160</v>
      </c>
      <c r="H6" s="201"/>
    </row>
    <row r="7" spans="2:8">
      <c r="C7" s="820"/>
      <c r="D7" s="793"/>
      <c r="E7" s="88"/>
      <c r="F7" s="88" t="s">
        <v>1161</v>
      </c>
      <c r="G7" s="217" t="s">
        <v>1161</v>
      </c>
      <c r="H7" s="201"/>
    </row>
    <row r="8" spans="2:8">
      <c r="C8" s="820"/>
      <c r="D8" s="793"/>
      <c r="E8" s="88"/>
      <c r="F8" s="88" t="s">
        <v>1162</v>
      </c>
      <c r="G8" s="217" t="s">
        <v>1163</v>
      </c>
      <c r="H8" s="201"/>
    </row>
    <row r="9" spans="2:8">
      <c r="C9" s="820"/>
      <c r="D9" s="793"/>
      <c r="E9" s="88"/>
      <c r="F9" s="88" t="s">
        <v>1164</v>
      </c>
      <c r="G9" s="217" t="s">
        <v>1165</v>
      </c>
      <c r="H9" s="201"/>
    </row>
    <row r="10" spans="2:8">
      <c r="C10" s="820"/>
      <c r="D10" s="793"/>
      <c r="E10" s="88"/>
      <c r="F10" s="88" t="s">
        <v>1166</v>
      </c>
      <c r="G10" s="217" t="s">
        <v>1167</v>
      </c>
      <c r="H10" s="201"/>
    </row>
    <row r="11" spans="2:8">
      <c r="C11" s="820"/>
      <c r="D11" s="793"/>
      <c r="E11" s="88"/>
      <c r="F11" s="88" t="s">
        <v>1168</v>
      </c>
      <c r="G11" s="217" t="s">
        <v>1169</v>
      </c>
      <c r="H11" s="201"/>
    </row>
    <row r="12" spans="2:8">
      <c r="C12" s="820"/>
      <c r="D12" s="793"/>
      <c r="E12" s="88"/>
      <c r="F12" s="88" t="s">
        <v>326</v>
      </c>
      <c r="G12" s="217" t="s">
        <v>1170</v>
      </c>
      <c r="H12" s="201"/>
    </row>
    <row r="13" spans="2:8">
      <c r="C13" s="820"/>
      <c r="D13" s="793"/>
      <c r="E13" s="88"/>
      <c r="F13" s="88" t="s">
        <v>321</v>
      </c>
      <c r="G13" s="217" t="s">
        <v>1171</v>
      </c>
      <c r="H13" s="201"/>
    </row>
    <row r="14" spans="2:8" ht="14.5" thickBot="1">
      <c r="C14" s="820"/>
      <c r="D14" s="794"/>
      <c r="E14" s="172"/>
      <c r="F14" s="172" t="s">
        <v>1172</v>
      </c>
      <c r="G14" s="213" t="s">
        <v>325</v>
      </c>
      <c r="H14" s="201"/>
    </row>
    <row r="15" spans="2:8">
      <c r="C15" s="820"/>
      <c r="D15" s="792" t="s">
        <v>329</v>
      </c>
      <c r="E15" s="218"/>
      <c r="F15" s="173" t="s">
        <v>664</v>
      </c>
      <c r="G15" s="174" t="s">
        <v>1173</v>
      </c>
      <c r="H15" s="201"/>
    </row>
    <row r="16" spans="2:8" ht="14.5" thickBot="1">
      <c r="C16" s="820"/>
      <c r="D16" s="794"/>
      <c r="E16" s="219"/>
      <c r="F16" s="172" t="s">
        <v>667</v>
      </c>
      <c r="G16" s="176" t="s">
        <v>1174</v>
      </c>
      <c r="H16" s="201"/>
    </row>
    <row r="17" spans="3:8">
      <c r="C17" s="820"/>
      <c r="D17" s="792" t="s">
        <v>1175</v>
      </c>
      <c r="E17" s="218"/>
      <c r="F17" s="173" t="s">
        <v>1177</v>
      </c>
      <c r="G17" s="174" t="s">
        <v>1178</v>
      </c>
      <c r="H17" s="201"/>
    </row>
    <row r="18" spans="3:8">
      <c r="C18" s="820"/>
      <c r="D18" s="793"/>
      <c r="E18" s="220"/>
      <c r="F18" s="12" t="s">
        <v>1179</v>
      </c>
      <c r="G18" s="175" t="s">
        <v>1180</v>
      </c>
      <c r="H18" s="201"/>
    </row>
    <row r="19" spans="3:8">
      <c r="C19" s="820"/>
      <c r="D19" s="793"/>
      <c r="E19" s="220"/>
      <c r="F19" s="12" t="s">
        <v>677</v>
      </c>
      <c r="G19" s="175" t="s">
        <v>1181</v>
      </c>
      <c r="H19" s="201"/>
    </row>
    <row r="20" spans="3:8">
      <c r="C20" s="820"/>
      <c r="D20" s="793"/>
      <c r="E20" s="220"/>
      <c r="F20" s="12" t="s">
        <v>680</v>
      </c>
      <c r="G20" s="175" t="s">
        <v>1182</v>
      </c>
      <c r="H20" s="201"/>
    </row>
    <row r="21" spans="3:8" ht="23">
      <c r="C21" s="820"/>
      <c r="D21" s="793"/>
      <c r="E21" s="220"/>
      <c r="F21" s="12" t="s">
        <v>683</v>
      </c>
      <c r="G21" s="175" t="s">
        <v>1183</v>
      </c>
      <c r="H21" s="201"/>
    </row>
    <row r="22" spans="3:8">
      <c r="C22" s="820"/>
      <c r="D22" s="793"/>
      <c r="E22" s="220"/>
      <c r="F22" s="12" t="s">
        <v>1184</v>
      </c>
      <c r="G22" s="175" t="s">
        <v>1185</v>
      </c>
      <c r="H22" s="201"/>
    </row>
    <row r="23" spans="3:8">
      <c r="C23" s="820"/>
      <c r="D23" s="793"/>
      <c r="E23" s="220"/>
      <c r="F23" s="12" t="s">
        <v>687</v>
      </c>
      <c r="G23" s="175" t="s">
        <v>1181</v>
      </c>
      <c r="H23" s="201"/>
    </row>
    <row r="24" spans="3:8" ht="14.5" thickBot="1">
      <c r="C24" s="821"/>
      <c r="D24" s="794"/>
      <c r="E24" s="219"/>
      <c r="F24" s="172" t="s">
        <v>688</v>
      </c>
      <c r="G24" s="176" t="s">
        <v>1182</v>
      </c>
      <c r="H24" s="201"/>
    </row>
    <row r="25" spans="3:8">
      <c r="C25" s="819" t="s">
        <v>695</v>
      </c>
      <c r="D25" s="792" t="s">
        <v>1155</v>
      </c>
      <c r="E25" s="218"/>
      <c r="F25" s="173" t="s">
        <v>335</v>
      </c>
      <c r="G25" s="188" t="s">
        <v>1186</v>
      </c>
      <c r="H25" s="201"/>
    </row>
    <row r="26" spans="3:8">
      <c r="C26" s="820"/>
      <c r="D26" s="793"/>
      <c r="E26" s="220"/>
      <c r="F26" s="12" t="s">
        <v>338</v>
      </c>
      <c r="G26" s="175" t="s">
        <v>1189</v>
      </c>
      <c r="H26" s="201"/>
    </row>
    <row r="27" spans="3:8">
      <c r="C27" s="820"/>
      <c r="D27" s="793"/>
      <c r="E27" s="220"/>
      <c r="F27" s="12" t="s">
        <v>1472</v>
      </c>
      <c r="G27" s="175" t="s">
        <v>1190</v>
      </c>
      <c r="H27" s="201"/>
    </row>
    <row r="28" spans="3:8" ht="14.5" thickBot="1">
      <c r="C28" s="820"/>
      <c r="D28" s="794"/>
      <c r="E28" s="219"/>
      <c r="F28" s="172" t="s">
        <v>1883</v>
      </c>
      <c r="G28" s="176" t="s">
        <v>1191</v>
      </c>
      <c r="H28" s="201"/>
    </row>
    <row r="29" spans="3:8">
      <c r="C29" s="820"/>
      <c r="D29" s="792" t="s">
        <v>1884</v>
      </c>
      <c r="E29" s="218"/>
      <c r="F29" s="173" t="s">
        <v>349</v>
      </c>
      <c r="G29" s="174" t="s">
        <v>1193</v>
      </c>
      <c r="H29" s="201"/>
    </row>
    <row r="30" spans="3:8">
      <c r="C30" s="820"/>
      <c r="D30" s="793"/>
      <c r="E30" s="220"/>
      <c r="F30" s="12" t="s">
        <v>1195</v>
      </c>
      <c r="G30" s="175" t="s">
        <v>1195</v>
      </c>
      <c r="H30" s="201"/>
    </row>
    <row r="31" spans="3:8">
      <c r="C31" s="820"/>
      <c r="D31" s="793"/>
      <c r="E31" s="220"/>
      <c r="F31" s="12" t="s">
        <v>1513</v>
      </c>
      <c r="G31" s="175" t="s">
        <v>1197</v>
      </c>
      <c r="H31" s="201"/>
    </row>
    <row r="32" spans="3:8" ht="14.5" thickBot="1">
      <c r="C32" s="820"/>
      <c r="D32" s="794"/>
      <c r="E32" s="219"/>
      <c r="F32" s="172" t="s">
        <v>355</v>
      </c>
      <c r="G32" s="176" t="s">
        <v>1198</v>
      </c>
      <c r="H32" s="201"/>
    </row>
    <row r="33" spans="3:8" ht="23">
      <c r="C33" s="820"/>
      <c r="D33" s="792" t="s">
        <v>401</v>
      </c>
      <c r="E33" s="218"/>
      <c r="F33" s="173" t="s">
        <v>1545</v>
      </c>
      <c r="G33" s="188" t="s">
        <v>1200</v>
      </c>
      <c r="H33" s="201"/>
    </row>
    <row r="34" spans="3:8" ht="23.5" thickBot="1">
      <c r="C34" s="820"/>
      <c r="D34" s="794"/>
      <c r="E34" s="219"/>
      <c r="F34" s="172" t="s">
        <v>1885</v>
      </c>
      <c r="G34" s="176" t="s">
        <v>402</v>
      </c>
      <c r="H34" s="201"/>
    </row>
    <row r="35" spans="3:8" ht="14.5" thickBot="1">
      <c r="C35" s="820"/>
      <c r="D35" s="221" t="s">
        <v>1887</v>
      </c>
      <c r="E35" s="222"/>
      <c r="F35" s="223" t="s">
        <v>404</v>
      </c>
      <c r="G35" s="224" t="s">
        <v>405</v>
      </c>
      <c r="H35" s="201"/>
    </row>
    <row r="36" spans="3:8" ht="14.5" thickBot="1">
      <c r="C36" s="820"/>
      <c r="D36" s="221" t="s">
        <v>1889</v>
      </c>
      <c r="E36" s="222"/>
      <c r="F36" s="223" t="s">
        <v>406</v>
      </c>
      <c r="G36" s="224" t="s">
        <v>407</v>
      </c>
      <c r="H36" s="201"/>
    </row>
    <row r="37" spans="3:8" ht="14.5" thickBot="1">
      <c r="C37" s="820"/>
      <c r="D37" s="221" t="s">
        <v>2017</v>
      </c>
      <c r="E37" s="222"/>
      <c r="F37" s="225" t="s">
        <v>2017</v>
      </c>
      <c r="G37" s="226" t="s">
        <v>411</v>
      </c>
      <c r="H37" s="201"/>
    </row>
    <row r="38" spans="3:8">
      <c r="C38" s="820"/>
      <c r="D38" s="792" t="s">
        <v>1204</v>
      </c>
      <c r="E38" s="218"/>
      <c r="F38" s="173" t="s">
        <v>431</v>
      </c>
      <c r="G38" s="174" t="s">
        <v>1206</v>
      </c>
      <c r="H38" s="201"/>
    </row>
    <row r="39" spans="3:8">
      <c r="C39" s="820"/>
      <c r="D39" s="793"/>
      <c r="E39" s="220"/>
      <c r="F39" s="12" t="s">
        <v>413</v>
      </c>
      <c r="G39" s="175" t="s">
        <v>1207</v>
      </c>
      <c r="H39" s="201"/>
    </row>
    <row r="40" spans="3:8" ht="14.5" thickBot="1">
      <c r="C40" s="820"/>
      <c r="D40" s="794"/>
      <c r="E40" s="219"/>
      <c r="F40" s="172" t="s">
        <v>1548</v>
      </c>
      <c r="G40" s="176" t="s">
        <v>1181</v>
      </c>
      <c r="H40" s="201"/>
    </row>
    <row r="41" spans="3:8" ht="23">
      <c r="C41" s="820"/>
      <c r="D41" s="792" t="s">
        <v>1895</v>
      </c>
      <c r="E41" s="218"/>
      <c r="F41" s="173" t="s">
        <v>418</v>
      </c>
      <c r="G41" s="174" t="s">
        <v>419</v>
      </c>
      <c r="H41" s="201"/>
    </row>
    <row r="42" spans="3:8">
      <c r="C42" s="820"/>
      <c r="D42" s="793"/>
      <c r="E42" s="220"/>
      <c r="F42" s="12" t="s">
        <v>422</v>
      </c>
      <c r="G42" s="227" t="s">
        <v>422</v>
      </c>
      <c r="H42" s="201"/>
    </row>
    <row r="43" spans="3:8" ht="14.5" thickBot="1">
      <c r="C43" s="820"/>
      <c r="D43" s="794"/>
      <c r="E43" s="219"/>
      <c r="F43" s="172" t="s">
        <v>421</v>
      </c>
      <c r="G43" s="176" t="s">
        <v>425</v>
      </c>
      <c r="H43" s="201"/>
    </row>
    <row r="44" spans="3:8" ht="14.5" thickBot="1">
      <c r="C44" s="820"/>
      <c r="D44" s="221" t="s">
        <v>2018</v>
      </c>
      <c r="E44" s="222"/>
      <c r="F44" s="223" t="s">
        <v>2019</v>
      </c>
      <c r="G44" s="224" t="s">
        <v>1209</v>
      </c>
      <c r="H44" s="201"/>
    </row>
    <row r="45" spans="3:8" ht="14.5" thickBot="1">
      <c r="C45" s="820"/>
      <c r="D45" s="221" t="s">
        <v>2020</v>
      </c>
      <c r="E45" s="222"/>
      <c r="F45" s="225" t="s">
        <v>2020</v>
      </c>
      <c r="G45" s="226" t="s">
        <v>1210</v>
      </c>
      <c r="H45" s="201"/>
    </row>
    <row r="46" spans="3:8" ht="14.5" thickBot="1">
      <c r="C46" s="820"/>
      <c r="D46" s="221" t="s">
        <v>2021</v>
      </c>
      <c r="E46" s="222"/>
      <c r="F46" s="223" t="s">
        <v>427</v>
      </c>
      <c r="G46" s="224" t="s">
        <v>428</v>
      </c>
      <c r="H46" s="201"/>
    </row>
    <row r="47" spans="3:8">
      <c r="C47" s="820"/>
      <c r="D47" s="792" t="s">
        <v>1175</v>
      </c>
      <c r="E47" s="218"/>
      <c r="F47" s="173" t="s">
        <v>431</v>
      </c>
      <c r="G47" s="174" t="s">
        <v>432</v>
      </c>
      <c r="H47" s="201"/>
    </row>
    <row r="48" spans="3:8">
      <c r="C48" s="820"/>
      <c r="D48" s="793"/>
      <c r="E48" s="220"/>
      <c r="F48" s="12" t="s">
        <v>1898</v>
      </c>
      <c r="G48" s="175" t="s">
        <v>2022</v>
      </c>
      <c r="H48" s="201"/>
    </row>
    <row r="49" spans="3:8">
      <c r="C49" s="820"/>
      <c r="D49" s="793"/>
      <c r="E49" s="220"/>
      <c r="F49" s="12" t="s">
        <v>193</v>
      </c>
      <c r="G49" s="175" t="s">
        <v>439</v>
      </c>
      <c r="H49" s="201"/>
    </row>
    <row r="50" spans="3:8">
      <c r="C50" s="820"/>
      <c r="D50" s="793"/>
      <c r="E50" s="220"/>
      <c r="F50" s="12" t="s">
        <v>442</v>
      </c>
      <c r="G50" s="175" t="s">
        <v>443</v>
      </c>
      <c r="H50" s="201"/>
    </row>
    <row r="51" spans="3:8" ht="23">
      <c r="C51" s="820"/>
      <c r="D51" s="793"/>
      <c r="E51" s="220"/>
      <c r="F51" s="12" t="s">
        <v>2023</v>
      </c>
      <c r="G51" s="175" t="s">
        <v>445</v>
      </c>
      <c r="H51" s="201"/>
    </row>
    <row r="52" spans="3:8" ht="23">
      <c r="C52" s="820"/>
      <c r="D52" s="793"/>
      <c r="E52" s="220"/>
      <c r="F52" s="12" t="s">
        <v>2023</v>
      </c>
      <c r="G52" s="175" t="s">
        <v>447</v>
      </c>
      <c r="H52" s="201"/>
    </row>
    <row r="53" spans="3:8">
      <c r="C53" s="820"/>
      <c r="D53" s="793"/>
      <c r="E53" s="220"/>
      <c r="F53" s="12" t="s">
        <v>1225</v>
      </c>
      <c r="G53" s="175" t="s">
        <v>1226</v>
      </c>
      <c r="H53" s="201"/>
    </row>
    <row r="54" spans="3:8">
      <c r="C54" s="820"/>
      <c r="D54" s="793"/>
      <c r="E54" s="220"/>
      <c r="F54" s="817" t="s">
        <v>2024</v>
      </c>
      <c r="G54" s="175" t="s">
        <v>1229</v>
      </c>
      <c r="H54" s="201"/>
    </row>
    <row r="55" spans="3:8">
      <c r="C55" s="820"/>
      <c r="D55" s="793"/>
      <c r="E55" s="220"/>
      <c r="F55" s="818"/>
      <c r="G55" s="175" t="s">
        <v>1231</v>
      </c>
      <c r="H55" s="201"/>
    </row>
    <row r="56" spans="3:8">
      <c r="C56" s="820"/>
      <c r="D56" s="793"/>
      <c r="E56" s="220"/>
      <c r="F56" s="817" t="s">
        <v>711</v>
      </c>
      <c r="G56" s="175" t="s">
        <v>1233</v>
      </c>
      <c r="H56" s="201"/>
    </row>
    <row r="57" spans="3:8">
      <c r="C57" s="820"/>
      <c r="D57" s="793"/>
      <c r="E57" s="220"/>
      <c r="F57" s="818"/>
      <c r="G57" s="175" t="s">
        <v>1231</v>
      </c>
      <c r="H57" s="201"/>
    </row>
    <row r="58" spans="3:8">
      <c r="C58" s="820"/>
      <c r="D58" s="793"/>
      <c r="E58" s="220"/>
      <c r="F58" s="368" t="s">
        <v>2045</v>
      </c>
      <c r="G58" s="97" t="s">
        <v>473</v>
      </c>
      <c r="H58" s="360"/>
    </row>
    <row r="59" spans="3:8">
      <c r="C59" s="820"/>
      <c r="D59" s="793"/>
      <c r="E59" s="220"/>
      <c r="F59" s="12" t="s">
        <v>716</v>
      </c>
      <c r="G59" s="175" t="s">
        <v>1235</v>
      </c>
      <c r="H59" s="201"/>
    </row>
    <row r="60" spans="3:8" ht="14.5" thickBot="1">
      <c r="C60" s="820"/>
      <c r="D60" s="794"/>
      <c r="E60" s="219"/>
      <c r="F60" s="172" t="s">
        <v>193</v>
      </c>
      <c r="G60" s="176" t="s">
        <v>1237</v>
      </c>
      <c r="H60" s="201"/>
    </row>
    <row r="61" spans="3:8">
      <c r="C61" s="245"/>
      <c r="D61" s="245"/>
      <c r="E61" s="220"/>
      <c r="F61" s="90"/>
      <c r="G61" s="247"/>
      <c r="H61" s="201"/>
    </row>
    <row r="62" spans="3:8">
      <c r="H62" s="201"/>
    </row>
    <row r="63" spans="3:8">
      <c r="H63" s="201"/>
    </row>
    <row r="64" spans="3:8">
      <c r="C64" s="244" t="s">
        <v>1978</v>
      </c>
      <c r="H64" s="201"/>
    </row>
    <row r="65" spans="3:8">
      <c r="C65" s="294" t="s">
        <v>2030</v>
      </c>
      <c r="D65" s="812" t="s">
        <v>1293</v>
      </c>
      <c r="E65" s="295"/>
      <c r="F65" s="296" t="s">
        <v>1288</v>
      </c>
      <c r="G65" s="296" t="s">
        <v>1289</v>
      </c>
      <c r="H65" s="244" t="s">
        <v>1978</v>
      </c>
    </row>
    <row r="66" spans="3:8">
      <c r="C66" s="294" t="s">
        <v>2030</v>
      </c>
      <c r="D66" s="813"/>
      <c r="E66" s="295"/>
      <c r="F66" s="293" t="s">
        <v>1294</v>
      </c>
      <c r="G66" s="297" t="s">
        <v>1295</v>
      </c>
      <c r="H66" s="244" t="s">
        <v>1978</v>
      </c>
    </row>
    <row r="67" spans="3:8" ht="23">
      <c r="C67" s="294" t="s">
        <v>2031</v>
      </c>
      <c r="D67" s="298" t="s">
        <v>1297</v>
      </c>
      <c r="E67" s="299"/>
      <c r="F67" s="293" t="s">
        <v>1298</v>
      </c>
      <c r="G67" s="297" t="s">
        <v>1299</v>
      </c>
      <c r="H67" s="244" t="s">
        <v>1978</v>
      </c>
    </row>
    <row r="68" spans="3:8">
      <c r="C68" s="814" t="s">
        <v>2030</v>
      </c>
      <c r="D68" s="815" t="s">
        <v>1251</v>
      </c>
      <c r="E68" s="299"/>
      <c r="F68" s="299" t="s">
        <v>1253</v>
      </c>
      <c r="G68" s="300" t="s">
        <v>1254</v>
      </c>
      <c r="H68" s="244" t="s">
        <v>1978</v>
      </c>
    </row>
    <row r="69" spans="3:8">
      <c r="C69" s="814"/>
      <c r="D69" s="816"/>
      <c r="E69" s="299"/>
      <c r="F69" s="299" t="s">
        <v>581</v>
      </c>
      <c r="G69" s="299" t="s">
        <v>1255</v>
      </c>
      <c r="H69" s="244" t="s">
        <v>1978</v>
      </c>
    </row>
  </sheetData>
  <mergeCells count="16">
    <mergeCell ref="C5:C24"/>
    <mergeCell ref="D5:D14"/>
    <mergeCell ref="D15:D16"/>
    <mergeCell ref="D17:D24"/>
    <mergeCell ref="C25:C60"/>
    <mergeCell ref="D25:D28"/>
    <mergeCell ref="D29:D32"/>
    <mergeCell ref="D33:D34"/>
    <mergeCell ref="D38:D40"/>
    <mergeCell ref="D41:D43"/>
    <mergeCell ref="C68:C69"/>
    <mergeCell ref="D68:D69"/>
    <mergeCell ref="D47:D60"/>
    <mergeCell ref="F54:F55"/>
    <mergeCell ref="F56:F57"/>
    <mergeCell ref="D65:D66"/>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015D-10F6-4B7B-A0B2-7E47A8AC5B86}">
  <dimension ref="B2:H57"/>
  <sheetViews>
    <sheetView workbookViewId="0">
      <pane xSplit="6" ySplit="4" topLeftCell="G76" activePane="bottomRight" state="frozen"/>
      <selection activeCell="B28" sqref="B28:B34"/>
      <selection pane="topRight" activeCell="B28" sqref="B28:B34"/>
      <selection pane="bottomLeft" activeCell="B28" sqref="B28:B34"/>
      <selection pane="bottomRight" activeCell="B28" sqref="B28:B34"/>
    </sheetView>
  </sheetViews>
  <sheetFormatPr defaultColWidth="9" defaultRowHeight="14"/>
  <cols>
    <col min="1" max="1" width="4.25" style="168" customWidth="1"/>
    <col min="2" max="2" width="12.58203125" style="168" hidden="1" customWidth="1"/>
    <col min="3" max="3" width="18.83203125" style="169" customWidth="1"/>
    <col min="4" max="4" width="22.25" style="168" customWidth="1"/>
    <col min="5" max="5" width="8.33203125" style="170" hidden="1" customWidth="1"/>
    <col min="6" max="6" width="22.25" style="168" customWidth="1"/>
    <col min="7" max="7" width="88.08203125" style="168" customWidth="1"/>
    <col min="8" max="8" width="18.08203125" style="168" customWidth="1"/>
    <col min="9" max="16384" width="9" style="168"/>
  </cols>
  <sheetData>
    <row r="2" spans="2:8" ht="14.5" thickBot="1"/>
    <row r="3" spans="2:8">
      <c r="B3" s="115" t="s">
        <v>132</v>
      </c>
      <c r="C3" s="116" t="s">
        <v>1951</v>
      </c>
      <c r="D3" s="177" t="s">
        <v>134</v>
      </c>
      <c r="E3" s="116" t="s">
        <v>1952</v>
      </c>
      <c r="F3" s="116" t="s">
        <v>1953</v>
      </c>
      <c r="G3" s="116" t="s">
        <v>1954</v>
      </c>
    </row>
    <row r="4" spans="2:8" ht="14.5" thickBot="1">
      <c r="B4" s="117" t="s">
        <v>1955</v>
      </c>
      <c r="C4" s="118" t="s">
        <v>1956</v>
      </c>
      <c r="D4" s="177" t="s">
        <v>1996</v>
      </c>
      <c r="E4" s="171" t="s">
        <v>1958</v>
      </c>
      <c r="F4" s="111" t="s">
        <v>154</v>
      </c>
      <c r="G4" s="111" t="s">
        <v>1959</v>
      </c>
    </row>
    <row r="5" spans="2:8">
      <c r="C5" s="894" t="s">
        <v>695</v>
      </c>
      <c r="D5" s="897" t="s">
        <v>1155</v>
      </c>
      <c r="E5" s="363"/>
      <c r="F5" s="362" t="s">
        <v>1880</v>
      </c>
      <c r="G5" s="361" t="s">
        <v>1881</v>
      </c>
      <c r="H5" s="360"/>
    </row>
    <row r="6" spans="2:8">
      <c r="C6" s="895"/>
      <c r="D6" s="898"/>
      <c r="E6" s="359"/>
      <c r="F6" s="303" t="s">
        <v>338</v>
      </c>
      <c r="G6" s="358" t="s">
        <v>1189</v>
      </c>
      <c r="H6" s="360"/>
    </row>
    <row r="7" spans="2:8">
      <c r="C7" s="895"/>
      <c r="D7" s="898"/>
      <c r="E7" s="359"/>
      <c r="F7" s="303" t="s">
        <v>1472</v>
      </c>
      <c r="G7" s="358" t="s">
        <v>1190</v>
      </c>
      <c r="H7" s="360"/>
    </row>
    <row r="8" spans="2:8" ht="17.25" customHeight="1" thickBot="1">
      <c r="C8" s="895"/>
      <c r="D8" s="899"/>
      <c r="E8" s="357"/>
      <c r="F8" s="356" t="s">
        <v>1883</v>
      </c>
      <c r="G8" s="355" t="s">
        <v>1191</v>
      </c>
      <c r="H8" s="360"/>
    </row>
    <row r="9" spans="2:8">
      <c r="C9" s="895"/>
      <c r="D9" s="897" t="s">
        <v>1884</v>
      </c>
      <c r="E9" s="363"/>
      <c r="F9" s="362" t="s">
        <v>349</v>
      </c>
      <c r="G9" s="354" t="s">
        <v>1193</v>
      </c>
      <c r="H9" s="360"/>
    </row>
    <row r="10" spans="2:8">
      <c r="C10" s="895"/>
      <c r="D10" s="898"/>
      <c r="E10" s="359"/>
      <c r="F10" s="303" t="s">
        <v>1195</v>
      </c>
      <c r="G10" s="358" t="s">
        <v>1195</v>
      </c>
      <c r="H10" s="360"/>
    </row>
    <row r="11" spans="2:8">
      <c r="C11" s="895"/>
      <c r="D11" s="898"/>
      <c r="E11" s="359"/>
      <c r="F11" s="303" t="s">
        <v>1513</v>
      </c>
      <c r="G11" s="358" t="s">
        <v>1197</v>
      </c>
      <c r="H11" s="360"/>
    </row>
    <row r="12" spans="2:8" ht="17.25" customHeight="1" thickBot="1">
      <c r="C12" s="895"/>
      <c r="D12" s="899"/>
      <c r="E12" s="357"/>
      <c r="F12" s="356" t="s">
        <v>355</v>
      </c>
      <c r="G12" s="355" t="s">
        <v>1198</v>
      </c>
      <c r="H12" s="360"/>
    </row>
    <row r="13" spans="2:8" ht="24" customHeight="1">
      <c r="C13" s="895"/>
      <c r="D13" s="897" t="s">
        <v>401</v>
      </c>
      <c r="E13" s="363"/>
      <c r="F13" s="362" t="s">
        <v>1545</v>
      </c>
      <c r="G13" s="361" t="s">
        <v>1200</v>
      </c>
      <c r="H13" s="360"/>
    </row>
    <row r="14" spans="2:8" ht="24.75" customHeight="1" thickBot="1">
      <c r="C14" s="895"/>
      <c r="D14" s="899"/>
      <c r="E14" s="357"/>
      <c r="F14" s="356" t="s">
        <v>1885</v>
      </c>
      <c r="G14" s="355" t="s">
        <v>402</v>
      </c>
      <c r="H14" s="360"/>
    </row>
    <row r="15" spans="2:8" ht="17.25" customHeight="1" thickBot="1">
      <c r="C15" s="895"/>
      <c r="D15" s="353" t="s">
        <v>1887</v>
      </c>
      <c r="E15" s="352"/>
      <c r="F15" s="351" t="s">
        <v>404</v>
      </c>
      <c r="G15" s="350" t="s">
        <v>405</v>
      </c>
      <c r="H15" s="360"/>
    </row>
    <row r="16" spans="2:8" ht="17.25" customHeight="1" thickBot="1">
      <c r="C16" s="895"/>
      <c r="D16" s="353" t="s">
        <v>1889</v>
      </c>
      <c r="E16" s="352"/>
      <c r="F16" s="351" t="s">
        <v>406</v>
      </c>
      <c r="G16" s="350" t="s">
        <v>407</v>
      </c>
      <c r="H16" s="360"/>
    </row>
    <row r="17" spans="3:8" ht="17.25" customHeight="1" thickBot="1">
      <c r="C17" s="895"/>
      <c r="D17" s="353" t="s">
        <v>2017</v>
      </c>
      <c r="E17" s="352"/>
      <c r="F17" s="349" t="s">
        <v>2017</v>
      </c>
      <c r="G17" s="348" t="s">
        <v>411</v>
      </c>
      <c r="H17" s="360"/>
    </row>
    <row r="18" spans="3:8" ht="24" customHeight="1">
      <c r="C18" s="895"/>
      <c r="D18" s="897" t="s">
        <v>1204</v>
      </c>
      <c r="E18" s="363"/>
      <c r="F18" s="362" t="s">
        <v>431</v>
      </c>
      <c r="G18" s="354" t="s">
        <v>1206</v>
      </c>
      <c r="H18" s="360"/>
    </row>
    <row r="19" spans="3:8">
      <c r="C19" s="895"/>
      <c r="D19" s="898"/>
      <c r="E19" s="359"/>
      <c r="F19" s="303" t="s">
        <v>413</v>
      </c>
      <c r="G19" s="358" t="s">
        <v>1207</v>
      </c>
      <c r="H19" s="360"/>
    </row>
    <row r="20" spans="3:8" ht="17.25" customHeight="1" thickBot="1">
      <c r="C20" s="895"/>
      <c r="D20" s="899"/>
      <c r="E20" s="357"/>
      <c r="F20" s="356" t="s">
        <v>1548</v>
      </c>
      <c r="G20" s="355" t="s">
        <v>1181</v>
      </c>
      <c r="H20" s="360"/>
    </row>
    <row r="21" spans="3:8" ht="24" customHeight="1">
      <c r="C21" s="895"/>
      <c r="D21" s="897" t="s">
        <v>1895</v>
      </c>
      <c r="E21" s="363"/>
      <c r="F21" s="362" t="s">
        <v>418</v>
      </c>
      <c r="G21" s="354" t="s">
        <v>419</v>
      </c>
      <c r="H21" s="360"/>
    </row>
    <row r="22" spans="3:8" ht="24" customHeight="1">
      <c r="C22" s="895"/>
      <c r="D22" s="898"/>
      <c r="E22" s="359"/>
      <c r="F22" s="303" t="s">
        <v>422</v>
      </c>
      <c r="G22" s="347" t="s">
        <v>422</v>
      </c>
      <c r="H22" s="360"/>
    </row>
    <row r="23" spans="3:8" ht="17.25" customHeight="1" thickBot="1">
      <c r="C23" s="895"/>
      <c r="D23" s="899"/>
      <c r="E23" s="357"/>
      <c r="F23" s="356" t="s">
        <v>421</v>
      </c>
      <c r="G23" s="355" t="s">
        <v>425</v>
      </c>
      <c r="H23" s="360"/>
    </row>
    <row r="24" spans="3:8" ht="17.25" customHeight="1" thickBot="1">
      <c r="C24" s="895"/>
      <c r="D24" s="353" t="s">
        <v>2018</v>
      </c>
      <c r="E24" s="352"/>
      <c r="F24" s="351" t="s">
        <v>2019</v>
      </c>
      <c r="G24" s="350" t="s">
        <v>1209</v>
      </c>
      <c r="H24" s="360"/>
    </row>
    <row r="25" spans="3:8" ht="17.25" customHeight="1" thickBot="1">
      <c r="C25" s="895"/>
      <c r="D25" s="353" t="s">
        <v>2020</v>
      </c>
      <c r="E25" s="352"/>
      <c r="F25" s="349" t="s">
        <v>2020</v>
      </c>
      <c r="G25" s="348" t="s">
        <v>1210</v>
      </c>
      <c r="H25" s="360"/>
    </row>
    <row r="26" spans="3:8" ht="17.25" customHeight="1" thickBot="1">
      <c r="C26" s="895"/>
      <c r="D26" s="353" t="s">
        <v>2021</v>
      </c>
      <c r="E26" s="352"/>
      <c r="F26" s="351" t="s">
        <v>427</v>
      </c>
      <c r="G26" s="350" t="s">
        <v>428</v>
      </c>
      <c r="H26" s="360"/>
    </row>
    <row r="27" spans="3:8" ht="24" customHeight="1">
      <c r="C27" s="895"/>
      <c r="D27" s="897" t="s">
        <v>1175</v>
      </c>
      <c r="E27" s="363"/>
      <c r="F27" s="362" t="s">
        <v>431</v>
      </c>
      <c r="G27" s="354" t="s">
        <v>432</v>
      </c>
      <c r="H27" s="360"/>
    </row>
    <row r="28" spans="3:8">
      <c r="C28" s="895"/>
      <c r="D28" s="898"/>
      <c r="E28" s="359"/>
      <c r="F28" s="303" t="s">
        <v>1898</v>
      </c>
      <c r="G28" s="358" t="s">
        <v>2022</v>
      </c>
      <c r="H28" s="360"/>
    </row>
    <row r="29" spans="3:8">
      <c r="C29" s="895"/>
      <c r="D29" s="898"/>
      <c r="E29" s="359"/>
      <c r="F29" s="303" t="s">
        <v>193</v>
      </c>
      <c r="G29" s="358" t="s">
        <v>439</v>
      </c>
      <c r="H29" s="360"/>
    </row>
    <row r="30" spans="3:8" ht="16.5" customHeight="1">
      <c r="C30" s="895"/>
      <c r="D30" s="898"/>
      <c r="E30" s="359"/>
      <c r="F30" s="303" t="s">
        <v>442</v>
      </c>
      <c r="G30" s="358" t="s">
        <v>443</v>
      </c>
      <c r="H30" s="360"/>
    </row>
    <row r="31" spans="3:8" ht="24" customHeight="1">
      <c r="C31" s="895"/>
      <c r="D31" s="898"/>
      <c r="E31" s="359"/>
      <c r="F31" s="303" t="s">
        <v>2023</v>
      </c>
      <c r="G31" s="358" t="s">
        <v>445</v>
      </c>
      <c r="H31" s="360"/>
    </row>
    <row r="32" spans="3:8" ht="24" customHeight="1">
      <c r="C32" s="895"/>
      <c r="D32" s="898"/>
      <c r="E32" s="359"/>
      <c r="F32" s="303" t="s">
        <v>2023</v>
      </c>
      <c r="G32" s="358" t="s">
        <v>447</v>
      </c>
      <c r="H32" s="360"/>
    </row>
    <row r="33" spans="3:8">
      <c r="C33" s="895"/>
      <c r="D33" s="898"/>
      <c r="E33" s="359"/>
      <c r="F33" s="303" t="s">
        <v>1225</v>
      </c>
      <c r="G33" s="358" t="s">
        <v>1226</v>
      </c>
      <c r="H33" s="360"/>
    </row>
    <row r="34" spans="3:8">
      <c r="C34" s="895"/>
      <c r="D34" s="898"/>
      <c r="E34" s="359"/>
      <c r="F34" s="900" t="s">
        <v>2024</v>
      </c>
      <c r="G34" s="358" t="s">
        <v>1229</v>
      </c>
      <c r="H34" s="360"/>
    </row>
    <row r="35" spans="3:8">
      <c r="C35" s="895"/>
      <c r="D35" s="898"/>
      <c r="E35" s="359"/>
      <c r="F35" s="901"/>
      <c r="G35" s="358" t="s">
        <v>1231</v>
      </c>
      <c r="H35" s="360"/>
    </row>
    <row r="36" spans="3:8">
      <c r="C36" s="895"/>
      <c r="D36" s="898"/>
      <c r="E36" s="359"/>
      <c r="F36" s="900" t="s">
        <v>711</v>
      </c>
      <c r="G36" s="358" t="s">
        <v>1233</v>
      </c>
      <c r="H36" s="360"/>
    </row>
    <row r="37" spans="3:8">
      <c r="C37" s="895"/>
      <c r="D37" s="898"/>
      <c r="E37" s="359"/>
      <c r="F37" s="901"/>
      <c r="G37" s="358" t="s">
        <v>1231</v>
      </c>
      <c r="H37" s="360"/>
    </row>
    <row r="38" spans="3:8">
      <c r="C38" s="895"/>
      <c r="D38" s="898"/>
      <c r="E38" s="359"/>
      <c r="F38" s="303" t="s">
        <v>716</v>
      </c>
      <c r="G38" s="358" t="s">
        <v>1235</v>
      </c>
      <c r="H38" s="360"/>
    </row>
    <row r="39" spans="3:8" ht="17.25" customHeight="1" thickBot="1">
      <c r="C39" s="895"/>
      <c r="D39" s="899"/>
      <c r="E39" s="357"/>
      <c r="F39" s="356" t="s">
        <v>193</v>
      </c>
      <c r="G39" s="355" t="s">
        <v>1237</v>
      </c>
      <c r="H39" s="360"/>
    </row>
    <row r="40" spans="3:8">
      <c r="C40" s="245"/>
      <c r="D40" s="245"/>
      <c r="E40" s="220"/>
      <c r="F40" s="90"/>
      <c r="G40" s="247"/>
      <c r="H40" s="201"/>
    </row>
    <row r="41" spans="3:8">
      <c r="C41" s="244" t="s">
        <v>1977</v>
      </c>
      <c r="D41" s="245"/>
      <c r="E41" s="220"/>
      <c r="F41" s="90"/>
      <c r="G41" s="247"/>
      <c r="H41" s="201"/>
    </row>
    <row r="42" spans="3:8">
      <c r="C42" s="822" t="s">
        <v>611</v>
      </c>
      <c r="D42" s="729" t="s">
        <v>1767</v>
      </c>
      <c r="E42" s="238"/>
      <c r="F42" s="87" t="s">
        <v>1155</v>
      </c>
      <c r="G42" s="109" t="s">
        <v>1769</v>
      </c>
      <c r="H42" s="244" t="s">
        <v>1977</v>
      </c>
    </row>
    <row r="43" spans="3:8">
      <c r="C43" s="822"/>
      <c r="D43" s="729"/>
      <c r="E43" s="238"/>
      <c r="F43" s="87" t="s">
        <v>1772</v>
      </c>
      <c r="G43" s="109" t="s">
        <v>1773</v>
      </c>
      <c r="H43" s="244" t="s">
        <v>1977</v>
      </c>
    </row>
    <row r="44" spans="3:8">
      <c r="C44" s="823" t="s">
        <v>2027</v>
      </c>
      <c r="D44" s="902" t="s">
        <v>1795</v>
      </c>
      <c r="E44" s="238"/>
      <c r="F44" s="87" t="s">
        <v>1797</v>
      </c>
      <c r="G44" s="109" t="s">
        <v>1798</v>
      </c>
      <c r="H44" s="244" t="s">
        <v>1977</v>
      </c>
    </row>
    <row r="45" spans="3:8">
      <c r="C45" s="824"/>
      <c r="D45" s="902"/>
      <c r="E45" s="238"/>
      <c r="F45" s="87" t="s">
        <v>1800</v>
      </c>
      <c r="G45" s="109" t="s">
        <v>1801</v>
      </c>
      <c r="H45" s="244" t="s">
        <v>1977</v>
      </c>
    </row>
    <row r="46" spans="3:8">
      <c r="C46" s="824"/>
      <c r="D46" s="902"/>
      <c r="E46" s="238"/>
      <c r="F46" s="87" t="s">
        <v>1803</v>
      </c>
      <c r="G46" s="109" t="s">
        <v>1804</v>
      </c>
      <c r="H46" s="244" t="s">
        <v>1977</v>
      </c>
    </row>
    <row r="47" spans="3:8">
      <c r="C47" s="824"/>
      <c r="D47" s="448" t="s">
        <v>1933</v>
      </c>
      <c r="E47" s="238"/>
      <c r="F47" s="426" t="s">
        <v>1935</v>
      </c>
      <c r="G47" s="425" t="s">
        <v>1936</v>
      </c>
      <c r="H47" s="244" t="s">
        <v>1977</v>
      </c>
    </row>
    <row r="48" spans="3:8">
      <c r="C48" s="825"/>
      <c r="D48" s="448" t="s">
        <v>1938</v>
      </c>
      <c r="E48" s="238"/>
      <c r="F48" s="426" t="s">
        <v>1939</v>
      </c>
      <c r="G48" s="425" t="s">
        <v>1940</v>
      </c>
      <c r="H48" s="244" t="s">
        <v>1977</v>
      </c>
    </row>
    <row r="49" spans="3:8" ht="23">
      <c r="C49" s="822" t="s">
        <v>2028</v>
      </c>
      <c r="D49" s="87" t="s">
        <v>2029</v>
      </c>
      <c r="E49" s="238"/>
      <c r="F49" s="106" t="s">
        <v>1942</v>
      </c>
      <c r="G49" s="87" t="s">
        <v>1943</v>
      </c>
      <c r="H49" s="244" t="s">
        <v>1977</v>
      </c>
    </row>
    <row r="50" spans="3:8">
      <c r="C50" s="822"/>
      <c r="D50" s="765" t="s">
        <v>1944</v>
      </c>
      <c r="E50" s="238"/>
      <c r="F50" s="87" t="s">
        <v>1945</v>
      </c>
      <c r="G50" s="109" t="s">
        <v>1896</v>
      </c>
      <c r="H50" s="244" t="s">
        <v>1977</v>
      </c>
    </row>
    <row r="51" spans="3:8">
      <c r="C51" s="822"/>
      <c r="D51" s="765"/>
      <c r="E51" s="238"/>
      <c r="F51" s="87" t="s">
        <v>1946</v>
      </c>
      <c r="G51" s="109" t="s">
        <v>1899</v>
      </c>
      <c r="H51" s="244" t="s">
        <v>1977</v>
      </c>
    </row>
    <row r="52" spans="3:8">
      <c r="C52" s="822"/>
      <c r="D52" s="765"/>
      <c r="E52" s="238"/>
      <c r="F52" s="87" t="s">
        <v>193</v>
      </c>
      <c r="G52" s="109" t="s">
        <v>1901</v>
      </c>
      <c r="H52" s="244" t="s">
        <v>1977</v>
      </c>
    </row>
    <row r="53" spans="3:8">
      <c r="C53" s="822"/>
      <c r="D53" s="765"/>
      <c r="E53" s="238"/>
      <c r="F53" s="87" t="s">
        <v>1691</v>
      </c>
      <c r="G53" s="109" t="s">
        <v>1904</v>
      </c>
      <c r="H53" s="244" t="s">
        <v>1977</v>
      </c>
    </row>
    <row r="54" spans="3:8">
      <c r="C54" s="822"/>
      <c r="D54" s="765"/>
      <c r="E54" s="238"/>
      <c r="F54" s="109" t="s">
        <v>711</v>
      </c>
      <c r="G54" s="87" t="s">
        <v>1906</v>
      </c>
      <c r="H54" s="244" t="s">
        <v>1977</v>
      </c>
    </row>
    <row r="55" spans="3:8">
      <c r="C55" s="822"/>
      <c r="D55" s="765"/>
      <c r="E55" s="238"/>
      <c r="F55" s="109" t="s">
        <v>711</v>
      </c>
      <c r="G55" s="109" t="s">
        <v>1909</v>
      </c>
      <c r="H55" s="244" t="s">
        <v>1977</v>
      </c>
    </row>
    <row r="56" spans="3:8">
      <c r="C56" s="822"/>
      <c r="D56" s="765"/>
      <c r="E56" s="238"/>
      <c r="F56" s="109" t="s">
        <v>716</v>
      </c>
      <c r="G56" s="109" t="s">
        <v>1932</v>
      </c>
      <c r="H56" s="244" t="s">
        <v>1977</v>
      </c>
    </row>
    <row r="57" spans="3:8">
      <c r="C57" s="822"/>
      <c r="D57" s="765"/>
      <c r="E57" s="238"/>
      <c r="F57" s="109" t="s">
        <v>716</v>
      </c>
      <c r="G57" s="109" t="s">
        <v>1237</v>
      </c>
      <c r="H57" s="244" t="s">
        <v>1977</v>
      </c>
    </row>
  </sheetData>
  <mergeCells count="15">
    <mergeCell ref="D44:D46"/>
    <mergeCell ref="C49:C57"/>
    <mergeCell ref="D50:D57"/>
    <mergeCell ref="C44:C48"/>
    <mergeCell ref="F34:F35"/>
    <mergeCell ref="F36:F37"/>
    <mergeCell ref="C42:C43"/>
    <mergeCell ref="D42:D43"/>
    <mergeCell ref="D27:D39"/>
    <mergeCell ref="C5:C39"/>
    <mergeCell ref="D21:D23"/>
    <mergeCell ref="D18:D20"/>
    <mergeCell ref="D13:D14"/>
    <mergeCell ref="D9:D12"/>
    <mergeCell ref="D5:D8"/>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30864-002F-4635-A041-8A94D2D8D06C}">
  <dimension ref="B2:G35"/>
  <sheetViews>
    <sheetView workbookViewId="0">
      <selection activeCell="B28" sqref="B28:B34"/>
    </sheetView>
  </sheetViews>
  <sheetFormatPr defaultColWidth="9" defaultRowHeight="14"/>
  <cols>
    <col min="1" max="1" width="9" style="14"/>
    <col min="2" max="2" width="17.75" style="14" customWidth="1"/>
    <col min="3" max="3" width="31.75" style="14" customWidth="1"/>
    <col min="4" max="6" width="19.83203125" style="14" customWidth="1"/>
    <col min="7" max="16384" width="9" style="14"/>
  </cols>
  <sheetData>
    <row r="2" spans="2:7">
      <c r="B2" s="111" t="s">
        <v>133</v>
      </c>
      <c r="C2" s="111" t="s">
        <v>134</v>
      </c>
      <c r="D2" s="111" t="s">
        <v>135</v>
      </c>
      <c r="E2" s="111" t="s">
        <v>136</v>
      </c>
      <c r="F2" s="111" t="s">
        <v>137</v>
      </c>
    </row>
    <row r="3" spans="2:7">
      <c r="B3" s="111" t="s">
        <v>1955</v>
      </c>
      <c r="C3" s="111" t="s">
        <v>1956</v>
      </c>
      <c r="D3" s="111" t="s">
        <v>1957</v>
      </c>
      <c r="E3" s="111" t="s">
        <v>1958</v>
      </c>
      <c r="F3" s="111" t="s">
        <v>154</v>
      </c>
    </row>
    <row r="6" spans="2:7">
      <c r="B6" s="112" t="s">
        <v>2051</v>
      </c>
      <c r="C6" s="113" t="s">
        <v>2052</v>
      </c>
    </row>
    <row r="7" spans="2:7">
      <c r="B7" s="112" t="s">
        <v>2053</v>
      </c>
      <c r="C7" s="113" t="s">
        <v>2054</v>
      </c>
    </row>
    <row r="8" spans="2:7">
      <c r="B8" s="112" t="s">
        <v>2055</v>
      </c>
      <c r="C8" s="113" t="s">
        <v>2056</v>
      </c>
    </row>
    <row r="9" spans="2:7">
      <c r="B9" s="112" t="s">
        <v>2057</v>
      </c>
      <c r="C9" s="113" t="s">
        <v>2058</v>
      </c>
    </row>
    <row r="10" spans="2:7">
      <c r="B10" s="112" t="s">
        <v>2059</v>
      </c>
      <c r="C10" s="113" t="s">
        <v>2060</v>
      </c>
    </row>
    <row r="11" spans="2:7" ht="14.5" thickBot="1">
      <c r="B11" s="114"/>
    </row>
    <row r="12" spans="2:7">
      <c r="B12" s="115" t="s">
        <v>132</v>
      </c>
      <c r="C12" s="116" t="s">
        <v>133</v>
      </c>
      <c r="D12" s="116" t="s">
        <v>134</v>
      </c>
      <c r="E12" s="116" t="s">
        <v>1952</v>
      </c>
      <c r="F12" s="116" t="s">
        <v>1953</v>
      </c>
    </row>
    <row r="13" spans="2:7" ht="14.5" thickBot="1">
      <c r="B13" s="117" t="s">
        <v>1955</v>
      </c>
      <c r="C13" s="118" t="s">
        <v>1956</v>
      </c>
      <c r="D13" s="111" t="s">
        <v>1957</v>
      </c>
      <c r="E13" s="163" t="s">
        <v>1958</v>
      </c>
      <c r="F13" s="111" t="s">
        <v>154</v>
      </c>
    </row>
    <row r="14" spans="2:7">
      <c r="B14" s="903" t="s">
        <v>2061</v>
      </c>
      <c r="C14" s="110" t="s">
        <v>2062</v>
      </c>
      <c r="D14" s="110"/>
      <c r="E14" s="110"/>
      <c r="F14" s="110"/>
    </row>
    <row r="15" spans="2:7">
      <c r="B15" s="904"/>
      <c r="C15" s="119" t="s">
        <v>2063</v>
      </c>
      <c r="D15" s="119"/>
      <c r="E15" s="119"/>
      <c r="F15" s="119"/>
      <c r="G15" s="127" t="s">
        <v>2064</v>
      </c>
    </row>
    <row r="16" spans="2:7">
      <c r="B16" s="904"/>
      <c r="C16" s="119" t="s">
        <v>2065</v>
      </c>
      <c r="D16" s="119"/>
      <c r="E16" s="119"/>
      <c r="F16" s="119"/>
    </row>
    <row r="17" spans="2:7">
      <c r="B17" s="904"/>
      <c r="C17" s="119" t="s">
        <v>2066</v>
      </c>
      <c r="D17" s="119"/>
      <c r="E17" s="119"/>
      <c r="F17" s="119"/>
    </row>
    <row r="18" spans="2:7">
      <c r="B18" s="905"/>
      <c r="C18" s="120" t="s">
        <v>2067</v>
      </c>
      <c r="D18" s="120"/>
      <c r="E18" s="120"/>
      <c r="F18" s="120"/>
    </row>
    <row r="19" spans="2:7" ht="14.5" thickBot="1">
      <c r="B19" s="906"/>
      <c r="C19" s="121" t="s">
        <v>2068</v>
      </c>
      <c r="D19" s="121"/>
      <c r="E19" s="121"/>
      <c r="F19" s="121"/>
    </row>
    <row r="20" spans="2:7">
      <c r="B20" s="903" t="s">
        <v>2069</v>
      </c>
      <c r="C20" s="164" t="s">
        <v>2070</v>
      </c>
      <c r="D20" s="125"/>
      <c r="E20" s="125"/>
      <c r="F20" s="125"/>
    </row>
    <row r="21" spans="2:7">
      <c r="B21" s="904"/>
      <c r="C21" s="165" t="s">
        <v>2071</v>
      </c>
      <c r="D21" s="126"/>
      <c r="E21" s="126"/>
      <c r="F21" s="126"/>
    </row>
    <row r="22" spans="2:7">
      <c r="B22" s="904"/>
      <c r="C22" s="165" t="s">
        <v>291</v>
      </c>
      <c r="D22" s="126"/>
      <c r="E22" s="126"/>
      <c r="F22" s="126"/>
    </row>
    <row r="23" spans="2:7">
      <c r="B23" s="904"/>
      <c r="C23" s="165" t="s">
        <v>357</v>
      </c>
      <c r="D23" s="126"/>
      <c r="E23" s="126"/>
      <c r="F23" s="126"/>
    </row>
    <row r="24" spans="2:7">
      <c r="B24" s="904"/>
      <c r="C24" s="119" t="s">
        <v>2072</v>
      </c>
      <c r="D24" s="119"/>
      <c r="E24" s="119"/>
      <c r="F24" s="119"/>
    </row>
    <row r="25" spans="2:7">
      <c r="B25" s="904"/>
      <c r="C25" s="119" t="s">
        <v>2063</v>
      </c>
      <c r="D25" s="119"/>
      <c r="E25" s="119"/>
      <c r="F25" s="119"/>
      <c r="G25" s="127" t="s">
        <v>2064</v>
      </c>
    </row>
    <row r="26" spans="2:7">
      <c r="B26" s="904"/>
      <c r="C26" s="126" t="s">
        <v>2073</v>
      </c>
      <c r="D26" s="126"/>
      <c r="E26" s="126"/>
      <c r="F26" s="126"/>
    </row>
    <row r="27" spans="2:7" ht="14.5" thickBot="1">
      <c r="B27" s="906"/>
      <c r="C27" s="122" t="s">
        <v>2065</v>
      </c>
      <c r="D27" s="122"/>
      <c r="E27" s="122"/>
      <c r="F27" s="122"/>
    </row>
    <row r="28" spans="2:7" ht="16.5" customHeight="1">
      <c r="B28" s="907" t="s">
        <v>2074</v>
      </c>
      <c r="C28" s="125" t="s">
        <v>2075</v>
      </c>
      <c r="D28" s="125"/>
      <c r="E28" s="125"/>
      <c r="F28" s="125"/>
    </row>
    <row r="29" spans="2:7">
      <c r="B29" s="908"/>
      <c r="C29" s="126" t="s">
        <v>2076</v>
      </c>
      <c r="D29" s="126"/>
      <c r="E29" s="126"/>
      <c r="F29" s="126"/>
    </row>
    <row r="30" spans="2:7">
      <c r="B30" s="908"/>
      <c r="C30" s="126" t="s">
        <v>291</v>
      </c>
      <c r="D30" s="126"/>
      <c r="E30" s="126"/>
      <c r="F30" s="126"/>
    </row>
    <row r="31" spans="2:7">
      <c r="B31" s="908"/>
      <c r="C31" s="126" t="s">
        <v>807</v>
      </c>
      <c r="D31" s="126"/>
      <c r="E31" s="126"/>
      <c r="F31" s="126"/>
    </row>
    <row r="32" spans="2:7">
      <c r="B32" s="908"/>
      <c r="C32" s="119" t="s">
        <v>2077</v>
      </c>
      <c r="D32" s="119"/>
      <c r="E32" s="119"/>
      <c r="F32" s="119"/>
    </row>
    <row r="33" spans="2:6">
      <c r="B33" s="908"/>
      <c r="C33" s="126" t="s">
        <v>2078</v>
      </c>
      <c r="D33" s="126"/>
      <c r="E33" s="126"/>
      <c r="F33" s="126"/>
    </row>
    <row r="34" spans="2:6" ht="14.5" thickBot="1">
      <c r="B34" s="909"/>
      <c r="C34" s="122" t="s">
        <v>2079</v>
      </c>
      <c r="D34" s="122"/>
      <c r="E34" s="122"/>
      <c r="F34" s="122"/>
    </row>
    <row r="35" spans="2:6">
      <c r="B35" s="123" t="s">
        <v>2080</v>
      </c>
      <c r="C35" s="124"/>
    </row>
  </sheetData>
  <mergeCells count="3">
    <mergeCell ref="B14:B19"/>
    <mergeCell ref="B20:B27"/>
    <mergeCell ref="B28:B34"/>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1DFD-186E-4D61-BEC5-8A071B0F0BA4}">
  <dimension ref="B1:G25"/>
  <sheetViews>
    <sheetView workbookViewId="0">
      <selection activeCell="B28" sqref="B28:B34"/>
    </sheetView>
  </sheetViews>
  <sheetFormatPr defaultColWidth="9" defaultRowHeight="14"/>
  <cols>
    <col min="1" max="1" width="9" style="14"/>
    <col min="2" max="2" width="17.75" style="14" customWidth="1"/>
    <col min="3" max="3" width="31.75" style="14" customWidth="1"/>
    <col min="4" max="5" width="19.83203125" style="14" hidden="1" customWidth="1"/>
    <col min="6" max="6" width="50.08203125" style="14" customWidth="1"/>
    <col min="7" max="16384" width="9" style="14"/>
  </cols>
  <sheetData>
    <row r="1" spans="2:7" ht="14.5" thickBot="1">
      <c r="B1" s="114"/>
    </row>
    <row r="2" spans="2:7">
      <c r="B2" s="115" t="s">
        <v>132</v>
      </c>
      <c r="C2" s="116" t="s">
        <v>133</v>
      </c>
      <c r="D2" s="116" t="s">
        <v>134</v>
      </c>
      <c r="E2" s="116" t="s">
        <v>1952</v>
      </c>
      <c r="F2" s="116" t="s">
        <v>1953</v>
      </c>
      <c r="G2" s="116"/>
    </row>
    <row r="3" spans="2:7" ht="14.5" thickBot="1">
      <c r="B3" s="117" t="s">
        <v>1955</v>
      </c>
      <c r="C3" s="118" t="s">
        <v>1956</v>
      </c>
      <c r="D3" s="111" t="s">
        <v>1957</v>
      </c>
      <c r="E3" s="163" t="s">
        <v>1958</v>
      </c>
      <c r="F3" s="111" t="s">
        <v>154</v>
      </c>
      <c r="G3" s="167" t="s">
        <v>124</v>
      </c>
    </row>
    <row r="4" spans="2:7">
      <c r="B4" s="903" t="s">
        <v>2061</v>
      </c>
      <c r="C4" s="110" t="s">
        <v>2081</v>
      </c>
      <c r="D4" s="110"/>
      <c r="E4" s="110"/>
      <c r="F4" s="110" t="s">
        <v>2082</v>
      </c>
    </row>
    <row r="5" spans="2:7">
      <c r="B5" s="904"/>
      <c r="C5" s="119"/>
      <c r="D5" s="119"/>
      <c r="E5" s="119"/>
      <c r="F5" s="119"/>
      <c r="G5" s="127"/>
    </row>
    <row r="6" spans="2:7">
      <c r="B6" s="904"/>
      <c r="C6" s="119"/>
      <c r="D6" s="119"/>
      <c r="E6" s="119"/>
      <c r="F6" s="119"/>
    </row>
    <row r="7" spans="2:7">
      <c r="B7" s="904"/>
      <c r="C7" s="119"/>
      <c r="D7" s="119"/>
      <c r="E7" s="119"/>
      <c r="F7" s="119"/>
    </row>
    <row r="8" spans="2:7">
      <c r="B8" s="905"/>
      <c r="C8" s="120"/>
      <c r="D8" s="120"/>
      <c r="E8" s="120"/>
      <c r="F8" s="119"/>
    </row>
    <row r="9" spans="2:7" ht="14.5" thickBot="1">
      <c r="B9" s="906"/>
      <c r="C9" s="121"/>
      <c r="D9" s="121"/>
      <c r="E9" s="121"/>
      <c r="F9" s="122"/>
    </row>
    <row r="10" spans="2:7">
      <c r="B10" s="903" t="s">
        <v>2069</v>
      </c>
      <c r="C10" s="164"/>
      <c r="D10" s="125"/>
      <c r="E10" s="125"/>
      <c r="F10" s="110"/>
    </row>
    <row r="11" spans="2:7">
      <c r="B11" s="904"/>
      <c r="C11" s="165"/>
      <c r="D11" s="126"/>
      <c r="E11" s="126"/>
      <c r="F11" s="119"/>
    </row>
    <row r="12" spans="2:7">
      <c r="B12" s="904"/>
      <c r="C12" s="165"/>
      <c r="D12" s="126"/>
      <c r="E12" s="126"/>
      <c r="F12" s="119"/>
    </row>
    <row r="13" spans="2:7">
      <c r="B13" s="904"/>
      <c r="C13" s="165"/>
      <c r="D13" s="126"/>
      <c r="E13" s="126"/>
      <c r="F13" s="119"/>
    </row>
    <row r="14" spans="2:7">
      <c r="B14" s="904"/>
      <c r="C14" s="119"/>
      <c r="D14" s="119"/>
      <c r="E14" s="119"/>
      <c r="F14" s="119"/>
    </row>
    <row r="15" spans="2:7">
      <c r="B15" s="904"/>
      <c r="C15" s="119"/>
      <c r="D15" s="119"/>
      <c r="E15" s="119"/>
      <c r="F15" s="119"/>
      <c r="G15" s="127"/>
    </row>
    <row r="16" spans="2:7">
      <c r="B16" s="904"/>
      <c r="C16" s="126"/>
      <c r="D16" s="126"/>
      <c r="E16" s="126"/>
      <c r="F16" s="119"/>
    </row>
    <row r="17" spans="2:6" ht="14.5" thickBot="1">
      <c r="B17" s="906"/>
      <c r="C17" s="122"/>
      <c r="D17" s="122"/>
      <c r="E17" s="122"/>
      <c r="F17" s="122"/>
    </row>
    <row r="18" spans="2:6" ht="16.5" customHeight="1">
      <c r="B18" s="907" t="s">
        <v>2074</v>
      </c>
      <c r="C18" s="125"/>
      <c r="D18" s="125"/>
      <c r="E18" s="125"/>
      <c r="F18" s="110"/>
    </row>
    <row r="19" spans="2:6">
      <c r="B19" s="908"/>
      <c r="C19" s="126"/>
      <c r="D19" s="126"/>
      <c r="E19" s="126"/>
      <c r="F19" s="119"/>
    </row>
    <row r="20" spans="2:6">
      <c r="B20" s="908"/>
      <c r="C20" s="126"/>
      <c r="D20" s="126"/>
      <c r="E20" s="126"/>
      <c r="F20" s="119"/>
    </row>
    <row r="21" spans="2:6">
      <c r="B21" s="908"/>
      <c r="C21" s="126"/>
      <c r="D21" s="126"/>
      <c r="E21" s="126"/>
      <c r="F21" s="119"/>
    </row>
    <row r="22" spans="2:6">
      <c r="B22" s="908"/>
      <c r="C22" s="119"/>
      <c r="D22" s="119"/>
      <c r="E22" s="119"/>
      <c r="F22" s="119"/>
    </row>
    <row r="23" spans="2:6">
      <c r="B23" s="908"/>
      <c r="C23" s="126"/>
      <c r="D23" s="126"/>
      <c r="E23" s="126"/>
      <c r="F23" s="119"/>
    </row>
    <row r="24" spans="2:6" ht="14.5" thickBot="1">
      <c r="B24" s="909"/>
      <c r="C24" s="122"/>
      <c r="D24" s="122"/>
      <c r="E24" s="122"/>
      <c r="F24" s="122"/>
    </row>
    <row r="25" spans="2:6">
      <c r="B25" s="123" t="s">
        <v>2080</v>
      </c>
      <c r="C25" s="124"/>
    </row>
  </sheetData>
  <mergeCells count="3">
    <mergeCell ref="B4:B9"/>
    <mergeCell ref="B10:B17"/>
    <mergeCell ref="B18:B24"/>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2F53D-69F2-44F0-8A88-B0AF5DB58FBD}">
  <dimension ref="B2:J20"/>
  <sheetViews>
    <sheetView workbookViewId="0">
      <selection activeCell="B28" sqref="B28:B34"/>
    </sheetView>
  </sheetViews>
  <sheetFormatPr defaultColWidth="9" defaultRowHeight="14"/>
  <cols>
    <col min="1" max="1" width="2.58203125" style="14" customWidth="1"/>
    <col min="2" max="2" width="13" style="14" bestFit="1" customWidth="1"/>
    <col min="3" max="3" width="16" style="14" bestFit="1" customWidth="1"/>
    <col min="4" max="4" width="11.83203125" style="14" bestFit="1" customWidth="1"/>
    <col min="5" max="16384" width="9" style="14"/>
  </cols>
  <sheetData>
    <row r="2" spans="2:10">
      <c r="B2" s="129" t="s">
        <v>2083</v>
      </c>
      <c r="C2" s="130"/>
      <c r="G2" s="131" t="s">
        <v>2084</v>
      </c>
      <c r="H2" s="130" t="s">
        <v>2085</v>
      </c>
    </row>
    <row r="3" spans="2:10">
      <c r="B3" s="111"/>
      <c r="C3" s="111"/>
      <c r="D3" s="111"/>
      <c r="E3" s="111" t="s">
        <v>2086</v>
      </c>
      <c r="F3" s="111" t="s">
        <v>2087</v>
      </c>
      <c r="G3" s="111" t="s">
        <v>2088</v>
      </c>
      <c r="H3" s="111" t="s">
        <v>2089</v>
      </c>
      <c r="I3" s="111" t="s">
        <v>2090</v>
      </c>
      <c r="J3" s="111" t="s">
        <v>2091</v>
      </c>
    </row>
    <row r="4" spans="2:10">
      <c r="B4" s="128" t="s">
        <v>2092</v>
      </c>
      <c r="C4" s="128"/>
      <c r="D4" s="128"/>
      <c r="E4" s="128" t="s">
        <v>2093</v>
      </c>
      <c r="F4" s="128" t="s">
        <v>2093</v>
      </c>
      <c r="G4" s="128" t="s">
        <v>2093</v>
      </c>
      <c r="H4" s="128" t="s">
        <v>2093</v>
      </c>
      <c r="I4" s="128" t="s">
        <v>2093</v>
      </c>
      <c r="J4" s="128" t="s">
        <v>2093</v>
      </c>
    </row>
    <row r="5" spans="2:10">
      <c r="B5" s="128" t="s">
        <v>2094</v>
      </c>
      <c r="C5" s="128"/>
      <c r="D5" s="128"/>
      <c r="E5" s="128"/>
      <c r="F5" s="128"/>
      <c r="G5" s="128" t="s">
        <v>2093</v>
      </c>
      <c r="H5" s="128"/>
      <c r="I5" s="128"/>
      <c r="J5" s="128"/>
    </row>
    <row r="6" spans="2:10">
      <c r="B6" s="128" t="s">
        <v>2095</v>
      </c>
      <c r="C6" s="128"/>
      <c r="D6" s="128"/>
      <c r="E6" s="128"/>
      <c r="F6" s="128"/>
      <c r="G6" s="128"/>
      <c r="H6" s="128" t="s">
        <v>2093</v>
      </c>
      <c r="I6" s="128"/>
      <c r="J6" s="128"/>
    </row>
    <row r="7" spans="2:10">
      <c r="B7" s="128" t="s">
        <v>2096</v>
      </c>
      <c r="C7" s="128"/>
      <c r="D7" s="128"/>
      <c r="E7" s="128"/>
      <c r="F7" s="128"/>
      <c r="G7" s="128"/>
      <c r="H7" s="128"/>
      <c r="I7" s="128" t="s">
        <v>2093</v>
      </c>
      <c r="J7" s="128"/>
    </row>
    <row r="8" spans="2:10">
      <c r="B8" s="128" t="s">
        <v>2097</v>
      </c>
      <c r="C8" s="128" t="s">
        <v>2098</v>
      </c>
      <c r="D8" s="128"/>
      <c r="E8" s="128" t="s">
        <v>2093</v>
      </c>
      <c r="F8" s="128"/>
      <c r="G8" s="128"/>
      <c r="H8" s="128"/>
      <c r="I8" s="128" t="s">
        <v>2093</v>
      </c>
      <c r="J8" s="128" t="s">
        <v>2093</v>
      </c>
    </row>
    <row r="9" spans="2:10">
      <c r="B9" s="128" t="s">
        <v>2097</v>
      </c>
      <c r="C9" s="128" t="s">
        <v>2099</v>
      </c>
      <c r="D9" s="128"/>
      <c r="E9" s="128"/>
      <c r="F9" s="128" t="s">
        <v>2093</v>
      </c>
      <c r="G9" s="128"/>
      <c r="H9" s="128"/>
      <c r="I9" s="128" t="s">
        <v>2093</v>
      </c>
      <c r="J9" s="128" t="s">
        <v>2093</v>
      </c>
    </row>
    <row r="10" spans="2:10">
      <c r="B10" s="128" t="s">
        <v>2097</v>
      </c>
      <c r="C10" s="128" t="s">
        <v>2100</v>
      </c>
      <c r="D10" s="128"/>
      <c r="E10" s="128"/>
      <c r="F10" s="128"/>
      <c r="G10" s="128" t="s">
        <v>2093</v>
      </c>
      <c r="H10" s="128"/>
      <c r="I10" s="128"/>
      <c r="J10" s="128"/>
    </row>
    <row r="11" spans="2:10">
      <c r="B11" s="128" t="s">
        <v>2101</v>
      </c>
      <c r="C11" s="128" t="s">
        <v>2102</v>
      </c>
      <c r="D11" s="128"/>
      <c r="E11" s="128" t="s">
        <v>2093</v>
      </c>
      <c r="F11" s="128"/>
      <c r="G11" s="128"/>
      <c r="H11" s="128"/>
      <c r="I11" s="128" t="s">
        <v>2093</v>
      </c>
      <c r="J11" s="128" t="s">
        <v>2093</v>
      </c>
    </row>
    <row r="12" spans="2:10">
      <c r="B12" s="128" t="s">
        <v>2101</v>
      </c>
      <c r="C12" s="128" t="s">
        <v>2103</v>
      </c>
      <c r="D12" s="128"/>
      <c r="E12" s="128"/>
      <c r="F12" s="128" t="s">
        <v>2093</v>
      </c>
      <c r="G12" s="128"/>
      <c r="H12" s="128"/>
      <c r="I12" s="128" t="s">
        <v>2093</v>
      </c>
      <c r="J12" s="128" t="s">
        <v>2093</v>
      </c>
    </row>
    <row r="13" spans="2:10">
      <c r="B13" s="128" t="s">
        <v>2104</v>
      </c>
      <c r="C13" s="128" t="s">
        <v>2105</v>
      </c>
      <c r="D13" s="128"/>
      <c r="E13" s="128" t="s">
        <v>2093</v>
      </c>
      <c r="F13" s="128" t="s">
        <v>2093</v>
      </c>
      <c r="G13" s="128" t="s">
        <v>2093</v>
      </c>
      <c r="H13" s="128"/>
      <c r="I13" s="128"/>
      <c r="J13" s="128" t="s">
        <v>2093</v>
      </c>
    </row>
    <row r="14" spans="2:10">
      <c r="B14" s="128" t="s">
        <v>2104</v>
      </c>
      <c r="C14" s="128" t="s">
        <v>2106</v>
      </c>
      <c r="D14" s="128"/>
      <c r="E14" s="128" t="s">
        <v>2093</v>
      </c>
      <c r="F14" s="128" t="s">
        <v>2093</v>
      </c>
      <c r="G14" s="128" t="s">
        <v>2093</v>
      </c>
      <c r="H14" s="128" t="s">
        <v>2093</v>
      </c>
      <c r="I14" s="128"/>
      <c r="J14" s="128" t="s">
        <v>2093</v>
      </c>
    </row>
    <row r="15" spans="2:10">
      <c r="B15" s="128" t="s">
        <v>2104</v>
      </c>
      <c r="C15" s="128" t="s">
        <v>2107</v>
      </c>
      <c r="D15" s="128"/>
      <c r="E15" s="128" t="s">
        <v>2093</v>
      </c>
      <c r="F15" s="128" t="s">
        <v>2093</v>
      </c>
      <c r="G15" s="128" t="s">
        <v>2093</v>
      </c>
      <c r="H15" s="128" t="s">
        <v>2093</v>
      </c>
      <c r="I15" s="128" t="s">
        <v>2093</v>
      </c>
      <c r="J15" s="128" t="s">
        <v>2093</v>
      </c>
    </row>
    <row r="16" spans="2:10">
      <c r="B16" s="128" t="s">
        <v>2104</v>
      </c>
      <c r="C16" s="128" t="s">
        <v>2108</v>
      </c>
      <c r="D16" s="128" t="s">
        <v>2109</v>
      </c>
      <c r="E16" s="128" t="s">
        <v>2093</v>
      </c>
      <c r="F16" s="128"/>
      <c r="G16" s="128" t="s">
        <v>2093</v>
      </c>
      <c r="H16" s="128" t="s">
        <v>2093</v>
      </c>
      <c r="I16" s="128" t="s">
        <v>2093</v>
      </c>
      <c r="J16" s="128" t="s">
        <v>2093</v>
      </c>
    </row>
    <row r="17" spans="2:10">
      <c r="B17" s="128" t="s">
        <v>2104</v>
      </c>
      <c r="C17" s="128" t="s">
        <v>2108</v>
      </c>
      <c r="D17" s="128" t="s">
        <v>2110</v>
      </c>
      <c r="E17" s="128"/>
      <c r="F17" s="128" t="s">
        <v>2093</v>
      </c>
      <c r="G17" s="128"/>
      <c r="H17" s="128"/>
      <c r="I17" s="128"/>
      <c r="J17" s="128"/>
    </row>
    <row r="18" spans="2:10">
      <c r="B18" s="128" t="s">
        <v>2104</v>
      </c>
      <c r="C18" s="128" t="s">
        <v>2111</v>
      </c>
      <c r="D18" s="128"/>
      <c r="E18" s="128" t="s">
        <v>2093</v>
      </c>
      <c r="F18" s="128" t="s">
        <v>2093</v>
      </c>
      <c r="G18" s="128" t="s">
        <v>2093</v>
      </c>
      <c r="H18" s="128" t="s">
        <v>2093</v>
      </c>
      <c r="I18" s="128" t="s">
        <v>2093</v>
      </c>
      <c r="J18" s="128" t="s">
        <v>2093</v>
      </c>
    </row>
    <row r="19" spans="2:10">
      <c r="B19" s="128" t="s">
        <v>2104</v>
      </c>
      <c r="C19" s="128" t="s">
        <v>2112</v>
      </c>
      <c r="D19" s="128"/>
      <c r="E19" s="128"/>
      <c r="F19" s="128"/>
      <c r="G19" s="128" t="s">
        <v>2093</v>
      </c>
      <c r="H19" s="128" t="s">
        <v>2093</v>
      </c>
      <c r="I19" s="128"/>
      <c r="J19" s="128"/>
    </row>
    <row r="20" spans="2:10">
      <c r="I20" s="132" t="s">
        <v>2113</v>
      </c>
      <c r="J20" s="133" t="s">
        <v>2114</v>
      </c>
    </row>
  </sheetData>
  <phoneticPr fontId="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A4D5-3FBD-4595-AAC9-1D10F5CF405E}">
  <dimension ref="A1:P181"/>
  <sheetViews>
    <sheetView workbookViewId="0">
      <pane xSplit="4" ySplit="4" topLeftCell="E5" activePane="bottomRight" state="frozen"/>
      <selection activeCell="B28" sqref="B28:B34"/>
      <selection pane="topRight" activeCell="B28" sqref="B28:B34"/>
      <selection pane="bottomLeft" activeCell="B28" sqref="B28:B34"/>
      <selection pane="bottomRight" activeCell="B28" sqref="B28:B34"/>
    </sheetView>
  </sheetViews>
  <sheetFormatPr defaultColWidth="11" defaultRowHeight="11.5" outlineLevelRow="3"/>
  <cols>
    <col min="1" max="1" width="63.08203125" style="134" bestFit="1" customWidth="1"/>
    <col min="2" max="2" width="8.5" style="134" bestFit="1" customWidth="1"/>
    <col min="3" max="3" width="7.5" style="150" bestFit="1" customWidth="1"/>
    <col min="4" max="4" width="16" style="150" bestFit="1" customWidth="1"/>
    <col min="5" max="16" width="7.5" style="135" bestFit="1" customWidth="1"/>
    <col min="17" max="16384" width="11" style="134"/>
  </cols>
  <sheetData>
    <row r="1" spans="1:16">
      <c r="C1" s="156" t="s">
        <v>2113</v>
      </c>
      <c r="D1" s="162" t="s">
        <v>2114</v>
      </c>
      <c r="E1" s="134" t="s">
        <v>2115</v>
      </c>
    </row>
    <row r="2" spans="1:16" ht="12" thickBot="1">
      <c r="A2" s="131" t="s">
        <v>2084</v>
      </c>
      <c r="B2" s="130" t="s">
        <v>2085</v>
      </c>
      <c r="E2" s="134" t="s">
        <v>2116</v>
      </c>
    </row>
    <row r="3" spans="1:16">
      <c r="A3" s="136" t="s">
        <v>2117</v>
      </c>
      <c r="B3" s="137" t="s">
        <v>2117</v>
      </c>
      <c r="C3" s="157" t="s">
        <v>2117</v>
      </c>
      <c r="D3" s="151" t="s">
        <v>2117</v>
      </c>
      <c r="E3" s="910" t="s">
        <v>2118</v>
      </c>
      <c r="F3" s="911"/>
      <c r="G3" s="910" t="s">
        <v>2119</v>
      </c>
      <c r="H3" s="911"/>
      <c r="I3" s="910" t="s">
        <v>2120</v>
      </c>
      <c r="J3" s="911"/>
      <c r="K3" s="910" t="s">
        <v>2121</v>
      </c>
      <c r="L3" s="911"/>
      <c r="M3" s="910" t="s">
        <v>2122</v>
      </c>
      <c r="N3" s="911"/>
      <c r="O3" s="910" t="s">
        <v>2123</v>
      </c>
      <c r="P3" s="911"/>
    </row>
    <row r="4" spans="1:16">
      <c r="A4" s="138" t="s">
        <v>2124</v>
      </c>
      <c r="B4" s="158" t="s">
        <v>2125</v>
      </c>
      <c r="C4" s="158" t="s">
        <v>2126</v>
      </c>
      <c r="D4" s="152" t="s">
        <v>2127</v>
      </c>
      <c r="E4" s="139" t="s">
        <v>2128</v>
      </c>
      <c r="F4" s="140" t="s">
        <v>2129</v>
      </c>
      <c r="G4" s="139" t="s">
        <v>2128</v>
      </c>
      <c r="H4" s="140" t="s">
        <v>2129</v>
      </c>
      <c r="I4" s="139" t="s">
        <v>2128</v>
      </c>
      <c r="J4" s="140" t="s">
        <v>2129</v>
      </c>
      <c r="K4" s="139" t="s">
        <v>2128</v>
      </c>
      <c r="L4" s="140" t="s">
        <v>2129</v>
      </c>
      <c r="M4" s="139" t="s">
        <v>2128</v>
      </c>
      <c r="N4" s="140" t="s">
        <v>2129</v>
      </c>
      <c r="O4" s="139" t="s">
        <v>2128</v>
      </c>
      <c r="P4" s="140" t="s">
        <v>2129</v>
      </c>
    </row>
    <row r="5" spans="1:16">
      <c r="A5" s="141" t="s">
        <v>2130</v>
      </c>
      <c r="B5" s="159" t="s">
        <v>2117</v>
      </c>
      <c r="C5" s="159" t="s">
        <v>2117</v>
      </c>
      <c r="D5" s="153" t="s">
        <v>2117</v>
      </c>
      <c r="E5" s="142" t="s">
        <v>2117</v>
      </c>
      <c r="F5" s="143" t="s">
        <v>2117</v>
      </c>
      <c r="G5" s="142" t="s">
        <v>2117</v>
      </c>
      <c r="H5" s="143" t="s">
        <v>2117</v>
      </c>
      <c r="I5" s="142" t="s">
        <v>2117</v>
      </c>
      <c r="J5" s="143" t="s">
        <v>2117</v>
      </c>
      <c r="K5" s="142" t="s">
        <v>2117</v>
      </c>
      <c r="L5" s="143" t="s">
        <v>2117</v>
      </c>
      <c r="M5" s="142" t="s">
        <v>2117</v>
      </c>
      <c r="N5" s="143" t="s">
        <v>2117</v>
      </c>
      <c r="O5" s="142" t="s">
        <v>2117</v>
      </c>
      <c r="P5" s="143" t="s">
        <v>2117</v>
      </c>
    </row>
    <row r="6" spans="1:16" outlineLevel="1">
      <c r="A6" s="144" t="s">
        <v>2131</v>
      </c>
      <c r="B6" s="160" t="s">
        <v>2117</v>
      </c>
      <c r="C6" s="160" t="s">
        <v>2117</v>
      </c>
      <c r="D6" s="154" t="s">
        <v>2117</v>
      </c>
      <c r="E6" s="145" t="s">
        <v>2117</v>
      </c>
      <c r="F6" s="146" t="s">
        <v>2117</v>
      </c>
      <c r="G6" s="145" t="s">
        <v>2117</v>
      </c>
      <c r="H6" s="146" t="s">
        <v>2117</v>
      </c>
      <c r="I6" s="145" t="s">
        <v>2117</v>
      </c>
      <c r="J6" s="146" t="s">
        <v>2117</v>
      </c>
      <c r="K6" s="145" t="s">
        <v>2117</v>
      </c>
      <c r="L6" s="146" t="s">
        <v>2117</v>
      </c>
      <c r="M6" s="145" t="s">
        <v>2117</v>
      </c>
      <c r="N6" s="146" t="s">
        <v>2117</v>
      </c>
      <c r="O6" s="145" t="s">
        <v>2117</v>
      </c>
      <c r="P6" s="146" t="s">
        <v>2117</v>
      </c>
    </row>
    <row r="7" spans="1:16" outlineLevel="2">
      <c r="A7" s="144" t="s">
        <v>2132</v>
      </c>
      <c r="B7" s="160" t="s">
        <v>2117</v>
      </c>
      <c r="C7" s="160" t="s">
        <v>2117</v>
      </c>
      <c r="D7" s="154" t="s">
        <v>2117</v>
      </c>
      <c r="E7" s="145" t="s">
        <v>2117</v>
      </c>
      <c r="F7" s="146" t="s">
        <v>2117</v>
      </c>
      <c r="G7" s="145" t="s">
        <v>2117</v>
      </c>
      <c r="H7" s="146" t="s">
        <v>2117</v>
      </c>
      <c r="I7" s="145" t="s">
        <v>2117</v>
      </c>
      <c r="J7" s="146" t="s">
        <v>2117</v>
      </c>
      <c r="K7" s="145" t="s">
        <v>2117</v>
      </c>
      <c r="L7" s="146" t="s">
        <v>2117</v>
      </c>
      <c r="M7" s="145" t="s">
        <v>2117</v>
      </c>
      <c r="N7" s="146" t="s">
        <v>2117</v>
      </c>
      <c r="O7" s="145" t="s">
        <v>2117</v>
      </c>
      <c r="P7" s="146" t="s">
        <v>2117</v>
      </c>
    </row>
    <row r="8" spans="1:16" outlineLevel="3">
      <c r="A8" s="144" t="s">
        <v>2133</v>
      </c>
      <c r="B8" s="160" t="s">
        <v>2117</v>
      </c>
      <c r="C8" s="160" t="s">
        <v>2117</v>
      </c>
      <c r="D8" s="154" t="s">
        <v>2117</v>
      </c>
      <c r="E8" s="145" t="s">
        <v>2134</v>
      </c>
      <c r="F8" s="146" t="s">
        <v>2135</v>
      </c>
      <c r="G8" s="145" t="s">
        <v>2135</v>
      </c>
      <c r="H8" s="146" t="s">
        <v>2135</v>
      </c>
      <c r="I8" s="145" t="s">
        <v>2135</v>
      </c>
      <c r="J8" s="146" t="s">
        <v>2135</v>
      </c>
      <c r="K8" s="145" t="s">
        <v>2135</v>
      </c>
      <c r="L8" s="146" t="s">
        <v>2135</v>
      </c>
      <c r="M8" s="145" t="s">
        <v>2135</v>
      </c>
      <c r="N8" s="146" t="s">
        <v>2135</v>
      </c>
      <c r="O8" s="145" t="s">
        <v>2135</v>
      </c>
      <c r="P8" s="146" t="s">
        <v>2135</v>
      </c>
    </row>
    <row r="9" spans="1:16" outlineLevel="3">
      <c r="A9" s="144" t="s">
        <v>2136</v>
      </c>
      <c r="B9" s="160" t="s">
        <v>2117</v>
      </c>
      <c r="C9" s="160" t="s">
        <v>2117</v>
      </c>
      <c r="D9" s="154" t="s">
        <v>2117</v>
      </c>
      <c r="E9" s="145" t="s">
        <v>2134</v>
      </c>
      <c r="F9" s="146" t="s">
        <v>2135</v>
      </c>
      <c r="G9" s="145" t="s">
        <v>2135</v>
      </c>
      <c r="H9" s="146" t="s">
        <v>2135</v>
      </c>
      <c r="I9" s="145" t="s">
        <v>2135</v>
      </c>
      <c r="J9" s="146" t="s">
        <v>2135</v>
      </c>
      <c r="K9" s="145" t="s">
        <v>2135</v>
      </c>
      <c r="L9" s="146" t="s">
        <v>2135</v>
      </c>
      <c r="M9" s="145" t="s">
        <v>2135</v>
      </c>
      <c r="N9" s="146" t="s">
        <v>2135</v>
      </c>
      <c r="O9" s="145" t="s">
        <v>2135</v>
      </c>
      <c r="P9" s="146" t="s">
        <v>2135</v>
      </c>
    </row>
    <row r="10" spans="1:16" outlineLevel="3">
      <c r="A10" s="144" t="s">
        <v>2137</v>
      </c>
      <c r="B10" s="160" t="s">
        <v>2117</v>
      </c>
      <c r="C10" s="160" t="s">
        <v>2117</v>
      </c>
      <c r="D10" s="154" t="s">
        <v>2117</v>
      </c>
      <c r="E10" s="145" t="s">
        <v>2134</v>
      </c>
      <c r="F10" s="146" t="s">
        <v>2135</v>
      </c>
      <c r="G10" s="145" t="s">
        <v>2135</v>
      </c>
      <c r="H10" s="146" t="s">
        <v>2135</v>
      </c>
      <c r="I10" s="145" t="s">
        <v>2135</v>
      </c>
      <c r="J10" s="146" t="s">
        <v>2135</v>
      </c>
      <c r="K10" s="145" t="s">
        <v>2135</v>
      </c>
      <c r="L10" s="146" t="s">
        <v>2135</v>
      </c>
      <c r="M10" s="145" t="s">
        <v>2135</v>
      </c>
      <c r="N10" s="146" t="s">
        <v>2135</v>
      </c>
      <c r="O10" s="145" t="s">
        <v>2135</v>
      </c>
      <c r="P10" s="146" t="s">
        <v>2135</v>
      </c>
    </row>
    <row r="11" spans="1:16" outlineLevel="3">
      <c r="A11" s="144" t="s">
        <v>2138</v>
      </c>
      <c r="B11" s="160" t="s">
        <v>2117</v>
      </c>
      <c r="C11" s="160" t="s">
        <v>2117</v>
      </c>
      <c r="D11" s="154" t="s">
        <v>2117</v>
      </c>
      <c r="E11" s="145" t="s">
        <v>2134</v>
      </c>
      <c r="F11" s="146" t="s">
        <v>2135</v>
      </c>
      <c r="G11" s="145" t="s">
        <v>2135</v>
      </c>
      <c r="H11" s="146" t="s">
        <v>2135</v>
      </c>
      <c r="I11" s="145" t="s">
        <v>2135</v>
      </c>
      <c r="J11" s="146" t="s">
        <v>2135</v>
      </c>
      <c r="K11" s="145" t="s">
        <v>2135</v>
      </c>
      <c r="L11" s="146" t="s">
        <v>2135</v>
      </c>
      <c r="M11" s="145" t="s">
        <v>2135</v>
      </c>
      <c r="N11" s="146" t="s">
        <v>2135</v>
      </c>
      <c r="O11" s="145" t="s">
        <v>2135</v>
      </c>
      <c r="P11" s="146" t="s">
        <v>2135</v>
      </c>
    </row>
    <row r="12" spans="1:16" outlineLevel="2">
      <c r="A12" s="144" t="s">
        <v>2139</v>
      </c>
      <c r="B12" s="160" t="s">
        <v>2117</v>
      </c>
      <c r="C12" s="160" t="s">
        <v>2117</v>
      </c>
      <c r="D12" s="154" t="s">
        <v>2117</v>
      </c>
      <c r="E12" s="145" t="s">
        <v>2134</v>
      </c>
      <c r="F12" s="146" t="s">
        <v>2134</v>
      </c>
      <c r="G12" s="145" t="s">
        <v>2135</v>
      </c>
      <c r="H12" s="146" t="s">
        <v>2135</v>
      </c>
      <c r="I12" s="145" t="s">
        <v>2135</v>
      </c>
      <c r="J12" s="146" t="s">
        <v>2135</v>
      </c>
      <c r="K12" s="145" t="s">
        <v>2135</v>
      </c>
      <c r="L12" s="146" t="s">
        <v>2135</v>
      </c>
      <c r="M12" s="145" t="s">
        <v>2135</v>
      </c>
      <c r="N12" s="146" t="s">
        <v>2135</v>
      </c>
      <c r="O12" s="145" t="s">
        <v>2135</v>
      </c>
      <c r="P12" s="146" t="s">
        <v>2135</v>
      </c>
    </row>
    <row r="13" spans="1:16" outlineLevel="3">
      <c r="A13" s="144" t="s">
        <v>2140</v>
      </c>
      <c r="B13" s="160" t="s">
        <v>2117</v>
      </c>
      <c r="C13" s="160" t="s">
        <v>2117</v>
      </c>
      <c r="D13" s="154" t="s">
        <v>2117</v>
      </c>
      <c r="E13" s="145" t="s">
        <v>2134</v>
      </c>
      <c r="F13" s="146" t="s">
        <v>2135</v>
      </c>
      <c r="G13" s="145" t="s">
        <v>2135</v>
      </c>
      <c r="H13" s="146" t="s">
        <v>2135</v>
      </c>
      <c r="I13" s="145" t="s">
        <v>2135</v>
      </c>
      <c r="J13" s="146" t="s">
        <v>2135</v>
      </c>
      <c r="K13" s="145" t="s">
        <v>2135</v>
      </c>
      <c r="L13" s="146" t="s">
        <v>2135</v>
      </c>
      <c r="M13" s="145" t="s">
        <v>2135</v>
      </c>
      <c r="N13" s="146" t="s">
        <v>2135</v>
      </c>
      <c r="O13" s="145" t="s">
        <v>2135</v>
      </c>
      <c r="P13" s="146" t="s">
        <v>2135</v>
      </c>
    </row>
    <row r="14" spans="1:16" outlineLevel="3">
      <c r="A14" s="144" t="s">
        <v>2141</v>
      </c>
      <c r="B14" s="160" t="s">
        <v>2117</v>
      </c>
      <c r="C14" s="160" t="s">
        <v>2117</v>
      </c>
      <c r="D14" s="154" t="s">
        <v>2117</v>
      </c>
      <c r="E14" s="145" t="s">
        <v>2134</v>
      </c>
      <c r="F14" s="146" t="s">
        <v>2135</v>
      </c>
      <c r="G14" s="145" t="s">
        <v>2135</v>
      </c>
      <c r="H14" s="146" t="s">
        <v>2135</v>
      </c>
      <c r="I14" s="145" t="s">
        <v>2135</v>
      </c>
      <c r="J14" s="146" t="s">
        <v>2135</v>
      </c>
      <c r="K14" s="145" t="s">
        <v>2135</v>
      </c>
      <c r="L14" s="146" t="s">
        <v>2135</v>
      </c>
      <c r="M14" s="145" t="s">
        <v>2135</v>
      </c>
      <c r="N14" s="146" t="s">
        <v>2135</v>
      </c>
      <c r="O14" s="145" t="s">
        <v>2135</v>
      </c>
      <c r="P14" s="146" t="s">
        <v>2135</v>
      </c>
    </row>
    <row r="15" spans="1:16" outlineLevel="3">
      <c r="A15" s="144" t="s">
        <v>2142</v>
      </c>
      <c r="B15" s="160" t="s">
        <v>2117</v>
      </c>
      <c r="C15" s="160" t="s">
        <v>2117</v>
      </c>
      <c r="D15" s="154" t="s">
        <v>2117</v>
      </c>
      <c r="E15" s="145" t="s">
        <v>2134</v>
      </c>
      <c r="F15" s="146" t="s">
        <v>2135</v>
      </c>
      <c r="G15" s="145" t="s">
        <v>2135</v>
      </c>
      <c r="H15" s="146" t="s">
        <v>2135</v>
      </c>
      <c r="I15" s="145" t="s">
        <v>2135</v>
      </c>
      <c r="J15" s="146" t="s">
        <v>2135</v>
      </c>
      <c r="K15" s="145" t="s">
        <v>2135</v>
      </c>
      <c r="L15" s="146" t="s">
        <v>2135</v>
      </c>
      <c r="M15" s="145" t="s">
        <v>2135</v>
      </c>
      <c r="N15" s="146" t="s">
        <v>2135</v>
      </c>
      <c r="O15" s="145" t="s">
        <v>2135</v>
      </c>
      <c r="P15" s="146" t="s">
        <v>2135</v>
      </c>
    </row>
    <row r="16" spans="1:16" outlineLevel="2">
      <c r="A16" s="144" t="s">
        <v>2143</v>
      </c>
      <c r="B16" s="160" t="s">
        <v>2117</v>
      </c>
      <c r="C16" s="160" t="s">
        <v>2117</v>
      </c>
      <c r="D16" s="154" t="s">
        <v>2117</v>
      </c>
      <c r="E16" s="145" t="s">
        <v>2135</v>
      </c>
      <c r="F16" s="146" t="s">
        <v>2135</v>
      </c>
      <c r="G16" s="145" t="s">
        <v>2135</v>
      </c>
      <c r="H16" s="146" t="s">
        <v>2135</v>
      </c>
      <c r="I16" s="145" t="s">
        <v>2135</v>
      </c>
      <c r="J16" s="146" t="s">
        <v>2135</v>
      </c>
      <c r="K16" s="145" t="s">
        <v>2135</v>
      </c>
      <c r="L16" s="146" t="s">
        <v>2135</v>
      </c>
      <c r="M16" s="145" t="s">
        <v>2135</v>
      </c>
      <c r="N16" s="146" t="s">
        <v>2135</v>
      </c>
      <c r="O16" s="145" t="s">
        <v>2135</v>
      </c>
      <c r="P16" s="146" t="s">
        <v>2135</v>
      </c>
    </row>
    <row r="17" spans="1:16" outlineLevel="3">
      <c r="A17" s="144" t="s">
        <v>2144</v>
      </c>
      <c r="B17" s="160" t="s">
        <v>2117</v>
      </c>
      <c r="C17" s="160" t="s">
        <v>2117</v>
      </c>
      <c r="D17" s="154" t="s">
        <v>2117</v>
      </c>
      <c r="E17" s="145" t="s">
        <v>2134</v>
      </c>
      <c r="F17" s="146" t="s">
        <v>2135</v>
      </c>
      <c r="G17" s="145" t="s">
        <v>2135</v>
      </c>
      <c r="H17" s="146" t="s">
        <v>2135</v>
      </c>
      <c r="I17" s="145" t="s">
        <v>2135</v>
      </c>
      <c r="J17" s="146" t="s">
        <v>2135</v>
      </c>
      <c r="K17" s="145" t="s">
        <v>2135</v>
      </c>
      <c r="L17" s="146" t="s">
        <v>2135</v>
      </c>
      <c r="M17" s="145" t="s">
        <v>2135</v>
      </c>
      <c r="N17" s="146" t="s">
        <v>2135</v>
      </c>
      <c r="O17" s="145" t="s">
        <v>2135</v>
      </c>
      <c r="P17" s="146" t="s">
        <v>2135</v>
      </c>
    </row>
    <row r="18" spans="1:16" outlineLevel="3">
      <c r="A18" s="144" t="s">
        <v>2145</v>
      </c>
      <c r="B18" s="160" t="s">
        <v>2117</v>
      </c>
      <c r="C18" s="160" t="s">
        <v>2117</v>
      </c>
      <c r="D18" s="154" t="s">
        <v>2117</v>
      </c>
      <c r="E18" s="145" t="s">
        <v>2134</v>
      </c>
      <c r="F18" s="146" t="s">
        <v>2135</v>
      </c>
      <c r="G18" s="145" t="s">
        <v>2135</v>
      </c>
      <c r="H18" s="146" t="s">
        <v>2135</v>
      </c>
      <c r="I18" s="145" t="s">
        <v>2135</v>
      </c>
      <c r="J18" s="146" t="s">
        <v>2135</v>
      </c>
      <c r="K18" s="145" t="s">
        <v>2135</v>
      </c>
      <c r="L18" s="146" t="s">
        <v>2135</v>
      </c>
      <c r="M18" s="145" t="s">
        <v>2135</v>
      </c>
      <c r="N18" s="146" t="s">
        <v>2135</v>
      </c>
      <c r="O18" s="145" t="s">
        <v>2135</v>
      </c>
      <c r="P18" s="146" t="s">
        <v>2135</v>
      </c>
    </row>
    <row r="19" spans="1:16" outlineLevel="3">
      <c r="A19" s="144" t="s">
        <v>2146</v>
      </c>
      <c r="B19" s="160" t="s">
        <v>2117</v>
      </c>
      <c r="C19" s="160" t="s">
        <v>2117</v>
      </c>
      <c r="D19" s="154" t="s">
        <v>2117</v>
      </c>
      <c r="E19" s="145" t="s">
        <v>2134</v>
      </c>
      <c r="F19" s="146" t="s">
        <v>2135</v>
      </c>
      <c r="G19" s="145" t="s">
        <v>2135</v>
      </c>
      <c r="H19" s="146" t="s">
        <v>2135</v>
      </c>
      <c r="I19" s="145" t="s">
        <v>2135</v>
      </c>
      <c r="J19" s="146" t="s">
        <v>2135</v>
      </c>
      <c r="K19" s="145" t="s">
        <v>2135</v>
      </c>
      <c r="L19" s="146" t="s">
        <v>2135</v>
      </c>
      <c r="M19" s="145" t="s">
        <v>2135</v>
      </c>
      <c r="N19" s="146" t="s">
        <v>2135</v>
      </c>
      <c r="O19" s="145" t="s">
        <v>2135</v>
      </c>
      <c r="P19" s="146" t="s">
        <v>2135</v>
      </c>
    </row>
    <row r="20" spans="1:16" outlineLevel="3">
      <c r="A20" s="144" t="s">
        <v>2147</v>
      </c>
      <c r="B20" s="160" t="s">
        <v>2117</v>
      </c>
      <c r="C20" s="160" t="s">
        <v>2117</v>
      </c>
      <c r="D20" s="154" t="s">
        <v>2117</v>
      </c>
      <c r="E20" s="145" t="s">
        <v>2134</v>
      </c>
      <c r="F20" s="146" t="s">
        <v>2135</v>
      </c>
      <c r="G20" s="145" t="s">
        <v>2135</v>
      </c>
      <c r="H20" s="146" t="s">
        <v>2135</v>
      </c>
      <c r="I20" s="145" t="s">
        <v>2135</v>
      </c>
      <c r="J20" s="146" t="s">
        <v>2135</v>
      </c>
      <c r="K20" s="145" t="s">
        <v>2135</v>
      </c>
      <c r="L20" s="146" t="s">
        <v>2135</v>
      </c>
      <c r="M20" s="145" t="s">
        <v>2135</v>
      </c>
      <c r="N20" s="146" t="s">
        <v>2135</v>
      </c>
      <c r="O20" s="145" t="s">
        <v>2135</v>
      </c>
      <c r="P20" s="146" t="s">
        <v>2135</v>
      </c>
    </row>
    <row r="21" spans="1:16" outlineLevel="2">
      <c r="A21" s="144" t="s">
        <v>2148</v>
      </c>
      <c r="B21" s="160" t="s">
        <v>2117</v>
      </c>
      <c r="C21" s="160" t="s">
        <v>2117</v>
      </c>
      <c r="D21" s="154" t="s">
        <v>2117</v>
      </c>
      <c r="E21" s="145" t="s">
        <v>2117</v>
      </c>
      <c r="F21" s="146" t="s">
        <v>2117</v>
      </c>
      <c r="G21" s="145" t="s">
        <v>2117</v>
      </c>
      <c r="H21" s="146" t="s">
        <v>2117</v>
      </c>
      <c r="I21" s="145" t="s">
        <v>2117</v>
      </c>
      <c r="J21" s="146" t="s">
        <v>2117</v>
      </c>
      <c r="K21" s="145" t="s">
        <v>2117</v>
      </c>
      <c r="L21" s="146" t="s">
        <v>2117</v>
      </c>
      <c r="M21" s="145" t="s">
        <v>2117</v>
      </c>
      <c r="N21" s="146" t="s">
        <v>2117</v>
      </c>
      <c r="O21" s="145" t="s">
        <v>2117</v>
      </c>
      <c r="P21" s="146" t="s">
        <v>2117</v>
      </c>
    </row>
    <row r="22" spans="1:16" outlineLevel="3">
      <c r="A22" s="144" t="s">
        <v>2149</v>
      </c>
      <c r="B22" s="160" t="s">
        <v>2117</v>
      </c>
      <c r="C22" s="160" t="s">
        <v>2117</v>
      </c>
      <c r="D22" s="154" t="s">
        <v>2117</v>
      </c>
      <c r="E22" s="145" t="s">
        <v>2134</v>
      </c>
      <c r="F22" s="146" t="s">
        <v>2135</v>
      </c>
      <c r="G22" s="145" t="s">
        <v>2135</v>
      </c>
      <c r="H22" s="146" t="s">
        <v>2135</v>
      </c>
      <c r="I22" s="145" t="s">
        <v>2135</v>
      </c>
      <c r="J22" s="146" t="s">
        <v>2135</v>
      </c>
      <c r="K22" s="145" t="s">
        <v>2135</v>
      </c>
      <c r="L22" s="146" t="s">
        <v>2135</v>
      </c>
      <c r="M22" s="145" t="s">
        <v>2135</v>
      </c>
      <c r="N22" s="146" t="s">
        <v>2135</v>
      </c>
      <c r="O22" s="145" t="s">
        <v>2135</v>
      </c>
      <c r="P22" s="146" t="s">
        <v>2135</v>
      </c>
    </row>
    <row r="23" spans="1:16" outlineLevel="3">
      <c r="A23" s="144" t="s">
        <v>2150</v>
      </c>
      <c r="B23" s="160" t="s">
        <v>2117</v>
      </c>
      <c r="C23" s="160" t="s">
        <v>2117</v>
      </c>
      <c r="D23" s="154" t="s">
        <v>2117</v>
      </c>
      <c r="E23" s="145" t="s">
        <v>2134</v>
      </c>
      <c r="F23" s="146" t="s">
        <v>2135</v>
      </c>
      <c r="G23" s="145" t="s">
        <v>2135</v>
      </c>
      <c r="H23" s="146" t="s">
        <v>2135</v>
      </c>
      <c r="I23" s="145" t="s">
        <v>2135</v>
      </c>
      <c r="J23" s="146" t="s">
        <v>2135</v>
      </c>
      <c r="K23" s="145" t="s">
        <v>2135</v>
      </c>
      <c r="L23" s="146" t="s">
        <v>2135</v>
      </c>
      <c r="M23" s="145" t="s">
        <v>2135</v>
      </c>
      <c r="N23" s="146" t="s">
        <v>2135</v>
      </c>
      <c r="O23" s="145" t="s">
        <v>2135</v>
      </c>
      <c r="P23" s="146" t="s">
        <v>2135</v>
      </c>
    </row>
    <row r="24" spans="1:16" outlineLevel="3">
      <c r="A24" s="144" t="s">
        <v>2151</v>
      </c>
      <c r="B24" s="160" t="s">
        <v>2117</v>
      </c>
      <c r="C24" s="160" t="s">
        <v>2117</v>
      </c>
      <c r="D24" s="154" t="s">
        <v>2117</v>
      </c>
      <c r="E24" s="145" t="s">
        <v>2134</v>
      </c>
      <c r="F24" s="146" t="s">
        <v>2135</v>
      </c>
      <c r="G24" s="145" t="s">
        <v>2135</v>
      </c>
      <c r="H24" s="146" t="s">
        <v>2135</v>
      </c>
      <c r="I24" s="145" t="s">
        <v>2135</v>
      </c>
      <c r="J24" s="146" t="s">
        <v>2135</v>
      </c>
      <c r="K24" s="145" t="s">
        <v>2135</v>
      </c>
      <c r="L24" s="146" t="s">
        <v>2135</v>
      </c>
      <c r="M24" s="145" t="s">
        <v>2135</v>
      </c>
      <c r="N24" s="146" t="s">
        <v>2135</v>
      </c>
      <c r="O24" s="145" t="s">
        <v>2135</v>
      </c>
      <c r="P24" s="146" t="s">
        <v>2135</v>
      </c>
    </row>
    <row r="25" spans="1:16" outlineLevel="3">
      <c r="A25" s="144" t="s">
        <v>2152</v>
      </c>
      <c r="B25" s="160" t="s">
        <v>2117</v>
      </c>
      <c r="C25" s="160" t="s">
        <v>2117</v>
      </c>
      <c r="D25" s="154" t="s">
        <v>2117</v>
      </c>
      <c r="E25" s="145" t="s">
        <v>2134</v>
      </c>
      <c r="F25" s="146" t="s">
        <v>2135</v>
      </c>
      <c r="G25" s="145" t="s">
        <v>2135</v>
      </c>
      <c r="H25" s="146" t="s">
        <v>2135</v>
      </c>
      <c r="I25" s="145" t="s">
        <v>2135</v>
      </c>
      <c r="J25" s="146" t="s">
        <v>2135</v>
      </c>
      <c r="K25" s="145" t="s">
        <v>2135</v>
      </c>
      <c r="L25" s="146" t="s">
        <v>2135</v>
      </c>
      <c r="M25" s="145" t="s">
        <v>2135</v>
      </c>
      <c r="N25" s="146" t="s">
        <v>2135</v>
      </c>
      <c r="O25" s="145" t="s">
        <v>2135</v>
      </c>
      <c r="P25" s="146" t="s">
        <v>2135</v>
      </c>
    </row>
    <row r="26" spans="1:16" outlineLevel="2">
      <c r="A26" s="144" t="s">
        <v>2153</v>
      </c>
      <c r="B26" s="160" t="s">
        <v>2117</v>
      </c>
      <c r="C26" s="160" t="s">
        <v>2117</v>
      </c>
      <c r="D26" s="154" t="s">
        <v>2117</v>
      </c>
      <c r="E26" s="145" t="s">
        <v>2117</v>
      </c>
      <c r="F26" s="146" t="s">
        <v>2117</v>
      </c>
      <c r="G26" s="145" t="s">
        <v>2117</v>
      </c>
      <c r="H26" s="146" t="s">
        <v>2117</v>
      </c>
      <c r="I26" s="145" t="s">
        <v>2117</v>
      </c>
      <c r="J26" s="146" t="s">
        <v>2117</v>
      </c>
      <c r="K26" s="145" t="s">
        <v>2117</v>
      </c>
      <c r="L26" s="146" t="s">
        <v>2117</v>
      </c>
      <c r="M26" s="145" t="s">
        <v>2117</v>
      </c>
      <c r="N26" s="146" t="s">
        <v>2117</v>
      </c>
      <c r="O26" s="145" t="s">
        <v>2117</v>
      </c>
      <c r="P26" s="146" t="s">
        <v>2117</v>
      </c>
    </row>
    <row r="27" spans="1:16" outlineLevel="3">
      <c r="A27" s="144" t="s">
        <v>2154</v>
      </c>
      <c r="B27" s="160" t="s">
        <v>2117</v>
      </c>
      <c r="C27" s="160" t="s">
        <v>2117</v>
      </c>
      <c r="D27" s="154" t="s">
        <v>2117</v>
      </c>
      <c r="E27" s="145" t="s">
        <v>2134</v>
      </c>
      <c r="F27" s="146" t="s">
        <v>2135</v>
      </c>
      <c r="G27" s="145" t="s">
        <v>2135</v>
      </c>
      <c r="H27" s="146" t="s">
        <v>2135</v>
      </c>
      <c r="I27" s="145" t="s">
        <v>2135</v>
      </c>
      <c r="J27" s="146" t="s">
        <v>2135</v>
      </c>
      <c r="K27" s="145" t="s">
        <v>2135</v>
      </c>
      <c r="L27" s="146" t="s">
        <v>2135</v>
      </c>
      <c r="M27" s="145" t="s">
        <v>2135</v>
      </c>
      <c r="N27" s="146" t="s">
        <v>2135</v>
      </c>
      <c r="O27" s="145" t="s">
        <v>2135</v>
      </c>
      <c r="P27" s="146" t="s">
        <v>2135</v>
      </c>
    </row>
    <row r="28" spans="1:16" outlineLevel="3">
      <c r="A28" s="144" t="s">
        <v>2155</v>
      </c>
      <c r="B28" s="160" t="s">
        <v>2117</v>
      </c>
      <c r="C28" s="160" t="s">
        <v>2117</v>
      </c>
      <c r="D28" s="154" t="s">
        <v>2117</v>
      </c>
      <c r="E28" s="145" t="s">
        <v>2134</v>
      </c>
      <c r="F28" s="146" t="s">
        <v>2135</v>
      </c>
      <c r="G28" s="145" t="s">
        <v>2135</v>
      </c>
      <c r="H28" s="146" t="s">
        <v>2135</v>
      </c>
      <c r="I28" s="145" t="s">
        <v>2135</v>
      </c>
      <c r="J28" s="146" t="s">
        <v>2135</v>
      </c>
      <c r="K28" s="145" t="s">
        <v>2135</v>
      </c>
      <c r="L28" s="146" t="s">
        <v>2135</v>
      </c>
      <c r="M28" s="145" t="s">
        <v>2135</v>
      </c>
      <c r="N28" s="146" t="s">
        <v>2135</v>
      </c>
      <c r="O28" s="145" t="s">
        <v>2135</v>
      </c>
      <c r="P28" s="146" t="s">
        <v>2135</v>
      </c>
    </row>
    <row r="29" spans="1:16" outlineLevel="3">
      <c r="A29" s="144" t="s">
        <v>2156</v>
      </c>
      <c r="B29" s="160" t="s">
        <v>2117</v>
      </c>
      <c r="C29" s="160" t="s">
        <v>2117</v>
      </c>
      <c r="D29" s="154" t="s">
        <v>2117</v>
      </c>
      <c r="E29" s="145" t="s">
        <v>2134</v>
      </c>
      <c r="F29" s="146" t="s">
        <v>2135</v>
      </c>
      <c r="G29" s="145" t="s">
        <v>2135</v>
      </c>
      <c r="H29" s="146" t="s">
        <v>2135</v>
      </c>
      <c r="I29" s="145" t="s">
        <v>2135</v>
      </c>
      <c r="J29" s="146" t="s">
        <v>2135</v>
      </c>
      <c r="K29" s="145" t="s">
        <v>2135</v>
      </c>
      <c r="L29" s="146" t="s">
        <v>2135</v>
      </c>
      <c r="M29" s="145" t="s">
        <v>2135</v>
      </c>
      <c r="N29" s="146" t="s">
        <v>2135</v>
      </c>
      <c r="O29" s="145" t="s">
        <v>2135</v>
      </c>
      <c r="P29" s="146" t="s">
        <v>2135</v>
      </c>
    </row>
    <row r="30" spans="1:16" outlineLevel="1">
      <c r="A30" s="144" t="s">
        <v>2157</v>
      </c>
      <c r="B30" s="160" t="s">
        <v>2117</v>
      </c>
      <c r="C30" s="160" t="s">
        <v>2117</v>
      </c>
      <c r="D30" s="154" t="s">
        <v>2117</v>
      </c>
      <c r="E30" s="145" t="s">
        <v>2117</v>
      </c>
      <c r="F30" s="146" t="s">
        <v>2117</v>
      </c>
      <c r="G30" s="145" t="s">
        <v>2117</v>
      </c>
      <c r="H30" s="146" t="s">
        <v>2117</v>
      </c>
      <c r="I30" s="145" t="s">
        <v>2117</v>
      </c>
      <c r="J30" s="146" t="s">
        <v>2117</v>
      </c>
      <c r="K30" s="145" t="s">
        <v>2117</v>
      </c>
      <c r="L30" s="146" t="s">
        <v>2117</v>
      </c>
      <c r="M30" s="145" t="s">
        <v>2117</v>
      </c>
      <c r="N30" s="146" t="s">
        <v>2117</v>
      </c>
      <c r="O30" s="145" t="s">
        <v>2117</v>
      </c>
      <c r="P30" s="146" t="s">
        <v>2117</v>
      </c>
    </row>
    <row r="31" spans="1:16" outlineLevel="2">
      <c r="A31" s="144" t="s">
        <v>2158</v>
      </c>
      <c r="B31" s="160" t="s">
        <v>2117</v>
      </c>
      <c r="C31" s="160" t="s">
        <v>2117</v>
      </c>
      <c r="D31" s="154" t="s">
        <v>2117</v>
      </c>
      <c r="E31" s="145" t="s">
        <v>2134</v>
      </c>
      <c r="F31" s="146" t="s">
        <v>2134</v>
      </c>
      <c r="G31" s="145" t="s">
        <v>2135</v>
      </c>
      <c r="H31" s="146" t="s">
        <v>2135</v>
      </c>
      <c r="I31" s="145" t="s">
        <v>2135</v>
      </c>
      <c r="J31" s="146" t="s">
        <v>2135</v>
      </c>
      <c r="K31" s="145" t="s">
        <v>2135</v>
      </c>
      <c r="L31" s="146" t="s">
        <v>2135</v>
      </c>
      <c r="M31" s="145" t="s">
        <v>2135</v>
      </c>
      <c r="N31" s="146" t="s">
        <v>2135</v>
      </c>
      <c r="O31" s="145" t="s">
        <v>2135</v>
      </c>
      <c r="P31" s="146" t="s">
        <v>2135</v>
      </c>
    </row>
    <row r="32" spans="1:16" outlineLevel="2">
      <c r="A32" s="144" t="s">
        <v>2159</v>
      </c>
      <c r="B32" s="160" t="s">
        <v>2117</v>
      </c>
      <c r="C32" s="160" t="s">
        <v>2117</v>
      </c>
      <c r="D32" s="154" t="s">
        <v>2117</v>
      </c>
      <c r="E32" s="145" t="s">
        <v>2134</v>
      </c>
      <c r="F32" s="146" t="s">
        <v>2134</v>
      </c>
      <c r="G32" s="145" t="s">
        <v>2135</v>
      </c>
      <c r="H32" s="146" t="s">
        <v>2135</v>
      </c>
      <c r="I32" s="145" t="s">
        <v>2135</v>
      </c>
      <c r="J32" s="146" t="s">
        <v>2135</v>
      </c>
      <c r="K32" s="145" t="s">
        <v>2135</v>
      </c>
      <c r="L32" s="146" t="s">
        <v>2135</v>
      </c>
      <c r="M32" s="145" t="s">
        <v>2135</v>
      </c>
      <c r="N32" s="146" t="s">
        <v>2135</v>
      </c>
      <c r="O32" s="145" t="s">
        <v>2135</v>
      </c>
      <c r="P32" s="146" t="s">
        <v>2135</v>
      </c>
    </row>
    <row r="33" spans="1:16" outlineLevel="1">
      <c r="A33" s="144" t="s">
        <v>2160</v>
      </c>
      <c r="B33" s="160" t="s">
        <v>2117</v>
      </c>
      <c r="C33" s="160" t="s">
        <v>2117</v>
      </c>
      <c r="D33" s="154" t="s">
        <v>2117</v>
      </c>
      <c r="E33" s="145" t="s">
        <v>2117</v>
      </c>
      <c r="F33" s="146" t="s">
        <v>2117</v>
      </c>
      <c r="G33" s="145" t="s">
        <v>2117</v>
      </c>
      <c r="H33" s="146" t="s">
        <v>2117</v>
      </c>
      <c r="I33" s="145" t="s">
        <v>2117</v>
      </c>
      <c r="J33" s="146" t="s">
        <v>2117</v>
      </c>
      <c r="K33" s="145" t="s">
        <v>2117</v>
      </c>
      <c r="L33" s="146" t="s">
        <v>2117</v>
      </c>
      <c r="M33" s="145" t="s">
        <v>2117</v>
      </c>
      <c r="N33" s="146" t="s">
        <v>2117</v>
      </c>
      <c r="O33" s="145" t="s">
        <v>2117</v>
      </c>
      <c r="P33" s="146" t="s">
        <v>2117</v>
      </c>
    </row>
    <row r="34" spans="1:16" outlineLevel="2">
      <c r="A34" s="144" t="s">
        <v>2161</v>
      </c>
      <c r="B34" s="160" t="s">
        <v>2117</v>
      </c>
      <c r="C34" s="160" t="s">
        <v>2117</v>
      </c>
      <c r="D34" s="154" t="s">
        <v>2117</v>
      </c>
      <c r="E34" s="145" t="s">
        <v>2135</v>
      </c>
      <c r="F34" s="146" t="s">
        <v>2135</v>
      </c>
      <c r="G34" s="145" t="s">
        <v>2134</v>
      </c>
      <c r="H34" s="146" t="s">
        <v>2135</v>
      </c>
      <c r="I34" s="145" t="s">
        <v>2135</v>
      </c>
      <c r="J34" s="146" t="s">
        <v>2135</v>
      </c>
      <c r="K34" s="145" t="s">
        <v>2134</v>
      </c>
      <c r="L34" s="146" t="s">
        <v>2135</v>
      </c>
      <c r="M34" s="145" t="s">
        <v>2134</v>
      </c>
      <c r="N34" s="146" t="s">
        <v>2135</v>
      </c>
      <c r="O34" s="145" t="s">
        <v>2134</v>
      </c>
      <c r="P34" s="146" t="s">
        <v>2135</v>
      </c>
    </row>
    <row r="35" spans="1:16" outlineLevel="2">
      <c r="A35" s="144" t="s">
        <v>2162</v>
      </c>
      <c r="B35" s="160" t="s">
        <v>2117</v>
      </c>
      <c r="C35" s="160" t="s">
        <v>2117</v>
      </c>
      <c r="D35" s="154" t="s">
        <v>2117</v>
      </c>
      <c r="E35" s="145" t="s">
        <v>2134</v>
      </c>
      <c r="F35" s="146" t="s">
        <v>2134</v>
      </c>
      <c r="G35" s="145" t="s">
        <v>2134</v>
      </c>
      <c r="H35" s="146" t="s">
        <v>2135</v>
      </c>
      <c r="I35" s="145" t="s">
        <v>2135</v>
      </c>
      <c r="J35" s="146" t="s">
        <v>2135</v>
      </c>
      <c r="K35" s="145" t="s">
        <v>2134</v>
      </c>
      <c r="L35" s="146" t="s">
        <v>2135</v>
      </c>
      <c r="M35" s="145" t="s">
        <v>2134</v>
      </c>
      <c r="N35" s="146" t="s">
        <v>2135</v>
      </c>
      <c r="O35" s="145" t="s">
        <v>2134</v>
      </c>
      <c r="P35" s="146" t="s">
        <v>2135</v>
      </c>
    </row>
    <row r="36" spans="1:16" outlineLevel="2">
      <c r="A36" s="144" t="s">
        <v>2163</v>
      </c>
      <c r="B36" s="160" t="s">
        <v>2117</v>
      </c>
      <c r="C36" s="160" t="s">
        <v>2117</v>
      </c>
      <c r="D36" s="154" t="s">
        <v>2117</v>
      </c>
      <c r="E36" s="145" t="s">
        <v>2134</v>
      </c>
      <c r="F36" s="146" t="s">
        <v>2134</v>
      </c>
      <c r="G36" s="145" t="s">
        <v>2134</v>
      </c>
      <c r="H36" s="146" t="s">
        <v>2135</v>
      </c>
      <c r="I36" s="145" t="s">
        <v>2135</v>
      </c>
      <c r="J36" s="146" t="s">
        <v>2135</v>
      </c>
      <c r="K36" s="145" t="s">
        <v>2134</v>
      </c>
      <c r="L36" s="146" t="s">
        <v>2135</v>
      </c>
      <c r="M36" s="145" t="s">
        <v>2134</v>
      </c>
      <c r="N36" s="146" t="s">
        <v>2135</v>
      </c>
      <c r="O36" s="145" t="s">
        <v>2134</v>
      </c>
      <c r="P36" s="146" t="s">
        <v>2135</v>
      </c>
    </row>
    <row r="37" spans="1:16" outlineLevel="2">
      <c r="A37" s="144" t="s">
        <v>2164</v>
      </c>
      <c r="B37" s="160" t="s">
        <v>2117</v>
      </c>
      <c r="C37" s="160" t="s">
        <v>2117</v>
      </c>
      <c r="D37" s="154" t="s">
        <v>2117</v>
      </c>
      <c r="E37" s="145" t="s">
        <v>2134</v>
      </c>
      <c r="F37" s="146" t="s">
        <v>2134</v>
      </c>
      <c r="G37" s="145" t="s">
        <v>2134</v>
      </c>
      <c r="H37" s="146" t="s">
        <v>2135</v>
      </c>
      <c r="I37" s="145" t="s">
        <v>2135</v>
      </c>
      <c r="J37" s="146" t="s">
        <v>2135</v>
      </c>
      <c r="K37" s="145" t="s">
        <v>2134</v>
      </c>
      <c r="L37" s="146" t="s">
        <v>2135</v>
      </c>
      <c r="M37" s="145" t="s">
        <v>2134</v>
      </c>
      <c r="N37" s="146" t="s">
        <v>2135</v>
      </c>
      <c r="O37" s="145" t="s">
        <v>2134</v>
      </c>
      <c r="P37" s="146" t="s">
        <v>2135</v>
      </c>
    </row>
    <row r="38" spans="1:16" outlineLevel="2">
      <c r="A38" s="144" t="s">
        <v>2165</v>
      </c>
      <c r="B38" s="160" t="s">
        <v>2117</v>
      </c>
      <c r="C38" s="160" t="s">
        <v>2117</v>
      </c>
      <c r="D38" s="154" t="s">
        <v>2117</v>
      </c>
      <c r="E38" s="145" t="s">
        <v>2134</v>
      </c>
      <c r="F38" s="146" t="s">
        <v>2134</v>
      </c>
      <c r="G38" s="145" t="s">
        <v>2134</v>
      </c>
      <c r="H38" s="146" t="s">
        <v>2135</v>
      </c>
      <c r="I38" s="145" t="s">
        <v>2135</v>
      </c>
      <c r="J38" s="146" t="s">
        <v>2135</v>
      </c>
      <c r="K38" s="145" t="s">
        <v>2134</v>
      </c>
      <c r="L38" s="146" t="s">
        <v>2135</v>
      </c>
      <c r="M38" s="145" t="s">
        <v>2134</v>
      </c>
      <c r="N38" s="146" t="s">
        <v>2135</v>
      </c>
      <c r="O38" s="145" t="s">
        <v>2134</v>
      </c>
      <c r="P38" s="146" t="s">
        <v>2135</v>
      </c>
    </row>
    <row r="39" spans="1:16" outlineLevel="2">
      <c r="A39" s="144" t="s">
        <v>2166</v>
      </c>
      <c r="B39" s="160" t="s">
        <v>2117</v>
      </c>
      <c r="C39" s="160" t="s">
        <v>2117</v>
      </c>
      <c r="D39" s="154" t="s">
        <v>2117</v>
      </c>
      <c r="E39" s="145" t="s">
        <v>2134</v>
      </c>
      <c r="F39" s="146" t="s">
        <v>2134</v>
      </c>
      <c r="G39" s="145" t="s">
        <v>2134</v>
      </c>
      <c r="H39" s="146" t="s">
        <v>2135</v>
      </c>
      <c r="I39" s="145" t="s">
        <v>2135</v>
      </c>
      <c r="J39" s="146" t="s">
        <v>2135</v>
      </c>
      <c r="K39" s="145" t="s">
        <v>2134</v>
      </c>
      <c r="L39" s="146" t="s">
        <v>2135</v>
      </c>
      <c r="M39" s="145" t="s">
        <v>2134</v>
      </c>
      <c r="N39" s="146" t="s">
        <v>2135</v>
      </c>
      <c r="O39" s="145" t="s">
        <v>2134</v>
      </c>
      <c r="P39" s="146" t="s">
        <v>2135</v>
      </c>
    </row>
    <row r="40" spans="1:16" outlineLevel="2">
      <c r="A40" s="144" t="s">
        <v>2167</v>
      </c>
      <c r="B40" s="160" t="s">
        <v>2117</v>
      </c>
      <c r="C40" s="160" t="s">
        <v>2117</v>
      </c>
      <c r="D40" s="154" t="s">
        <v>2117</v>
      </c>
      <c r="E40" s="145" t="s">
        <v>2135</v>
      </c>
      <c r="F40" s="146" t="s">
        <v>2135</v>
      </c>
      <c r="G40" s="145" t="s">
        <v>2134</v>
      </c>
      <c r="H40" s="146" t="s">
        <v>2135</v>
      </c>
      <c r="I40" s="145" t="s">
        <v>2135</v>
      </c>
      <c r="J40" s="146" t="s">
        <v>2135</v>
      </c>
      <c r="K40" s="145" t="s">
        <v>2134</v>
      </c>
      <c r="L40" s="146" t="s">
        <v>2135</v>
      </c>
      <c r="M40" s="145" t="s">
        <v>2134</v>
      </c>
      <c r="N40" s="146" t="s">
        <v>2135</v>
      </c>
      <c r="O40" s="145" t="s">
        <v>2134</v>
      </c>
      <c r="P40" s="146" t="s">
        <v>2135</v>
      </c>
    </row>
    <row r="41" spans="1:16" outlineLevel="2">
      <c r="A41" s="144" t="s">
        <v>2168</v>
      </c>
      <c r="B41" s="160" t="s">
        <v>2117</v>
      </c>
      <c r="C41" s="160" t="s">
        <v>2117</v>
      </c>
      <c r="D41" s="154" t="s">
        <v>2117</v>
      </c>
      <c r="E41" s="145" t="s">
        <v>2134</v>
      </c>
      <c r="F41" s="146" t="s">
        <v>2134</v>
      </c>
      <c r="G41" s="145" t="s">
        <v>2134</v>
      </c>
      <c r="H41" s="146" t="s">
        <v>2135</v>
      </c>
      <c r="I41" s="145" t="s">
        <v>2135</v>
      </c>
      <c r="J41" s="146" t="s">
        <v>2135</v>
      </c>
      <c r="K41" s="145" t="s">
        <v>2134</v>
      </c>
      <c r="L41" s="146" t="s">
        <v>2135</v>
      </c>
      <c r="M41" s="145" t="s">
        <v>2134</v>
      </c>
      <c r="N41" s="146" t="s">
        <v>2135</v>
      </c>
      <c r="O41" s="145" t="s">
        <v>2134</v>
      </c>
      <c r="P41" s="146" t="s">
        <v>2135</v>
      </c>
    </row>
    <row r="42" spans="1:16" outlineLevel="1">
      <c r="A42" s="144" t="s">
        <v>2169</v>
      </c>
      <c r="B42" s="160" t="s">
        <v>2117</v>
      </c>
      <c r="C42" s="160" t="s">
        <v>2117</v>
      </c>
      <c r="D42" s="154" t="s">
        <v>2117</v>
      </c>
      <c r="E42" s="145" t="s">
        <v>2117</v>
      </c>
      <c r="F42" s="146" t="s">
        <v>2117</v>
      </c>
      <c r="G42" s="145" t="s">
        <v>2117</v>
      </c>
      <c r="H42" s="146" t="s">
        <v>2117</v>
      </c>
      <c r="I42" s="145" t="s">
        <v>2117</v>
      </c>
      <c r="J42" s="146" t="s">
        <v>2117</v>
      </c>
      <c r="K42" s="145" t="s">
        <v>2117</v>
      </c>
      <c r="L42" s="146" t="s">
        <v>2117</v>
      </c>
      <c r="M42" s="145" t="s">
        <v>2117</v>
      </c>
      <c r="N42" s="146" t="s">
        <v>2117</v>
      </c>
      <c r="O42" s="145" t="s">
        <v>2117</v>
      </c>
      <c r="P42" s="146" t="s">
        <v>2117</v>
      </c>
    </row>
    <row r="43" spans="1:16" outlineLevel="2">
      <c r="A43" s="144" t="s">
        <v>2170</v>
      </c>
      <c r="B43" s="160" t="s">
        <v>2117</v>
      </c>
      <c r="C43" s="160" t="s">
        <v>2117</v>
      </c>
      <c r="D43" s="154" t="s">
        <v>2117</v>
      </c>
      <c r="E43" s="145" t="s">
        <v>2135</v>
      </c>
      <c r="F43" s="146" t="s">
        <v>2135</v>
      </c>
      <c r="G43" s="145" t="s">
        <v>2135</v>
      </c>
      <c r="H43" s="146" t="s">
        <v>2135</v>
      </c>
      <c r="I43" s="145" t="s">
        <v>2135</v>
      </c>
      <c r="J43" s="146" t="s">
        <v>2135</v>
      </c>
      <c r="K43" s="145" t="s">
        <v>2135</v>
      </c>
      <c r="L43" s="146" t="s">
        <v>2135</v>
      </c>
      <c r="M43" s="145" t="s">
        <v>2134</v>
      </c>
      <c r="N43" s="146" t="s">
        <v>2135</v>
      </c>
      <c r="O43" s="145" t="s">
        <v>2134</v>
      </c>
      <c r="P43" s="146" t="s">
        <v>2135</v>
      </c>
    </row>
    <row r="44" spans="1:16" outlineLevel="2">
      <c r="A44" s="144" t="s">
        <v>2171</v>
      </c>
      <c r="B44" s="160" t="s">
        <v>2117</v>
      </c>
      <c r="C44" s="160" t="s">
        <v>2117</v>
      </c>
      <c r="D44" s="154" t="s">
        <v>2117</v>
      </c>
      <c r="E44" s="145" t="s">
        <v>2135</v>
      </c>
      <c r="F44" s="146" t="s">
        <v>2135</v>
      </c>
      <c r="G44" s="145" t="s">
        <v>2135</v>
      </c>
      <c r="H44" s="146" t="s">
        <v>2135</v>
      </c>
      <c r="I44" s="145" t="s">
        <v>2135</v>
      </c>
      <c r="J44" s="146" t="s">
        <v>2135</v>
      </c>
      <c r="K44" s="145" t="s">
        <v>2135</v>
      </c>
      <c r="L44" s="146" t="s">
        <v>2135</v>
      </c>
      <c r="M44" s="145" t="s">
        <v>2134</v>
      </c>
      <c r="N44" s="146" t="s">
        <v>2135</v>
      </c>
      <c r="O44" s="145" t="s">
        <v>2134</v>
      </c>
      <c r="P44" s="146" t="s">
        <v>2135</v>
      </c>
    </row>
    <row r="45" spans="1:16" outlineLevel="2">
      <c r="A45" s="144" t="s">
        <v>2172</v>
      </c>
      <c r="B45" s="160" t="s">
        <v>2117</v>
      </c>
      <c r="C45" s="160" t="s">
        <v>2117</v>
      </c>
      <c r="D45" s="154" t="s">
        <v>2117</v>
      </c>
      <c r="E45" s="145" t="s">
        <v>2134</v>
      </c>
      <c r="F45" s="146" t="s">
        <v>2134</v>
      </c>
      <c r="G45" s="145" t="s">
        <v>2135</v>
      </c>
      <c r="H45" s="146" t="s">
        <v>2135</v>
      </c>
      <c r="I45" s="145" t="s">
        <v>2135</v>
      </c>
      <c r="J45" s="146" t="s">
        <v>2135</v>
      </c>
      <c r="K45" s="145" t="s">
        <v>2135</v>
      </c>
      <c r="L45" s="146" t="s">
        <v>2135</v>
      </c>
      <c r="M45" s="145" t="s">
        <v>2134</v>
      </c>
      <c r="N45" s="146" t="s">
        <v>2135</v>
      </c>
      <c r="O45" s="145" t="s">
        <v>2134</v>
      </c>
      <c r="P45" s="146" t="s">
        <v>2135</v>
      </c>
    </row>
    <row r="46" spans="1:16" outlineLevel="1">
      <c r="A46" s="144" t="s">
        <v>2173</v>
      </c>
      <c r="B46" s="160" t="s">
        <v>2117</v>
      </c>
      <c r="C46" s="160" t="s">
        <v>2117</v>
      </c>
      <c r="D46" s="154" t="s">
        <v>2117</v>
      </c>
      <c r="E46" s="145" t="s">
        <v>2117</v>
      </c>
      <c r="F46" s="146" t="s">
        <v>2117</v>
      </c>
      <c r="G46" s="145" t="s">
        <v>2117</v>
      </c>
      <c r="H46" s="146" t="s">
        <v>2117</v>
      </c>
      <c r="I46" s="145" t="s">
        <v>2117</v>
      </c>
      <c r="J46" s="146" t="s">
        <v>2117</v>
      </c>
      <c r="K46" s="145" t="s">
        <v>2117</v>
      </c>
      <c r="L46" s="146" t="s">
        <v>2117</v>
      </c>
      <c r="M46" s="145" t="s">
        <v>2117</v>
      </c>
      <c r="N46" s="146" t="s">
        <v>2117</v>
      </c>
      <c r="O46" s="145" t="s">
        <v>2117</v>
      </c>
      <c r="P46" s="146" t="s">
        <v>2117</v>
      </c>
    </row>
    <row r="47" spans="1:16" outlineLevel="2">
      <c r="A47" s="144" t="s">
        <v>2174</v>
      </c>
      <c r="B47" s="160" t="s">
        <v>2117</v>
      </c>
      <c r="C47" s="160" t="s">
        <v>2117</v>
      </c>
      <c r="D47" s="154" t="s">
        <v>2117</v>
      </c>
      <c r="E47" s="145" t="s">
        <v>2117</v>
      </c>
      <c r="F47" s="146" t="s">
        <v>2117</v>
      </c>
      <c r="G47" s="145" t="s">
        <v>2117</v>
      </c>
      <c r="H47" s="146" t="s">
        <v>2117</v>
      </c>
      <c r="I47" s="145" t="s">
        <v>2117</v>
      </c>
      <c r="J47" s="146" t="s">
        <v>2117</v>
      </c>
      <c r="K47" s="145" t="s">
        <v>2117</v>
      </c>
      <c r="L47" s="146" t="s">
        <v>2117</v>
      </c>
      <c r="M47" s="145" t="s">
        <v>2117</v>
      </c>
      <c r="N47" s="146" t="s">
        <v>2117</v>
      </c>
      <c r="O47" s="145" t="s">
        <v>2117</v>
      </c>
      <c r="P47" s="146" t="s">
        <v>2117</v>
      </c>
    </row>
    <row r="48" spans="1:16" outlineLevel="3">
      <c r="A48" s="144" t="s">
        <v>2175</v>
      </c>
      <c r="B48" s="160" t="s">
        <v>2117</v>
      </c>
      <c r="C48" s="160" t="s">
        <v>2134</v>
      </c>
      <c r="D48" s="154" t="s">
        <v>2176</v>
      </c>
      <c r="E48" s="145" t="s">
        <v>2134</v>
      </c>
      <c r="F48" s="146" t="s">
        <v>2135</v>
      </c>
      <c r="G48" s="145" t="s">
        <v>2134</v>
      </c>
      <c r="H48" s="146" t="s">
        <v>2134</v>
      </c>
      <c r="I48" s="145" t="s">
        <v>2135</v>
      </c>
      <c r="J48" s="146" t="s">
        <v>2135</v>
      </c>
      <c r="K48" s="145" t="s">
        <v>2135</v>
      </c>
      <c r="L48" s="146" t="s">
        <v>2135</v>
      </c>
      <c r="M48" s="145" t="s">
        <v>2134</v>
      </c>
      <c r="N48" s="146" t="s">
        <v>2135</v>
      </c>
      <c r="O48" s="145" t="s">
        <v>2134</v>
      </c>
      <c r="P48" s="146" t="s">
        <v>2135</v>
      </c>
    </row>
    <row r="49" spans="1:16" outlineLevel="3">
      <c r="A49" s="144" t="s">
        <v>2177</v>
      </c>
      <c r="B49" s="160" t="s">
        <v>2117</v>
      </c>
      <c r="C49" s="160" t="s">
        <v>2135</v>
      </c>
      <c r="D49" s="154" t="s">
        <v>2176</v>
      </c>
      <c r="E49" s="145" t="s">
        <v>2134</v>
      </c>
      <c r="F49" s="146" t="s">
        <v>2135</v>
      </c>
      <c r="G49" s="145" t="s">
        <v>2134</v>
      </c>
      <c r="H49" s="146" t="s">
        <v>2134</v>
      </c>
      <c r="I49" s="145" t="s">
        <v>2135</v>
      </c>
      <c r="J49" s="146" t="s">
        <v>2135</v>
      </c>
      <c r="K49" s="145" t="s">
        <v>2135</v>
      </c>
      <c r="L49" s="146" t="s">
        <v>2135</v>
      </c>
      <c r="M49" s="145" t="s">
        <v>2134</v>
      </c>
      <c r="N49" s="146" t="s">
        <v>2135</v>
      </c>
      <c r="O49" s="145" t="s">
        <v>2134</v>
      </c>
      <c r="P49" s="146" t="s">
        <v>2135</v>
      </c>
    </row>
    <row r="50" spans="1:16" outlineLevel="2">
      <c r="A50" s="144" t="s">
        <v>2178</v>
      </c>
      <c r="B50" s="160" t="s">
        <v>2117</v>
      </c>
      <c r="C50" s="160" t="s">
        <v>2117</v>
      </c>
      <c r="D50" s="154" t="s">
        <v>2117</v>
      </c>
      <c r="E50" s="145" t="s">
        <v>2117</v>
      </c>
      <c r="F50" s="146" t="s">
        <v>2117</v>
      </c>
      <c r="G50" s="145" t="s">
        <v>2117</v>
      </c>
      <c r="H50" s="146" t="s">
        <v>2117</v>
      </c>
      <c r="I50" s="145" t="s">
        <v>2117</v>
      </c>
      <c r="J50" s="146" t="s">
        <v>2117</v>
      </c>
      <c r="K50" s="145" t="s">
        <v>2117</v>
      </c>
      <c r="L50" s="146" t="s">
        <v>2117</v>
      </c>
      <c r="M50" s="145" t="s">
        <v>2117</v>
      </c>
      <c r="N50" s="146" t="s">
        <v>2117</v>
      </c>
      <c r="O50" s="145" t="s">
        <v>2117</v>
      </c>
      <c r="P50" s="146" t="s">
        <v>2117</v>
      </c>
    </row>
    <row r="51" spans="1:16" outlineLevel="3">
      <c r="A51" s="144" t="s">
        <v>2179</v>
      </c>
      <c r="B51" s="160" t="s">
        <v>2117</v>
      </c>
      <c r="C51" s="160" t="s">
        <v>2135</v>
      </c>
      <c r="D51" s="154" t="s">
        <v>2176</v>
      </c>
      <c r="E51" s="145" t="s">
        <v>2134</v>
      </c>
      <c r="F51" s="146" t="s">
        <v>2135</v>
      </c>
      <c r="G51" s="145" t="s">
        <v>2134</v>
      </c>
      <c r="H51" s="146" t="s">
        <v>2134</v>
      </c>
      <c r="I51" s="145" t="s">
        <v>2135</v>
      </c>
      <c r="J51" s="146" t="s">
        <v>2135</v>
      </c>
      <c r="K51" s="145" t="s">
        <v>2135</v>
      </c>
      <c r="L51" s="146" t="s">
        <v>2135</v>
      </c>
      <c r="M51" s="145" t="s">
        <v>2135</v>
      </c>
      <c r="N51" s="146" t="s">
        <v>2135</v>
      </c>
      <c r="O51" s="145" t="s">
        <v>2134</v>
      </c>
      <c r="P51" s="146" t="s">
        <v>2135</v>
      </c>
    </row>
    <row r="52" spans="1:16" outlineLevel="3">
      <c r="A52" s="144" t="s">
        <v>2180</v>
      </c>
      <c r="B52" s="160" t="s">
        <v>2117</v>
      </c>
      <c r="C52" s="160" t="s">
        <v>2135</v>
      </c>
      <c r="D52" s="154" t="s">
        <v>2176</v>
      </c>
      <c r="E52" s="145" t="s">
        <v>2134</v>
      </c>
      <c r="F52" s="146" t="s">
        <v>2135</v>
      </c>
      <c r="G52" s="145" t="s">
        <v>2134</v>
      </c>
      <c r="H52" s="146" t="s">
        <v>2134</v>
      </c>
      <c r="I52" s="145" t="s">
        <v>2135</v>
      </c>
      <c r="J52" s="146" t="s">
        <v>2135</v>
      </c>
      <c r="K52" s="145" t="s">
        <v>2135</v>
      </c>
      <c r="L52" s="146" t="s">
        <v>2135</v>
      </c>
      <c r="M52" s="145" t="s">
        <v>2135</v>
      </c>
      <c r="N52" s="146" t="s">
        <v>2135</v>
      </c>
      <c r="O52" s="145" t="s">
        <v>2134</v>
      </c>
      <c r="P52" s="146" t="s">
        <v>2135</v>
      </c>
    </row>
    <row r="53" spans="1:16" outlineLevel="2">
      <c r="A53" s="144" t="s">
        <v>2181</v>
      </c>
      <c r="B53" s="160" t="s">
        <v>2117</v>
      </c>
      <c r="C53" s="160" t="s">
        <v>2117</v>
      </c>
      <c r="D53" s="154" t="s">
        <v>2117</v>
      </c>
      <c r="E53" s="145" t="s">
        <v>2117</v>
      </c>
      <c r="F53" s="146" t="s">
        <v>2117</v>
      </c>
      <c r="G53" s="145" t="s">
        <v>2117</v>
      </c>
      <c r="H53" s="146" t="s">
        <v>2117</v>
      </c>
      <c r="I53" s="145" t="s">
        <v>2117</v>
      </c>
      <c r="J53" s="146" t="s">
        <v>2117</v>
      </c>
      <c r="K53" s="145" t="s">
        <v>2117</v>
      </c>
      <c r="L53" s="146" t="s">
        <v>2117</v>
      </c>
      <c r="M53" s="145" t="s">
        <v>2117</v>
      </c>
      <c r="N53" s="146" t="s">
        <v>2117</v>
      </c>
      <c r="O53" s="145" t="s">
        <v>2117</v>
      </c>
      <c r="P53" s="146" t="s">
        <v>2117</v>
      </c>
    </row>
    <row r="54" spans="1:16" outlineLevel="3">
      <c r="A54" s="144" t="s">
        <v>2182</v>
      </c>
      <c r="B54" s="160" t="s">
        <v>2117</v>
      </c>
      <c r="C54" s="160" t="s">
        <v>2134</v>
      </c>
      <c r="D54" s="154" t="s">
        <v>2183</v>
      </c>
      <c r="E54" s="145" t="s">
        <v>2134</v>
      </c>
      <c r="F54" s="146" t="s">
        <v>2135</v>
      </c>
      <c r="G54" s="145" t="s">
        <v>2134</v>
      </c>
      <c r="H54" s="146" t="s">
        <v>2134</v>
      </c>
      <c r="I54" s="145" t="s">
        <v>2135</v>
      </c>
      <c r="J54" s="146" t="s">
        <v>2135</v>
      </c>
      <c r="K54" s="145" t="s">
        <v>2135</v>
      </c>
      <c r="L54" s="146" t="s">
        <v>2135</v>
      </c>
      <c r="M54" s="145" t="s">
        <v>2134</v>
      </c>
      <c r="N54" s="146" t="s">
        <v>2135</v>
      </c>
      <c r="O54" s="145" t="s">
        <v>2134</v>
      </c>
      <c r="P54" s="146" t="s">
        <v>2135</v>
      </c>
    </row>
    <row r="55" spans="1:16" outlineLevel="3">
      <c r="A55" s="144" t="s">
        <v>2184</v>
      </c>
      <c r="B55" s="160" t="s">
        <v>2117</v>
      </c>
      <c r="C55" s="160" t="s">
        <v>2135</v>
      </c>
      <c r="D55" s="154" t="s">
        <v>2183</v>
      </c>
      <c r="E55" s="145" t="s">
        <v>2134</v>
      </c>
      <c r="F55" s="146" t="s">
        <v>2135</v>
      </c>
      <c r="G55" s="145" t="s">
        <v>2134</v>
      </c>
      <c r="H55" s="146" t="s">
        <v>2134</v>
      </c>
      <c r="I55" s="145" t="s">
        <v>2135</v>
      </c>
      <c r="J55" s="146" t="s">
        <v>2135</v>
      </c>
      <c r="K55" s="145" t="s">
        <v>2135</v>
      </c>
      <c r="L55" s="146" t="s">
        <v>2135</v>
      </c>
      <c r="M55" s="145" t="s">
        <v>2134</v>
      </c>
      <c r="N55" s="146" t="s">
        <v>2135</v>
      </c>
      <c r="O55" s="145" t="s">
        <v>2134</v>
      </c>
      <c r="P55" s="146" t="s">
        <v>2135</v>
      </c>
    </row>
    <row r="56" spans="1:16" outlineLevel="3">
      <c r="A56" s="144" t="s">
        <v>2185</v>
      </c>
      <c r="B56" s="160" t="s">
        <v>2117</v>
      </c>
      <c r="C56" s="160" t="s">
        <v>2135</v>
      </c>
      <c r="D56" s="154" t="s">
        <v>2183</v>
      </c>
      <c r="E56" s="145" t="s">
        <v>2134</v>
      </c>
      <c r="F56" s="146" t="s">
        <v>2135</v>
      </c>
      <c r="G56" s="145" t="s">
        <v>2134</v>
      </c>
      <c r="H56" s="146" t="s">
        <v>2134</v>
      </c>
      <c r="I56" s="145" t="s">
        <v>2135</v>
      </c>
      <c r="J56" s="146" t="s">
        <v>2135</v>
      </c>
      <c r="K56" s="145" t="s">
        <v>2135</v>
      </c>
      <c r="L56" s="146" t="s">
        <v>2135</v>
      </c>
      <c r="M56" s="145" t="s">
        <v>2134</v>
      </c>
      <c r="N56" s="146" t="s">
        <v>2135</v>
      </c>
      <c r="O56" s="145" t="s">
        <v>2134</v>
      </c>
      <c r="P56" s="146" t="s">
        <v>2135</v>
      </c>
    </row>
    <row r="57" spans="1:16" outlineLevel="2">
      <c r="A57" s="144" t="s">
        <v>2186</v>
      </c>
      <c r="B57" s="160" t="s">
        <v>2117</v>
      </c>
      <c r="C57" s="160" t="s">
        <v>2117</v>
      </c>
      <c r="D57" s="154" t="s">
        <v>2117</v>
      </c>
      <c r="E57" s="145" t="s">
        <v>2134</v>
      </c>
      <c r="F57" s="146" t="s">
        <v>2135</v>
      </c>
      <c r="G57" s="145" t="s">
        <v>2135</v>
      </c>
      <c r="H57" s="146" t="s">
        <v>2135</v>
      </c>
      <c r="I57" s="145" t="s">
        <v>2135</v>
      </c>
      <c r="J57" s="146" t="s">
        <v>2135</v>
      </c>
      <c r="K57" s="145" t="s">
        <v>2135</v>
      </c>
      <c r="L57" s="146" t="s">
        <v>2135</v>
      </c>
      <c r="M57" s="145" t="s">
        <v>2135</v>
      </c>
      <c r="N57" s="146" t="s">
        <v>2135</v>
      </c>
      <c r="O57" s="145" t="s">
        <v>2134</v>
      </c>
      <c r="P57" s="146" t="s">
        <v>2135</v>
      </c>
    </row>
    <row r="58" spans="1:16" outlineLevel="1">
      <c r="A58" s="144" t="s">
        <v>2187</v>
      </c>
      <c r="B58" s="160" t="s">
        <v>2117</v>
      </c>
      <c r="C58" s="160" t="s">
        <v>2117</v>
      </c>
      <c r="D58" s="154" t="s">
        <v>2117</v>
      </c>
      <c r="E58" s="145" t="s">
        <v>2117</v>
      </c>
      <c r="F58" s="146" t="s">
        <v>2117</v>
      </c>
      <c r="G58" s="145" t="s">
        <v>2117</v>
      </c>
      <c r="H58" s="146" t="s">
        <v>2117</v>
      </c>
      <c r="I58" s="145" t="s">
        <v>2117</v>
      </c>
      <c r="J58" s="146" t="s">
        <v>2117</v>
      </c>
      <c r="K58" s="145" t="s">
        <v>2117</v>
      </c>
      <c r="L58" s="146" t="s">
        <v>2117</v>
      </c>
      <c r="M58" s="145" t="s">
        <v>2117</v>
      </c>
      <c r="N58" s="146" t="s">
        <v>2117</v>
      </c>
      <c r="O58" s="145" t="s">
        <v>2117</v>
      </c>
      <c r="P58" s="146" t="s">
        <v>2117</v>
      </c>
    </row>
    <row r="59" spans="1:16" outlineLevel="2">
      <c r="A59" s="144" t="s">
        <v>2188</v>
      </c>
      <c r="B59" s="160" t="s">
        <v>2117</v>
      </c>
      <c r="C59" s="160" t="s">
        <v>2134</v>
      </c>
      <c r="D59" s="154" t="s">
        <v>2189</v>
      </c>
      <c r="E59" s="145" t="s">
        <v>2117</v>
      </c>
      <c r="F59" s="146" t="s">
        <v>2117</v>
      </c>
      <c r="G59" s="145" t="s">
        <v>2117</v>
      </c>
      <c r="H59" s="146" t="s">
        <v>2117</v>
      </c>
      <c r="I59" s="145" t="s">
        <v>2134</v>
      </c>
      <c r="J59" s="146" t="s">
        <v>2134</v>
      </c>
      <c r="K59" s="145" t="s">
        <v>2117</v>
      </c>
      <c r="L59" s="146" t="s">
        <v>2117</v>
      </c>
      <c r="M59" s="145" t="s">
        <v>2117</v>
      </c>
      <c r="N59" s="146" t="s">
        <v>2117</v>
      </c>
      <c r="O59" s="145" t="s">
        <v>2135</v>
      </c>
      <c r="P59" s="146" t="s">
        <v>2135</v>
      </c>
    </row>
    <row r="60" spans="1:16" outlineLevel="2">
      <c r="A60" s="144" t="s">
        <v>2190</v>
      </c>
      <c r="B60" s="160" t="s">
        <v>2117</v>
      </c>
      <c r="C60" s="160" t="s">
        <v>2135</v>
      </c>
      <c r="D60" s="154" t="s">
        <v>2189</v>
      </c>
      <c r="E60" s="145" t="s">
        <v>2117</v>
      </c>
      <c r="F60" s="146" t="s">
        <v>2117</v>
      </c>
      <c r="G60" s="145" t="s">
        <v>2117</v>
      </c>
      <c r="H60" s="146" t="s">
        <v>2117</v>
      </c>
      <c r="I60" s="145" t="s">
        <v>2134</v>
      </c>
      <c r="J60" s="146" t="s">
        <v>2134</v>
      </c>
      <c r="K60" s="145" t="s">
        <v>2117</v>
      </c>
      <c r="L60" s="146" t="s">
        <v>2117</v>
      </c>
      <c r="M60" s="145" t="s">
        <v>2117</v>
      </c>
      <c r="N60" s="146" t="s">
        <v>2117</v>
      </c>
      <c r="O60" s="145" t="s">
        <v>2135</v>
      </c>
      <c r="P60" s="146" t="s">
        <v>2135</v>
      </c>
    </row>
    <row r="61" spans="1:16" outlineLevel="2">
      <c r="A61" s="144" t="s">
        <v>2191</v>
      </c>
      <c r="B61" s="160" t="s">
        <v>2117</v>
      </c>
      <c r="C61" s="160" t="s">
        <v>2135</v>
      </c>
      <c r="D61" s="154" t="s">
        <v>2189</v>
      </c>
      <c r="E61" s="145" t="s">
        <v>2117</v>
      </c>
      <c r="F61" s="146" t="s">
        <v>2117</v>
      </c>
      <c r="G61" s="145" t="s">
        <v>2117</v>
      </c>
      <c r="H61" s="146" t="s">
        <v>2117</v>
      </c>
      <c r="I61" s="145" t="s">
        <v>2134</v>
      </c>
      <c r="J61" s="146" t="s">
        <v>2134</v>
      </c>
      <c r="K61" s="145" t="s">
        <v>2117</v>
      </c>
      <c r="L61" s="146" t="s">
        <v>2117</v>
      </c>
      <c r="M61" s="145" t="s">
        <v>2117</v>
      </c>
      <c r="N61" s="146" t="s">
        <v>2117</v>
      </c>
      <c r="O61" s="145" t="s">
        <v>2135</v>
      </c>
      <c r="P61" s="146" t="s">
        <v>2135</v>
      </c>
    </row>
    <row r="62" spans="1:16" outlineLevel="2">
      <c r="A62" s="144" t="s">
        <v>2192</v>
      </c>
      <c r="B62" s="160" t="s">
        <v>2117</v>
      </c>
      <c r="C62" s="160" t="s">
        <v>2135</v>
      </c>
      <c r="D62" s="154" t="s">
        <v>2189</v>
      </c>
      <c r="E62" s="145" t="s">
        <v>2117</v>
      </c>
      <c r="F62" s="146" t="s">
        <v>2117</v>
      </c>
      <c r="G62" s="145" t="s">
        <v>2117</v>
      </c>
      <c r="H62" s="146" t="s">
        <v>2117</v>
      </c>
      <c r="I62" s="145" t="s">
        <v>2134</v>
      </c>
      <c r="J62" s="146" t="s">
        <v>2134</v>
      </c>
      <c r="K62" s="145" t="s">
        <v>2117</v>
      </c>
      <c r="L62" s="146" t="s">
        <v>2117</v>
      </c>
      <c r="M62" s="145" t="s">
        <v>2117</v>
      </c>
      <c r="N62" s="146" t="s">
        <v>2117</v>
      </c>
      <c r="O62" s="145" t="s">
        <v>2135</v>
      </c>
      <c r="P62" s="146" t="s">
        <v>2135</v>
      </c>
    </row>
    <row r="63" spans="1:16" outlineLevel="2">
      <c r="A63" s="144" t="s">
        <v>2193</v>
      </c>
      <c r="B63" s="160" t="s">
        <v>2117</v>
      </c>
      <c r="C63" s="160" t="s">
        <v>2135</v>
      </c>
      <c r="D63" s="154" t="s">
        <v>2189</v>
      </c>
      <c r="E63" s="145" t="s">
        <v>2117</v>
      </c>
      <c r="F63" s="146" t="s">
        <v>2117</v>
      </c>
      <c r="G63" s="145" t="s">
        <v>2117</v>
      </c>
      <c r="H63" s="146" t="s">
        <v>2117</v>
      </c>
      <c r="I63" s="145" t="s">
        <v>2134</v>
      </c>
      <c r="J63" s="146" t="s">
        <v>2134</v>
      </c>
      <c r="K63" s="145" t="s">
        <v>2117</v>
      </c>
      <c r="L63" s="146" t="s">
        <v>2117</v>
      </c>
      <c r="M63" s="145" t="s">
        <v>2117</v>
      </c>
      <c r="N63" s="146" t="s">
        <v>2117</v>
      </c>
      <c r="O63" s="145" t="s">
        <v>2135</v>
      </c>
      <c r="P63" s="146" t="s">
        <v>2135</v>
      </c>
    </row>
    <row r="64" spans="1:16" outlineLevel="2">
      <c r="A64" s="144" t="s">
        <v>2194</v>
      </c>
      <c r="B64" s="160" t="s">
        <v>2117</v>
      </c>
      <c r="C64" s="160" t="s">
        <v>2135</v>
      </c>
      <c r="D64" s="154" t="s">
        <v>2189</v>
      </c>
      <c r="E64" s="145" t="s">
        <v>2117</v>
      </c>
      <c r="F64" s="146" t="s">
        <v>2117</v>
      </c>
      <c r="G64" s="145" t="s">
        <v>2117</v>
      </c>
      <c r="H64" s="146" t="s">
        <v>2117</v>
      </c>
      <c r="I64" s="145" t="s">
        <v>2134</v>
      </c>
      <c r="J64" s="146" t="s">
        <v>2134</v>
      </c>
      <c r="K64" s="145" t="s">
        <v>2117</v>
      </c>
      <c r="L64" s="146" t="s">
        <v>2117</v>
      </c>
      <c r="M64" s="145" t="s">
        <v>2117</v>
      </c>
      <c r="N64" s="146" t="s">
        <v>2117</v>
      </c>
      <c r="O64" s="145" t="s">
        <v>2135</v>
      </c>
      <c r="P64" s="146" t="s">
        <v>2135</v>
      </c>
    </row>
    <row r="65" spans="1:16" outlineLevel="2">
      <c r="A65" s="144" t="s">
        <v>2195</v>
      </c>
      <c r="B65" s="160" t="s">
        <v>2117</v>
      </c>
      <c r="C65" s="160" t="s">
        <v>2135</v>
      </c>
      <c r="D65" s="154" t="s">
        <v>2189</v>
      </c>
      <c r="E65" s="145" t="s">
        <v>2135</v>
      </c>
      <c r="F65" s="146" t="s">
        <v>2135</v>
      </c>
      <c r="G65" s="145" t="s">
        <v>2135</v>
      </c>
      <c r="H65" s="146" t="s">
        <v>2135</v>
      </c>
      <c r="I65" s="145" t="s">
        <v>2134</v>
      </c>
      <c r="J65" s="146" t="s">
        <v>2134</v>
      </c>
      <c r="K65" s="145" t="s">
        <v>2135</v>
      </c>
      <c r="L65" s="146" t="s">
        <v>2135</v>
      </c>
      <c r="M65" s="145" t="s">
        <v>2117</v>
      </c>
      <c r="N65" s="146" t="s">
        <v>2117</v>
      </c>
      <c r="O65" s="145" t="s">
        <v>2135</v>
      </c>
      <c r="P65" s="146" t="s">
        <v>2135</v>
      </c>
    </row>
    <row r="66" spans="1:16" outlineLevel="2">
      <c r="A66" s="144" t="s">
        <v>2196</v>
      </c>
      <c r="B66" s="160" t="s">
        <v>2117</v>
      </c>
      <c r="C66" s="160" t="s">
        <v>2135</v>
      </c>
      <c r="D66" s="154" t="s">
        <v>2189</v>
      </c>
      <c r="E66" s="145" t="s">
        <v>2117</v>
      </c>
      <c r="F66" s="146" t="s">
        <v>2117</v>
      </c>
      <c r="G66" s="145" t="s">
        <v>2117</v>
      </c>
      <c r="H66" s="146" t="s">
        <v>2117</v>
      </c>
      <c r="I66" s="145" t="s">
        <v>2134</v>
      </c>
      <c r="J66" s="146" t="s">
        <v>2134</v>
      </c>
      <c r="K66" s="145" t="s">
        <v>2117</v>
      </c>
      <c r="L66" s="146" t="s">
        <v>2117</v>
      </c>
      <c r="M66" s="145" t="s">
        <v>2117</v>
      </c>
      <c r="N66" s="146" t="s">
        <v>2117</v>
      </c>
      <c r="O66" s="145" t="s">
        <v>2117</v>
      </c>
      <c r="P66" s="146" t="s">
        <v>2117</v>
      </c>
    </row>
    <row r="67" spans="1:16" outlineLevel="2">
      <c r="A67" s="144" t="s">
        <v>2197</v>
      </c>
      <c r="B67" s="160" t="s">
        <v>2117</v>
      </c>
      <c r="C67" s="160" t="s">
        <v>2135</v>
      </c>
      <c r="D67" s="154" t="s">
        <v>2189</v>
      </c>
      <c r="E67" s="145" t="s">
        <v>2117</v>
      </c>
      <c r="F67" s="146" t="s">
        <v>2117</v>
      </c>
      <c r="G67" s="145" t="s">
        <v>2117</v>
      </c>
      <c r="H67" s="146" t="s">
        <v>2117</v>
      </c>
      <c r="I67" s="145" t="s">
        <v>2134</v>
      </c>
      <c r="J67" s="146" t="s">
        <v>2134</v>
      </c>
      <c r="K67" s="145" t="s">
        <v>2117</v>
      </c>
      <c r="L67" s="146" t="s">
        <v>2117</v>
      </c>
      <c r="M67" s="145" t="s">
        <v>2117</v>
      </c>
      <c r="N67" s="146" t="s">
        <v>2117</v>
      </c>
      <c r="O67" s="145" t="s">
        <v>2117</v>
      </c>
      <c r="P67" s="146" t="s">
        <v>2117</v>
      </c>
    </row>
    <row r="68" spans="1:16" outlineLevel="1">
      <c r="A68" s="144" t="s">
        <v>2198</v>
      </c>
      <c r="B68" s="160" t="s">
        <v>2117</v>
      </c>
      <c r="C68" s="160" t="s">
        <v>2117</v>
      </c>
      <c r="D68" s="154" t="s">
        <v>2117</v>
      </c>
      <c r="E68" s="145" t="s">
        <v>2117</v>
      </c>
      <c r="F68" s="146" t="s">
        <v>2117</v>
      </c>
      <c r="G68" s="145" t="s">
        <v>2117</v>
      </c>
      <c r="H68" s="146" t="s">
        <v>2117</v>
      </c>
      <c r="I68" s="145" t="s">
        <v>2117</v>
      </c>
      <c r="J68" s="146" t="s">
        <v>2117</v>
      </c>
      <c r="K68" s="145" t="s">
        <v>2117</v>
      </c>
      <c r="L68" s="146" t="s">
        <v>2117</v>
      </c>
      <c r="M68" s="145" t="s">
        <v>2117</v>
      </c>
      <c r="N68" s="146" t="s">
        <v>2117</v>
      </c>
      <c r="O68" s="145" t="s">
        <v>2117</v>
      </c>
      <c r="P68" s="146" t="s">
        <v>2117</v>
      </c>
    </row>
    <row r="69" spans="1:16" outlineLevel="2">
      <c r="A69" s="144" t="s">
        <v>2199</v>
      </c>
      <c r="B69" s="160" t="s">
        <v>2117</v>
      </c>
      <c r="C69" s="160" t="s">
        <v>2134</v>
      </c>
      <c r="D69" s="154" t="s">
        <v>2200</v>
      </c>
      <c r="E69" s="145" t="s">
        <v>2135</v>
      </c>
      <c r="F69" s="146" t="s">
        <v>2135</v>
      </c>
      <c r="G69" s="145" t="s">
        <v>2135</v>
      </c>
      <c r="H69" s="146" t="s">
        <v>2135</v>
      </c>
      <c r="I69" s="145" t="s">
        <v>2134</v>
      </c>
      <c r="J69" s="146" t="s">
        <v>2134</v>
      </c>
      <c r="K69" s="145" t="s">
        <v>2117</v>
      </c>
      <c r="L69" s="146" t="s">
        <v>2117</v>
      </c>
      <c r="M69" s="145" t="s">
        <v>2117</v>
      </c>
      <c r="N69" s="146" t="s">
        <v>2117</v>
      </c>
      <c r="O69" s="145" t="s">
        <v>2117</v>
      </c>
      <c r="P69" s="146" t="s">
        <v>2117</v>
      </c>
    </row>
    <row r="70" spans="1:16" outlineLevel="2">
      <c r="A70" s="144" t="s">
        <v>2201</v>
      </c>
      <c r="B70" s="160" t="s">
        <v>2117</v>
      </c>
      <c r="C70" s="160" t="s">
        <v>2135</v>
      </c>
      <c r="D70" s="154" t="s">
        <v>2200</v>
      </c>
      <c r="E70" s="145" t="s">
        <v>2135</v>
      </c>
      <c r="F70" s="146" t="s">
        <v>2135</v>
      </c>
      <c r="G70" s="145" t="s">
        <v>2135</v>
      </c>
      <c r="H70" s="146" t="s">
        <v>2135</v>
      </c>
      <c r="I70" s="145" t="s">
        <v>2134</v>
      </c>
      <c r="J70" s="146" t="s">
        <v>2135</v>
      </c>
      <c r="K70" s="145" t="s">
        <v>2117</v>
      </c>
      <c r="L70" s="146" t="s">
        <v>2117</v>
      </c>
      <c r="M70" s="145" t="s">
        <v>2117</v>
      </c>
      <c r="N70" s="146" t="s">
        <v>2117</v>
      </c>
      <c r="O70" s="145" t="s">
        <v>2117</v>
      </c>
      <c r="P70" s="146" t="s">
        <v>2117</v>
      </c>
    </row>
    <row r="71" spans="1:16" outlineLevel="2">
      <c r="A71" s="144" t="s">
        <v>2202</v>
      </c>
      <c r="B71" s="160" t="s">
        <v>2117</v>
      </c>
      <c r="C71" s="160" t="s">
        <v>2135</v>
      </c>
      <c r="D71" s="154" t="s">
        <v>2200</v>
      </c>
      <c r="E71" s="145" t="s">
        <v>2135</v>
      </c>
      <c r="F71" s="146" t="s">
        <v>2135</v>
      </c>
      <c r="G71" s="145" t="s">
        <v>2117</v>
      </c>
      <c r="H71" s="146" t="s">
        <v>2117</v>
      </c>
      <c r="I71" s="145" t="s">
        <v>2134</v>
      </c>
      <c r="J71" s="146" t="s">
        <v>2135</v>
      </c>
      <c r="K71" s="145" t="s">
        <v>2117</v>
      </c>
      <c r="L71" s="146" t="s">
        <v>2117</v>
      </c>
      <c r="M71" s="145" t="s">
        <v>2117</v>
      </c>
      <c r="N71" s="146" t="s">
        <v>2117</v>
      </c>
      <c r="O71" s="145" t="s">
        <v>2117</v>
      </c>
      <c r="P71" s="146" t="s">
        <v>2117</v>
      </c>
    </row>
    <row r="72" spans="1:16" outlineLevel="2">
      <c r="A72" s="144" t="s">
        <v>2203</v>
      </c>
      <c r="B72" s="160" t="s">
        <v>2117</v>
      </c>
      <c r="C72" s="160" t="s">
        <v>2135</v>
      </c>
      <c r="D72" s="154" t="s">
        <v>2200</v>
      </c>
      <c r="E72" s="145" t="s">
        <v>2135</v>
      </c>
      <c r="F72" s="146" t="s">
        <v>2135</v>
      </c>
      <c r="G72" s="145" t="s">
        <v>2117</v>
      </c>
      <c r="H72" s="146" t="s">
        <v>2117</v>
      </c>
      <c r="I72" s="145" t="s">
        <v>2134</v>
      </c>
      <c r="J72" s="146" t="s">
        <v>2134</v>
      </c>
      <c r="K72" s="145" t="s">
        <v>2117</v>
      </c>
      <c r="L72" s="146" t="s">
        <v>2117</v>
      </c>
      <c r="M72" s="145" t="s">
        <v>2117</v>
      </c>
      <c r="N72" s="146" t="s">
        <v>2117</v>
      </c>
      <c r="O72" s="145" t="s">
        <v>2117</v>
      </c>
      <c r="P72" s="146" t="s">
        <v>2117</v>
      </c>
    </row>
    <row r="73" spans="1:16" outlineLevel="2">
      <c r="A73" s="144" t="s">
        <v>2204</v>
      </c>
      <c r="B73" s="160" t="s">
        <v>2117</v>
      </c>
      <c r="C73" s="160" t="s">
        <v>2135</v>
      </c>
      <c r="D73" s="154" t="s">
        <v>2200</v>
      </c>
      <c r="E73" s="145" t="s">
        <v>2135</v>
      </c>
      <c r="F73" s="146" t="s">
        <v>2135</v>
      </c>
      <c r="G73" s="145" t="s">
        <v>2117</v>
      </c>
      <c r="H73" s="146" t="s">
        <v>2117</v>
      </c>
      <c r="I73" s="145" t="s">
        <v>2134</v>
      </c>
      <c r="J73" s="146" t="s">
        <v>2135</v>
      </c>
      <c r="K73" s="145" t="s">
        <v>2117</v>
      </c>
      <c r="L73" s="146" t="s">
        <v>2117</v>
      </c>
      <c r="M73" s="145" t="s">
        <v>2117</v>
      </c>
      <c r="N73" s="146" t="s">
        <v>2117</v>
      </c>
      <c r="O73" s="145" t="s">
        <v>2117</v>
      </c>
      <c r="P73" s="146" t="s">
        <v>2117</v>
      </c>
    </row>
    <row r="74" spans="1:16" outlineLevel="2">
      <c r="A74" s="144" t="s">
        <v>2205</v>
      </c>
      <c r="B74" s="160" t="s">
        <v>2117</v>
      </c>
      <c r="C74" s="160" t="s">
        <v>2135</v>
      </c>
      <c r="D74" s="154" t="s">
        <v>2200</v>
      </c>
      <c r="E74" s="145" t="s">
        <v>2135</v>
      </c>
      <c r="F74" s="146" t="s">
        <v>2135</v>
      </c>
      <c r="G74" s="145" t="s">
        <v>2117</v>
      </c>
      <c r="H74" s="146" t="s">
        <v>2117</v>
      </c>
      <c r="I74" s="145" t="s">
        <v>2134</v>
      </c>
      <c r="J74" s="146" t="s">
        <v>2135</v>
      </c>
      <c r="K74" s="145" t="s">
        <v>2117</v>
      </c>
      <c r="L74" s="146" t="s">
        <v>2117</v>
      </c>
      <c r="M74" s="145" t="s">
        <v>2117</v>
      </c>
      <c r="N74" s="146" t="s">
        <v>2117</v>
      </c>
      <c r="O74" s="145" t="s">
        <v>2117</v>
      </c>
      <c r="P74" s="146" t="s">
        <v>2117</v>
      </c>
    </row>
    <row r="75" spans="1:16" outlineLevel="2">
      <c r="A75" s="144" t="s">
        <v>2206</v>
      </c>
      <c r="B75" s="160" t="s">
        <v>2117</v>
      </c>
      <c r="C75" s="160" t="s">
        <v>2135</v>
      </c>
      <c r="D75" s="154" t="s">
        <v>2200</v>
      </c>
      <c r="E75" s="145" t="s">
        <v>2135</v>
      </c>
      <c r="F75" s="146" t="s">
        <v>2135</v>
      </c>
      <c r="G75" s="145" t="s">
        <v>2117</v>
      </c>
      <c r="H75" s="146" t="s">
        <v>2117</v>
      </c>
      <c r="I75" s="145" t="s">
        <v>2134</v>
      </c>
      <c r="J75" s="146" t="s">
        <v>2134</v>
      </c>
      <c r="K75" s="145" t="s">
        <v>2117</v>
      </c>
      <c r="L75" s="146" t="s">
        <v>2117</v>
      </c>
      <c r="M75" s="145" t="s">
        <v>2117</v>
      </c>
      <c r="N75" s="146" t="s">
        <v>2117</v>
      </c>
      <c r="O75" s="145" t="s">
        <v>2117</v>
      </c>
      <c r="P75" s="146" t="s">
        <v>2117</v>
      </c>
    </row>
    <row r="76" spans="1:16" outlineLevel="1">
      <c r="A76" s="144" t="s">
        <v>2207</v>
      </c>
      <c r="B76" s="160" t="s">
        <v>2117</v>
      </c>
      <c r="C76" s="160" t="s">
        <v>2117</v>
      </c>
      <c r="D76" s="154" t="s">
        <v>2117</v>
      </c>
      <c r="E76" s="145" t="s">
        <v>2117</v>
      </c>
      <c r="F76" s="146" t="s">
        <v>2117</v>
      </c>
      <c r="G76" s="145" t="s">
        <v>2117</v>
      </c>
      <c r="H76" s="146" t="s">
        <v>2117</v>
      </c>
      <c r="I76" s="145" t="s">
        <v>2117</v>
      </c>
      <c r="J76" s="146" t="s">
        <v>2117</v>
      </c>
      <c r="K76" s="145" t="s">
        <v>2117</v>
      </c>
      <c r="L76" s="146" t="s">
        <v>2117</v>
      </c>
      <c r="M76" s="145" t="s">
        <v>2117</v>
      </c>
      <c r="N76" s="146" t="s">
        <v>2117</v>
      </c>
      <c r="O76" s="145" t="s">
        <v>2117</v>
      </c>
      <c r="P76" s="146" t="s">
        <v>2117</v>
      </c>
    </row>
    <row r="77" spans="1:16" outlineLevel="2">
      <c r="A77" s="144" t="s">
        <v>2208</v>
      </c>
      <c r="B77" s="160" t="s">
        <v>2117</v>
      </c>
      <c r="C77" s="160" t="s">
        <v>2134</v>
      </c>
      <c r="D77" s="154" t="s">
        <v>2209</v>
      </c>
      <c r="E77" s="145" t="s">
        <v>2117</v>
      </c>
      <c r="F77" s="146" t="s">
        <v>2117</v>
      </c>
      <c r="G77" s="145" t="s">
        <v>2135</v>
      </c>
      <c r="H77" s="146" t="s">
        <v>2135</v>
      </c>
      <c r="I77" s="145" t="s">
        <v>2134</v>
      </c>
      <c r="J77" s="146" t="s">
        <v>2134</v>
      </c>
      <c r="K77" s="145" t="s">
        <v>2117</v>
      </c>
      <c r="L77" s="146" t="s">
        <v>2117</v>
      </c>
      <c r="M77" s="145" t="s">
        <v>2117</v>
      </c>
      <c r="N77" s="146" t="s">
        <v>2117</v>
      </c>
      <c r="O77" s="145" t="s">
        <v>2117</v>
      </c>
      <c r="P77" s="146" t="s">
        <v>2117</v>
      </c>
    </row>
    <row r="78" spans="1:16" outlineLevel="2">
      <c r="A78" s="144" t="s">
        <v>2210</v>
      </c>
      <c r="B78" s="160" t="s">
        <v>2117</v>
      </c>
      <c r="C78" s="160" t="s">
        <v>2135</v>
      </c>
      <c r="D78" s="154" t="s">
        <v>2209</v>
      </c>
      <c r="E78" s="145" t="s">
        <v>2117</v>
      </c>
      <c r="F78" s="146" t="s">
        <v>2117</v>
      </c>
      <c r="G78" s="145" t="s">
        <v>2135</v>
      </c>
      <c r="H78" s="146" t="s">
        <v>2135</v>
      </c>
      <c r="I78" s="145" t="s">
        <v>2134</v>
      </c>
      <c r="J78" s="146" t="s">
        <v>2134</v>
      </c>
      <c r="K78" s="145" t="s">
        <v>2117</v>
      </c>
      <c r="L78" s="146" t="s">
        <v>2117</v>
      </c>
      <c r="M78" s="145" t="s">
        <v>2117</v>
      </c>
      <c r="N78" s="146" t="s">
        <v>2117</v>
      </c>
      <c r="O78" s="145" t="s">
        <v>2117</v>
      </c>
      <c r="P78" s="146" t="s">
        <v>2117</v>
      </c>
    </row>
    <row r="79" spans="1:16" outlineLevel="2">
      <c r="A79" s="144" t="s">
        <v>2211</v>
      </c>
      <c r="B79" s="160" t="s">
        <v>2117</v>
      </c>
      <c r="C79" s="160" t="s">
        <v>2135</v>
      </c>
      <c r="D79" s="154" t="s">
        <v>2209</v>
      </c>
      <c r="E79" s="145" t="s">
        <v>2117</v>
      </c>
      <c r="F79" s="146" t="s">
        <v>2117</v>
      </c>
      <c r="G79" s="145" t="s">
        <v>2135</v>
      </c>
      <c r="H79" s="146" t="s">
        <v>2135</v>
      </c>
      <c r="I79" s="145" t="s">
        <v>2134</v>
      </c>
      <c r="J79" s="146" t="s">
        <v>2134</v>
      </c>
      <c r="K79" s="145" t="s">
        <v>2117</v>
      </c>
      <c r="L79" s="146" t="s">
        <v>2117</v>
      </c>
      <c r="M79" s="145" t="s">
        <v>2117</v>
      </c>
      <c r="N79" s="146" t="s">
        <v>2117</v>
      </c>
      <c r="O79" s="145" t="s">
        <v>2117</v>
      </c>
      <c r="P79" s="146" t="s">
        <v>2117</v>
      </c>
    </row>
    <row r="80" spans="1:16" outlineLevel="2">
      <c r="A80" s="144" t="s">
        <v>2212</v>
      </c>
      <c r="B80" s="160" t="s">
        <v>2117</v>
      </c>
      <c r="C80" s="160" t="s">
        <v>2135</v>
      </c>
      <c r="D80" s="154" t="s">
        <v>2209</v>
      </c>
      <c r="E80" s="145" t="s">
        <v>2117</v>
      </c>
      <c r="F80" s="146" t="s">
        <v>2117</v>
      </c>
      <c r="G80" s="145" t="s">
        <v>2135</v>
      </c>
      <c r="H80" s="146" t="s">
        <v>2135</v>
      </c>
      <c r="I80" s="145" t="s">
        <v>2134</v>
      </c>
      <c r="J80" s="146" t="s">
        <v>2134</v>
      </c>
      <c r="K80" s="145" t="s">
        <v>2117</v>
      </c>
      <c r="L80" s="146" t="s">
        <v>2117</v>
      </c>
      <c r="M80" s="145" t="s">
        <v>2117</v>
      </c>
      <c r="N80" s="146" t="s">
        <v>2117</v>
      </c>
      <c r="O80" s="145" t="s">
        <v>2117</v>
      </c>
      <c r="P80" s="146" t="s">
        <v>2117</v>
      </c>
    </row>
    <row r="81" spans="1:16" outlineLevel="2">
      <c r="A81" s="144" t="s">
        <v>2213</v>
      </c>
      <c r="B81" s="160" t="s">
        <v>2117</v>
      </c>
      <c r="C81" s="160" t="s">
        <v>2135</v>
      </c>
      <c r="D81" s="154" t="s">
        <v>2209</v>
      </c>
      <c r="E81" s="145" t="s">
        <v>2117</v>
      </c>
      <c r="F81" s="146" t="s">
        <v>2117</v>
      </c>
      <c r="G81" s="145" t="s">
        <v>2135</v>
      </c>
      <c r="H81" s="146" t="s">
        <v>2135</v>
      </c>
      <c r="I81" s="145" t="s">
        <v>2134</v>
      </c>
      <c r="J81" s="146" t="s">
        <v>2134</v>
      </c>
      <c r="K81" s="145" t="s">
        <v>2117</v>
      </c>
      <c r="L81" s="146" t="s">
        <v>2117</v>
      </c>
      <c r="M81" s="145" t="s">
        <v>2117</v>
      </c>
      <c r="N81" s="146" t="s">
        <v>2117</v>
      </c>
      <c r="O81" s="145" t="s">
        <v>2117</v>
      </c>
      <c r="P81" s="146" t="s">
        <v>2117</v>
      </c>
    </row>
    <row r="82" spans="1:16" outlineLevel="2">
      <c r="A82" s="144" t="s">
        <v>2214</v>
      </c>
      <c r="B82" s="160" t="s">
        <v>2117</v>
      </c>
      <c r="C82" s="160" t="s">
        <v>2135</v>
      </c>
      <c r="D82" s="154" t="s">
        <v>2209</v>
      </c>
      <c r="E82" s="145" t="s">
        <v>2117</v>
      </c>
      <c r="F82" s="146" t="s">
        <v>2117</v>
      </c>
      <c r="G82" s="145" t="s">
        <v>2135</v>
      </c>
      <c r="H82" s="146" t="s">
        <v>2135</v>
      </c>
      <c r="I82" s="145" t="s">
        <v>2134</v>
      </c>
      <c r="J82" s="146" t="s">
        <v>2134</v>
      </c>
      <c r="K82" s="145" t="s">
        <v>2117</v>
      </c>
      <c r="L82" s="146" t="s">
        <v>2117</v>
      </c>
      <c r="M82" s="145" t="s">
        <v>2117</v>
      </c>
      <c r="N82" s="146" t="s">
        <v>2117</v>
      </c>
      <c r="O82" s="145" t="s">
        <v>2117</v>
      </c>
      <c r="P82" s="146" t="s">
        <v>2117</v>
      </c>
    </row>
    <row r="83" spans="1:16" outlineLevel="1">
      <c r="A83" s="144" t="s">
        <v>2215</v>
      </c>
      <c r="B83" s="160" t="s">
        <v>2117</v>
      </c>
      <c r="C83" s="160" t="s">
        <v>2117</v>
      </c>
      <c r="D83" s="154" t="s">
        <v>2117</v>
      </c>
      <c r="E83" s="145" t="s">
        <v>2117</v>
      </c>
      <c r="F83" s="146" t="s">
        <v>2117</v>
      </c>
      <c r="G83" s="145" t="s">
        <v>2117</v>
      </c>
      <c r="H83" s="146" t="s">
        <v>2117</v>
      </c>
      <c r="I83" s="145" t="s">
        <v>2117</v>
      </c>
      <c r="J83" s="146" t="s">
        <v>2117</v>
      </c>
      <c r="K83" s="145" t="s">
        <v>2117</v>
      </c>
      <c r="L83" s="146" t="s">
        <v>2117</v>
      </c>
      <c r="M83" s="145" t="s">
        <v>2117</v>
      </c>
      <c r="N83" s="146" t="s">
        <v>2117</v>
      </c>
      <c r="O83" s="145" t="s">
        <v>2117</v>
      </c>
      <c r="P83" s="146" t="s">
        <v>2117</v>
      </c>
    </row>
    <row r="84" spans="1:16" outlineLevel="2">
      <c r="A84" s="144" t="s">
        <v>2216</v>
      </c>
      <c r="B84" s="160" t="s">
        <v>2117</v>
      </c>
      <c r="C84" s="160" t="s">
        <v>2117</v>
      </c>
      <c r="D84" s="154" t="s">
        <v>2117</v>
      </c>
      <c r="E84" s="145" t="s">
        <v>2117</v>
      </c>
      <c r="F84" s="146" t="s">
        <v>2117</v>
      </c>
      <c r="G84" s="145" t="s">
        <v>2117</v>
      </c>
      <c r="H84" s="146" t="s">
        <v>2117</v>
      </c>
      <c r="I84" s="145" t="s">
        <v>2117</v>
      </c>
      <c r="J84" s="146" t="s">
        <v>2117</v>
      </c>
      <c r="K84" s="145" t="s">
        <v>2117</v>
      </c>
      <c r="L84" s="146" t="s">
        <v>2117</v>
      </c>
      <c r="M84" s="145" t="s">
        <v>2117</v>
      </c>
      <c r="N84" s="146" t="s">
        <v>2117</v>
      </c>
      <c r="O84" s="145" t="s">
        <v>2117</v>
      </c>
      <c r="P84" s="146" t="s">
        <v>2117</v>
      </c>
    </row>
    <row r="85" spans="1:16" outlineLevel="3">
      <c r="A85" s="144" t="s">
        <v>2217</v>
      </c>
      <c r="B85" s="160" t="s">
        <v>2117</v>
      </c>
      <c r="C85" s="160" t="s">
        <v>2134</v>
      </c>
      <c r="D85" s="154" t="s">
        <v>2218</v>
      </c>
      <c r="E85" s="145" t="s">
        <v>2117</v>
      </c>
      <c r="F85" s="146" t="s">
        <v>2117</v>
      </c>
      <c r="G85" s="145" t="s">
        <v>2117</v>
      </c>
      <c r="H85" s="146" t="s">
        <v>2117</v>
      </c>
      <c r="I85" s="145" t="s">
        <v>2134</v>
      </c>
      <c r="J85" s="146" t="s">
        <v>2134</v>
      </c>
      <c r="K85" s="145" t="s">
        <v>2117</v>
      </c>
      <c r="L85" s="146" t="s">
        <v>2117</v>
      </c>
      <c r="M85" s="145" t="s">
        <v>2117</v>
      </c>
      <c r="N85" s="146" t="s">
        <v>2117</v>
      </c>
      <c r="O85" s="145" t="s">
        <v>2117</v>
      </c>
      <c r="P85" s="146" t="s">
        <v>2117</v>
      </c>
    </row>
    <row r="86" spans="1:16" outlineLevel="3">
      <c r="A86" s="144" t="s">
        <v>2219</v>
      </c>
      <c r="B86" s="160" t="s">
        <v>2117</v>
      </c>
      <c r="C86" s="160" t="s">
        <v>2135</v>
      </c>
      <c r="D86" s="154" t="s">
        <v>2218</v>
      </c>
      <c r="E86" s="145" t="s">
        <v>2117</v>
      </c>
      <c r="F86" s="146" t="s">
        <v>2117</v>
      </c>
      <c r="G86" s="145" t="s">
        <v>2117</v>
      </c>
      <c r="H86" s="146" t="s">
        <v>2117</v>
      </c>
      <c r="I86" s="145" t="s">
        <v>2134</v>
      </c>
      <c r="J86" s="146" t="s">
        <v>2134</v>
      </c>
      <c r="K86" s="145" t="s">
        <v>2117</v>
      </c>
      <c r="L86" s="146" t="s">
        <v>2117</v>
      </c>
      <c r="M86" s="145" t="s">
        <v>2117</v>
      </c>
      <c r="N86" s="146" t="s">
        <v>2117</v>
      </c>
      <c r="O86" s="145" t="s">
        <v>2117</v>
      </c>
      <c r="P86" s="146" t="s">
        <v>2117</v>
      </c>
    </row>
    <row r="87" spans="1:16" outlineLevel="3">
      <c r="A87" s="144" t="s">
        <v>2220</v>
      </c>
      <c r="B87" s="160" t="s">
        <v>2117</v>
      </c>
      <c r="C87" s="160" t="s">
        <v>2135</v>
      </c>
      <c r="D87" s="154" t="s">
        <v>2218</v>
      </c>
      <c r="E87" s="145" t="s">
        <v>2117</v>
      </c>
      <c r="F87" s="146" t="s">
        <v>2117</v>
      </c>
      <c r="G87" s="145" t="s">
        <v>2117</v>
      </c>
      <c r="H87" s="146" t="s">
        <v>2117</v>
      </c>
      <c r="I87" s="145" t="s">
        <v>2134</v>
      </c>
      <c r="J87" s="146" t="s">
        <v>2134</v>
      </c>
      <c r="K87" s="145" t="s">
        <v>2117</v>
      </c>
      <c r="L87" s="146" t="s">
        <v>2117</v>
      </c>
      <c r="M87" s="145" t="s">
        <v>2117</v>
      </c>
      <c r="N87" s="146" t="s">
        <v>2117</v>
      </c>
      <c r="O87" s="145" t="s">
        <v>2117</v>
      </c>
      <c r="P87" s="146" t="s">
        <v>2117</v>
      </c>
    </row>
    <row r="88" spans="1:16" outlineLevel="2">
      <c r="A88" s="144" t="s">
        <v>2221</v>
      </c>
      <c r="B88" s="160" t="s">
        <v>2117</v>
      </c>
      <c r="C88" s="160" t="s">
        <v>2117</v>
      </c>
      <c r="D88" s="154" t="s">
        <v>2117</v>
      </c>
      <c r="E88" s="145" t="s">
        <v>2117</v>
      </c>
      <c r="F88" s="146" t="s">
        <v>2117</v>
      </c>
      <c r="G88" s="145" t="s">
        <v>2117</v>
      </c>
      <c r="H88" s="146" t="s">
        <v>2117</v>
      </c>
      <c r="I88" s="145" t="s">
        <v>2117</v>
      </c>
      <c r="J88" s="146" t="s">
        <v>2117</v>
      </c>
      <c r="K88" s="145" t="s">
        <v>2117</v>
      </c>
      <c r="L88" s="146" t="s">
        <v>2117</v>
      </c>
      <c r="M88" s="145" t="s">
        <v>2117</v>
      </c>
      <c r="N88" s="146" t="s">
        <v>2117</v>
      </c>
      <c r="O88" s="145" t="s">
        <v>2117</v>
      </c>
      <c r="P88" s="146" t="s">
        <v>2117</v>
      </c>
    </row>
    <row r="89" spans="1:16" outlineLevel="3">
      <c r="A89" s="144" t="s">
        <v>2222</v>
      </c>
      <c r="B89" s="160" t="s">
        <v>2117</v>
      </c>
      <c r="C89" s="160" t="s">
        <v>2135</v>
      </c>
      <c r="D89" s="154" t="s">
        <v>2218</v>
      </c>
      <c r="E89" s="145" t="s">
        <v>2117</v>
      </c>
      <c r="F89" s="146" t="s">
        <v>2117</v>
      </c>
      <c r="G89" s="145" t="s">
        <v>2117</v>
      </c>
      <c r="H89" s="146" t="s">
        <v>2117</v>
      </c>
      <c r="I89" s="145" t="s">
        <v>2134</v>
      </c>
      <c r="J89" s="146" t="s">
        <v>2134</v>
      </c>
      <c r="K89" s="145" t="s">
        <v>2117</v>
      </c>
      <c r="L89" s="146" t="s">
        <v>2117</v>
      </c>
      <c r="M89" s="145" t="s">
        <v>2117</v>
      </c>
      <c r="N89" s="146" t="s">
        <v>2117</v>
      </c>
      <c r="O89" s="145" t="s">
        <v>2117</v>
      </c>
      <c r="P89" s="146" t="s">
        <v>2117</v>
      </c>
    </row>
    <row r="90" spans="1:16" outlineLevel="3">
      <c r="A90" s="144" t="s">
        <v>2223</v>
      </c>
      <c r="B90" s="160" t="s">
        <v>2117</v>
      </c>
      <c r="C90" s="160" t="s">
        <v>2135</v>
      </c>
      <c r="D90" s="154" t="s">
        <v>2218</v>
      </c>
      <c r="E90" s="145" t="s">
        <v>2117</v>
      </c>
      <c r="F90" s="146" t="s">
        <v>2117</v>
      </c>
      <c r="G90" s="145" t="s">
        <v>2117</v>
      </c>
      <c r="H90" s="146" t="s">
        <v>2117</v>
      </c>
      <c r="I90" s="145" t="s">
        <v>2134</v>
      </c>
      <c r="J90" s="146" t="s">
        <v>2134</v>
      </c>
      <c r="K90" s="145" t="s">
        <v>2117</v>
      </c>
      <c r="L90" s="146" t="s">
        <v>2117</v>
      </c>
      <c r="M90" s="145" t="s">
        <v>2117</v>
      </c>
      <c r="N90" s="146" t="s">
        <v>2117</v>
      </c>
      <c r="O90" s="145" t="s">
        <v>2117</v>
      </c>
      <c r="P90" s="146" t="s">
        <v>2117</v>
      </c>
    </row>
    <row r="91" spans="1:16" outlineLevel="1">
      <c r="A91" s="144" t="s">
        <v>2224</v>
      </c>
      <c r="B91" s="160" t="s">
        <v>2117</v>
      </c>
      <c r="C91" s="160" t="s">
        <v>2117</v>
      </c>
      <c r="D91" s="154" t="s">
        <v>2117</v>
      </c>
      <c r="E91" s="145" t="s">
        <v>2117</v>
      </c>
      <c r="F91" s="146" t="s">
        <v>2117</v>
      </c>
      <c r="G91" s="145" t="s">
        <v>2117</v>
      </c>
      <c r="H91" s="146" t="s">
        <v>2117</v>
      </c>
      <c r="I91" s="145" t="s">
        <v>2117</v>
      </c>
      <c r="J91" s="146" t="s">
        <v>2117</v>
      </c>
      <c r="K91" s="145" t="s">
        <v>2117</v>
      </c>
      <c r="L91" s="146" t="s">
        <v>2117</v>
      </c>
      <c r="M91" s="145" t="s">
        <v>2117</v>
      </c>
      <c r="N91" s="146" t="s">
        <v>2117</v>
      </c>
      <c r="O91" s="145" t="s">
        <v>2117</v>
      </c>
      <c r="P91" s="146" t="s">
        <v>2117</v>
      </c>
    </row>
    <row r="92" spans="1:16" outlineLevel="2">
      <c r="A92" s="144" t="s">
        <v>2225</v>
      </c>
      <c r="B92" s="160" t="s">
        <v>2117</v>
      </c>
      <c r="C92" s="160" t="s">
        <v>2117</v>
      </c>
      <c r="D92" s="154" t="s">
        <v>2117</v>
      </c>
      <c r="E92" s="145" t="s">
        <v>2117</v>
      </c>
      <c r="F92" s="146" t="s">
        <v>2117</v>
      </c>
      <c r="G92" s="145" t="s">
        <v>2117</v>
      </c>
      <c r="H92" s="146" t="s">
        <v>2117</v>
      </c>
      <c r="I92" s="145" t="s">
        <v>2117</v>
      </c>
      <c r="J92" s="146" t="s">
        <v>2117</v>
      </c>
      <c r="K92" s="145" t="s">
        <v>2117</v>
      </c>
      <c r="L92" s="146" t="s">
        <v>2117</v>
      </c>
      <c r="M92" s="145" t="s">
        <v>2117</v>
      </c>
      <c r="N92" s="146" t="s">
        <v>2117</v>
      </c>
      <c r="O92" s="145" t="s">
        <v>2117</v>
      </c>
      <c r="P92" s="146" t="s">
        <v>2117</v>
      </c>
    </row>
    <row r="93" spans="1:16" outlineLevel="3">
      <c r="A93" s="144" t="s">
        <v>2226</v>
      </c>
      <c r="B93" s="160" t="s">
        <v>2117</v>
      </c>
      <c r="C93" s="160" t="s">
        <v>2117</v>
      </c>
      <c r="D93" s="154" t="s">
        <v>2117</v>
      </c>
      <c r="E93" s="145" t="s">
        <v>2134</v>
      </c>
      <c r="F93" s="146" t="s">
        <v>2135</v>
      </c>
      <c r="G93" s="145" t="s">
        <v>2134</v>
      </c>
      <c r="H93" s="146" t="s">
        <v>2135</v>
      </c>
      <c r="I93" s="145" t="s">
        <v>2134</v>
      </c>
      <c r="J93" s="146" t="s">
        <v>2134</v>
      </c>
      <c r="K93" s="145" t="s">
        <v>2117</v>
      </c>
      <c r="L93" s="146" t="s">
        <v>2117</v>
      </c>
      <c r="M93" s="145" t="s">
        <v>2134</v>
      </c>
      <c r="N93" s="146" t="s">
        <v>2135</v>
      </c>
      <c r="O93" s="145" t="s">
        <v>2134</v>
      </c>
      <c r="P93" s="146" t="s">
        <v>2135</v>
      </c>
    </row>
    <row r="94" spans="1:16" outlineLevel="3">
      <c r="A94" s="144" t="s">
        <v>2227</v>
      </c>
      <c r="B94" s="160" t="s">
        <v>2117</v>
      </c>
      <c r="C94" s="160" t="s">
        <v>2117</v>
      </c>
      <c r="D94" s="154" t="s">
        <v>2117</v>
      </c>
      <c r="E94" s="145" t="s">
        <v>2134</v>
      </c>
      <c r="F94" s="146" t="s">
        <v>2135</v>
      </c>
      <c r="G94" s="145" t="s">
        <v>2134</v>
      </c>
      <c r="H94" s="146" t="s">
        <v>2135</v>
      </c>
      <c r="I94" s="145" t="s">
        <v>2134</v>
      </c>
      <c r="J94" s="146" t="s">
        <v>2134</v>
      </c>
      <c r="K94" s="145" t="s">
        <v>2117</v>
      </c>
      <c r="L94" s="146" t="s">
        <v>2117</v>
      </c>
      <c r="M94" s="145" t="s">
        <v>2134</v>
      </c>
      <c r="N94" s="146" t="s">
        <v>2135</v>
      </c>
      <c r="O94" s="145" t="s">
        <v>2134</v>
      </c>
      <c r="P94" s="146" t="s">
        <v>2135</v>
      </c>
    </row>
    <row r="95" spans="1:16" outlineLevel="3">
      <c r="A95" s="144" t="s">
        <v>2228</v>
      </c>
      <c r="B95" s="160" t="s">
        <v>2117</v>
      </c>
      <c r="C95" s="160" t="s">
        <v>2117</v>
      </c>
      <c r="D95" s="154" t="s">
        <v>2117</v>
      </c>
      <c r="E95" s="145" t="s">
        <v>2134</v>
      </c>
      <c r="F95" s="146" t="s">
        <v>2135</v>
      </c>
      <c r="G95" s="145" t="s">
        <v>2134</v>
      </c>
      <c r="H95" s="146" t="s">
        <v>2135</v>
      </c>
      <c r="I95" s="145" t="s">
        <v>2134</v>
      </c>
      <c r="J95" s="146" t="s">
        <v>2134</v>
      </c>
      <c r="K95" s="145" t="s">
        <v>2117</v>
      </c>
      <c r="L95" s="146" t="s">
        <v>2117</v>
      </c>
      <c r="M95" s="145" t="s">
        <v>2134</v>
      </c>
      <c r="N95" s="146" t="s">
        <v>2135</v>
      </c>
      <c r="O95" s="145" t="s">
        <v>2134</v>
      </c>
      <c r="P95" s="146" t="s">
        <v>2135</v>
      </c>
    </row>
    <row r="96" spans="1:16" outlineLevel="2">
      <c r="A96" s="144" t="s">
        <v>2229</v>
      </c>
      <c r="B96" s="160" t="s">
        <v>2117</v>
      </c>
      <c r="C96" s="160" t="s">
        <v>2117</v>
      </c>
      <c r="D96" s="154" t="s">
        <v>2117</v>
      </c>
      <c r="E96" s="145" t="s">
        <v>2117</v>
      </c>
      <c r="F96" s="146" t="s">
        <v>2117</v>
      </c>
      <c r="G96" s="145" t="s">
        <v>2117</v>
      </c>
      <c r="H96" s="146" t="s">
        <v>2117</v>
      </c>
      <c r="I96" s="145" t="s">
        <v>2117</v>
      </c>
      <c r="J96" s="146" t="s">
        <v>2117</v>
      </c>
      <c r="K96" s="145" t="s">
        <v>2117</v>
      </c>
      <c r="L96" s="146" t="s">
        <v>2117</v>
      </c>
      <c r="M96" s="145" t="s">
        <v>2117</v>
      </c>
      <c r="N96" s="146" t="s">
        <v>2117</v>
      </c>
      <c r="O96" s="145" t="s">
        <v>2117</v>
      </c>
      <c r="P96" s="146" t="s">
        <v>2117</v>
      </c>
    </row>
    <row r="97" spans="1:16" outlineLevel="3">
      <c r="A97" s="144" t="s">
        <v>2230</v>
      </c>
      <c r="B97" s="160" t="s">
        <v>2117</v>
      </c>
      <c r="C97" s="160" t="s">
        <v>2117</v>
      </c>
      <c r="D97" s="154" t="s">
        <v>2117</v>
      </c>
      <c r="E97" s="145" t="s">
        <v>2134</v>
      </c>
      <c r="F97" s="146" t="s">
        <v>2135</v>
      </c>
      <c r="G97" s="145" t="s">
        <v>2134</v>
      </c>
      <c r="H97" s="146" t="s">
        <v>2135</v>
      </c>
      <c r="I97" s="145" t="s">
        <v>2134</v>
      </c>
      <c r="J97" s="146" t="s">
        <v>2134</v>
      </c>
      <c r="K97" s="145" t="s">
        <v>2117</v>
      </c>
      <c r="L97" s="146" t="s">
        <v>2117</v>
      </c>
      <c r="M97" s="145" t="s">
        <v>2134</v>
      </c>
      <c r="N97" s="146" t="s">
        <v>2135</v>
      </c>
      <c r="O97" s="145" t="s">
        <v>2134</v>
      </c>
      <c r="P97" s="146" t="s">
        <v>2135</v>
      </c>
    </row>
    <row r="98" spans="1:16" outlineLevel="2">
      <c r="A98" s="144" t="s">
        <v>2231</v>
      </c>
      <c r="B98" s="160" t="s">
        <v>2117</v>
      </c>
      <c r="C98" s="160" t="s">
        <v>2117</v>
      </c>
      <c r="D98" s="154" t="s">
        <v>2117</v>
      </c>
      <c r="E98" s="145" t="s">
        <v>2117</v>
      </c>
      <c r="F98" s="146" t="s">
        <v>2117</v>
      </c>
      <c r="G98" s="145" t="s">
        <v>2117</v>
      </c>
      <c r="H98" s="146" t="s">
        <v>2117</v>
      </c>
      <c r="I98" s="145" t="s">
        <v>2117</v>
      </c>
      <c r="J98" s="146" t="s">
        <v>2117</v>
      </c>
      <c r="K98" s="145" t="s">
        <v>2117</v>
      </c>
      <c r="L98" s="146" t="s">
        <v>2117</v>
      </c>
      <c r="M98" s="145" t="s">
        <v>2117</v>
      </c>
      <c r="N98" s="146" t="s">
        <v>2117</v>
      </c>
      <c r="O98" s="145" t="s">
        <v>2117</v>
      </c>
      <c r="P98" s="146" t="s">
        <v>2117</v>
      </c>
    </row>
    <row r="99" spans="1:16" outlineLevel="3">
      <c r="A99" s="144" t="s">
        <v>2232</v>
      </c>
      <c r="B99" s="160" t="s">
        <v>2117</v>
      </c>
      <c r="C99" s="160" t="s">
        <v>2117</v>
      </c>
      <c r="D99" s="154" t="s">
        <v>2117</v>
      </c>
      <c r="E99" s="145" t="s">
        <v>2134</v>
      </c>
      <c r="F99" s="146" t="s">
        <v>2135</v>
      </c>
      <c r="G99" s="145" t="s">
        <v>2134</v>
      </c>
      <c r="H99" s="146" t="s">
        <v>2135</v>
      </c>
      <c r="I99" s="145" t="s">
        <v>2117</v>
      </c>
      <c r="J99" s="146" t="s">
        <v>2117</v>
      </c>
      <c r="K99" s="145" t="s">
        <v>2117</v>
      </c>
      <c r="L99" s="146" t="s">
        <v>2117</v>
      </c>
      <c r="M99" s="145" t="s">
        <v>2134</v>
      </c>
      <c r="N99" s="146" t="s">
        <v>2135</v>
      </c>
      <c r="O99" s="145" t="s">
        <v>2134</v>
      </c>
      <c r="P99" s="146" t="s">
        <v>2135</v>
      </c>
    </row>
    <row r="100" spans="1:16" outlineLevel="2">
      <c r="A100" s="144" t="s">
        <v>2233</v>
      </c>
      <c r="B100" s="160" t="s">
        <v>2117</v>
      </c>
      <c r="C100" s="160" t="s">
        <v>2117</v>
      </c>
      <c r="D100" s="154" t="s">
        <v>2117</v>
      </c>
      <c r="E100" s="145" t="s">
        <v>2117</v>
      </c>
      <c r="F100" s="146" t="s">
        <v>2117</v>
      </c>
      <c r="G100" s="145" t="s">
        <v>2117</v>
      </c>
      <c r="H100" s="146" t="s">
        <v>2117</v>
      </c>
      <c r="I100" s="145" t="s">
        <v>2117</v>
      </c>
      <c r="J100" s="146" t="s">
        <v>2117</v>
      </c>
      <c r="K100" s="145" t="s">
        <v>2117</v>
      </c>
      <c r="L100" s="146" t="s">
        <v>2117</v>
      </c>
      <c r="M100" s="145" t="s">
        <v>2117</v>
      </c>
      <c r="N100" s="146" t="s">
        <v>2117</v>
      </c>
      <c r="O100" s="145" t="s">
        <v>2117</v>
      </c>
      <c r="P100" s="146" t="s">
        <v>2117</v>
      </c>
    </row>
    <row r="101" spans="1:16" outlineLevel="3">
      <c r="A101" s="144" t="s">
        <v>2234</v>
      </c>
      <c r="B101" s="160" t="s">
        <v>2117</v>
      </c>
      <c r="C101" s="160" t="s">
        <v>2117</v>
      </c>
      <c r="D101" s="154" t="s">
        <v>2117</v>
      </c>
      <c r="E101" s="145" t="s">
        <v>2134</v>
      </c>
      <c r="F101" s="146" t="s">
        <v>2135</v>
      </c>
      <c r="G101" s="145" t="s">
        <v>2134</v>
      </c>
      <c r="H101" s="146" t="s">
        <v>2135</v>
      </c>
      <c r="I101" s="145" t="s">
        <v>2134</v>
      </c>
      <c r="J101" s="146" t="s">
        <v>2134</v>
      </c>
      <c r="K101" s="145" t="s">
        <v>2117</v>
      </c>
      <c r="L101" s="146" t="s">
        <v>2117</v>
      </c>
      <c r="M101" s="145" t="s">
        <v>2134</v>
      </c>
      <c r="N101" s="146" t="s">
        <v>2135</v>
      </c>
      <c r="O101" s="145" t="s">
        <v>2134</v>
      </c>
      <c r="P101" s="146" t="s">
        <v>2135</v>
      </c>
    </row>
    <row r="102" spans="1:16" outlineLevel="3">
      <c r="A102" s="144" t="s">
        <v>2235</v>
      </c>
      <c r="B102" s="160" t="s">
        <v>2117</v>
      </c>
      <c r="C102" s="160" t="s">
        <v>2117</v>
      </c>
      <c r="D102" s="154" t="s">
        <v>2117</v>
      </c>
      <c r="E102" s="145" t="s">
        <v>2134</v>
      </c>
      <c r="F102" s="146" t="s">
        <v>2135</v>
      </c>
      <c r="G102" s="145" t="s">
        <v>2134</v>
      </c>
      <c r="H102" s="146" t="s">
        <v>2135</v>
      </c>
      <c r="I102" s="145" t="s">
        <v>2134</v>
      </c>
      <c r="J102" s="146" t="s">
        <v>2134</v>
      </c>
      <c r="K102" s="145" t="s">
        <v>2117</v>
      </c>
      <c r="L102" s="146" t="s">
        <v>2117</v>
      </c>
      <c r="M102" s="145" t="s">
        <v>2134</v>
      </c>
      <c r="N102" s="146" t="s">
        <v>2135</v>
      </c>
      <c r="O102" s="145" t="s">
        <v>2134</v>
      </c>
      <c r="P102" s="146" t="s">
        <v>2135</v>
      </c>
    </row>
    <row r="103" spans="1:16" outlineLevel="3">
      <c r="A103" s="144" t="s">
        <v>2236</v>
      </c>
      <c r="B103" s="160" t="s">
        <v>2117</v>
      </c>
      <c r="C103" s="160" t="s">
        <v>2117</v>
      </c>
      <c r="D103" s="154" t="s">
        <v>2117</v>
      </c>
      <c r="E103" s="145" t="s">
        <v>2134</v>
      </c>
      <c r="F103" s="146" t="s">
        <v>2135</v>
      </c>
      <c r="G103" s="145" t="s">
        <v>2134</v>
      </c>
      <c r="H103" s="146" t="s">
        <v>2135</v>
      </c>
      <c r="I103" s="145" t="s">
        <v>2134</v>
      </c>
      <c r="J103" s="146" t="s">
        <v>2134</v>
      </c>
      <c r="K103" s="145" t="s">
        <v>2117</v>
      </c>
      <c r="L103" s="146" t="s">
        <v>2117</v>
      </c>
      <c r="M103" s="145" t="s">
        <v>2134</v>
      </c>
      <c r="N103" s="146" t="s">
        <v>2135</v>
      </c>
      <c r="O103" s="145" t="s">
        <v>2134</v>
      </c>
      <c r="P103" s="146" t="s">
        <v>2135</v>
      </c>
    </row>
    <row r="104" spans="1:16" outlineLevel="2">
      <c r="A104" s="144" t="s">
        <v>2237</v>
      </c>
      <c r="B104" s="160" t="s">
        <v>2117</v>
      </c>
      <c r="C104" s="160" t="s">
        <v>2117</v>
      </c>
      <c r="D104" s="154" t="s">
        <v>2117</v>
      </c>
      <c r="E104" s="145" t="s">
        <v>2134</v>
      </c>
      <c r="F104" s="146" t="s">
        <v>2135</v>
      </c>
      <c r="G104" s="145" t="s">
        <v>2134</v>
      </c>
      <c r="H104" s="146" t="s">
        <v>2135</v>
      </c>
      <c r="I104" s="145" t="s">
        <v>2134</v>
      </c>
      <c r="J104" s="146" t="s">
        <v>2134</v>
      </c>
      <c r="K104" s="145" t="s">
        <v>2117</v>
      </c>
      <c r="L104" s="146" t="s">
        <v>2117</v>
      </c>
      <c r="M104" s="145" t="s">
        <v>2134</v>
      </c>
      <c r="N104" s="146" t="s">
        <v>2135</v>
      </c>
      <c r="O104" s="145" t="s">
        <v>2134</v>
      </c>
      <c r="P104" s="146" t="s">
        <v>2135</v>
      </c>
    </row>
    <row r="105" spans="1:16" outlineLevel="2">
      <c r="A105" s="144" t="s">
        <v>2238</v>
      </c>
      <c r="B105" s="160" t="s">
        <v>2117</v>
      </c>
      <c r="C105" s="160" t="s">
        <v>2117</v>
      </c>
      <c r="D105" s="154" t="s">
        <v>2117</v>
      </c>
      <c r="E105" s="145" t="s">
        <v>2134</v>
      </c>
      <c r="F105" s="146" t="s">
        <v>2135</v>
      </c>
      <c r="G105" s="145" t="s">
        <v>2134</v>
      </c>
      <c r="H105" s="146" t="s">
        <v>2135</v>
      </c>
      <c r="I105" s="145" t="s">
        <v>2134</v>
      </c>
      <c r="J105" s="146" t="s">
        <v>2134</v>
      </c>
      <c r="K105" s="145" t="s">
        <v>2117</v>
      </c>
      <c r="L105" s="146" t="s">
        <v>2117</v>
      </c>
      <c r="M105" s="145" t="s">
        <v>2134</v>
      </c>
      <c r="N105" s="146" t="s">
        <v>2135</v>
      </c>
      <c r="O105" s="145" t="s">
        <v>2134</v>
      </c>
      <c r="P105" s="146" t="s">
        <v>2135</v>
      </c>
    </row>
    <row r="106" spans="1:16" outlineLevel="2">
      <c r="A106" s="144" t="s">
        <v>2239</v>
      </c>
      <c r="B106" s="160" t="s">
        <v>2117</v>
      </c>
      <c r="C106" s="160" t="s">
        <v>2117</v>
      </c>
      <c r="D106" s="154" t="s">
        <v>2117</v>
      </c>
      <c r="E106" s="145" t="s">
        <v>2134</v>
      </c>
      <c r="F106" s="146" t="s">
        <v>2135</v>
      </c>
      <c r="G106" s="145" t="s">
        <v>2134</v>
      </c>
      <c r="H106" s="146" t="s">
        <v>2135</v>
      </c>
      <c r="I106" s="145" t="s">
        <v>2134</v>
      </c>
      <c r="J106" s="146" t="s">
        <v>2134</v>
      </c>
      <c r="K106" s="145" t="s">
        <v>2117</v>
      </c>
      <c r="L106" s="146" t="s">
        <v>2117</v>
      </c>
      <c r="M106" s="145" t="s">
        <v>2134</v>
      </c>
      <c r="N106" s="146" t="s">
        <v>2135</v>
      </c>
      <c r="O106" s="145" t="s">
        <v>2134</v>
      </c>
      <c r="P106" s="146" t="s">
        <v>2135</v>
      </c>
    </row>
    <row r="107" spans="1:16" outlineLevel="1">
      <c r="A107" s="144" t="s">
        <v>2240</v>
      </c>
      <c r="B107" s="160" t="s">
        <v>2117</v>
      </c>
      <c r="C107" s="160" t="s">
        <v>2117</v>
      </c>
      <c r="D107" s="154" t="s">
        <v>2117</v>
      </c>
      <c r="E107" s="145" t="s">
        <v>2117</v>
      </c>
      <c r="F107" s="146" t="s">
        <v>2117</v>
      </c>
      <c r="G107" s="145" t="s">
        <v>2117</v>
      </c>
      <c r="H107" s="146" t="s">
        <v>2117</v>
      </c>
      <c r="I107" s="145" t="s">
        <v>2117</v>
      </c>
      <c r="J107" s="146" t="s">
        <v>2117</v>
      </c>
      <c r="K107" s="145" t="s">
        <v>2117</v>
      </c>
      <c r="L107" s="146" t="s">
        <v>2117</v>
      </c>
      <c r="M107" s="145" t="s">
        <v>2117</v>
      </c>
      <c r="N107" s="146" t="s">
        <v>2117</v>
      </c>
      <c r="O107" s="145" t="s">
        <v>2117</v>
      </c>
      <c r="P107" s="146" t="s">
        <v>2117</v>
      </c>
    </row>
    <row r="108" spans="1:16" outlineLevel="2">
      <c r="A108" s="144" t="s">
        <v>2241</v>
      </c>
      <c r="B108" s="160" t="s">
        <v>2117</v>
      </c>
      <c r="C108" s="160" t="s">
        <v>2134</v>
      </c>
      <c r="D108" s="154" t="s">
        <v>2242</v>
      </c>
      <c r="E108" s="145" t="s">
        <v>2117</v>
      </c>
      <c r="F108" s="146" t="s">
        <v>2117</v>
      </c>
      <c r="G108" s="145" t="s">
        <v>2117</v>
      </c>
      <c r="H108" s="146" t="s">
        <v>2117</v>
      </c>
      <c r="I108" s="145" t="s">
        <v>2117</v>
      </c>
      <c r="J108" s="146" t="s">
        <v>2117</v>
      </c>
      <c r="K108" s="145" t="s">
        <v>2134</v>
      </c>
      <c r="L108" s="146" t="s">
        <v>2134</v>
      </c>
      <c r="M108" s="145" t="s">
        <v>2117</v>
      </c>
      <c r="N108" s="146" t="s">
        <v>2117</v>
      </c>
      <c r="O108" s="145" t="s">
        <v>2117</v>
      </c>
      <c r="P108" s="146" t="s">
        <v>2117</v>
      </c>
    </row>
    <row r="109" spans="1:16" outlineLevel="2">
      <c r="A109" s="144" t="s">
        <v>2243</v>
      </c>
      <c r="B109" s="160" t="s">
        <v>2117</v>
      </c>
      <c r="C109" s="160" t="s">
        <v>2135</v>
      </c>
      <c r="D109" s="154" t="s">
        <v>2242</v>
      </c>
      <c r="E109" s="145" t="s">
        <v>2117</v>
      </c>
      <c r="F109" s="146" t="s">
        <v>2117</v>
      </c>
      <c r="G109" s="145" t="s">
        <v>2117</v>
      </c>
      <c r="H109" s="146" t="s">
        <v>2117</v>
      </c>
      <c r="I109" s="145" t="s">
        <v>2117</v>
      </c>
      <c r="J109" s="146" t="s">
        <v>2117</v>
      </c>
      <c r="K109" s="145" t="s">
        <v>2134</v>
      </c>
      <c r="L109" s="146" t="s">
        <v>2134</v>
      </c>
      <c r="M109" s="145" t="s">
        <v>2117</v>
      </c>
      <c r="N109" s="146" t="s">
        <v>2117</v>
      </c>
      <c r="O109" s="145" t="s">
        <v>2117</v>
      </c>
      <c r="P109" s="146" t="s">
        <v>2117</v>
      </c>
    </row>
    <row r="110" spans="1:16" outlineLevel="1">
      <c r="A110" s="144" t="s">
        <v>2244</v>
      </c>
      <c r="B110" s="160" t="s">
        <v>2117</v>
      </c>
      <c r="C110" s="160" t="s">
        <v>2117</v>
      </c>
      <c r="D110" s="154" t="s">
        <v>2117</v>
      </c>
      <c r="E110" s="145" t="s">
        <v>2117</v>
      </c>
      <c r="F110" s="146" t="s">
        <v>2117</v>
      </c>
      <c r="G110" s="145" t="s">
        <v>2117</v>
      </c>
      <c r="H110" s="146" t="s">
        <v>2117</v>
      </c>
      <c r="I110" s="145" t="s">
        <v>2117</v>
      </c>
      <c r="J110" s="146" t="s">
        <v>2117</v>
      </c>
      <c r="K110" s="145" t="s">
        <v>2117</v>
      </c>
      <c r="L110" s="146" t="s">
        <v>2117</v>
      </c>
      <c r="M110" s="145" t="s">
        <v>2117</v>
      </c>
      <c r="N110" s="146" t="s">
        <v>2117</v>
      </c>
      <c r="O110" s="145" t="s">
        <v>2117</v>
      </c>
      <c r="P110" s="146" t="s">
        <v>2117</v>
      </c>
    </row>
    <row r="111" spans="1:16" outlineLevel="2">
      <c r="A111" s="144" t="s">
        <v>2245</v>
      </c>
      <c r="B111" s="160" t="s">
        <v>2117</v>
      </c>
      <c r="C111" s="160" t="s">
        <v>2135</v>
      </c>
      <c r="D111" s="154" t="s">
        <v>2242</v>
      </c>
      <c r="E111" s="145" t="s">
        <v>2117</v>
      </c>
      <c r="F111" s="146" t="s">
        <v>2117</v>
      </c>
      <c r="G111" s="145" t="s">
        <v>2117</v>
      </c>
      <c r="H111" s="146" t="s">
        <v>2117</v>
      </c>
      <c r="I111" s="145" t="s">
        <v>2117</v>
      </c>
      <c r="J111" s="146" t="s">
        <v>2117</v>
      </c>
      <c r="K111" s="145" t="s">
        <v>2134</v>
      </c>
      <c r="L111" s="146" t="s">
        <v>2134</v>
      </c>
      <c r="M111" s="145" t="s">
        <v>2117</v>
      </c>
      <c r="N111" s="146" t="s">
        <v>2117</v>
      </c>
      <c r="O111" s="145" t="s">
        <v>2117</v>
      </c>
      <c r="P111" s="146" t="s">
        <v>2117</v>
      </c>
    </row>
    <row r="112" spans="1:16" outlineLevel="2">
      <c r="A112" s="144" t="s">
        <v>2246</v>
      </c>
      <c r="B112" s="160" t="s">
        <v>2117</v>
      </c>
      <c r="C112" s="160" t="s">
        <v>2135</v>
      </c>
      <c r="D112" s="154" t="s">
        <v>2242</v>
      </c>
      <c r="E112" s="145" t="s">
        <v>2117</v>
      </c>
      <c r="F112" s="146" t="s">
        <v>2117</v>
      </c>
      <c r="G112" s="145" t="s">
        <v>2117</v>
      </c>
      <c r="H112" s="146" t="s">
        <v>2117</v>
      </c>
      <c r="I112" s="145" t="s">
        <v>2117</v>
      </c>
      <c r="J112" s="146" t="s">
        <v>2117</v>
      </c>
      <c r="K112" s="145" t="s">
        <v>2134</v>
      </c>
      <c r="L112" s="146" t="s">
        <v>2134</v>
      </c>
      <c r="M112" s="145" t="s">
        <v>2117</v>
      </c>
      <c r="N112" s="146" t="s">
        <v>2117</v>
      </c>
      <c r="O112" s="145" t="s">
        <v>2117</v>
      </c>
      <c r="P112" s="146" t="s">
        <v>2117</v>
      </c>
    </row>
    <row r="113" spans="1:16" outlineLevel="1">
      <c r="A113" s="144" t="s">
        <v>2247</v>
      </c>
      <c r="B113" s="160" t="s">
        <v>2117</v>
      </c>
      <c r="C113" s="160" t="s">
        <v>2117</v>
      </c>
      <c r="D113" s="154" t="s">
        <v>2117</v>
      </c>
      <c r="E113" s="145" t="s">
        <v>2135</v>
      </c>
      <c r="F113" s="146" t="s">
        <v>2135</v>
      </c>
      <c r="G113" s="145" t="s">
        <v>2135</v>
      </c>
      <c r="H113" s="146" t="s">
        <v>2135</v>
      </c>
      <c r="I113" s="145" t="s">
        <v>2135</v>
      </c>
      <c r="J113" s="146" t="s">
        <v>2135</v>
      </c>
      <c r="K113" s="145" t="s">
        <v>2134</v>
      </c>
      <c r="L113" s="146" t="s">
        <v>2134</v>
      </c>
      <c r="M113" s="145" t="s">
        <v>2117</v>
      </c>
      <c r="N113" s="146" t="s">
        <v>2117</v>
      </c>
      <c r="O113" s="145" t="s">
        <v>2117</v>
      </c>
      <c r="P113" s="146" t="s">
        <v>2117</v>
      </c>
    </row>
    <row r="114" spans="1:16" outlineLevel="1">
      <c r="A114" s="144" t="s">
        <v>2248</v>
      </c>
      <c r="B114" s="160" t="s">
        <v>2117</v>
      </c>
      <c r="C114" s="160" t="s">
        <v>2117</v>
      </c>
      <c r="D114" s="154" t="s">
        <v>2117</v>
      </c>
      <c r="E114" s="145" t="s">
        <v>2117</v>
      </c>
      <c r="F114" s="146" t="s">
        <v>2117</v>
      </c>
      <c r="G114" s="145" t="s">
        <v>2117</v>
      </c>
      <c r="H114" s="146" t="s">
        <v>2117</v>
      </c>
      <c r="I114" s="145" t="s">
        <v>2117</v>
      </c>
      <c r="J114" s="146" t="s">
        <v>2117</v>
      </c>
      <c r="K114" s="145" t="s">
        <v>2117</v>
      </c>
      <c r="L114" s="146" t="s">
        <v>2117</v>
      </c>
      <c r="M114" s="145" t="s">
        <v>2117</v>
      </c>
      <c r="N114" s="146" t="s">
        <v>2117</v>
      </c>
      <c r="O114" s="145" t="s">
        <v>2117</v>
      </c>
      <c r="P114" s="146" t="s">
        <v>2117</v>
      </c>
    </row>
    <row r="115" spans="1:16" ht="11.25" customHeight="1" outlineLevel="2">
      <c r="A115" s="144" t="s">
        <v>2249</v>
      </c>
      <c r="B115" s="160" t="s">
        <v>2117</v>
      </c>
      <c r="C115" s="160" t="s">
        <v>2117</v>
      </c>
      <c r="D115" s="154" t="s">
        <v>2117</v>
      </c>
      <c r="E115" s="145" t="s">
        <v>2134</v>
      </c>
      <c r="F115" s="146" t="s">
        <v>2135</v>
      </c>
      <c r="G115" s="145" t="s">
        <v>2134</v>
      </c>
      <c r="H115" s="146" t="s">
        <v>2135</v>
      </c>
      <c r="I115" s="145" t="s">
        <v>2117</v>
      </c>
      <c r="J115" s="146" t="s">
        <v>2117</v>
      </c>
      <c r="K115" s="145" t="s">
        <v>2134</v>
      </c>
      <c r="L115" s="146" t="s">
        <v>2134</v>
      </c>
      <c r="M115" s="145" t="s">
        <v>2134</v>
      </c>
      <c r="N115" s="146" t="s">
        <v>2135</v>
      </c>
      <c r="O115" s="145" t="s">
        <v>2134</v>
      </c>
      <c r="P115" s="146" t="s">
        <v>2135</v>
      </c>
    </row>
    <row r="116" spans="1:16" outlineLevel="2">
      <c r="A116" s="144" t="s">
        <v>2250</v>
      </c>
      <c r="B116" s="160" t="s">
        <v>2117</v>
      </c>
      <c r="C116" s="160" t="s">
        <v>2117</v>
      </c>
      <c r="D116" s="154" t="s">
        <v>2117</v>
      </c>
      <c r="E116" s="145" t="s">
        <v>2134</v>
      </c>
      <c r="F116" s="146" t="s">
        <v>2135</v>
      </c>
      <c r="G116" s="145" t="s">
        <v>2117</v>
      </c>
      <c r="H116" s="146" t="s">
        <v>2117</v>
      </c>
      <c r="I116" s="145" t="s">
        <v>2117</v>
      </c>
      <c r="J116" s="146" t="s">
        <v>2117</v>
      </c>
      <c r="K116" s="145" t="s">
        <v>2134</v>
      </c>
      <c r="L116" s="146" t="s">
        <v>2134</v>
      </c>
      <c r="M116" s="145" t="s">
        <v>2134</v>
      </c>
      <c r="N116" s="146" t="s">
        <v>2135</v>
      </c>
      <c r="O116" s="145" t="s">
        <v>2134</v>
      </c>
      <c r="P116" s="146" t="s">
        <v>2135</v>
      </c>
    </row>
    <row r="117" spans="1:16" outlineLevel="1">
      <c r="A117" s="144" t="s">
        <v>2251</v>
      </c>
      <c r="B117" s="160" t="s">
        <v>2117</v>
      </c>
      <c r="C117" s="160" t="s">
        <v>2117</v>
      </c>
      <c r="D117" s="154" t="s">
        <v>2117</v>
      </c>
      <c r="E117" s="145" t="s">
        <v>2117</v>
      </c>
      <c r="F117" s="146" t="s">
        <v>2117</v>
      </c>
      <c r="G117" s="145" t="s">
        <v>2117</v>
      </c>
      <c r="H117" s="146" t="s">
        <v>2117</v>
      </c>
      <c r="I117" s="145" t="s">
        <v>2117</v>
      </c>
      <c r="J117" s="146" t="s">
        <v>2117</v>
      </c>
      <c r="K117" s="145" t="s">
        <v>2117</v>
      </c>
      <c r="L117" s="146" t="s">
        <v>2117</v>
      </c>
      <c r="M117" s="145" t="s">
        <v>2117</v>
      </c>
      <c r="N117" s="146" t="s">
        <v>2117</v>
      </c>
      <c r="O117" s="145" t="s">
        <v>2117</v>
      </c>
      <c r="P117" s="146" t="s">
        <v>2117</v>
      </c>
    </row>
    <row r="118" spans="1:16" outlineLevel="2">
      <c r="A118" s="144" t="s">
        <v>2252</v>
      </c>
      <c r="B118" s="160" t="s">
        <v>2117</v>
      </c>
      <c r="C118" s="160" t="s">
        <v>2117</v>
      </c>
      <c r="D118" s="154" t="s">
        <v>2117</v>
      </c>
      <c r="E118" s="145" t="s">
        <v>2134</v>
      </c>
      <c r="F118" s="146" t="s">
        <v>2135</v>
      </c>
      <c r="G118" s="145" t="s">
        <v>2117</v>
      </c>
      <c r="H118" s="146" t="s">
        <v>2117</v>
      </c>
      <c r="I118" s="145" t="s">
        <v>2117</v>
      </c>
      <c r="J118" s="146" t="s">
        <v>2117</v>
      </c>
      <c r="K118" s="145" t="s">
        <v>2117</v>
      </c>
      <c r="L118" s="146" t="s">
        <v>2117</v>
      </c>
      <c r="M118" s="145" t="s">
        <v>2134</v>
      </c>
      <c r="N118" s="146" t="s">
        <v>2134</v>
      </c>
      <c r="O118" s="145" t="s">
        <v>2134</v>
      </c>
      <c r="P118" s="146" t="s">
        <v>2135</v>
      </c>
    </row>
    <row r="119" spans="1:16" outlineLevel="2">
      <c r="A119" s="144" t="s">
        <v>2253</v>
      </c>
      <c r="B119" s="160" t="s">
        <v>2117</v>
      </c>
      <c r="C119" s="160" t="s">
        <v>2117</v>
      </c>
      <c r="D119" s="154" t="s">
        <v>2117</v>
      </c>
      <c r="E119" s="145" t="s">
        <v>2134</v>
      </c>
      <c r="F119" s="146" t="s">
        <v>2135</v>
      </c>
      <c r="G119" s="145" t="s">
        <v>2134</v>
      </c>
      <c r="H119" s="146" t="s">
        <v>2135</v>
      </c>
      <c r="I119" s="145" t="s">
        <v>2117</v>
      </c>
      <c r="J119" s="146" t="s">
        <v>2117</v>
      </c>
      <c r="K119" s="145" t="s">
        <v>2117</v>
      </c>
      <c r="L119" s="146" t="s">
        <v>2117</v>
      </c>
      <c r="M119" s="145" t="s">
        <v>2134</v>
      </c>
      <c r="N119" s="146" t="s">
        <v>2134</v>
      </c>
      <c r="O119" s="145" t="s">
        <v>2134</v>
      </c>
      <c r="P119" s="146" t="s">
        <v>2135</v>
      </c>
    </row>
    <row r="120" spans="1:16" outlineLevel="2">
      <c r="A120" s="144" t="s">
        <v>2254</v>
      </c>
      <c r="B120" s="160" t="s">
        <v>2117</v>
      </c>
      <c r="C120" s="160" t="s">
        <v>2117</v>
      </c>
      <c r="D120" s="154" t="s">
        <v>2117</v>
      </c>
      <c r="E120" s="145" t="s">
        <v>2134</v>
      </c>
      <c r="F120" s="146" t="s">
        <v>2135</v>
      </c>
      <c r="G120" s="145" t="s">
        <v>2117</v>
      </c>
      <c r="H120" s="146" t="s">
        <v>2117</v>
      </c>
      <c r="I120" s="145" t="s">
        <v>2117</v>
      </c>
      <c r="J120" s="146" t="s">
        <v>2117</v>
      </c>
      <c r="K120" s="145" t="s">
        <v>2117</v>
      </c>
      <c r="L120" s="146" t="s">
        <v>2117</v>
      </c>
      <c r="M120" s="145" t="s">
        <v>2134</v>
      </c>
      <c r="N120" s="146" t="s">
        <v>2134</v>
      </c>
      <c r="O120" s="145" t="s">
        <v>2134</v>
      </c>
      <c r="P120" s="146" t="s">
        <v>2135</v>
      </c>
    </row>
    <row r="121" spans="1:16" outlineLevel="2">
      <c r="A121" s="144" t="s">
        <v>2255</v>
      </c>
      <c r="B121" s="160" t="s">
        <v>2117</v>
      </c>
      <c r="C121" s="160" t="s">
        <v>2117</v>
      </c>
      <c r="D121" s="154" t="s">
        <v>2117</v>
      </c>
      <c r="E121" s="145" t="s">
        <v>2134</v>
      </c>
      <c r="F121" s="146" t="s">
        <v>2135</v>
      </c>
      <c r="G121" s="145" t="s">
        <v>2134</v>
      </c>
      <c r="H121" s="146" t="s">
        <v>2135</v>
      </c>
      <c r="I121" s="145" t="s">
        <v>2117</v>
      </c>
      <c r="J121" s="146" t="s">
        <v>2117</v>
      </c>
      <c r="K121" s="145" t="s">
        <v>2117</v>
      </c>
      <c r="L121" s="146" t="s">
        <v>2117</v>
      </c>
      <c r="M121" s="145" t="s">
        <v>2134</v>
      </c>
      <c r="N121" s="146" t="s">
        <v>2134</v>
      </c>
      <c r="O121" s="145" t="s">
        <v>2134</v>
      </c>
      <c r="P121" s="146" t="s">
        <v>2135</v>
      </c>
    </row>
    <row r="122" spans="1:16" outlineLevel="2">
      <c r="A122" s="144" t="s">
        <v>2256</v>
      </c>
      <c r="B122" s="160" t="s">
        <v>2117</v>
      </c>
      <c r="C122" s="160" t="s">
        <v>2117</v>
      </c>
      <c r="D122" s="154" t="s">
        <v>2117</v>
      </c>
      <c r="E122" s="145" t="s">
        <v>2134</v>
      </c>
      <c r="F122" s="146" t="s">
        <v>2135</v>
      </c>
      <c r="G122" s="145" t="s">
        <v>2117</v>
      </c>
      <c r="H122" s="146" t="s">
        <v>2117</v>
      </c>
      <c r="I122" s="145" t="s">
        <v>2117</v>
      </c>
      <c r="J122" s="146" t="s">
        <v>2117</v>
      </c>
      <c r="K122" s="145" t="s">
        <v>2117</v>
      </c>
      <c r="L122" s="146" t="s">
        <v>2117</v>
      </c>
      <c r="M122" s="145" t="s">
        <v>2134</v>
      </c>
      <c r="N122" s="146" t="s">
        <v>2134</v>
      </c>
      <c r="O122" s="145" t="s">
        <v>2134</v>
      </c>
      <c r="P122" s="146" t="s">
        <v>2135</v>
      </c>
    </row>
    <row r="123" spans="1:16" outlineLevel="1">
      <c r="A123" s="144" t="s">
        <v>2257</v>
      </c>
      <c r="B123" s="160" t="s">
        <v>2117</v>
      </c>
      <c r="C123" s="160" t="s">
        <v>2117</v>
      </c>
      <c r="D123" s="154" t="s">
        <v>2117</v>
      </c>
      <c r="E123" s="145" t="s">
        <v>2117</v>
      </c>
      <c r="F123" s="146" t="s">
        <v>2117</v>
      </c>
      <c r="G123" s="145" t="s">
        <v>2117</v>
      </c>
      <c r="H123" s="146" t="s">
        <v>2117</v>
      </c>
      <c r="I123" s="145" t="s">
        <v>2117</v>
      </c>
      <c r="J123" s="146" t="s">
        <v>2117</v>
      </c>
      <c r="K123" s="145" t="s">
        <v>2117</v>
      </c>
      <c r="L123" s="146" t="s">
        <v>2117</v>
      </c>
      <c r="M123" s="145" t="s">
        <v>2117</v>
      </c>
      <c r="N123" s="146" t="s">
        <v>2117</v>
      </c>
      <c r="O123" s="145" t="s">
        <v>2117</v>
      </c>
      <c r="P123" s="146" t="s">
        <v>2117</v>
      </c>
    </row>
    <row r="124" spans="1:16" outlineLevel="2">
      <c r="A124" s="144" t="s">
        <v>2258</v>
      </c>
      <c r="B124" s="160" t="s">
        <v>2117</v>
      </c>
      <c r="C124" s="160" t="s">
        <v>2117</v>
      </c>
      <c r="D124" s="154" t="s">
        <v>2117</v>
      </c>
      <c r="E124" s="145" t="s">
        <v>2117</v>
      </c>
      <c r="F124" s="146" t="s">
        <v>2117</v>
      </c>
      <c r="G124" s="145" t="s">
        <v>2117</v>
      </c>
      <c r="H124" s="146" t="s">
        <v>2117</v>
      </c>
      <c r="I124" s="145" t="s">
        <v>2117</v>
      </c>
      <c r="J124" s="146" t="s">
        <v>2117</v>
      </c>
      <c r="K124" s="145" t="s">
        <v>2117</v>
      </c>
      <c r="L124" s="146" t="s">
        <v>2117</v>
      </c>
      <c r="M124" s="145" t="s">
        <v>2134</v>
      </c>
      <c r="N124" s="146" t="s">
        <v>2134</v>
      </c>
      <c r="O124" s="145" t="s">
        <v>2134</v>
      </c>
      <c r="P124" s="146" t="s">
        <v>2135</v>
      </c>
    </row>
    <row r="125" spans="1:16" outlineLevel="2">
      <c r="A125" s="144" t="s">
        <v>2259</v>
      </c>
      <c r="B125" s="160" t="s">
        <v>2117</v>
      </c>
      <c r="C125" s="160" t="s">
        <v>2117</v>
      </c>
      <c r="D125" s="154" t="s">
        <v>2117</v>
      </c>
      <c r="E125" s="145" t="s">
        <v>2117</v>
      </c>
      <c r="F125" s="146" t="s">
        <v>2117</v>
      </c>
      <c r="G125" s="145" t="s">
        <v>2117</v>
      </c>
      <c r="H125" s="146" t="s">
        <v>2117</v>
      </c>
      <c r="I125" s="145" t="s">
        <v>2117</v>
      </c>
      <c r="J125" s="146" t="s">
        <v>2117</v>
      </c>
      <c r="K125" s="145" t="s">
        <v>2117</v>
      </c>
      <c r="L125" s="146" t="s">
        <v>2117</v>
      </c>
      <c r="M125" s="145" t="s">
        <v>2134</v>
      </c>
      <c r="N125" s="146" t="s">
        <v>2134</v>
      </c>
      <c r="O125" s="145" t="s">
        <v>2134</v>
      </c>
      <c r="P125" s="146" t="s">
        <v>2135</v>
      </c>
    </row>
    <row r="126" spans="1:16" outlineLevel="2">
      <c r="A126" s="144" t="s">
        <v>2260</v>
      </c>
      <c r="B126" s="160" t="s">
        <v>2117</v>
      </c>
      <c r="C126" s="160" t="s">
        <v>2117</v>
      </c>
      <c r="D126" s="154" t="s">
        <v>2117</v>
      </c>
      <c r="E126" s="145" t="s">
        <v>2117</v>
      </c>
      <c r="F126" s="146" t="s">
        <v>2117</v>
      </c>
      <c r="G126" s="145" t="s">
        <v>2117</v>
      </c>
      <c r="H126" s="146" t="s">
        <v>2117</v>
      </c>
      <c r="I126" s="145" t="s">
        <v>2117</v>
      </c>
      <c r="J126" s="146" t="s">
        <v>2117</v>
      </c>
      <c r="K126" s="145" t="s">
        <v>2117</v>
      </c>
      <c r="L126" s="146" t="s">
        <v>2117</v>
      </c>
      <c r="M126" s="145" t="s">
        <v>2134</v>
      </c>
      <c r="N126" s="146" t="s">
        <v>2134</v>
      </c>
      <c r="O126" s="145" t="s">
        <v>2134</v>
      </c>
      <c r="P126" s="146" t="s">
        <v>2135</v>
      </c>
    </row>
    <row r="127" spans="1:16" outlineLevel="2">
      <c r="A127" s="144" t="s">
        <v>2261</v>
      </c>
      <c r="B127" s="160" t="s">
        <v>2117</v>
      </c>
      <c r="C127" s="160" t="s">
        <v>2117</v>
      </c>
      <c r="D127" s="154" t="s">
        <v>2117</v>
      </c>
      <c r="E127" s="145" t="s">
        <v>2117</v>
      </c>
      <c r="F127" s="146" t="s">
        <v>2117</v>
      </c>
      <c r="G127" s="145" t="s">
        <v>2117</v>
      </c>
      <c r="H127" s="146" t="s">
        <v>2117</v>
      </c>
      <c r="I127" s="145" t="s">
        <v>2117</v>
      </c>
      <c r="J127" s="146" t="s">
        <v>2117</v>
      </c>
      <c r="K127" s="145" t="s">
        <v>2117</v>
      </c>
      <c r="L127" s="146" t="s">
        <v>2117</v>
      </c>
      <c r="M127" s="145" t="s">
        <v>2134</v>
      </c>
      <c r="N127" s="146" t="s">
        <v>2134</v>
      </c>
      <c r="O127" s="145" t="s">
        <v>2134</v>
      </c>
      <c r="P127" s="146" t="s">
        <v>2135</v>
      </c>
    </row>
    <row r="128" spans="1:16" outlineLevel="1">
      <c r="A128" s="144" t="s">
        <v>2262</v>
      </c>
      <c r="B128" s="160" t="s">
        <v>2117</v>
      </c>
      <c r="C128" s="160" t="s">
        <v>2117</v>
      </c>
      <c r="D128" s="154" t="s">
        <v>2117</v>
      </c>
      <c r="E128" s="145" t="s">
        <v>2117</v>
      </c>
      <c r="F128" s="146" t="s">
        <v>2117</v>
      </c>
      <c r="G128" s="145" t="s">
        <v>2117</v>
      </c>
      <c r="H128" s="146" t="s">
        <v>2117</v>
      </c>
      <c r="I128" s="145" t="s">
        <v>2117</v>
      </c>
      <c r="J128" s="146" t="s">
        <v>2117</v>
      </c>
      <c r="K128" s="145" t="s">
        <v>2117</v>
      </c>
      <c r="L128" s="146" t="s">
        <v>2117</v>
      </c>
      <c r="M128" s="145" t="s">
        <v>2117</v>
      </c>
      <c r="N128" s="146" t="s">
        <v>2117</v>
      </c>
      <c r="O128" s="145" t="s">
        <v>2117</v>
      </c>
      <c r="P128" s="146" t="s">
        <v>2117</v>
      </c>
    </row>
    <row r="129" spans="1:16" outlineLevel="2">
      <c r="A129" s="144" t="s">
        <v>2263</v>
      </c>
      <c r="B129" s="160" t="s">
        <v>2117</v>
      </c>
      <c r="C129" s="160" t="s">
        <v>2117</v>
      </c>
      <c r="D129" s="154" t="s">
        <v>2117</v>
      </c>
      <c r="E129" s="145" t="s">
        <v>2117</v>
      </c>
      <c r="F129" s="146" t="s">
        <v>2117</v>
      </c>
      <c r="G129" s="145" t="s">
        <v>2117</v>
      </c>
      <c r="H129" s="146" t="s">
        <v>2117</v>
      </c>
      <c r="I129" s="145" t="s">
        <v>2117</v>
      </c>
      <c r="J129" s="146" t="s">
        <v>2117</v>
      </c>
      <c r="K129" s="145" t="s">
        <v>2117</v>
      </c>
      <c r="L129" s="146" t="s">
        <v>2117</v>
      </c>
      <c r="M129" s="145" t="s">
        <v>2117</v>
      </c>
      <c r="N129" s="146" t="s">
        <v>2117</v>
      </c>
      <c r="O129" s="145" t="s">
        <v>2117</v>
      </c>
      <c r="P129" s="146" t="s">
        <v>2117</v>
      </c>
    </row>
    <row r="130" spans="1:16" outlineLevel="1">
      <c r="A130" s="144" t="s">
        <v>2264</v>
      </c>
      <c r="B130" s="160" t="s">
        <v>2117</v>
      </c>
      <c r="C130" s="160" t="s">
        <v>2117</v>
      </c>
      <c r="D130" s="154" t="s">
        <v>2117</v>
      </c>
      <c r="E130" s="145" t="s">
        <v>2134</v>
      </c>
      <c r="F130" s="146" t="s">
        <v>2135</v>
      </c>
      <c r="G130" s="145" t="s">
        <v>2134</v>
      </c>
      <c r="H130" s="146" t="s">
        <v>2135</v>
      </c>
      <c r="I130" s="145" t="s">
        <v>2117</v>
      </c>
      <c r="J130" s="146" t="s">
        <v>2117</v>
      </c>
      <c r="K130" s="145" t="s">
        <v>2117</v>
      </c>
      <c r="L130" s="146" t="s">
        <v>2117</v>
      </c>
      <c r="M130" s="145" t="s">
        <v>2134</v>
      </c>
      <c r="N130" s="146" t="s">
        <v>2134</v>
      </c>
      <c r="O130" s="145" t="s">
        <v>2117</v>
      </c>
      <c r="P130" s="146" t="s">
        <v>2117</v>
      </c>
    </row>
    <row r="131" spans="1:16" outlineLevel="1">
      <c r="A131" s="144" t="s">
        <v>2265</v>
      </c>
      <c r="B131" s="160" t="s">
        <v>2117</v>
      </c>
      <c r="C131" s="160" t="s">
        <v>2117</v>
      </c>
      <c r="D131" s="154" t="s">
        <v>2117</v>
      </c>
      <c r="E131" s="145" t="s">
        <v>2117</v>
      </c>
      <c r="F131" s="146" t="s">
        <v>2117</v>
      </c>
      <c r="G131" s="145" t="s">
        <v>2117</v>
      </c>
      <c r="H131" s="146" t="s">
        <v>2117</v>
      </c>
      <c r="I131" s="145" t="s">
        <v>2117</v>
      </c>
      <c r="J131" s="146" t="s">
        <v>2117</v>
      </c>
      <c r="K131" s="145" t="s">
        <v>2117</v>
      </c>
      <c r="L131" s="146" t="s">
        <v>2117</v>
      </c>
      <c r="M131" s="145" t="s">
        <v>2117</v>
      </c>
      <c r="N131" s="146" t="s">
        <v>2117</v>
      </c>
      <c r="O131" s="145" t="s">
        <v>2117</v>
      </c>
      <c r="P131" s="146" t="s">
        <v>2117</v>
      </c>
    </row>
    <row r="132" spans="1:16" outlineLevel="2">
      <c r="A132" s="144" t="s">
        <v>2266</v>
      </c>
      <c r="B132" s="160" t="s">
        <v>2117</v>
      </c>
      <c r="C132" s="160" t="s">
        <v>2117</v>
      </c>
      <c r="D132" s="154" t="s">
        <v>2117</v>
      </c>
      <c r="E132" s="145" t="s">
        <v>2134</v>
      </c>
      <c r="F132" s="146" t="s">
        <v>2135</v>
      </c>
      <c r="G132" s="145" t="s">
        <v>2117</v>
      </c>
      <c r="H132" s="146" t="s">
        <v>2117</v>
      </c>
      <c r="I132" s="145" t="s">
        <v>2117</v>
      </c>
      <c r="J132" s="146" t="s">
        <v>2117</v>
      </c>
      <c r="K132" s="145" t="s">
        <v>2117</v>
      </c>
      <c r="L132" s="146" t="s">
        <v>2117</v>
      </c>
      <c r="M132" s="145" t="s">
        <v>2134</v>
      </c>
      <c r="N132" s="146" t="s">
        <v>2135</v>
      </c>
      <c r="O132" s="145" t="s">
        <v>2134</v>
      </c>
      <c r="P132" s="146" t="s">
        <v>2134</v>
      </c>
    </row>
    <row r="133" spans="1:16" outlineLevel="2">
      <c r="A133" s="144" t="s">
        <v>2267</v>
      </c>
      <c r="B133" s="160" t="s">
        <v>2117</v>
      </c>
      <c r="C133" s="160" t="s">
        <v>2117</v>
      </c>
      <c r="D133" s="154" t="s">
        <v>2117</v>
      </c>
      <c r="E133" s="145" t="s">
        <v>2117</v>
      </c>
      <c r="F133" s="146" t="s">
        <v>2117</v>
      </c>
      <c r="G133" s="145" t="s">
        <v>2117</v>
      </c>
      <c r="H133" s="146" t="s">
        <v>2117</v>
      </c>
      <c r="I133" s="145" t="s">
        <v>2117</v>
      </c>
      <c r="J133" s="146" t="s">
        <v>2117</v>
      </c>
      <c r="K133" s="145" t="s">
        <v>2117</v>
      </c>
      <c r="L133" s="146" t="s">
        <v>2117</v>
      </c>
      <c r="M133" s="145" t="s">
        <v>2134</v>
      </c>
      <c r="N133" s="146" t="s">
        <v>2135</v>
      </c>
      <c r="O133" s="145" t="s">
        <v>2134</v>
      </c>
      <c r="P133" s="146" t="s">
        <v>2134</v>
      </c>
    </row>
    <row r="134" spans="1:16" outlineLevel="2">
      <c r="A134" s="144" t="s">
        <v>2268</v>
      </c>
      <c r="B134" s="160" t="s">
        <v>2117</v>
      </c>
      <c r="C134" s="160" t="s">
        <v>2117</v>
      </c>
      <c r="D134" s="154" t="s">
        <v>2117</v>
      </c>
      <c r="E134" s="145" t="s">
        <v>2117</v>
      </c>
      <c r="F134" s="146" t="s">
        <v>2117</v>
      </c>
      <c r="G134" s="145" t="s">
        <v>2117</v>
      </c>
      <c r="H134" s="146" t="s">
        <v>2117</v>
      </c>
      <c r="I134" s="145" t="s">
        <v>2117</v>
      </c>
      <c r="J134" s="146" t="s">
        <v>2117</v>
      </c>
      <c r="K134" s="145" t="s">
        <v>2117</v>
      </c>
      <c r="L134" s="146" t="s">
        <v>2117</v>
      </c>
      <c r="M134" s="145" t="s">
        <v>2134</v>
      </c>
      <c r="N134" s="146" t="s">
        <v>2135</v>
      </c>
      <c r="O134" s="145" t="s">
        <v>2134</v>
      </c>
      <c r="P134" s="146" t="s">
        <v>2134</v>
      </c>
    </row>
    <row r="135" spans="1:16" outlineLevel="2">
      <c r="A135" s="144" t="s">
        <v>2269</v>
      </c>
      <c r="B135" s="160" t="s">
        <v>2117</v>
      </c>
      <c r="C135" s="160" t="s">
        <v>2117</v>
      </c>
      <c r="D135" s="154" t="s">
        <v>2117</v>
      </c>
      <c r="E135" s="145" t="s">
        <v>2117</v>
      </c>
      <c r="F135" s="146" t="s">
        <v>2117</v>
      </c>
      <c r="G135" s="145" t="s">
        <v>2117</v>
      </c>
      <c r="H135" s="146" t="s">
        <v>2117</v>
      </c>
      <c r="I135" s="145" t="s">
        <v>2117</v>
      </c>
      <c r="J135" s="146" t="s">
        <v>2117</v>
      </c>
      <c r="K135" s="145" t="s">
        <v>2117</v>
      </c>
      <c r="L135" s="146" t="s">
        <v>2117</v>
      </c>
      <c r="M135" s="145" t="s">
        <v>2134</v>
      </c>
      <c r="N135" s="146" t="s">
        <v>2134</v>
      </c>
      <c r="O135" s="145" t="s">
        <v>2134</v>
      </c>
      <c r="P135" s="146" t="s">
        <v>2134</v>
      </c>
    </row>
    <row r="136" spans="1:16" outlineLevel="2">
      <c r="A136" s="144" t="s">
        <v>2270</v>
      </c>
      <c r="B136" s="160" t="s">
        <v>2117</v>
      </c>
      <c r="C136" s="160" t="s">
        <v>2117</v>
      </c>
      <c r="D136" s="154" t="s">
        <v>2117</v>
      </c>
      <c r="E136" s="145" t="s">
        <v>2117</v>
      </c>
      <c r="F136" s="146" t="s">
        <v>2117</v>
      </c>
      <c r="G136" s="145" t="s">
        <v>2117</v>
      </c>
      <c r="H136" s="146" t="s">
        <v>2117</v>
      </c>
      <c r="I136" s="145" t="s">
        <v>2134</v>
      </c>
      <c r="J136" s="146" t="s">
        <v>2135</v>
      </c>
      <c r="K136" s="145" t="s">
        <v>2117</v>
      </c>
      <c r="L136" s="146" t="s">
        <v>2117</v>
      </c>
      <c r="M136" s="145" t="s">
        <v>2134</v>
      </c>
      <c r="N136" s="146" t="s">
        <v>2135</v>
      </c>
      <c r="O136" s="145" t="s">
        <v>2134</v>
      </c>
      <c r="P136" s="146" t="s">
        <v>2134</v>
      </c>
    </row>
    <row r="137" spans="1:16" outlineLevel="2">
      <c r="A137" s="144" t="s">
        <v>2271</v>
      </c>
      <c r="B137" s="160" t="s">
        <v>2117</v>
      </c>
      <c r="C137" s="160" t="s">
        <v>2117</v>
      </c>
      <c r="D137" s="154" t="s">
        <v>2117</v>
      </c>
      <c r="E137" s="145" t="s">
        <v>2117</v>
      </c>
      <c r="F137" s="146" t="s">
        <v>2117</v>
      </c>
      <c r="G137" s="145" t="s">
        <v>2117</v>
      </c>
      <c r="H137" s="146" t="s">
        <v>2117</v>
      </c>
      <c r="I137" s="145" t="s">
        <v>2117</v>
      </c>
      <c r="J137" s="146" t="s">
        <v>2117</v>
      </c>
      <c r="K137" s="145" t="s">
        <v>2117</v>
      </c>
      <c r="L137" s="146" t="s">
        <v>2117</v>
      </c>
      <c r="M137" s="145" t="s">
        <v>2134</v>
      </c>
      <c r="N137" s="146" t="s">
        <v>2135</v>
      </c>
      <c r="O137" s="145" t="s">
        <v>2134</v>
      </c>
      <c r="P137" s="146" t="s">
        <v>2134</v>
      </c>
    </row>
    <row r="138" spans="1:16" outlineLevel="1">
      <c r="A138" s="144" t="s">
        <v>2272</v>
      </c>
      <c r="B138" s="160" t="s">
        <v>2117</v>
      </c>
      <c r="C138" s="160" t="s">
        <v>2117</v>
      </c>
      <c r="D138" s="154" t="s">
        <v>2117</v>
      </c>
      <c r="E138" s="145" t="s">
        <v>2117</v>
      </c>
      <c r="F138" s="146" t="s">
        <v>2117</v>
      </c>
      <c r="G138" s="145" t="s">
        <v>2117</v>
      </c>
      <c r="H138" s="146" t="s">
        <v>2117</v>
      </c>
      <c r="I138" s="145" t="s">
        <v>2117</v>
      </c>
      <c r="J138" s="146" t="s">
        <v>2117</v>
      </c>
      <c r="K138" s="145" t="s">
        <v>2117</v>
      </c>
      <c r="L138" s="146" t="s">
        <v>2117</v>
      </c>
      <c r="M138" s="145" t="s">
        <v>2117</v>
      </c>
      <c r="N138" s="146" t="s">
        <v>2117</v>
      </c>
      <c r="O138" s="145" t="s">
        <v>2117</v>
      </c>
      <c r="P138" s="146" t="s">
        <v>2117</v>
      </c>
    </row>
    <row r="139" spans="1:16" outlineLevel="2">
      <c r="A139" s="144" t="s">
        <v>2273</v>
      </c>
      <c r="B139" s="160" t="s">
        <v>2117</v>
      </c>
      <c r="C139" s="160" t="s">
        <v>2117</v>
      </c>
      <c r="D139" s="154" t="s">
        <v>2117</v>
      </c>
      <c r="E139" s="145" t="s">
        <v>2117</v>
      </c>
      <c r="F139" s="146" t="s">
        <v>2117</v>
      </c>
      <c r="G139" s="145" t="s">
        <v>2134</v>
      </c>
      <c r="H139" s="146" t="s">
        <v>2135</v>
      </c>
      <c r="I139" s="145" t="s">
        <v>2117</v>
      </c>
      <c r="J139" s="146" t="s">
        <v>2117</v>
      </c>
      <c r="K139" s="145" t="s">
        <v>2117</v>
      </c>
      <c r="L139" s="146" t="s">
        <v>2117</v>
      </c>
      <c r="M139" s="145" t="s">
        <v>2134</v>
      </c>
      <c r="N139" s="146" t="s">
        <v>2135</v>
      </c>
      <c r="O139" s="145" t="s">
        <v>2134</v>
      </c>
      <c r="P139" s="146" t="s">
        <v>2134</v>
      </c>
    </row>
    <row r="140" spans="1:16" outlineLevel="2">
      <c r="A140" s="144" t="s">
        <v>2274</v>
      </c>
      <c r="B140" s="160" t="s">
        <v>2117</v>
      </c>
      <c r="C140" s="160" t="s">
        <v>2117</v>
      </c>
      <c r="D140" s="154" t="s">
        <v>2117</v>
      </c>
      <c r="E140" s="145" t="s">
        <v>2117</v>
      </c>
      <c r="F140" s="146" t="s">
        <v>2117</v>
      </c>
      <c r="G140" s="145" t="s">
        <v>2134</v>
      </c>
      <c r="H140" s="146" t="s">
        <v>2135</v>
      </c>
      <c r="I140" s="145" t="s">
        <v>2117</v>
      </c>
      <c r="J140" s="146" t="s">
        <v>2117</v>
      </c>
      <c r="K140" s="145" t="s">
        <v>2117</v>
      </c>
      <c r="L140" s="146" t="s">
        <v>2117</v>
      </c>
      <c r="M140" s="145" t="s">
        <v>2134</v>
      </c>
      <c r="N140" s="146" t="s">
        <v>2135</v>
      </c>
      <c r="O140" s="145" t="s">
        <v>2134</v>
      </c>
      <c r="P140" s="146" t="s">
        <v>2134</v>
      </c>
    </row>
    <row r="141" spans="1:16" outlineLevel="2">
      <c r="A141" s="144" t="s">
        <v>2275</v>
      </c>
      <c r="B141" s="160" t="s">
        <v>2117</v>
      </c>
      <c r="C141" s="160" t="s">
        <v>2117</v>
      </c>
      <c r="D141" s="154" t="s">
        <v>2117</v>
      </c>
      <c r="E141" s="145" t="s">
        <v>2117</v>
      </c>
      <c r="F141" s="146" t="s">
        <v>2117</v>
      </c>
      <c r="G141" s="145" t="s">
        <v>2117</v>
      </c>
      <c r="H141" s="146" t="s">
        <v>2117</v>
      </c>
      <c r="I141" s="145" t="s">
        <v>2117</v>
      </c>
      <c r="J141" s="146" t="s">
        <v>2117</v>
      </c>
      <c r="K141" s="145" t="s">
        <v>2117</v>
      </c>
      <c r="L141" s="146" t="s">
        <v>2117</v>
      </c>
      <c r="M141" s="145" t="s">
        <v>2134</v>
      </c>
      <c r="N141" s="146" t="s">
        <v>2135</v>
      </c>
      <c r="O141" s="145" t="s">
        <v>2134</v>
      </c>
      <c r="P141" s="146" t="s">
        <v>2134</v>
      </c>
    </row>
    <row r="142" spans="1:16" outlineLevel="2">
      <c r="A142" s="144" t="s">
        <v>2276</v>
      </c>
      <c r="B142" s="160" t="s">
        <v>2117</v>
      </c>
      <c r="C142" s="160" t="s">
        <v>2117</v>
      </c>
      <c r="D142" s="154" t="s">
        <v>2117</v>
      </c>
      <c r="E142" s="145" t="s">
        <v>2135</v>
      </c>
      <c r="F142" s="146" t="s">
        <v>2135</v>
      </c>
      <c r="G142" s="145" t="s">
        <v>2134</v>
      </c>
      <c r="H142" s="146" t="s">
        <v>2135</v>
      </c>
      <c r="I142" s="145" t="s">
        <v>2117</v>
      </c>
      <c r="J142" s="146" t="s">
        <v>2117</v>
      </c>
      <c r="K142" s="145" t="s">
        <v>2117</v>
      </c>
      <c r="L142" s="146" t="s">
        <v>2117</v>
      </c>
      <c r="M142" s="145" t="s">
        <v>2134</v>
      </c>
      <c r="N142" s="146" t="s">
        <v>2135</v>
      </c>
      <c r="O142" s="145" t="s">
        <v>2134</v>
      </c>
      <c r="P142" s="146" t="s">
        <v>2134</v>
      </c>
    </row>
    <row r="143" spans="1:16" outlineLevel="2">
      <c r="A143" s="144" t="s">
        <v>2277</v>
      </c>
      <c r="B143" s="160" t="s">
        <v>2117</v>
      </c>
      <c r="C143" s="160" t="s">
        <v>2117</v>
      </c>
      <c r="D143" s="154" t="s">
        <v>2117</v>
      </c>
      <c r="E143" s="145" t="s">
        <v>2117</v>
      </c>
      <c r="F143" s="146" t="s">
        <v>2117</v>
      </c>
      <c r="G143" s="145" t="s">
        <v>2117</v>
      </c>
      <c r="H143" s="146" t="s">
        <v>2117</v>
      </c>
      <c r="I143" s="145" t="s">
        <v>2117</v>
      </c>
      <c r="J143" s="146" t="s">
        <v>2117</v>
      </c>
      <c r="K143" s="145" t="s">
        <v>2117</v>
      </c>
      <c r="L143" s="146" t="s">
        <v>2117</v>
      </c>
      <c r="M143" s="145" t="s">
        <v>2134</v>
      </c>
      <c r="N143" s="146" t="s">
        <v>2135</v>
      </c>
      <c r="O143" s="145" t="s">
        <v>2134</v>
      </c>
      <c r="P143" s="146" t="s">
        <v>2134</v>
      </c>
    </row>
    <row r="144" spans="1:16" outlineLevel="1">
      <c r="A144" s="144" t="s">
        <v>2278</v>
      </c>
      <c r="B144" s="160" t="s">
        <v>2117</v>
      </c>
      <c r="C144" s="160" t="s">
        <v>2117</v>
      </c>
      <c r="D144" s="154" t="s">
        <v>2117</v>
      </c>
      <c r="E144" s="145" t="s">
        <v>2117</v>
      </c>
      <c r="F144" s="146" t="s">
        <v>2117</v>
      </c>
      <c r="G144" s="145" t="s">
        <v>2117</v>
      </c>
      <c r="H144" s="146" t="s">
        <v>2117</v>
      </c>
      <c r="I144" s="145" t="s">
        <v>2117</v>
      </c>
      <c r="J144" s="146" t="s">
        <v>2117</v>
      </c>
      <c r="K144" s="145" t="s">
        <v>2117</v>
      </c>
      <c r="L144" s="146" t="s">
        <v>2117</v>
      </c>
      <c r="M144" s="145" t="s">
        <v>2117</v>
      </c>
      <c r="N144" s="146" t="s">
        <v>2117</v>
      </c>
      <c r="O144" s="145" t="s">
        <v>2117</v>
      </c>
      <c r="P144" s="146" t="s">
        <v>2117</v>
      </c>
    </row>
    <row r="145" spans="1:16" outlineLevel="2">
      <c r="A145" s="144" t="s">
        <v>2279</v>
      </c>
      <c r="B145" s="160" t="s">
        <v>2117</v>
      </c>
      <c r="C145" s="160" t="s">
        <v>2117</v>
      </c>
      <c r="D145" s="154" t="s">
        <v>2117</v>
      </c>
      <c r="E145" s="145" t="s">
        <v>2117</v>
      </c>
      <c r="F145" s="146" t="s">
        <v>2117</v>
      </c>
      <c r="G145" s="145" t="s">
        <v>2117</v>
      </c>
      <c r="H145" s="146" t="s">
        <v>2117</v>
      </c>
      <c r="I145" s="145" t="s">
        <v>2117</v>
      </c>
      <c r="J145" s="146" t="s">
        <v>2117</v>
      </c>
      <c r="K145" s="145" t="s">
        <v>2117</v>
      </c>
      <c r="L145" s="146" t="s">
        <v>2117</v>
      </c>
      <c r="M145" s="145" t="s">
        <v>2117</v>
      </c>
      <c r="N145" s="146" t="s">
        <v>2117</v>
      </c>
      <c r="O145" s="145" t="s">
        <v>2117</v>
      </c>
      <c r="P145" s="146" t="s">
        <v>2117</v>
      </c>
    </row>
    <row r="146" spans="1:16" outlineLevel="3">
      <c r="A146" s="144" t="s">
        <v>2280</v>
      </c>
      <c r="B146" s="160" t="s">
        <v>2117</v>
      </c>
      <c r="C146" s="160" t="s">
        <v>2117</v>
      </c>
      <c r="D146" s="154" t="s">
        <v>2117</v>
      </c>
      <c r="E146" s="145" t="s">
        <v>2134</v>
      </c>
      <c r="F146" s="146" t="s">
        <v>2135</v>
      </c>
      <c r="G146" s="145" t="s">
        <v>2117</v>
      </c>
      <c r="H146" s="146" t="s">
        <v>2117</v>
      </c>
      <c r="I146" s="145" t="s">
        <v>2117</v>
      </c>
      <c r="J146" s="146" t="s">
        <v>2117</v>
      </c>
      <c r="K146" s="145" t="s">
        <v>2117</v>
      </c>
      <c r="L146" s="146" t="s">
        <v>2117</v>
      </c>
      <c r="M146" s="145" t="s">
        <v>2117</v>
      </c>
      <c r="N146" s="146" t="s">
        <v>2117</v>
      </c>
      <c r="O146" s="145" t="s">
        <v>2134</v>
      </c>
      <c r="P146" s="146" t="s">
        <v>2135</v>
      </c>
    </row>
    <row r="147" spans="1:16" outlineLevel="3">
      <c r="A147" s="144" t="s">
        <v>2281</v>
      </c>
      <c r="B147" s="160" t="s">
        <v>2117</v>
      </c>
      <c r="C147" s="160" t="s">
        <v>2117</v>
      </c>
      <c r="D147" s="154" t="s">
        <v>2117</v>
      </c>
      <c r="E147" s="145" t="s">
        <v>2134</v>
      </c>
      <c r="F147" s="146" t="s">
        <v>2135</v>
      </c>
      <c r="G147" s="145" t="s">
        <v>2117</v>
      </c>
      <c r="H147" s="146" t="s">
        <v>2117</v>
      </c>
      <c r="I147" s="145" t="s">
        <v>2117</v>
      </c>
      <c r="J147" s="146" t="s">
        <v>2117</v>
      </c>
      <c r="K147" s="145" t="s">
        <v>2117</v>
      </c>
      <c r="L147" s="146" t="s">
        <v>2117</v>
      </c>
      <c r="M147" s="145" t="s">
        <v>2117</v>
      </c>
      <c r="N147" s="146" t="s">
        <v>2117</v>
      </c>
      <c r="O147" s="145" t="s">
        <v>2134</v>
      </c>
      <c r="P147" s="146" t="s">
        <v>2135</v>
      </c>
    </row>
    <row r="148" spans="1:16" outlineLevel="2">
      <c r="A148" s="144" t="s">
        <v>2282</v>
      </c>
      <c r="B148" s="160" t="s">
        <v>2117</v>
      </c>
      <c r="C148" s="160" t="s">
        <v>2117</v>
      </c>
      <c r="D148" s="154" t="s">
        <v>2117</v>
      </c>
      <c r="E148" s="145" t="s">
        <v>2117</v>
      </c>
      <c r="F148" s="146" t="s">
        <v>2117</v>
      </c>
      <c r="G148" s="145" t="s">
        <v>2117</v>
      </c>
      <c r="H148" s="146" t="s">
        <v>2117</v>
      </c>
      <c r="I148" s="145" t="s">
        <v>2117</v>
      </c>
      <c r="J148" s="146" t="s">
        <v>2117</v>
      </c>
      <c r="K148" s="145" t="s">
        <v>2117</v>
      </c>
      <c r="L148" s="146" t="s">
        <v>2117</v>
      </c>
      <c r="M148" s="145" t="s">
        <v>2117</v>
      </c>
      <c r="N148" s="146" t="s">
        <v>2117</v>
      </c>
      <c r="O148" s="145" t="s">
        <v>2117</v>
      </c>
      <c r="P148" s="146" t="s">
        <v>2117</v>
      </c>
    </row>
    <row r="149" spans="1:16" outlineLevel="1">
      <c r="A149" s="144" t="s">
        <v>2283</v>
      </c>
      <c r="B149" s="160" t="s">
        <v>2117</v>
      </c>
      <c r="C149" s="160" t="s">
        <v>2117</v>
      </c>
      <c r="D149" s="154" t="s">
        <v>2117</v>
      </c>
      <c r="E149" s="145" t="s">
        <v>2117</v>
      </c>
      <c r="F149" s="146" t="s">
        <v>2117</v>
      </c>
      <c r="G149" s="145" t="s">
        <v>2117</v>
      </c>
      <c r="H149" s="146" t="s">
        <v>2117</v>
      </c>
      <c r="I149" s="145" t="s">
        <v>2117</v>
      </c>
      <c r="J149" s="146" t="s">
        <v>2117</v>
      </c>
      <c r="K149" s="145" t="s">
        <v>2117</v>
      </c>
      <c r="L149" s="146" t="s">
        <v>2117</v>
      </c>
      <c r="M149" s="145" t="s">
        <v>2117</v>
      </c>
      <c r="N149" s="146" t="s">
        <v>2117</v>
      </c>
      <c r="O149" s="145" t="s">
        <v>2117</v>
      </c>
      <c r="P149" s="146" t="s">
        <v>2117</v>
      </c>
    </row>
    <row r="150" spans="1:16" outlineLevel="2">
      <c r="A150" s="144" t="s">
        <v>2284</v>
      </c>
      <c r="B150" s="160" t="s">
        <v>2117</v>
      </c>
      <c r="C150" s="160" t="s">
        <v>2117</v>
      </c>
      <c r="D150" s="154" t="s">
        <v>2117</v>
      </c>
      <c r="E150" s="145" t="s">
        <v>2117</v>
      </c>
      <c r="F150" s="146" t="s">
        <v>2117</v>
      </c>
      <c r="G150" s="145" t="s">
        <v>2117</v>
      </c>
      <c r="H150" s="146" t="s">
        <v>2117</v>
      </c>
      <c r="I150" s="145" t="s">
        <v>2134</v>
      </c>
      <c r="J150" s="146" t="s">
        <v>2135</v>
      </c>
      <c r="K150" s="145" t="s">
        <v>2117</v>
      </c>
      <c r="L150" s="146" t="s">
        <v>2117</v>
      </c>
      <c r="M150" s="145" t="s">
        <v>2134</v>
      </c>
      <c r="N150" s="146" t="s">
        <v>2135</v>
      </c>
      <c r="O150" s="145" t="s">
        <v>2134</v>
      </c>
      <c r="P150" s="146" t="s">
        <v>2135</v>
      </c>
    </row>
    <row r="151" spans="1:16" outlineLevel="2">
      <c r="A151" s="144" t="s">
        <v>2285</v>
      </c>
      <c r="B151" s="160" t="s">
        <v>2117</v>
      </c>
      <c r="C151" s="160" t="s">
        <v>2117</v>
      </c>
      <c r="D151" s="154" t="s">
        <v>2117</v>
      </c>
      <c r="E151" s="145" t="s">
        <v>2117</v>
      </c>
      <c r="F151" s="146" t="s">
        <v>2117</v>
      </c>
      <c r="G151" s="145" t="s">
        <v>2117</v>
      </c>
      <c r="H151" s="146" t="s">
        <v>2117</v>
      </c>
      <c r="I151" s="145" t="s">
        <v>2134</v>
      </c>
      <c r="J151" s="146" t="s">
        <v>2135</v>
      </c>
      <c r="K151" s="145" t="s">
        <v>2117</v>
      </c>
      <c r="L151" s="146" t="s">
        <v>2117</v>
      </c>
      <c r="M151" s="145" t="s">
        <v>2117</v>
      </c>
      <c r="N151" s="146" t="s">
        <v>2117</v>
      </c>
      <c r="O151" s="145" t="s">
        <v>2134</v>
      </c>
      <c r="P151" s="146" t="s">
        <v>2135</v>
      </c>
    </row>
    <row r="152" spans="1:16" outlineLevel="2">
      <c r="A152" s="144" t="s">
        <v>2286</v>
      </c>
      <c r="B152" s="160" t="s">
        <v>2117</v>
      </c>
      <c r="C152" s="160" t="s">
        <v>2117</v>
      </c>
      <c r="D152" s="154" t="s">
        <v>2117</v>
      </c>
      <c r="E152" s="145" t="s">
        <v>2117</v>
      </c>
      <c r="F152" s="146" t="s">
        <v>2117</v>
      </c>
      <c r="G152" s="145" t="s">
        <v>2117</v>
      </c>
      <c r="H152" s="146" t="s">
        <v>2117</v>
      </c>
      <c r="I152" s="145" t="s">
        <v>2134</v>
      </c>
      <c r="J152" s="146" t="s">
        <v>2135</v>
      </c>
      <c r="K152" s="145" t="s">
        <v>2117</v>
      </c>
      <c r="L152" s="146" t="s">
        <v>2117</v>
      </c>
      <c r="M152" s="145" t="s">
        <v>2134</v>
      </c>
      <c r="N152" s="146" t="s">
        <v>2135</v>
      </c>
      <c r="O152" s="145" t="s">
        <v>2134</v>
      </c>
      <c r="P152" s="146" t="s">
        <v>2135</v>
      </c>
    </row>
    <row r="153" spans="1:16" outlineLevel="2">
      <c r="A153" s="144" t="s">
        <v>2287</v>
      </c>
      <c r="B153" s="160" t="s">
        <v>2117</v>
      </c>
      <c r="C153" s="160" t="s">
        <v>2117</v>
      </c>
      <c r="D153" s="154" t="s">
        <v>2117</v>
      </c>
      <c r="E153" s="145" t="s">
        <v>2117</v>
      </c>
      <c r="F153" s="146" t="s">
        <v>2117</v>
      </c>
      <c r="G153" s="145" t="s">
        <v>2117</v>
      </c>
      <c r="H153" s="146" t="s">
        <v>2117</v>
      </c>
      <c r="I153" s="145" t="s">
        <v>2134</v>
      </c>
      <c r="J153" s="146" t="s">
        <v>2135</v>
      </c>
      <c r="K153" s="145" t="s">
        <v>2117</v>
      </c>
      <c r="L153" s="146" t="s">
        <v>2117</v>
      </c>
      <c r="M153" s="145" t="s">
        <v>2117</v>
      </c>
      <c r="N153" s="146" t="s">
        <v>2117</v>
      </c>
      <c r="O153" s="145" t="s">
        <v>2134</v>
      </c>
      <c r="P153" s="146" t="s">
        <v>2135</v>
      </c>
    </row>
    <row r="154" spans="1:16" outlineLevel="1">
      <c r="A154" s="144" t="s">
        <v>2288</v>
      </c>
      <c r="B154" s="160" t="s">
        <v>2117</v>
      </c>
      <c r="C154" s="160" t="s">
        <v>2117</v>
      </c>
      <c r="D154" s="154" t="s">
        <v>2117</v>
      </c>
      <c r="E154" s="145" t="s">
        <v>2117</v>
      </c>
      <c r="F154" s="146" t="s">
        <v>2117</v>
      </c>
      <c r="G154" s="145" t="s">
        <v>2117</v>
      </c>
      <c r="H154" s="146" t="s">
        <v>2117</v>
      </c>
      <c r="I154" s="145" t="s">
        <v>2117</v>
      </c>
      <c r="J154" s="146" t="s">
        <v>2117</v>
      </c>
      <c r="K154" s="145" t="s">
        <v>2117</v>
      </c>
      <c r="L154" s="146" t="s">
        <v>2117</v>
      </c>
      <c r="M154" s="145" t="s">
        <v>2117</v>
      </c>
      <c r="N154" s="146" t="s">
        <v>2117</v>
      </c>
      <c r="O154" s="145" t="s">
        <v>2117</v>
      </c>
      <c r="P154" s="146" t="s">
        <v>2117</v>
      </c>
    </row>
    <row r="155" spans="1:16" outlineLevel="1">
      <c r="A155" s="144" t="s">
        <v>2289</v>
      </c>
      <c r="B155" s="160" t="s">
        <v>2117</v>
      </c>
      <c r="C155" s="160" t="s">
        <v>2117</v>
      </c>
      <c r="D155" s="154" t="s">
        <v>2117</v>
      </c>
      <c r="E155" s="145" t="s">
        <v>2117</v>
      </c>
      <c r="F155" s="146" t="s">
        <v>2117</v>
      </c>
      <c r="G155" s="145" t="s">
        <v>2117</v>
      </c>
      <c r="H155" s="146" t="s">
        <v>2117</v>
      </c>
      <c r="I155" s="145" t="s">
        <v>2117</v>
      </c>
      <c r="J155" s="146" t="s">
        <v>2117</v>
      </c>
      <c r="K155" s="145" t="s">
        <v>2117</v>
      </c>
      <c r="L155" s="146" t="s">
        <v>2117</v>
      </c>
      <c r="M155" s="145" t="s">
        <v>2117</v>
      </c>
      <c r="N155" s="146" t="s">
        <v>2117</v>
      </c>
      <c r="O155" s="145" t="s">
        <v>2117</v>
      </c>
      <c r="P155" s="146" t="s">
        <v>2117</v>
      </c>
    </row>
    <row r="156" spans="1:16" outlineLevel="2">
      <c r="A156" s="144" t="s">
        <v>2290</v>
      </c>
      <c r="B156" s="160" t="s">
        <v>2117</v>
      </c>
      <c r="C156" s="160" t="s">
        <v>2117</v>
      </c>
      <c r="D156" s="154" t="s">
        <v>2117</v>
      </c>
      <c r="E156" s="145" t="s">
        <v>2134</v>
      </c>
      <c r="F156" s="146" t="s">
        <v>2134</v>
      </c>
      <c r="G156" s="145" t="s">
        <v>2117</v>
      </c>
      <c r="H156" s="146" t="s">
        <v>2117</v>
      </c>
      <c r="I156" s="145" t="s">
        <v>2117</v>
      </c>
      <c r="J156" s="146" t="s">
        <v>2117</v>
      </c>
      <c r="K156" s="145" t="s">
        <v>2117</v>
      </c>
      <c r="L156" s="146" t="s">
        <v>2117</v>
      </c>
      <c r="M156" s="145" t="s">
        <v>2134</v>
      </c>
      <c r="N156" s="146" t="s">
        <v>2134</v>
      </c>
      <c r="O156" s="145" t="s">
        <v>2134</v>
      </c>
      <c r="P156" s="146" t="s">
        <v>2134</v>
      </c>
    </row>
    <row r="157" spans="1:16" outlineLevel="2">
      <c r="A157" s="144" t="s">
        <v>2291</v>
      </c>
      <c r="B157" s="160" t="s">
        <v>2117</v>
      </c>
      <c r="C157" s="160" t="s">
        <v>2117</v>
      </c>
      <c r="D157" s="154" t="s">
        <v>2117</v>
      </c>
      <c r="E157" s="145" t="s">
        <v>2117</v>
      </c>
      <c r="F157" s="146" t="s">
        <v>2117</v>
      </c>
      <c r="G157" s="145" t="s">
        <v>2117</v>
      </c>
      <c r="H157" s="146" t="s">
        <v>2117</v>
      </c>
      <c r="I157" s="145" t="s">
        <v>2117</v>
      </c>
      <c r="J157" s="146" t="s">
        <v>2117</v>
      </c>
      <c r="K157" s="145" t="s">
        <v>2117</v>
      </c>
      <c r="L157" s="146" t="s">
        <v>2117</v>
      </c>
      <c r="M157" s="145" t="s">
        <v>2117</v>
      </c>
      <c r="N157" s="146" t="s">
        <v>2117</v>
      </c>
      <c r="O157" s="145" t="s">
        <v>2117</v>
      </c>
      <c r="P157" s="146" t="s">
        <v>2117</v>
      </c>
    </row>
    <row r="158" spans="1:16" outlineLevel="3">
      <c r="A158" s="144" t="s">
        <v>2292</v>
      </c>
      <c r="B158" s="160" t="s">
        <v>2117</v>
      </c>
      <c r="C158" s="160" t="s">
        <v>2117</v>
      </c>
      <c r="D158" s="154" t="s">
        <v>2117</v>
      </c>
      <c r="E158" s="145" t="s">
        <v>2117</v>
      </c>
      <c r="F158" s="146" t="s">
        <v>2117</v>
      </c>
      <c r="G158" s="145" t="s">
        <v>2134</v>
      </c>
      <c r="H158" s="146" t="s">
        <v>2134</v>
      </c>
      <c r="I158" s="145" t="s">
        <v>2117</v>
      </c>
      <c r="J158" s="146" t="s">
        <v>2117</v>
      </c>
      <c r="K158" s="145" t="s">
        <v>2117</v>
      </c>
      <c r="L158" s="146" t="s">
        <v>2117</v>
      </c>
      <c r="M158" s="145" t="s">
        <v>2134</v>
      </c>
      <c r="N158" s="146" t="s">
        <v>2134</v>
      </c>
      <c r="O158" s="145" t="s">
        <v>2134</v>
      </c>
      <c r="P158" s="146" t="s">
        <v>2134</v>
      </c>
    </row>
    <row r="159" spans="1:16" outlineLevel="3">
      <c r="A159" s="144" t="s">
        <v>2293</v>
      </c>
      <c r="B159" s="160" t="s">
        <v>2117</v>
      </c>
      <c r="C159" s="160" t="s">
        <v>2117</v>
      </c>
      <c r="D159" s="154" t="s">
        <v>2117</v>
      </c>
      <c r="E159" s="145" t="s">
        <v>2117</v>
      </c>
      <c r="F159" s="146" t="s">
        <v>2117</v>
      </c>
      <c r="G159" s="145" t="s">
        <v>2134</v>
      </c>
      <c r="H159" s="146" t="s">
        <v>2134</v>
      </c>
      <c r="I159" s="145" t="s">
        <v>2117</v>
      </c>
      <c r="J159" s="146" t="s">
        <v>2117</v>
      </c>
      <c r="K159" s="145" t="s">
        <v>2117</v>
      </c>
      <c r="L159" s="146" t="s">
        <v>2117</v>
      </c>
      <c r="M159" s="145" t="s">
        <v>2134</v>
      </c>
      <c r="N159" s="146" t="s">
        <v>2134</v>
      </c>
      <c r="O159" s="145" t="s">
        <v>2134</v>
      </c>
      <c r="P159" s="146" t="s">
        <v>2134</v>
      </c>
    </row>
    <row r="160" spans="1:16" outlineLevel="2">
      <c r="A160" s="144" t="s">
        <v>2294</v>
      </c>
      <c r="B160" s="160" t="s">
        <v>2117</v>
      </c>
      <c r="C160" s="160" t="s">
        <v>2117</v>
      </c>
      <c r="D160" s="154" t="s">
        <v>2117</v>
      </c>
      <c r="E160" s="145" t="s">
        <v>2117</v>
      </c>
      <c r="F160" s="146" t="s">
        <v>2117</v>
      </c>
      <c r="G160" s="145" t="s">
        <v>2134</v>
      </c>
      <c r="H160" s="146" t="s">
        <v>2134</v>
      </c>
      <c r="I160" s="145" t="s">
        <v>2117</v>
      </c>
      <c r="J160" s="146" t="s">
        <v>2117</v>
      </c>
      <c r="K160" s="145" t="s">
        <v>2117</v>
      </c>
      <c r="L160" s="146" t="s">
        <v>2117</v>
      </c>
      <c r="M160" s="145" t="s">
        <v>2117</v>
      </c>
      <c r="N160" s="146" t="s">
        <v>2117</v>
      </c>
      <c r="O160" s="145" t="s">
        <v>2134</v>
      </c>
      <c r="P160" s="146" t="s">
        <v>2134</v>
      </c>
    </row>
    <row r="161" spans="1:16" outlineLevel="2">
      <c r="A161" s="144" t="s">
        <v>2295</v>
      </c>
      <c r="B161" s="160" t="s">
        <v>2117</v>
      </c>
      <c r="C161" s="160" t="s">
        <v>2117</v>
      </c>
      <c r="D161" s="154" t="s">
        <v>2117</v>
      </c>
      <c r="E161" s="145" t="s">
        <v>2117</v>
      </c>
      <c r="F161" s="146" t="s">
        <v>2117</v>
      </c>
      <c r="G161" s="145" t="s">
        <v>2117</v>
      </c>
      <c r="H161" s="146" t="s">
        <v>2117</v>
      </c>
      <c r="I161" s="145" t="s">
        <v>2134</v>
      </c>
      <c r="J161" s="146" t="s">
        <v>2134</v>
      </c>
      <c r="K161" s="145" t="s">
        <v>2117</v>
      </c>
      <c r="L161" s="146" t="s">
        <v>2117</v>
      </c>
      <c r="M161" s="145" t="s">
        <v>2117</v>
      </c>
      <c r="N161" s="146" t="s">
        <v>2117</v>
      </c>
      <c r="O161" s="145" t="s">
        <v>2117</v>
      </c>
      <c r="P161" s="146" t="s">
        <v>2117</v>
      </c>
    </row>
    <row r="162" spans="1:16" outlineLevel="1">
      <c r="A162" s="144" t="s">
        <v>2296</v>
      </c>
      <c r="B162" s="160" t="s">
        <v>2117</v>
      </c>
      <c r="C162" s="160" t="s">
        <v>2117</v>
      </c>
      <c r="D162" s="154" t="s">
        <v>2117</v>
      </c>
      <c r="E162" s="145" t="s">
        <v>2117</v>
      </c>
      <c r="F162" s="146" t="s">
        <v>2117</v>
      </c>
      <c r="G162" s="145" t="s">
        <v>2117</v>
      </c>
      <c r="H162" s="146" t="s">
        <v>2117</v>
      </c>
      <c r="I162" s="145" t="s">
        <v>2117</v>
      </c>
      <c r="J162" s="146" t="s">
        <v>2117</v>
      </c>
      <c r="K162" s="145" t="s">
        <v>2117</v>
      </c>
      <c r="L162" s="146" t="s">
        <v>2117</v>
      </c>
      <c r="M162" s="145" t="s">
        <v>2117</v>
      </c>
      <c r="N162" s="146" t="s">
        <v>2117</v>
      </c>
      <c r="O162" s="145" t="s">
        <v>2117</v>
      </c>
      <c r="P162" s="146" t="s">
        <v>2117</v>
      </c>
    </row>
    <row r="163" spans="1:16" outlineLevel="2">
      <c r="A163" s="144" t="s">
        <v>2297</v>
      </c>
      <c r="B163" s="160" t="s">
        <v>2117</v>
      </c>
      <c r="C163" s="160" t="s">
        <v>2117</v>
      </c>
      <c r="D163" s="154" t="s">
        <v>2117</v>
      </c>
      <c r="E163" s="145" t="s">
        <v>2117</v>
      </c>
      <c r="F163" s="146" t="s">
        <v>2117</v>
      </c>
      <c r="G163" s="145" t="s">
        <v>2117</v>
      </c>
      <c r="H163" s="146" t="s">
        <v>2117</v>
      </c>
      <c r="I163" s="145" t="s">
        <v>2117</v>
      </c>
      <c r="J163" s="146" t="s">
        <v>2117</v>
      </c>
      <c r="K163" s="145" t="s">
        <v>2117</v>
      </c>
      <c r="L163" s="146" t="s">
        <v>2117</v>
      </c>
      <c r="M163" s="145" t="s">
        <v>2117</v>
      </c>
      <c r="N163" s="146" t="s">
        <v>2117</v>
      </c>
      <c r="O163" s="145" t="s">
        <v>2117</v>
      </c>
      <c r="P163" s="146" t="s">
        <v>2117</v>
      </c>
    </row>
    <row r="164" spans="1:16" outlineLevel="3">
      <c r="A164" s="144" t="s">
        <v>2298</v>
      </c>
      <c r="B164" s="160" t="s">
        <v>2117</v>
      </c>
      <c r="C164" s="160" t="s">
        <v>2117</v>
      </c>
      <c r="D164" s="154" t="s">
        <v>2117</v>
      </c>
      <c r="E164" s="145" t="s">
        <v>2134</v>
      </c>
      <c r="F164" s="146" t="s">
        <v>2134</v>
      </c>
      <c r="G164" s="145" t="s">
        <v>2117</v>
      </c>
      <c r="H164" s="146" t="s">
        <v>2117</v>
      </c>
      <c r="I164" s="145" t="s">
        <v>2117</v>
      </c>
      <c r="J164" s="146" t="s">
        <v>2117</v>
      </c>
      <c r="K164" s="145" t="s">
        <v>2134</v>
      </c>
      <c r="L164" s="146" t="s">
        <v>2135</v>
      </c>
      <c r="M164" s="145" t="s">
        <v>2134</v>
      </c>
      <c r="N164" s="146" t="s">
        <v>2134</v>
      </c>
      <c r="O164" s="145" t="s">
        <v>2134</v>
      </c>
      <c r="P164" s="146" t="s">
        <v>2134</v>
      </c>
    </row>
    <row r="165" spans="1:16" outlineLevel="3">
      <c r="A165" s="144" t="s">
        <v>2299</v>
      </c>
      <c r="B165" s="160" t="s">
        <v>2117</v>
      </c>
      <c r="C165" s="160" t="s">
        <v>2117</v>
      </c>
      <c r="D165" s="154" t="s">
        <v>2117</v>
      </c>
      <c r="E165" s="145" t="s">
        <v>2117</v>
      </c>
      <c r="F165" s="146" t="s">
        <v>2117</v>
      </c>
      <c r="G165" s="145" t="s">
        <v>2117</v>
      </c>
      <c r="H165" s="146" t="s">
        <v>2117</v>
      </c>
      <c r="I165" s="145" t="s">
        <v>2117</v>
      </c>
      <c r="J165" s="146" t="s">
        <v>2117</v>
      </c>
      <c r="K165" s="145" t="s">
        <v>2134</v>
      </c>
      <c r="L165" s="146" t="s">
        <v>2135</v>
      </c>
      <c r="M165" s="145" t="s">
        <v>2134</v>
      </c>
      <c r="N165" s="146" t="s">
        <v>2134</v>
      </c>
      <c r="O165" s="145" t="s">
        <v>2117</v>
      </c>
      <c r="P165" s="146" t="s">
        <v>2117</v>
      </c>
    </row>
    <row r="166" spans="1:16" outlineLevel="2">
      <c r="A166" s="144" t="s">
        <v>2300</v>
      </c>
      <c r="B166" s="160" t="s">
        <v>2117</v>
      </c>
      <c r="C166" s="160" t="s">
        <v>2117</v>
      </c>
      <c r="D166" s="154" t="s">
        <v>2117</v>
      </c>
      <c r="E166" s="145" t="s">
        <v>2117</v>
      </c>
      <c r="F166" s="146" t="s">
        <v>2117</v>
      </c>
      <c r="G166" s="145" t="s">
        <v>2117</v>
      </c>
      <c r="H166" s="146" t="s">
        <v>2117</v>
      </c>
      <c r="I166" s="145" t="s">
        <v>2117</v>
      </c>
      <c r="J166" s="146" t="s">
        <v>2117</v>
      </c>
      <c r="K166" s="145" t="s">
        <v>2117</v>
      </c>
      <c r="L166" s="146" t="s">
        <v>2117</v>
      </c>
      <c r="M166" s="145" t="s">
        <v>2117</v>
      </c>
      <c r="N166" s="146" t="s">
        <v>2117</v>
      </c>
      <c r="O166" s="145" t="s">
        <v>2117</v>
      </c>
      <c r="P166" s="146" t="s">
        <v>2117</v>
      </c>
    </row>
    <row r="167" spans="1:16" outlineLevel="3">
      <c r="A167" s="144" t="s">
        <v>2301</v>
      </c>
      <c r="B167" s="160" t="s">
        <v>2117</v>
      </c>
      <c r="C167" s="160" t="s">
        <v>2117</v>
      </c>
      <c r="D167" s="154" t="s">
        <v>2117</v>
      </c>
      <c r="E167" s="145" t="s">
        <v>2134</v>
      </c>
      <c r="F167" s="146" t="s">
        <v>2135</v>
      </c>
      <c r="G167" s="145" t="s">
        <v>2134</v>
      </c>
      <c r="H167" s="146" t="s">
        <v>2134</v>
      </c>
      <c r="I167" s="145" t="s">
        <v>2134</v>
      </c>
      <c r="J167" s="146" t="s">
        <v>2135</v>
      </c>
      <c r="K167" s="145" t="s">
        <v>2134</v>
      </c>
      <c r="L167" s="146" t="s">
        <v>2135</v>
      </c>
      <c r="M167" s="145" t="s">
        <v>2134</v>
      </c>
      <c r="N167" s="146" t="s">
        <v>2134</v>
      </c>
      <c r="O167" s="145" t="s">
        <v>2134</v>
      </c>
      <c r="P167" s="146" t="s">
        <v>2134</v>
      </c>
    </row>
    <row r="168" spans="1:16" outlineLevel="3">
      <c r="A168" s="144" t="s">
        <v>2302</v>
      </c>
      <c r="B168" s="160" t="s">
        <v>2117</v>
      </c>
      <c r="C168" s="160" t="s">
        <v>2117</v>
      </c>
      <c r="D168" s="154" t="s">
        <v>2117</v>
      </c>
      <c r="E168" s="145" t="s">
        <v>2134</v>
      </c>
      <c r="F168" s="146" t="s">
        <v>2135</v>
      </c>
      <c r="G168" s="145" t="s">
        <v>2134</v>
      </c>
      <c r="H168" s="146" t="s">
        <v>2134</v>
      </c>
      <c r="I168" s="145" t="s">
        <v>2134</v>
      </c>
      <c r="J168" s="146" t="s">
        <v>2135</v>
      </c>
      <c r="K168" s="145" t="s">
        <v>2134</v>
      </c>
      <c r="L168" s="146" t="s">
        <v>2135</v>
      </c>
      <c r="M168" s="145" t="s">
        <v>2134</v>
      </c>
      <c r="N168" s="146" t="s">
        <v>2134</v>
      </c>
      <c r="O168" s="145" t="s">
        <v>2134</v>
      </c>
      <c r="P168" s="146" t="s">
        <v>2134</v>
      </c>
    </row>
    <row r="169" spans="1:16" outlineLevel="2">
      <c r="A169" s="144" t="s">
        <v>2303</v>
      </c>
      <c r="B169" s="160" t="s">
        <v>2117</v>
      </c>
      <c r="C169" s="160" t="s">
        <v>2117</v>
      </c>
      <c r="D169" s="154" t="s">
        <v>2117</v>
      </c>
      <c r="E169" s="145" t="s">
        <v>2134</v>
      </c>
      <c r="F169" s="146" t="s">
        <v>2134</v>
      </c>
      <c r="G169" s="145" t="s">
        <v>2134</v>
      </c>
      <c r="H169" s="146" t="s">
        <v>2134</v>
      </c>
      <c r="I169" s="145" t="s">
        <v>2134</v>
      </c>
      <c r="J169" s="146" t="s">
        <v>2135</v>
      </c>
      <c r="K169" s="145" t="s">
        <v>2134</v>
      </c>
      <c r="L169" s="146" t="s">
        <v>2135</v>
      </c>
      <c r="M169" s="145" t="s">
        <v>2134</v>
      </c>
      <c r="N169" s="146" t="s">
        <v>2134</v>
      </c>
      <c r="O169" s="145" t="s">
        <v>2134</v>
      </c>
      <c r="P169" s="146" t="s">
        <v>2134</v>
      </c>
    </row>
    <row r="170" spans="1:16" outlineLevel="1">
      <c r="A170" s="144" t="s">
        <v>2304</v>
      </c>
      <c r="B170" s="160" t="s">
        <v>2117</v>
      </c>
      <c r="C170" s="160" t="s">
        <v>2117</v>
      </c>
      <c r="D170" s="154" t="s">
        <v>2117</v>
      </c>
      <c r="E170" s="145" t="s">
        <v>2134</v>
      </c>
      <c r="F170" s="146" t="s">
        <v>2134</v>
      </c>
      <c r="G170" s="145" t="s">
        <v>2134</v>
      </c>
      <c r="H170" s="146" t="s">
        <v>2134</v>
      </c>
      <c r="I170" s="145" t="s">
        <v>2134</v>
      </c>
      <c r="J170" s="146" t="s">
        <v>2134</v>
      </c>
      <c r="K170" s="145" t="s">
        <v>2117</v>
      </c>
      <c r="L170" s="146" t="s">
        <v>2117</v>
      </c>
      <c r="M170" s="145" t="s">
        <v>2117</v>
      </c>
      <c r="N170" s="146" t="s">
        <v>2117</v>
      </c>
      <c r="O170" s="145" t="s">
        <v>2134</v>
      </c>
      <c r="P170" s="146" t="s">
        <v>2134</v>
      </c>
    </row>
    <row r="171" spans="1:16" outlineLevel="1">
      <c r="A171" s="144" t="s">
        <v>2305</v>
      </c>
      <c r="B171" s="160" t="s">
        <v>2117</v>
      </c>
      <c r="C171" s="160" t="s">
        <v>2117</v>
      </c>
      <c r="D171" s="154" t="s">
        <v>2117</v>
      </c>
      <c r="E171" s="145" t="s">
        <v>2134</v>
      </c>
      <c r="F171" s="146" t="s">
        <v>2134</v>
      </c>
      <c r="G171" s="145" t="s">
        <v>2134</v>
      </c>
      <c r="H171" s="146" t="s">
        <v>2134</v>
      </c>
      <c r="I171" s="145" t="s">
        <v>2134</v>
      </c>
      <c r="J171" s="146" t="s">
        <v>2134</v>
      </c>
      <c r="K171" s="145" t="s">
        <v>2134</v>
      </c>
      <c r="L171" s="146" t="s">
        <v>2134</v>
      </c>
      <c r="M171" s="145" t="s">
        <v>2117</v>
      </c>
      <c r="N171" s="146" t="s">
        <v>2117</v>
      </c>
      <c r="O171" s="145" t="s">
        <v>2134</v>
      </c>
      <c r="P171" s="146" t="s">
        <v>2134</v>
      </c>
    </row>
    <row r="172" spans="1:16" outlineLevel="1">
      <c r="A172" s="144" t="s">
        <v>2306</v>
      </c>
      <c r="B172" s="160" t="s">
        <v>2117</v>
      </c>
      <c r="C172" s="160" t="s">
        <v>2117</v>
      </c>
      <c r="D172" s="154" t="s">
        <v>2117</v>
      </c>
      <c r="E172" s="145" t="s">
        <v>2134</v>
      </c>
      <c r="F172" s="146" t="s">
        <v>2134</v>
      </c>
      <c r="G172" s="145" t="s">
        <v>2134</v>
      </c>
      <c r="H172" s="146" t="s">
        <v>2134</v>
      </c>
      <c r="I172" s="145" t="s">
        <v>2134</v>
      </c>
      <c r="J172" s="146" t="s">
        <v>2134</v>
      </c>
      <c r="K172" s="145" t="s">
        <v>2134</v>
      </c>
      <c r="L172" s="146" t="s">
        <v>2134</v>
      </c>
      <c r="M172" s="145" t="s">
        <v>2134</v>
      </c>
      <c r="N172" s="146" t="s">
        <v>2134</v>
      </c>
      <c r="O172" s="145" t="s">
        <v>2134</v>
      </c>
      <c r="P172" s="146" t="s">
        <v>2134</v>
      </c>
    </row>
    <row r="173" spans="1:16" outlineLevel="1">
      <c r="A173" s="144" t="s">
        <v>2307</v>
      </c>
      <c r="B173" s="160" t="s">
        <v>2117</v>
      </c>
      <c r="C173" s="160" t="s">
        <v>2117</v>
      </c>
      <c r="D173" s="154" t="s">
        <v>2117</v>
      </c>
      <c r="E173" s="145" t="s">
        <v>2117</v>
      </c>
      <c r="F173" s="146" t="s">
        <v>2117</v>
      </c>
      <c r="G173" s="145" t="s">
        <v>2117</v>
      </c>
      <c r="H173" s="146" t="s">
        <v>2117</v>
      </c>
      <c r="I173" s="145" t="s">
        <v>2117</v>
      </c>
      <c r="J173" s="146" t="s">
        <v>2117</v>
      </c>
      <c r="K173" s="145" t="s">
        <v>2117</v>
      </c>
      <c r="L173" s="146" t="s">
        <v>2117</v>
      </c>
      <c r="M173" s="145" t="s">
        <v>2117</v>
      </c>
      <c r="N173" s="146" t="s">
        <v>2117</v>
      </c>
      <c r="O173" s="145" t="s">
        <v>2117</v>
      </c>
      <c r="P173" s="146" t="s">
        <v>2117</v>
      </c>
    </row>
    <row r="174" spans="1:16" outlineLevel="2">
      <c r="A174" s="144" t="s">
        <v>2308</v>
      </c>
      <c r="B174" s="160" t="s">
        <v>2117</v>
      </c>
      <c r="C174" s="160" t="s">
        <v>2117</v>
      </c>
      <c r="D174" s="154" t="s">
        <v>2117</v>
      </c>
      <c r="E174" s="145" t="s">
        <v>2134</v>
      </c>
      <c r="F174" s="146" t="s">
        <v>2134</v>
      </c>
      <c r="G174" s="145" t="s">
        <v>2117</v>
      </c>
      <c r="H174" s="146" t="s">
        <v>2117</v>
      </c>
      <c r="I174" s="145" t="s">
        <v>2134</v>
      </c>
      <c r="J174" s="146" t="s">
        <v>2134</v>
      </c>
      <c r="K174" s="145" t="s">
        <v>2134</v>
      </c>
      <c r="L174" s="146" t="s">
        <v>2134</v>
      </c>
      <c r="M174" s="145" t="s">
        <v>2134</v>
      </c>
      <c r="N174" s="146" t="s">
        <v>2134</v>
      </c>
      <c r="O174" s="145" t="s">
        <v>2134</v>
      </c>
      <c r="P174" s="146" t="s">
        <v>2134</v>
      </c>
    </row>
    <row r="175" spans="1:16" outlineLevel="2">
      <c r="A175" s="144" t="s">
        <v>2309</v>
      </c>
      <c r="B175" s="160" t="s">
        <v>2117</v>
      </c>
      <c r="C175" s="160" t="s">
        <v>2117</v>
      </c>
      <c r="D175" s="154" t="s">
        <v>2117</v>
      </c>
      <c r="E175" s="145" t="s">
        <v>2134</v>
      </c>
      <c r="F175" s="146" t="s">
        <v>2134</v>
      </c>
      <c r="G175" s="145" t="s">
        <v>2134</v>
      </c>
      <c r="H175" s="146" t="s">
        <v>2134</v>
      </c>
      <c r="I175" s="145" t="s">
        <v>2134</v>
      </c>
      <c r="J175" s="146" t="s">
        <v>2134</v>
      </c>
      <c r="K175" s="145" t="s">
        <v>2134</v>
      </c>
      <c r="L175" s="146" t="s">
        <v>2134</v>
      </c>
      <c r="M175" s="145" t="s">
        <v>2134</v>
      </c>
      <c r="N175" s="146" t="s">
        <v>2134</v>
      </c>
      <c r="O175" s="145" t="s">
        <v>2134</v>
      </c>
      <c r="P175" s="146" t="s">
        <v>2134</v>
      </c>
    </row>
    <row r="176" spans="1:16" outlineLevel="1">
      <c r="A176" s="144" t="s">
        <v>2310</v>
      </c>
      <c r="B176" s="160" t="s">
        <v>2117</v>
      </c>
      <c r="C176" s="160" t="s">
        <v>2117</v>
      </c>
      <c r="D176" s="154" t="s">
        <v>2117</v>
      </c>
      <c r="E176" s="145" t="s">
        <v>2134</v>
      </c>
      <c r="F176" s="146" t="s">
        <v>2134</v>
      </c>
      <c r="G176" s="145" t="s">
        <v>2134</v>
      </c>
      <c r="H176" s="146" t="s">
        <v>2134</v>
      </c>
      <c r="I176" s="145" t="s">
        <v>2134</v>
      </c>
      <c r="J176" s="146" t="s">
        <v>2134</v>
      </c>
      <c r="K176" s="145" t="s">
        <v>2134</v>
      </c>
      <c r="L176" s="146" t="s">
        <v>2134</v>
      </c>
      <c r="M176" s="145" t="s">
        <v>2117</v>
      </c>
      <c r="N176" s="146" t="s">
        <v>2117</v>
      </c>
      <c r="O176" s="145" t="s">
        <v>2134</v>
      </c>
      <c r="P176" s="146" t="s">
        <v>2134</v>
      </c>
    </row>
    <row r="177" spans="1:16" outlineLevel="1">
      <c r="A177" s="144" t="s">
        <v>2311</v>
      </c>
      <c r="B177" s="160" t="s">
        <v>2117</v>
      </c>
      <c r="C177" s="160" t="s">
        <v>2117</v>
      </c>
      <c r="D177" s="154" t="s">
        <v>2117</v>
      </c>
      <c r="E177" s="145" t="s">
        <v>2135</v>
      </c>
      <c r="F177" s="146" t="s">
        <v>2135</v>
      </c>
      <c r="G177" s="145" t="s">
        <v>2135</v>
      </c>
      <c r="H177" s="146" t="s">
        <v>2135</v>
      </c>
      <c r="I177" s="145" t="s">
        <v>2134</v>
      </c>
      <c r="J177" s="146" t="s">
        <v>2134</v>
      </c>
      <c r="K177" s="145" t="s">
        <v>2134</v>
      </c>
      <c r="L177" s="146" t="s">
        <v>2134</v>
      </c>
      <c r="M177" s="145" t="s">
        <v>2117</v>
      </c>
      <c r="N177" s="146" t="s">
        <v>2117</v>
      </c>
      <c r="O177" s="145" t="s">
        <v>2135</v>
      </c>
      <c r="P177" s="146" t="s">
        <v>2135</v>
      </c>
    </row>
    <row r="178" spans="1:16">
      <c r="A178" s="144" t="s">
        <v>2312</v>
      </c>
      <c r="B178" s="160" t="s">
        <v>2117</v>
      </c>
      <c r="C178" s="160" t="s">
        <v>2117</v>
      </c>
      <c r="D178" s="154" t="s">
        <v>2117</v>
      </c>
      <c r="E178" s="145" t="s">
        <v>2117</v>
      </c>
      <c r="F178" s="146" t="s">
        <v>2117</v>
      </c>
      <c r="G178" s="145" t="s">
        <v>2134</v>
      </c>
      <c r="H178" s="146" t="s">
        <v>2135</v>
      </c>
      <c r="I178" s="145" t="s">
        <v>2117</v>
      </c>
      <c r="J178" s="146" t="s">
        <v>2117</v>
      </c>
      <c r="K178" s="145" t="s">
        <v>2134</v>
      </c>
      <c r="L178" s="146" t="s">
        <v>2135</v>
      </c>
      <c r="M178" s="145" t="s">
        <v>2117</v>
      </c>
      <c r="N178" s="146" t="s">
        <v>2117</v>
      </c>
      <c r="O178" s="145" t="s">
        <v>2134</v>
      </c>
      <c r="P178" s="146" t="s">
        <v>2135</v>
      </c>
    </row>
    <row r="179" spans="1:16">
      <c r="A179" s="144" t="s">
        <v>2313</v>
      </c>
      <c r="B179" s="160" t="s">
        <v>2117</v>
      </c>
      <c r="C179" s="160" t="s">
        <v>2117</v>
      </c>
      <c r="D179" s="154" t="s">
        <v>2117</v>
      </c>
      <c r="E179" s="145" t="s">
        <v>2117</v>
      </c>
      <c r="F179" s="146" t="s">
        <v>2117</v>
      </c>
      <c r="G179" s="145" t="s">
        <v>2134</v>
      </c>
      <c r="H179" s="146" t="s">
        <v>2135</v>
      </c>
      <c r="I179" s="145" t="s">
        <v>2117</v>
      </c>
      <c r="J179" s="146" t="s">
        <v>2117</v>
      </c>
      <c r="K179" s="145" t="s">
        <v>2134</v>
      </c>
      <c r="L179" s="146" t="s">
        <v>2135</v>
      </c>
      <c r="M179" s="145" t="s">
        <v>2117</v>
      </c>
      <c r="N179" s="146" t="s">
        <v>2117</v>
      </c>
      <c r="O179" s="145" t="s">
        <v>2134</v>
      </c>
      <c r="P179" s="146" t="s">
        <v>2135</v>
      </c>
    </row>
    <row r="180" spans="1:16">
      <c r="A180" s="144" t="s">
        <v>2314</v>
      </c>
      <c r="B180" s="160" t="s">
        <v>2117</v>
      </c>
      <c r="C180" s="160" t="s">
        <v>2117</v>
      </c>
      <c r="D180" s="154" t="s">
        <v>2117</v>
      </c>
      <c r="E180" s="145" t="s">
        <v>2117</v>
      </c>
      <c r="F180" s="146" t="s">
        <v>2117</v>
      </c>
      <c r="G180" s="145" t="s">
        <v>2134</v>
      </c>
      <c r="H180" s="146" t="s">
        <v>2135</v>
      </c>
      <c r="I180" s="145" t="s">
        <v>2117</v>
      </c>
      <c r="J180" s="146" t="s">
        <v>2117</v>
      </c>
      <c r="K180" s="145" t="s">
        <v>2134</v>
      </c>
      <c r="L180" s="146" t="s">
        <v>2135</v>
      </c>
      <c r="M180" s="145" t="s">
        <v>2117</v>
      </c>
      <c r="N180" s="146" t="s">
        <v>2117</v>
      </c>
      <c r="O180" s="145" t="s">
        <v>2134</v>
      </c>
      <c r="P180" s="146" t="s">
        <v>2135</v>
      </c>
    </row>
    <row r="181" spans="1:16" ht="12" thickBot="1">
      <c r="A181" s="147" t="s">
        <v>2315</v>
      </c>
      <c r="B181" s="161" t="s">
        <v>2117</v>
      </c>
      <c r="C181" s="161" t="s">
        <v>2117</v>
      </c>
      <c r="D181" s="155" t="s">
        <v>2117</v>
      </c>
      <c r="E181" s="148" t="s">
        <v>2117</v>
      </c>
      <c r="F181" s="149" t="s">
        <v>2117</v>
      </c>
      <c r="G181" s="148" t="s">
        <v>2117</v>
      </c>
      <c r="H181" s="149" t="s">
        <v>2117</v>
      </c>
      <c r="I181" s="148" t="s">
        <v>2117</v>
      </c>
      <c r="J181" s="149" t="s">
        <v>2117</v>
      </c>
      <c r="K181" s="148" t="s">
        <v>2134</v>
      </c>
      <c r="L181" s="149" t="s">
        <v>2135</v>
      </c>
      <c r="M181" s="148" t="s">
        <v>2117</v>
      </c>
      <c r="N181" s="149" t="s">
        <v>2117</v>
      </c>
      <c r="O181" s="148" t="s">
        <v>2134</v>
      </c>
      <c r="P181" s="149" t="s">
        <v>2135</v>
      </c>
    </row>
  </sheetData>
  <mergeCells count="6">
    <mergeCell ref="O3:P3"/>
    <mergeCell ref="E3:F3"/>
    <mergeCell ref="G3:H3"/>
    <mergeCell ref="I3:J3"/>
    <mergeCell ref="K3:L3"/>
    <mergeCell ref="M3:N3"/>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05B4-B439-42E0-A893-7B71081DD7FB}">
  <dimension ref="A2:L67"/>
  <sheetViews>
    <sheetView workbookViewId="0">
      <selection activeCell="Q33" sqref="Q33"/>
    </sheetView>
  </sheetViews>
  <sheetFormatPr defaultRowHeight="17"/>
  <cols>
    <col min="1" max="1" width="2.33203125" style="7" customWidth="1"/>
    <col min="2" max="6" width="2.75" style="7" customWidth="1"/>
    <col min="7" max="256" width="9" style="7"/>
    <col min="257" max="257" width="21.58203125" style="7" bestFit="1" customWidth="1"/>
    <col min="258" max="258" width="16.33203125" style="7" bestFit="1" customWidth="1"/>
    <col min="259" max="259" width="18.58203125" style="7" bestFit="1" customWidth="1"/>
    <col min="260" max="260" width="53.25" style="7" bestFit="1" customWidth="1"/>
    <col min="261" max="261" width="29.33203125" style="7" bestFit="1" customWidth="1"/>
    <col min="262" max="262" width="45.58203125" style="7" bestFit="1" customWidth="1"/>
    <col min="263" max="512" width="9" style="7"/>
    <col min="513" max="513" width="21.58203125" style="7" bestFit="1" customWidth="1"/>
    <col min="514" max="514" width="16.33203125" style="7" bestFit="1" customWidth="1"/>
    <col min="515" max="515" width="18.58203125" style="7" bestFit="1" customWidth="1"/>
    <col min="516" max="516" width="53.25" style="7" bestFit="1" customWidth="1"/>
    <col min="517" max="517" width="29.33203125" style="7" bestFit="1" customWidth="1"/>
    <col min="518" max="518" width="45.58203125" style="7" bestFit="1" customWidth="1"/>
    <col min="519" max="768" width="9" style="7"/>
    <col min="769" max="769" width="21.58203125" style="7" bestFit="1" customWidth="1"/>
    <col min="770" max="770" width="16.33203125" style="7" bestFit="1" customWidth="1"/>
    <col min="771" max="771" width="18.58203125" style="7" bestFit="1" customWidth="1"/>
    <col min="772" max="772" width="53.25" style="7" bestFit="1" customWidth="1"/>
    <col min="773" max="773" width="29.33203125" style="7" bestFit="1" customWidth="1"/>
    <col min="774" max="774" width="45.58203125" style="7" bestFit="1" customWidth="1"/>
    <col min="775" max="1024" width="9" style="7"/>
    <col min="1025" max="1025" width="21.58203125" style="7" bestFit="1" customWidth="1"/>
    <col min="1026" max="1026" width="16.33203125" style="7" bestFit="1" customWidth="1"/>
    <col min="1027" max="1027" width="18.58203125" style="7" bestFit="1" customWidth="1"/>
    <col min="1028" max="1028" width="53.25" style="7" bestFit="1" customWidth="1"/>
    <col min="1029" max="1029" width="29.33203125" style="7" bestFit="1" customWidth="1"/>
    <col min="1030" max="1030" width="45.58203125" style="7" bestFit="1" customWidth="1"/>
    <col min="1031" max="1280" width="9" style="7"/>
    <col min="1281" max="1281" width="21.58203125" style="7" bestFit="1" customWidth="1"/>
    <col min="1282" max="1282" width="16.33203125" style="7" bestFit="1" customWidth="1"/>
    <col min="1283" max="1283" width="18.58203125" style="7" bestFit="1" customWidth="1"/>
    <col min="1284" max="1284" width="53.25" style="7" bestFit="1" customWidth="1"/>
    <col min="1285" max="1285" width="29.33203125" style="7" bestFit="1" customWidth="1"/>
    <col min="1286" max="1286" width="45.58203125" style="7" bestFit="1" customWidth="1"/>
    <col min="1287" max="1536" width="9" style="7"/>
    <col min="1537" max="1537" width="21.58203125" style="7" bestFit="1" customWidth="1"/>
    <col min="1538" max="1538" width="16.33203125" style="7" bestFit="1" customWidth="1"/>
    <col min="1539" max="1539" width="18.58203125" style="7" bestFit="1" customWidth="1"/>
    <col min="1540" max="1540" width="53.25" style="7" bestFit="1" customWidth="1"/>
    <col min="1541" max="1541" width="29.33203125" style="7" bestFit="1" customWidth="1"/>
    <col min="1542" max="1542" width="45.58203125" style="7" bestFit="1" customWidth="1"/>
    <col min="1543" max="1792" width="9" style="7"/>
    <col min="1793" max="1793" width="21.58203125" style="7" bestFit="1" customWidth="1"/>
    <col min="1794" max="1794" width="16.33203125" style="7" bestFit="1" customWidth="1"/>
    <col min="1795" max="1795" width="18.58203125" style="7" bestFit="1" customWidth="1"/>
    <col min="1796" max="1796" width="53.25" style="7" bestFit="1" customWidth="1"/>
    <col min="1797" max="1797" width="29.33203125" style="7" bestFit="1" customWidth="1"/>
    <col min="1798" max="1798" width="45.58203125" style="7" bestFit="1" customWidth="1"/>
    <col min="1799" max="2048" width="9" style="7"/>
    <col min="2049" max="2049" width="21.58203125" style="7" bestFit="1" customWidth="1"/>
    <col min="2050" max="2050" width="16.33203125" style="7" bestFit="1" customWidth="1"/>
    <col min="2051" max="2051" width="18.58203125" style="7" bestFit="1" customWidth="1"/>
    <col min="2052" max="2052" width="53.25" style="7" bestFit="1" customWidth="1"/>
    <col min="2053" max="2053" width="29.33203125" style="7" bestFit="1" customWidth="1"/>
    <col min="2054" max="2054" width="45.58203125" style="7" bestFit="1" customWidth="1"/>
    <col min="2055" max="2304" width="9" style="7"/>
    <col min="2305" max="2305" width="21.58203125" style="7" bestFit="1" customWidth="1"/>
    <col min="2306" max="2306" width="16.33203125" style="7" bestFit="1" customWidth="1"/>
    <col min="2307" max="2307" width="18.58203125" style="7" bestFit="1" customWidth="1"/>
    <col min="2308" max="2308" width="53.25" style="7" bestFit="1" customWidth="1"/>
    <col min="2309" max="2309" width="29.33203125" style="7" bestFit="1" customWidth="1"/>
    <col min="2310" max="2310" width="45.58203125" style="7" bestFit="1" customWidth="1"/>
    <col min="2311" max="2560" width="9" style="7"/>
    <col min="2561" max="2561" width="21.58203125" style="7" bestFit="1" customWidth="1"/>
    <col min="2562" max="2562" width="16.33203125" style="7" bestFit="1" customWidth="1"/>
    <col min="2563" max="2563" width="18.58203125" style="7" bestFit="1" customWidth="1"/>
    <col min="2564" max="2564" width="53.25" style="7" bestFit="1" customWidth="1"/>
    <col min="2565" max="2565" width="29.33203125" style="7" bestFit="1" customWidth="1"/>
    <col min="2566" max="2566" width="45.58203125" style="7" bestFit="1" customWidth="1"/>
    <col min="2567" max="2816" width="9" style="7"/>
    <col min="2817" max="2817" width="21.58203125" style="7" bestFit="1" customWidth="1"/>
    <col min="2818" max="2818" width="16.33203125" style="7" bestFit="1" customWidth="1"/>
    <col min="2819" max="2819" width="18.58203125" style="7" bestFit="1" customWidth="1"/>
    <col min="2820" max="2820" width="53.25" style="7" bestFit="1" customWidth="1"/>
    <col min="2821" max="2821" width="29.33203125" style="7" bestFit="1" customWidth="1"/>
    <col min="2822" max="2822" width="45.58203125" style="7" bestFit="1" customWidth="1"/>
    <col min="2823" max="3072" width="9" style="7"/>
    <col min="3073" max="3073" width="21.58203125" style="7" bestFit="1" customWidth="1"/>
    <col min="3074" max="3074" width="16.33203125" style="7" bestFit="1" customWidth="1"/>
    <col min="3075" max="3075" width="18.58203125" style="7" bestFit="1" customWidth="1"/>
    <col min="3076" max="3076" width="53.25" style="7" bestFit="1" customWidth="1"/>
    <col min="3077" max="3077" width="29.33203125" style="7" bestFit="1" customWidth="1"/>
    <col min="3078" max="3078" width="45.58203125" style="7" bestFit="1" customWidth="1"/>
    <col min="3079" max="3328" width="9" style="7"/>
    <col min="3329" max="3329" width="21.58203125" style="7" bestFit="1" customWidth="1"/>
    <col min="3330" max="3330" width="16.33203125" style="7" bestFit="1" customWidth="1"/>
    <col min="3331" max="3331" width="18.58203125" style="7" bestFit="1" customWidth="1"/>
    <col min="3332" max="3332" width="53.25" style="7" bestFit="1" customWidth="1"/>
    <col min="3333" max="3333" width="29.33203125" style="7" bestFit="1" customWidth="1"/>
    <col min="3334" max="3334" width="45.58203125" style="7" bestFit="1" customWidth="1"/>
    <col min="3335" max="3584" width="9" style="7"/>
    <col min="3585" max="3585" width="21.58203125" style="7" bestFit="1" customWidth="1"/>
    <col min="3586" max="3586" width="16.33203125" style="7" bestFit="1" customWidth="1"/>
    <col min="3587" max="3587" width="18.58203125" style="7" bestFit="1" customWidth="1"/>
    <col min="3588" max="3588" width="53.25" style="7" bestFit="1" customWidth="1"/>
    <col min="3589" max="3589" width="29.33203125" style="7" bestFit="1" customWidth="1"/>
    <col min="3590" max="3590" width="45.58203125" style="7" bestFit="1" customWidth="1"/>
    <col min="3591" max="3840" width="9" style="7"/>
    <col min="3841" max="3841" width="21.58203125" style="7" bestFit="1" customWidth="1"/>
    <col min="3842" max="3842" width="16.33203125" style="7" bestFit="1" customWidth="1"/>
    <col min="3843" max="3843" width="18.58203125" style="7" bestFit="1" customWidth="1"/>
    <col min="3844" max="3844" width="53.25" style="7" bestFit="1" customWidth="1"/>
    <col min="3845" max="3845" width="29.33203125" style="7" bestFit="1" customWidth="1"/>
    <col min="3846" max="3846" width="45.58203125" style="7" bestFit="1" customWidth="1"/>
    <col min="3847" max="4096" width="9" style="7"/>
    <col min="4097" max="4097" width="21.58203125" style="7" bestFit="1" customWidth="1"/>
    <col min="4098" max="4098" width="16.33203125" style="7" bestFit="1" customWidth="1"/>
    <col min="4099" max="4099" width="18.58203125" style="7" bestFit="1" customWidth="1"/>
    <col min="4100" max="4100" width="53.25" style="7" bestFit="1" customWidth="1"/>
    <col min="4101" max="4101" width="29.33203125" style="7" bestFit="1" customWidth="1"/>
    <col min="4102" max="4102" width="45.58203125" style="7" bestFit="1" customWidth="1"/>
    <col min="4103" max="4352" width="9" style="7"/>
    <col min="4353" max="4353" width="21.58203125" style="7" bestFit="1" customWidth="1"/>
    <col min="4354" max="4354" width="16.33203125" style="7" bestFit="1" customWidth="1"/>
    <col min="4355" max="4355" width="18.58203125" style="7" bestFit="1" customWidth="1"/>
    <col min="4356" max="4356" width="53.25" style="7" bestFit="1" customWidth="1"/>
    <col min="4357" max="4357" width="29.33203125" style="7" bestFit="1" customWidth="1"/>
    <col min="4358" max="4358" width="45.58203125" style="7" bestFit="1" customWidth="1"/>
    <col min="4359" max="4608" width="9" style="7"/>
    <col min="4609" max="4609" width="21.58203125" style="7" bestFit="1" customWidth="1"/>
    <col min="4610" max="4610" width="16.33203125" style="7" bestFit="1" customWidth="1"/>
    <col min="4611" max="4611" width="18.58203125" style="7" bestFit="1" customWidth="1"/>
    <col min="4612" max="4612" width="53.25" style="7" bestFit="1" customWidth="1"/>
    <col min="4613" max="4613" width="29.33203125" style="7" bestFit="1" customWidth="1"/>
    <col min="4614" max="4614" width="45.58203125" style="7" bestFit="1" customWidth="1"/>
    <col min="4615" max="4864" width="9" style="7"/>
    <col min="4865" max="4865" width="21.58203125" style="7" bestFit="1" customWidth="1"/>
    <col min="4866" max="4866" width="16.33203125" style="7" bestFit="1" customWidth="1"/>
    <col min="4867" max="4867" width="18.58203125" style="7" bestFit="1" customWidth="1"/>
    <col min="4868" max="4868" width="53.25" style="7" bestFit="1" customWidth="1"/>
    <col min="4869" max="4869" width="29.33203125" style="7" bestFit="1" customWidth="1"/>
    <col min="4870" max="4870" width="45.58203125" style="7" bestFit="1" customWidth="1"/>
    <col min="4871" max="5120" width="9" style="7"/>
    <col min="5121" max="5121" width="21.58203125" style="7" bestFit="1" customWidth="1"/>
    <col min="5122" max="5122" width="16.33203125" style="7" bestFit="1" customWidth="1"/>
    <col min="5123" max="5123" width="18.58203125" style="7" bestFit="1" customWidth="1"/>
    <col min="5124" max="5124" width="53.25" style="7" bestFit="1" customWidth="1"/>
    <col min="5125" max="5125" width="29.33203125" style="7" bestFit="1" customWidth="1"/>
    <col min="5126" max="5126" width="45.58203125" style="7" bestFit="1" customWidth="1"/>
    <col min="5127" max="5376" width="9" style="7"/>
    <col min="5377" max="5377" width="21.58203125" style="7" bestFit="1" customWidth="1"/>
    <col min="5378" max="5378" width="16.33203125" style="7" bestFit="1" customWidth="1"/>
    <col min="5379" max="5379" width="18.58203125" style="7" bestFit="1" customWidth="1"/>
    <col min="5380" max="5380" width="53.25" style="7" bestFit="1" customWidth="1"/>
    <col min="5381" max="5381" width="29.33203125" style="7" bestFit="1" customWidth="1"/>
    <col min="5382" max="5382" width="45.58203125" style="7" bestFit="1" customWidth="1"/>
    <col min="5383" max="5632" width="9" style="7"/>
    <col min="5633" max="5633" width="21.58203125" style="7" bestFit="1" customWidth="1"/>
    <col min="5634" max="5634" width="16.33203125" style="7" bestFit="1" customWidth="1"/>
    <col min="5635" max="5635" width="18.58203125" style="7" bestFit="1" customWidth="1"/>
    <col min="5636" max="5636" width="53.25" style="7" bestFit="1" customWidth="1"/>
    <col min="5637" max="5637" width="29.33203125" style="7" bestFit="1" customWidth="1"/>
    <col min="5638" max="5638" width="45.58203125" style="7" bestFit="1" customWidth="1"/>
    <col min="5639" max="5888" width="9" style="7"/>
    <col min="5889" max="5889" width="21.58203125" style="7" bestFit="1" customWidth="1"/>
    <col min="5890" max="5890" width="16.33203125" style="7" bestFit="1" customWidth="1"/>
    <col min="5891" max="5891" width="18.58203125" style="7" bestFit="1" customWidth="1"/>
    <col min="5892" max="5892" width="53.25" style="7" bestFit="1" customWidth="1"/>
    <col min="5893" max="5893" width="29.33203125" style="7" bestFit="1" customWidth="1"/>
    <col min="5894" max="5894" width="45.58203125" style="7" bestFit="1" customWidth="1"/>
    <col min="5895" max="6144" width="9" style="7"/>
    <col min="6145" max="6145" width="21.58203125" style="7" bestFit="1" customWidth="1"/>
    <col min="6146" max="6146" width="16.33203125" style="7" bestFit="1" customWidth="1"/>
    <col min="6147" max="6147" width="18.58203125" style="7" bestFit="1" customWidth="1"/>
    <col min="6148" max="6148" width="53.25" style="7" bestFit="1" customWidth="1"/>
    <col min="6149" max="6149" width="29.33203125" style="7" bestFit="1" customWidth="1"/>
    <col min="6150" max="6150" width="45.58203125" style="7" bestFit="1" customWidth="1"/>
    <col min="6151" max="6400" width="9" style="7"/>
    <col min="6401" max="6401" width="21.58203125" style="7" bestFit="1" customWidth="1"/>
    <col min="6402" max="6402" width="16.33203125" style="7" bestFit="1" customWidth="1"/>
    <col min="6403" max="6403" width="18.58203125" style="7" bestFit="1" customWidth="1"/>
    <col min="6404" max="6404" width="53.25" style="7" bestFit="1" customWidth="1"/>
    <col min="6405" max="6405" width="29.33203125" style="7" bestFit="1" customWidth="1"/>
    <col min="6406" max="6406" width="45.58203125" style="7" bestFit="1" customWidth="1"/>
    <col min="6407" max="6656" width="9" style="7"/>
    <col min="6657" max="6657" width="21.58203125" style="7" bestFit="1" customWidth="1"/>
    <col min="6658" max="6658" width="16.33203125" style="7" bestFit="1" customWidth="1"/>
    <col min="6659" max="6659" width="18.58203125" style="7" bestFit="1" customWidth="1"/>
    <col min="6660" max="6660" width="53.25" style="7" bestFit="1" customWidth="1"/>
    <col min="6661" max="6661" width="29.33203125" style="7" bestFit="1" customWidth="1"/>
    <col min="6662" max="6662" width="45.58203125" style="7" bestFit="1" customWidth="1"/>
    <col min="6663" max="6912" width="9" style="7"/>
    <col min="6913" max="6913" width="21.58203125" style="7" bestFit="1" customWidth="1"/>
    <col min="6914" max="6914" width="16.33203125" style="7" bestFit="1" customWidth="1"/>
    <col min="6915" max="6915" width="18.58203125" style="7" bestFit="1" customWidth="1"/>
    <col min="6916" max="6916" width="53.25" style="7" bestFit="1" customWidth="1"/>
    <col min="6917" max="6917" width="29.33203125" style="7" bestFit="1" customWidth="1"/>
    <col min="6918" max="6918" width="45.58203125" style="7" bestFit="1" customWidth="1"/>
    <col min="6919" max="7168" width="9" style="7"/>
    <col min="7169" max="7169" width="21.58203125" style="7" bestFit="1" customWidth="1"/>
    <col min="7170" max="7170" width="16.33203125" style="7" bestFit="1" customWidth="1"/>
    <col min="7171" max="7171" width="18.58203125" style="7" bestFit="1" customWidth="1"/>
    <col min="7172" max="7172" width="53.25" style="7" bestFit="1" customWidth="1"/>
    <col min="7173" max="7173" width="29.33203125" style="7" bestFit="1" customWidth="1"/>
    <col min="7174" max="7174" width="45.58203125" style="7" bestFit="1" customWidth="1"/>
    <col min="7175" max="7424" width="9" style="7"/>
    <col min="7425" max="7425" width="21.58203125" style="7" bestFit="1" customWidth="1"/>
    <col min="7426" max="7426" width="16.33203125" style="7" bestFit="1" customWidth="1"/>
    <col min="7427" max="7427" width="18.58203125" style="7" bestFit="1" customWidth="1"/>
    <col min="7428" max="7428" width="53.25" style="7" bestFit="1" customWidth="1"/>
    <col min="7429" max="7429" width="29.33203125" style="7" bestFit="1" customWidth="1"/>
    <col min="7430" max="7430" width="45.58203125" style="7" bestFit="1" customWidth="1"/>
    <col min="7431" max="7680" width="9" style="7"/>
    <col min="7681" max="7681" width="21.58203125" style="7" bestFit="1" customWidth="1"/>
    <col min="7682" max="7682" width="16.33203125" style="7" bestFit="1" customWidth="1"/>
    <col min="7683" max="7683" width="18.58203125" style="7" bestFit="1" customWidth="1"/>
    <col min="7684" max="7684" width="53.25" style="7" bestFit="1" customWidth="1"/>
    <col min="7685" max="7685" width="29.33203125" style="7" bestFit="1" customWidth="1"/>
    <col min="7686" max="7686" width="45.58203125" style="7" bestFit="1" customWidth="1"/>
    <col min="7687" max="7936" width="9" style="7"/>
    <col min="7937" max="7937" width="21.58203125" style="7" bestFit="1" customWidth="1"/>
    <col min="7938" max="7938" width="16.33203125" style="7" bestFit="1" customWidth="1"/>
    <col min="7939" max="7939" width="18.58203125" style="7" bestFit="1" customWidth="1"/>
    <col min="7940" max="7940" width="53.25" style="7" bestFit="1" customWidth="1"/>
    <col min="7941" max="7941" width="29.33203125" style="7" bestFit="1" customWidth="1"/>
    <col min="7942" max="7942" width="45.58203125" style="7" bestFit="1" customWidth="1"/>
    <col min="7943" max="8192" width="9" style="7"/>
    <col min="8193" max="8193" width="21.58203125" style="7" bestFit="1" customWidth="1"/>
    <col min="8194" max="8194" width="16.33203125" style="7" bestFit="1" customWidth="1"/>
    <col min="8195" max="8195" width="18.58203125" style="7" bestFit="1" customWidth="1"/>
    <col min="8196" max="8196" width="53.25" style="7" bestFit="1" customWidth="1"/>
    <col min="8197" max="8197" width="29.33203125" style="7" bestFit="1" customWidth="1"/>
    <col min="8198" max="8198" width="45.58203125" style="7" bestFit="1" customWidth="1"/>
    <col min="8199" max="8448" width="9" style="7"/>
    <col min="8449" max="8449" width="21.58203125" style="7" bestFit="1" customWidth="1"/>
    <col min="8450" max="8450" width="16.33203125" style="7" bestFit="1" customWidth="1"/>
    <col min="8451" max="8451" width="18.58203125" style="7" bestFit="1" customWidth="1"/>
    <col min="8452" max="8452" width="53.25" style="7" bestFit="1" customWidth="1"/>
    <col min="8453" max="8453" width="29.33203125" style="7" bestFit="1" customWidth="1"/>
    <col min="8454" max="8454" width="45.58203125" style="7" bestFit="1" customWidth="1"/>
    <col min="8455" max="8704" width="9" style="7"/>
    <col min="8705" max="8705" width="21.58203125" style="7" bestFit="1" customWidth="1"/>
    <col min="8706" max="8706" width="16.33203125" style="7" bestFit="1" customWidth="1"/>
    <col min="8707" max="8707" width="18.58203125" style="7" bestFit="1" customWidth="1"/>
    <col min="8708" max="8708" width="53.25" style="7" bestFit="1" customWidth="1"/>
    <col min="8709" max="8709" width="29.33203125" style="7" bestFit="1" customWidth="1"/>
    <col min="8710" max="8710" width="45.58203125" style="7" bestFit="1" customWidth="1"/>
    <col min="8711" max="8960" width="9" style="7"/>
    <col min="8961" max="8961" width="21.58203125" style="7" bestFit="1" customWidth="1"/>
    <col min="8962" max="8962" width="16.33203125" style="7" bestFit="1" customWidth="1"/>
    <col min="8963" max="8963" width="18.58203125" style="7" bestFit="1" customWidth="1"/>
    <col min="8964" max="8964" width="53.25" style="7" bestFit="1" customWidth="1"/>
    <col min="8965" max="8965" width="29.33203125" style="7" bestFit="1" customWidth="1"/>
    <col min="8966" max="8966" width="45.58203125" style="7" bestFit="1" customWidth="1"/>
    <col min="8967" max="9216" width="9" style="7"/>
    <col min="9217" max="9217" width="21.58203125" style="7" bestFit="1" customWidth="1"/>
    <col min="9218" max="9218" width="16.33203125" style="7" bestFit="1" customWidth="1"/>
    <col min="9219" max="9219" width="18.58203125" style="7" bestFit="1" customWidth="1"/>
    <col min="9220" max="9220" width="53.25" style="7" bestFit="1" customWidth="1"/>
    <col min="9221" max="9221" width="29.33203125" style="7" bestFit="1" customWidth="1"/>
    <col min="9222" max="9222" width="45.58203125" style="7" bestFit="1" customWidth="1"/>
    <col min="9223" max="9472" width="9" style="7"/>
    <col min="9473" max="9473" width="21.58203125" style="7" bestFit="1" customWidth="1"/>
    <col min="9474" max="9474" width="16.33203125" style="7" bestFit="1" customWidth="1"/>
    <col min="9475" max="9475" width="18.58203125" style="7" bestFit="1" customWidth="1"/>
    <col min="9476" max="9476" width="53.25" style="7" bestFit="1" customWidth="1"/>
    <col min="9477" max="9477" width="29.33203125" style="7" bestFit="1" customWidth="1"/>
    <col min="9478" max="9478" width="45.58203125" style="7" bestFit="1" customWidth="1"/>
    <col min="9479" max="9728" width="9" style="7"/>
    <col min="9729" max="9729" width="21.58203125" style="7" bestFit="1" customWidth="1"/>
    <col min="9730" max="9730" width="16.33203125" style="7" bestFit="1" customWidth="1"/>
    <col min="9731" max="9731" width="18.58203125" style="7" bestFit="1" customWidth="1"/>
    <col min="9732" max="9732" width="53.25" style="7" bestFit="1" customWidth="1"/>
    <col min="9733" max="9733" width="29.33203125" style="7" bestFit="1" customWidth="1"/>
    <col min="9734" max="9734" width="45.58203125" style="7" bestFit="1" customWidth="1"/>
    <col min="9735" max="9984" width="9" style="7"/>
    <col min="9985" max="9985" width="21.58203125" style="7" bestFit="1" customWidth="1"/>
    <col min="9986" max="9986" width="16.33203125" style="7" bestFit="1" customWidth="1"/>
    <col min="9987" max="9987" width="18.58203125" style="7" bestFit="1" customWidth="1"/>
    <col min="9988" max="9988" width="53.25" style="7" bestFit="1" customWidth="1"/>
    <col min="9989" max="9989" width="29.33203125" style="7" bestFit="1" customWidth="1"/>
    <col min="9990" max="9990" width="45.58203125" style="7" bestFit="1" customWidth="1"/>
    <col min="9991" max="10240" width="9" style="7"/>
    <col min="10241" max="10241" width="21.58203125" style="7" bestFit="1" customWidth="1"/>
    <col min="10242" max="10242" width="16.33203125" style="7" bestFit="1" customWidth="1"/>
    <col min="10243" max="10243" width="18.58203125" style="7" bestFit="1" customWidth="1"/>
    <col min="10244" max="10244" width="53.25" style="7" bestFit="1" customWidth="1"/>
    <col min="10245" max="10245" width="29.33203125" style="7" bestFit="1" customWidth="1"/>
    <col min="10246" max="10246" width="45.58203125" style="7" bestFit="1" customWidth="1"/>
    <col min="10247" max="10496" width="9" style="7"/>
    <col min="10497" max="10497" width="21.58203125" style="7" bestFit="1" customWidth="1"/>
    <col min="10498" max="10498" width="16.33203125" style="7" bestFit="1" customWidth="1"/>
    <col min="10499" max="10499" width="18.58203125" style="7" bestFit="1" customWidth="1"/>
    <col min="10500" max="10500" width="53.25" style="7" bestFit="1" customWidth="1"/>
    <col min="10501" max="10501" width="29.33203125" style="7" bestFit="1" customWidth="1"/>
    <col min="10502" max="10502" width="45.58203125" style="7" bestFit="1" customWidth="1"/>
    <col min="10503" max="10752" width="9" style="7"/>
    <col min="10753" max="10753" width="21.58203125" style="7" bestFit="1" customWidth="1"/>
    <col min="10754" max="10754" width="16.33203125" style="7" bestFit="1" customWidth="1"/>
    <col min="10755" max="10755" width="18.58203125" style="7" bestFit="1" customWidth="1"/>
    <col min="10756" max="10756" width="53.25" style="7" bestFit="1" customWidth="1"/>
    <col min="10757" max="10757" width="29.33203125" style="7" bestFit="1" customWidth="1"/>
    <col min="10758" max="10758" width="45.58203125" style="7" bestFit="1" customWidth="1"/>
    <col min="10759" max="11008" width="9" style="7"/>
    <col min="11009" max="11009" width="21.58203125" style="7" bestFit="1" customWidth="1"/>
    <col min="11010" max="11010" width="16.33203125" style="7" bestFit="1" customWidth="1"/>
    <col min="11011" max="11011" width="18.58203125" style="7" bestFit="1" customWidth="1"/>
    <col min="11012" max="11012" width="53.25" style="7" bestFit="1" customWidth="1"/>
    <col min="11013" max="11013" width="29.33203125" style="7" bestFit="1" customWidth="1"/>
    <col min="11014" max="11014" width="45.58203125" style="7" bestFit="1" customWidth="1"/>
    <col min="11015" max="11264" width="9" style="7"/>
    <col min="11265" max="11265" width="21.58203125" style="7" bestFit="1" customWidth="1"/>
    <col min="11266" max="11266" width="16.33203125" style="7" bestFit="1" customWidth="1"/>
    <col min="11267" max="11267" width="18.58203125" style="7" bestFit="1" customWidth="1"/>
    <col min="11268" max="11268" width="53.25" style="7" bestFit="1" customWidth="1"/>
    <col min="11269" max="11269" width="29.33203125" style="7" bestFit="1" customWidth="1"/>
    <col min="11270" max="11270" width="45.58203125" style="7" bestFit="1" customWidth="1"/>
    <col min="11271" max="11520" width="9" style="7"/>
    <col min="11521" max="11521" width="21.58203125" style="7" bestFit="1" customWidth="1"/>
    <col min="11522" max="11522" width="16.33203125" style="7" bestFit="1" customWidth="1"/>
    <col min="11523" max="11523" width="18.58203125" style="7" bestFit="1" customWidth="1"/>
    <col min="11524" max="11524" width="53.25" style="7" bestFit="1" customWidth="1"/>
    <col min="11525" max="11525" width="29.33203125" style="7" bestFit="1" customWidth="1"/>
    <col min="11526" max="11526" width="45.58203125" style="7" bestFit="1" customWidth="1"/>
    <col min="11527" max="11776" width="9" style="7"/>
    <col min="11777" max="11777" width="21.58203125" style="7" bestFit="1" customWidth="1"/>
    <col min="11778" max="11778" width="16.33203125" style="7" bestFit="1" customWidth="1"/>
    <col min="11779" max="11779" width="18.58203125" style="7" bestFit="1" customWidth="1"/>
    <col min="11780" max="11780" width="53.25" style="7" bestFit="1" customWidth="1"/>
    <col min="11781" max="11781" width="29.33203125" style="7" bestFit="1" customWidth="1"/>
    <col min="11782" max="11782" width="45.58203125" style="7" bestFit="1" customWidth="1"/>
    <col min="11783" max="12032" width="9" style="7"/>
    <col min="12033" max="12033" width="21.58203125" style="7" bestFit="1" customWidth="1"/>
    <col min="12034" max="12034" width="16.33203125" style="7" bestFit="1" customWidth="1"/>
    <col min="12035" max="12035" width="18.58203125" style="7" bestFit="1" customWidth="1"/>
    <col min="12036" max="12036" width="53.25" style="7" bestFit="1" customWidth="1"/>
    <col min="12037" max="12037" width="29.33203125" style="7" bestFit="1" customWidth="1"/>
    <col min="12038" max="12038" width="45.58203125" style="7" bestFit="1" customWidth="1"/>
    <col min="12039" max="12288" width="9" style="7"/>
    <col min="12289" max="12289" width="21.58203125" style="7" bestFit="1" customWidth="1"/>
    <col min="12290" max="12290" width="16.33203125" style="7" bestFit="1" customWidth="1"/>
    <col min="12291" max="12291" width="18.58203125" style="7" bestFit="1" customWidth="1"/>
    <col min="12292" max="12292" width="53.25" style="7" bestFit="1" customWidth="1"/>
    <col min="12293" max="12293" width="29.33203125" style="7" bestFit="1" customWidth="1"/>
    <col min="12294" max="12294" width="45.58203125" style="7" bestFit="1" customWidth="1"/>
    <col min="12295" max="12544" width="9" style="7"/>
    <col min="12545" max="12545" width="21.58203125" style="7" bestFit="1" customWidth="1"/>
    <col min="12546" max="12546" width="16.33203125" style="7" bestFit="1" customWidth="1"/>
    <col min="12547" max="12547" width="18.58203125" style="7" bestFit="1" customWidth="1"/>
    <col min="12548" max="12548" width="53.25" style="7" bestFit="1" customWidth="1"/>
    <col min="12549" max="12549" width="29.33203125" style="7" bestFit="1" customWidth="1"/>
    <col min="12550" max="12550" width="45.58203125" style="7" bestFit="1" customWidth="1"/>
    <col min="12551" max="12800" width="9" style="7"/>
    <col min="12801" max="12801" width="21.58203125" style="7" bestFit="1" customWidth="1"/>
    <col min="12802" max="12802" width="16.33203125" style="7" bestFit="1" customWidth="1"/>
    <col min="12803" max="12803" width="18.58203125" style="7" bestFit="1" customWidth="1"/>
    <col min="12804" max="12804" width="53.25" style="7" bestFit="1" customWidth="1"/>
    <col min="12805" max="12805" width="29.33203125" style="7" bestFit="1" customWidth="1"/>
    <col min="12806" max="12806" width="45.58203125" style="7" bestFit="1" customWidth="1"/>
    <col min="12807" max="13056" width="9" style="7"/>
    <col min="13057" max="13057" width="21.58203125" style="7" bestFit="1" customWidth="1"/>
    <col min="13058" max="13058" width="16.33203125" style="7" bestFit="1" customWidth="1"/>
    <col min="13059" max="13059" width="18.58203125" style="7" bestFit="1" customWidth="1"/>
    <col min="13060" max="13060" width="53.25" style="7" bestFit="1" customWidth="1"/>
    <col min="13061" max="13061" width="29.33203125" style="7" bestFit="1" customWidth="1"/>
    <col min="13062" max="13062" width="45.58203125" style="7" bestFit="1" customWidth="1"/>
    <col min="13063" max="13312" width="9" style="7"/>
    <col min="13313" max="13313" width="21.58203125" style="7" bestFit="1" customWidth="1"/>
    <col min="13314" max="13314" width="16.33203125" style="7" bestFit="1" customWidth="1"/>
    <col min="13315" max="13315" width="18.58203125" style="7" bestFit="1" customWidth="1"/>
    <col min="13316" max="13316" width="53.25" style="7" bestFit="1" customWidth="1"/>
    <col min="13317" max="13317" width="29.33203125" style="7" bestFit="1" customWidth="1"/>
    <col min="13318" max="13318" width="45.58203125" style="7" bestFit="1" customWidth="1"/>
    <col min="13319" max="13568" width="9" style="7"/>
    <col min="13569" max="13569" width="21.58203125" style="7" bestFit="1" customWidth="1"/>
    <col min="13570" max="13570" width="16.33203125" style="7" bestFit="1" customWidth="1"/>
    <col min="13571" max="13571" width="18.58203125" style="7" bestFit="1" customWidth="1"/>
    <col min="13572" max="13572" width="53.25" style="7" bestFit="1" customWidth="1"/>
    <col min="13573" max="13573" width="29.33203125" style="7" bestFit="1" customWidth="1"/>
    <col min="13574" max="13574" width="45.58203125" style="7" bestFit="1" customWidth="1"/>
    <col min="13575" max="13824" width="9" style="7"/>
    <col min="13825" max="13825" width="21.58203125" style="7" bestFit="1" customWidth="1"/>
    <col min="13826" max="13826" width="16.33203125" style="7" bestFit="1" customWidth="1"/>
    <col min="13827" max="13827" width="18.58203125" style="7" bestFit="1" customWidth="1"/>
    <col min="13828" max="13828" width="53.25" style="7" bestFit="1" customWidth="1"/>
    <col min="13829" max="13829" width="29.33203125" style="7" bestFit="1" customWidth="1"/>
    <col min="13830" max="13830" width="45.58203125" style="7" bestFit="1" customWidth="1"/>
    <col min="13831" max="14080" width="9" style="7"/>
    <col min="14081" max="14081" width="21.58203125" style="7" bestFit="1" customWidth="1"/>
    <col min="14082" max="14082" width="16.33203125" style="7" bestFit="1" customWidth="1"/>
    <col min="14083" max="14083" width="18.58203125" style="7" bestFit="1" customWidth="1"/>
    <col min="14084" max="14084" width="53.25" style="7" bestFit="1" customWidth="1"/>
    <col min="14085" max="14085" width="29.33203125" style="7" bestFit="1" customWidth="1"/>
    <col min="14086" max="14086" width="45.58203125" style="7" bestFit="1" customWidth="1"/>
    <col min="14087" max="14336" width="9" style="7"/>
    <col min="14337" max="14337" width="21.58203125" style="7" bestFit="1" customWidth="1"/>
    <col min="14338" max="14338" width="16.33203125" style="7" bestFit="1" customWidth="1"/>
    <col min="14339" max="14339" width="18.58203125" style="7" bestFit="1" customWidth="1"/>
    <col min="14340" max="14340" width="53.25" style="7" bestFit="1" customWidth="1"/>
    <col min="14341" max="14341" width="29.33203125" style="7" bestFit="1" customWidth="1"/>
    <col min="14342" max="14342" width="45.58203125" style="7" bestFit="1" customWidth="1"/>
    <col min="14343" max="14592" width="9" style="7"/>
    <col min="14593" max="14593" width="21.58203125" style="7" bestFit="1" customWidth="1"/>
    <col min="14594" max="14594" width="16.33203125" style="7" bestFit="1" customWidth="1"/>
    <col min="14595" max="14595" width="18.58203125" style="7" bestFit="1" customWidth="1"/>
    <col min="14596" max="14596" width="53.25" style="7" bestFit="1" customWidth="1"/>
    <col min="14597" max="14597" width="29.33203125" style="7" bestFit="1" customWidth="1"/>
    <col min="14598" max="14598" width="45.58203125" style="7" bestFit="1" customWidth="1"/>
    <col min="14599" max="14848" width="9" style="7"/>
    <col min="14849" max="14849" width="21.58203125" style="7" bestFit="1" customWidth="1"/>
    <col min="14850" max="14850" width="16.33203125" style="7" bestFit="1" customWidth="1"/>
    <col min="14851" max="14851" width="18.58203125" style="7" bestFit="1" customWidth="1"/>
    <col min="14852" max="14852" width="53.25" style="7" bestFit="1" customWidth="1"/>
    <col min="14853" max="14853" width="29.33203125" style="7" bestFit="1" customWidth="1"/>
    <col min="14854" max="14854" width="45.58203125" style="7" bestFit="1" customWidth="1"/>
    <col min="14855" max="15104" width="9" style="7"/>
    <col min="15105" max="15105" width="21.58203125" style="7" bestFit="1" customWidth="1"/>
    <col min="15106" max="15106" width="16.33203125" style="7" bestFit="1" customWidth="1"/>
    <col min="15107" max="15107" width="18.58203125" style="7" bestFit="1" customWidth="1"/>
    <col min="15108" max="15108" width="53.25" style="7" bestFit="1" customWidth="1"/>
    <col min="15109" max="15109" width="29.33203125" style="7" bestFit="1" customWidth="1"/>
    <col min="15110" max="15110" width="45.58203125" style="7" bestFit="1" customWidth="1"/>
    <col min="15111" max="15360" width="9" style="7"/>
    <col min="15361" max="15361" width="21.58203125" style="7" bestFit="1" customWidth="1"/>
    <col min="15362" max="15362" width="16.33203125" style="7" bestFit="1" customWidth="1"/>
    <col min="15363" max="15363" width="18.58203125" style="7" bestFit="1" customWidth="1"/>
    <col min="15364" max="15364" width="53.25" style="7" bestFit="1" customWidth="1"/>
    <col min="15365" max="15365" width="29.33203125" style="7" bestFit="1" customWidth="1"/>
    <col min="15366" max="15366" width="45.58203125" style="7" bestFit="1" customWidth="1"/>
    <col min="15367" max="15616" width="9" style="7"/>
    <col min="15617" max="15617" width="21.58203125" style="7" bestFit="1" customWidth="1"/>
    <col min="15618" max="15618" width="16.33203125" style="7" bestFit="1" customWidth="1"/>
    <col min="15619" max="15619" width="18.58203125" style="7" bestFit="1" customWidth="1"/>
    <col min="15620" max="15620" width="53.25" style="7" bestFit="1" customWidth="1"/>
    <col min="15621" max="15621" width="29.33203125" style="7" bestFit="1" customWidth="1"/>
    <col min="15622" max="15622" width="45.58203125" style="7" bestFit="1" customWidth="1"/>
    <col min="15623" max="15872" width="9" style="7"/>
    <col min="15873" max="15873" width="21.58203125" style="7" bestFit="1" customWidth="1"/>
    <col min="15874" max="15874" width="16.33203125" style="7" bestFit="1" customWidth="1"/>
    <col min="15875" max="15875" width="18.58203125" style="7" bestFit="1" customWidth="1"/>
    <col min="15876" max="15876" width="53.25" style="7" bestFit="1" customWidth="1"/>
    <col min="15877" max="15877" width="29.33203125" style="7" bestFit="1" customWidth="1"/>
    <col min="15878" max="15878" width="45.58203125" style="7" bestFit="1" customWidth="1"/>
    <col min="15879" max="16128" width="9" style="7"/>
    <col min="16129" max="16129" width="21.58203125" style="7" bestFit="1" customWidth="1"/>
    <col min="16130" max="16130" width="16.33203125" style="7" bestFit="1" customWidth="1"/>
    <col min="16131" max="16131" width="18.58203125" style="7" bestFit="1" customWidth="1"/>
    <col min="16132" max="16132" width="53.25" style="7" bestFit="1" customWidth="1"/>
    <col min="16133" max="16133" width="29.33203125" style="7" bestFit="1" customWidth="1"/>
    <col min="16134" max="16134" width="45.58203125" style="7" bestFit="1" customWidth="1"/>
    <col min="16135" max="16384" width="9" style="7"/>
  </cols>
  <sheetData>
    <row r="2" spans="1:12">
      <c r="A2" s="912" t="s">
        <v>2316</v>
      </c>
      <c r="B2" s="912"/>
      <c r="C2" s="912"/>
      <c r="D2" s="912"/>
      <c r="E2" s="912"/>
      <c r="F2" s="912"/>
      <c r="G2" s="912"/>
      <c r="H2" s="912"/>
      <c r="I2" s="912"/>
      <c r="J2" s="912"/>
      <c r="K2" s="912"/>
      <c r="L2" s="912"/>
    </row>
    <row r="3" spans="1:12">
      <c r="A3" s="9"/>
      <c r="B3" s="10" t="s">
        <v>2317</v>
      </c>
      <c r="C3" s="9"/>
      <c r="D3" s="9"/>
      <c r="E3" s="9"/>
      <c r="F3" s="9"/>
      <c r="G3" s="9"/>
      <c r="H3" s="9"/>
    </row>
    <row r="4" spans="1:12">
      <c r="A4" s="9"/>
      <c r="B4" s="9"/>
      <c r="C4" s="9" t="s">
        <v>2318</v>
      </c>
      <c r="D4" s="9"/>
      <c r="E4" s="9"/>
      <c r="F4" s="9"/>
      <c r="G4" s="9"/>
      <c r="H4" s="9"/>
    </row>
    <row r="5" spans="1:12">
      <c r="A5" s="9"/>
      <c r="B5" s="9"/>
      <c r="C5" s="9"/>
      <c r="D5" s="9" t="s">
        <v>2319</v>
      </c>
      <c r="E5" s="9"/>
      <c r="F5" s="9"/>
      <c r="G5" s="9"/>
      <c r="H5" s="9"/>
    </row>
    <row r="6" spans="1:12">
      <c r="A6" s="9"/>
      <c r="B6" s="9"/>
      <c r="C6" s="9"/>
      <c r="D6" s="9"/>
      <c r="E6" s="9" t="s">
        <v>2320</v>
      </c>
      <c r="F6" s="9"/>
      <c r="G6" s="9"/>
      <c r="H6" s="9"/>
    </row>
    <row r="7" spans="1:12">
      <c r="A7" s="9"/>
      <c r="B7" s="9"/>
      <c r="C7" s="9"/>
      <c r="D7" s="9"/>
      <c r="E7" s="9" t="s">
        <v>2321</v>
      </c>
      <c r="F7" s="9"/>
      <c r="G7" s="9"/>
      <c r="H7" s="9"/>
    </row>
    <row r="8" spans="1:12">
      <c r="A8" s="9"/>
      <c r="B8" s="9"/>
      <c r="C8" s="9"/>
      <c r="D8" s="9"/>
      <c r="E8" s="9"/>
      <c r="F8" s="9" t="s">
        <v>2322</v>
      </c>
      <c r="G8" s="9"/>
      <c r="H8" s="9"/>
    </row>
    <row r="9" spans="1:12">
      <c r="A9" s="9"/>
      <c r="B9" s="9"/>
      <c r="C9" s="9"/>
      <c r="D9" s="9" t="s">
        <v>2323</v>
      </c>
      <c r="E9" s="9"/>
      <c r="F9" s="9"/>
      <c r="G9" s="9"/>
      <c r="H9" s="9"/>
    </row>
    <row r="10" spans="1:12">
      <c r="A10" s="9"/>
      <c r="B10" s="9"/>
      <c r="C10" s="9"/>
      <c r="D10" s="9"/>
      <c r="E10" s="9" t="s">
        <v>2324</v>
      </c>
      <c r="F10" s="9"/>
      <c r="G10" s="9"/>
      <c r="H10" s="9"/>
    </row>
    <row r="11" spans="1:12">
      <c r="A11" s="9"/>
      <c r="B11" s="9"/>
      <c r="C11" s="9"/>
      <c r="D11" s="9"/>
      <c r="E11" s="9" t="s">
        <v>2325</v>
      </c>
      <c r="F11" s="9"/>
      <c r="G11" s="9"/>
      <c r="H11" s="9"/>
    </row>
    <row r="12" spans="1:12">
      <c r="A12" s="9"/>
      <c r="B12" s="9"/>
      <c r="C12" s="9"/>
      <c r="D12" s="9"/>
      <c r="E12" s="9"/>
      <c r="F12" s="9" t="s">
        <v>2322</v>
      </c>
      <c r="G12" s="9"/>
      <c r="H12" s="9"/>
    </row>
    <row r="13" spans="1:12">
      <c r="A13" s="9"/>
      <c r="B13" s="9"/>
      <c r="C13" s="9" t="s">
        <v>2326</v>
      </c>
      <c r="D13" s="9"/>
      <c r="E13" s="9"/>
      <c r="F13" s="9"/>
      <c r="G13" s="9"/>
      <c r="H13" s="9"/>
    </row>
    <row r="14" spans="1:12">
      <c r="A14" s="9"/>
      <c r="B14" s="9"/>
      <c r="C14" s="9"/>
      <c r="D14" s="9" t="s">
        <v>2327</v>
      </c>
      <c r="E14" s="9"/>
      <c r="F14" s="9"/>
      <c r="G14" s="9"/>
      <c r="H14" s="9"/>
    </row>
    <row r="15" spans="1:12">
      <c r="A15" s="9"/>
      <c r="B15" s="9"/>
      <c r="C15" s="9"/>
      <c r="D15" s="9" t="s">
        <v>2323</v>
      </c>
      <c r="E15" s="9"/>
      <c r="F15" s="9"/>
      <c r="G15" s="9"/>
      <c r="H15" s="9"/>
    </row>
    <row r="16" spans="1:12">
      <c r="A16" s="9"/>
      <c r="B16" s="9"/>
      <c r="C16" s="9"/>
      <c r="D16" s="9"/>
      <c r="E16" s="9" t="s">
        <v>2324</v>
      </c>
      <c r="F16" s="9"/>
      <c r="G16" s="9"/>
      <c r="H16" s="9"/>
    </row>
    <row r="17" spans="1:8">
      <c r="A17" s="9"/>
      <c r="B17" s="9"/>
      <c r="C17" s="9"/>
      <c r="D17" s="9"/>
      <c r="E17" s="9" t="s">
        <v>2325</v>
      </c>
      <c r="F17" s="9"/>
      <c r="G17" s="9"/>
      <c r="H17" s="9"/>
    </row>
    <row r="18" spans="1:8">
      <c r="A18" s="9"/>
      <c r="B18" s="9"/>
      <c r="C18" s="9"/>
      <c r="D18" s="9"/>
      <c r="E18" s="9"/>
      <c r="F18" s="9" t="s">
        <v>2322</v>
      </c>
      <c r="G18" s="9"/>
      <c r="H18" s="9"/>
    </row>
    <row r="19" spans="1:8">
      <c r="A19" s="9"/>
      <c r="B19" s="9"/>
      <c r="C19" s="9"/>
      <c r="D19" s="9"/>
      <c r="E19" s="9"/>
      <c r="F19" s="9"/>
      <c r="G19" s="9"/>
      <c r="H19" s="9"/>
    </row>
    <row r="20" spans="1:8">
      <c r="A20" s="9"/>
      <c r="B20" s="10" t="s">
        <v>2328</v>
      </c>
      <c r="C20" s="9"/>
      <c r="D20" s="9"/>
      <c r="E20" s="9"/>
      <c r="F20" s="9"/>
      <c r="G20" s="9"/>
      <c r="H20" s="9"/>
    </row>
    <row r="21" spans="1:8">
      <c r="A21" s="9"/>
      <c r="B21" s="9"/>
      <c r="C21" s="9" t="s">
        <v>2329</v>
      </c>
      <c r="D21" s="9"/>
      <c r="E21" s="9"/>
      <c r="F21" s="9"/>
      <c r="G21" s="9"/>
      <c r="H21" s="9"/>
    </row>
    <row r="22" spans="1:8">
      <c r="A22" s="9"/>
      <c r="B22" s="9"/>
      <c r="C22" s="9"/>
      <c r="D22" s="9" t="s">
        <v>2330</v>
      </c>
      <c r="E22" s="9"/>
      <c r="F22" s="9"/>
      <c r="G22" s="9"/>
      <c r="H22" s="9"/>
    </row>
    <row r="23" spans="1:8">
      <c r="A23" s="9"/>
      <c r="B23" s="9"/>
      <c r="C23" s="9"/>
      <c r="D23" s="9" t="s">
        <v>2331</v>
      </c>
      <c r="E23" s="9"/>
      <c r="F23" s="9"/>
      <c r="G23" s="9"/>
      <c r="H23" s="9"/>
    </row>
    <row r="24" spans="1:8">
      <c r="A24" s="9"/>
      <c r="B24" s="9"/>
      <c r="C24" s="9"/>
      <c r="D24" s="9" t="s">
        <v>2332</v>
      </c>
      <c r="E24" s="9"/>
      <c r="F24" s="9"/>
      <c r="G24" s="9"/>
      <c r="H24" s="9"/>
    </row>
    <row r="25" spans="1:8">
      <c r="A25" s="9"/>
      <c r="B25" s="9"/>
      <c r="C25" s="9"/>
      <c r="D25" s="9" t="s">
        <v>2333</v>
      </c>
      <c r="E25" s="9"/>
      <c r="F25" s="9"/>
      <c r="G25" s="9"/>
      <c r="H25" s="9"/>
    </row>
    <row r="26" spans="1:8">
      <c r="A26" s="9"/>
      <c r="B26" s="9"/>
      <c r="C26" s="9"/>
      <c r="D26" s="9" t="s">
        <v>2334</v>
      </c>
      <c r="E26" s="9"/>
      <c r="F26" s="9"/>
      <c r="G26" s="9"/>
      <c r="H26" s="9"/>
    </row>
    <row r="27" spans="1:8">
      <c r="A27" s="9"/>
      <c r="B27" s="9"/>
      <c r="C27" s="9" t="s">
        <v>2335</v>
      </c>
      <c r="D27" s="9"/>
      <c r="E27" s="9"/>
      <c r="F27" s="9"/>
      <c r="G27" s="9"/>
      <c r="H27" s="9"/>
    </row>
    <row r="28" spans="1:8">
      <c r="A28" s="9"/>
      <c r="B28" s="9"/>
      <c r="C28" s="9"/>
      <c r="D28" s="9" t="s">
        <v>2330</v>
      </c>
      <c r="E28" s="9"/>
      <c r="F28" s="9"/>
      <c r="G28" s="9"/>
      <c r="H28" s="9"/>
    </row>
    <row r="29" spans="1:8">
      <c r="A29" s="9"/>
      <c r="B29" s="9"/>
      <c r="C29" s="9"/>
      <c r="D29" s="9" t="s">
        <v>2331</v>
      </c>
      <c r="E29" s="9"/>
      <c r="F29" s="9"/>
      <c r="G29" s="9"/>
      <c r="H29" s="9"/>
    </row>
    <row r="30" spans="1:8">
      <c r="A30" s="9"/>
      <c r="B30" s="9"/>
      <c r="C30" s="9"/>
      <c r="D30" s="9" t="s">
        <v>2336</v>
      </c>
      <c r="E30" s="9"/>
      <c r="F30" s="9"/>
      <c r="G30" s="9"/>
      <c r="H30" s="9"/>
    </row>
    <row r="31" spans="1:8">
      <c r="A31" s="9"/>
      <c r="B31" s="9"/>
      <c r="C31" s="9"/>
      <c r="D31" s="9" t="s">
        <v>2333</v>
      </c>
      <c r="E31" s="9"/>
      <c r="F31" s="9"/>
      <c r="G31" s="9"/>
      <c r="H31" s="9"/>
    </row>
    <row r="32" spans="1:8">
      <c r="A32" s="9"/>
      <c r="B32" s="9"/>
      <c r="C32" s="9"/>
      <c r="D32" s="9" t="s">
        <v>2334</v>
      </c>
      <c r="E32" s="9"/>
      <c r="F32" s="9"/>
      <c r="G32" s="9"/>
      <c r="H32" s="9"/>
    </row>
    <row r="33" spans="1:8">
      <c r="A33" s="9"/>
      <c r="B33" s="9"/>
      <c r="C33" s="9"/>
      <c r="D33" s="9" t="s">
        <v>2337</v>
      </c>
      <c r="E33" s="9"/>
      <c r="F33" s="9"/>
      <c r="G33" s="9"/>
      <c r="H33" s="9"/>
    </row>
    <row r="34" spans="1:8">
      <c r="A34" s="9"/>
      <c r="B34" s="9"/>
      <c r="C34" s="9" t="s">
        <v>2338</v>
      </c>
      <c r="D34" s="9"/>
      <c r="E34" s="9"/>
      <c r="F34" s="9"/>
      <c r="G34" s="9"/>
      <c r="H34" s="9"/>
    </row>
    <row r="35" spans="1:8">
      <c r="A35" s="9"/>
      <c r="B35" s="9"/>
      <c r="C35" s="9"/>
      <c r="D35" s="9" t="s">
        <v>2339</v>
      </c>
      <c r="E35" s="9"/>
      <c r="F35" s="9"/>
      <c r="G35" s="9"/>
      <c r="H35" s="9"/>
    </row>
    <row r="36" spans="1:8">
      <c r="A36" s="9"/>
      <c r="B36" s="9"/>
      <c r="C36" s="9"/>
      <c r="D36" s="9" t="s">
        <v>2340</v>
      </c>
      <c r="E36" s="9"/>
      <c r="F36" s="9"/>
      <c r="G36" s="9"/>
      <c r="H36" s="9"/>
    </row>
    <row r="37" spans="1:8">
      <c r="A37" s="9"/>
      <c r="B37" s="9"/>
      <c r="C37" s="9"/>
      <c r="D37" s="9" t="s">
        <v>2341</v>
      </c>
      <c r="E37" s="9"/>
      <c r="F37" s="9"/>
      <c r="G37" s="9"/>
      <c r="H37" s="9"/>
    </row>
    <row r="38" spans="1:8">
      <c r="A38" s="9"/>
      <c r="B38" s="9"/>
      <c r="C38" s="9"/>
      <c r="D38" s="9" t="s">
        <v>2342</v>
      </c>
      <c r="E38" s="9"/>
      <c r="F38" s="9"/>
      <c r="G38" s="9"/>
      <c r="H38" s="9"/>
    </row>
    <row r="39" spans="1:8">
      <c r="A39" s="9"/>
      <c r="B39" s="9"/>
      <c r="C39" s="9"/>
      <c r="D39" s="9"/>
      <c r="E39" s="9"/>
      <c r="F39" s="9"/>
      <c r="G39" s="9"/>
      <c r="H39" s="9"/>
    </row>
    <row r="40" spans="1:8">
      <c r="A40" s="9"/>
      <c r="B40" s="10" t="s">
        <v>2343</v>
      </c>
      <c r="C40" s="9"/>
      <c r="D40" s="9"/>
      <c r="E40" s="9"/>
      <c r="F40" s="9"/>
      <c r="G40" s="9"/>
      <c r="H40" s="9"/>
    </row>
    <row r="41" spans="1:8">
      <c r="A41" s="9"/>
      <c r="B41" s="9"/>
      <c r="C41" s="9" t="s">
        <v>2344</v>
      </c>
      <c r="D41" s="9"/>
      <c r="E41" s="9"/>
      <c r="F41" s="9"/>
      <c r="G41" s="9"/>
      <c r="H41" s="9"/>
    </row>
    <row r="42" spans="1:8">
      <c r="A42" s="9"/>
      <c r="B42" s="9"/>
      <c r="C42" s="9"/>
      <c r="D42" s="9" t="s">
        <v>2345</v>
      </c>
      <c r="E42" s="9"/>
      <c r="F42" s="9"/>
      <c r="G42" s="9"/>
      <c r="H42" s="9"/>
    </row>
    <row r="43" spans="1:8">
      <c r="A43" s="9"/>
      <c r="B43" s="9"/>
      <c r="C43" s="9"/>
      <c r="D43" s="9" t="s">
        <v>2346</v>
      </c>
      <c r="E43" s="9"/>
      <c r="F43" s="9"/>
      <c r="G43" s="9"/>
      <c r="H43" s="9"/>
    </row>
    <row r="44" spans="1:8">
      <c r="A44" s="9"/>
      <c r="B44" s="9"/>
      <c r="C44" s="9"/>
      <c r="D44" s="9" t="s">
        <v>2347</v>
      </c>
      <c r="E44" s="9"/>
      <c r="F44" s="9"/>
      <c r="G44" s="9"/>
      <c r="H44" s="9"/>
    </row>
    <row r="45" spans="1:8">
      <c r="A45" s="9"/>
      <c r="B45" s="9"/>
      <c r="C45" s="9" t="s">
        <v>2348</v>
      </c>
      <c r="D45" s="9"/>
      <c r="E45" s="9"/>
      <c r="F45" s="9"/>
      <c r="G45" s="9"/>
      <c r="H45" s="9"/>
    </row>
    <row r="46" spans="1:8">
      <c r="A46" s="9"/>
      <c r="B46" s="9"/>
      <c r="C46" s="9"/>
      <c r="D46" s="9" t="s">
        <v>2349</v>
      </c>
      <c r="E46" s="9"/>
      <c r="F46" s="9"/>
      <c r="G46" s="9"/>
      <c r="H46" s="9"/>
    </row>
    <row r="47" spans="1:8">
      <c r="A47" s="9"/>
      <c r="B47" s="10" t="s">
        <v>2350</v>
      </c>
      <c r="C47" s="9"/>
      <c r="D47" s="9"/>
      <c r="E47" s="9"/>
      <c r="F47" s="9"/>
      <c r="G47" s="9"/>
      <c r="H47" s="9"/>
    </row>
    <row r="48" spans="1:8">
      <c r="A48" s="9"/>
      <c r="B48" s="9"/>
      <c r="C48" s="9" t="s">
        <v>2351</v>
      </c>
      <c r="D48" s="9"/>
      <c r="E48" s="9"/>
      <c r="F48" s="9"/>
      <c r="G48" s="9"/>
      <c r="H48" s="9"/>
    </row>
    <row r="49" spans="1:8">
      <c r="A49" s="9"/>
      <c r="B49" s="9"/>
      <c r="C49" s="9"/>
      <c r="D49" s="9" t="s">
        <v>2352</v>
      </c>
      <c r="E49" s="9"/>
      <c r="F49" s="9"/>
      <c r="G49" s="9"/>
      <c r="H49" s="9"/>
    </row>
    <row r="50" spans="1:8">
      <c r="A50" s="9"/>
      <c r="B50" s="9"/>
      <c r="C50" s="9"/>
      <c r="D50" s="9" t="s">
        <v>2353</v>
      </c>
      <c r="E50" s="9"/>
      <c r="F50" s="9"/>
      <c r="G50" s="9"/>
      <c r="H50" s="9"/>
    </row>
    <row r="51" spans="1:8">
      <c r="A51" s="9"/>
      <c r="B51" s="9"/>
      <c r="C51" s="9" t="s">
        <v>2354</v>
      </c>
      <c r="D51" s="9"/>
      <c r="E51" s="9"/>
      <c r="F51" s="9"/>
      <c r="G51" s="9"/>
      <c r="H51" s="9"/>
    </row>
    <row r="52" spans="1:8">
      <c r="A52" s="9"/>
      <c r="B52" s="9"/>
      <c r="C52" s="9"/>
      <c r="D52" s="9" t="s">
        <v>2352</v>
      </c>
      <c r="E52" s="9"/>
      <c r="F52" s="9"/>
      <c r="G52" s="9"/>
      <c r="H52" s="9"/>
    </row>
    <row r="53" spans="1:8">
      <c r="A53" s="9"/>
      <c r="B53" s="9"/>
      <c r="C53" s="9"/>
      <c r="D53" s="9" t="s">
        <v>2353</v>
      </c>
      <c r="E53" s="9"/>
      <c r="F53" s="9"/>
      <c r="G53" s="9"/>
      <c r="H53" s="9"/>
    </row>
    <row r="54" spans="1:8">
      <c r="A54" s="9"/>
      <c r="B54" s="10" t="s">
        <v>2355</v>
      </c>
      <c r="C54" s="9"/>
      <c r="D54" s="9"/>
      <c r="E54" s="9"/>
      <c r="F54" s="9"/>
      <c r="G54" s="9"/>
      <c r="H54" s="9"/>
    </row>
    <row r="55" spans="1:8">
      <c r="A55" s="9"/>
      <c r="B55" s="9"/>
      <c r="C55" s="9" t="s">
        <v>2356</v>
      </c>
      <c r="D55" s="9"/>
      <c r="E55" s="9"/>
      <c r="F55" s="9"/>
      <c r="G55" s="9"/>
      <c r="H55" s="9"/>
    </row>
    <row r="56" spans="1:8">
      <c r="A56" s="9"/>
      <c r="B56" s="9"/>
      <c r="C56" s="9"/>
      <c r="D56" s="9" t="s">
        <v>2357</v>
      </c>
      <c r="E56" s="9"/>
      <c r="F56" s="9"/>
      <c r="G56" s="9"/>
      <c r="H56" s="9"/>
    </row>
    <row r="57" spans="1:8">
      <c r="A57" s="9"/>
      <c r="B57" s="9"/>
      <c r="C57" s="9"/>
      <c r="D57" s="9" t="s">
        <v>2358</v>
      </c>
      <c r="E57" s="9"/>
      <c r="F57" s="9"/>
      <c r="G57" s="9"/>
      <c r="H57" s="9"/>
    </row>
    <row r="58" spans="1:8">
      <c r="A58" s="9"/>
      <c r="B58" s="9"/>
      <c r="C58" s="9" t="s">
        <v>2359</v>
      </c>
      <c r="D58" s="9"/>
      <c r="E58" s="9"/>
      <c r="F58" s="9"/>
      <c r="G58" s="9"/>
      <c r="H58" s="9"/>
    </row>
    <row r="59" spans="1:8">
      <c r="A59" s="9"/>
      <c r="B59" s="9"/>
      <c r="C59" s="9"/>
      <c r="D59" s="9" t="s">
        <v>2357</v>
      </c>
      <c r="E59" s="9"/>
      <c r="F59" s="9"/>
      <c r="G59" s="9"/>
      <c r="H59" s="9"/>
    </row>
    <row r="60" spans="1:8">
      <c r="A60" s="9"/>
      <c r="B60" s="9"/>
      <c r="C60" s="9"/>
      <c r="D60" s="9" t="s">
        <v>2358</v>
      </c>
      <c r="E60" s="9"/>
      <c r="F60" s="9"/>
      <c r="G60" s="9"/>
      <c r="H60" s="9"/>
    </row>
    <row r="61" spans="1:8">
      <c r="A61" s="9"/>
      <c r="B61" s="10" t="s">
        <v>2360</v>
      </c>
      <c r="C61" s="9"/>
      <c r="D61" s="9"/>
      <c r="E61" s="9"/>
      <c r="F61" s="9"/>
      <c r="G61" s="9"/>
      <c r="H61" s="9"/>
    </row>
    <row r="62" spans="1:8">
      <c r="A62" s="9"/>
      <c r="B62" s="9"/>
      <c r="C62" s="9" t="s">
        <v>2361</v>
      </c>
      <c r="D62" s="9"/>
      <c r="E62" s="9"/>
      <c r="F62" s="9"/>
      <c r="G62" s="9"/>
      <c r="H62" s="9"/>
    </row>
    <row r="63" spans="1:8">
      <c r="A63" s="9"/>
      <c r="B63" s="9"/>
      <c r="C63" s="9"/>
      <c r="D63" s="9" t="s">
        <v>2362</v>
      </c>
      <c r="E63" s="9"/>
      <c r="F63" s="9"/>
      <c r="G63" s="9"/>
      <c r="H63" s="9"/>
    </row>
    <row r="64" spans="1:8">
      <c r="A64" s="9"/>
      <c r="B64" s="9"/>
      <c r="C64" s="9"/>
      <c r="D64" s="9" t="s">
        <v>2363</v>
      </c>
      <c r="E64" s="9"/>
      <c r="F64" s="9"/>
      <c r="G64" s="9"/>
      <c r="H64" s="9"/>
    </row>
    <row r="65" spans="1:8">
      <c r="A65" s="9"/>
      <c r="B65" s="9"/>
      <c r="C65" s="9" t="s">
        <v>2364</v>
      </c>
      <c r="D65" s="9"/>
      <c r="E65" s="9"/>
      <c r="F65" s="9"/>
      <c r="G65" s="9"/>
      <c r="H65" s="9"/>
    </row>
    <row r="66" spans="1:8">
      <c r="A66" s="9"/>
      <c r="B66" s="9"/>
      <c r="C66" s="9"/>
      <c r="D66" s="9" t="s">
        <v>2365</v>
      </c>
      <c r="E66" s="9"/>
      <c r="F66" s="9"/>
      <c r="G66" s="9"/>
      <c r="H66" s="9"/>
    </row>
    <row r="67" spans="1:8">
      <c r="A67" s="9"/>
      <c r="B67" s="9"/>
      <c r="C67" s="9"/>
      <c r="D67" s="9" t="s">
        <v>2363</v>
      </c>
      <c r="E67" s="9"/>
      <c r="F67" s="9"/>
      <c r="G67" s="9"/>
      <c r="H67" s="9"/>
    </row>
  </sheetData>
  <mergeCells count="1">
    <mergeCell ref="A2:L2"/>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C0BA-FF7E-4FB7-89E7-17A25CAC1379}">
  <dimension ref="B2:C26"/>
  <sheetViews>
    <sheetView zoomScale="85" zoomScaleNormal="85" workbookViewId="0">
      <selection activeCell="J41" sqref="J41"/>
    </sheetView>
  </sheetViews>
  <sheetFormatPr defaultColWidth="9" defaultRowHeight="14"/>
  <cols>
    <col min="1" max="1" width="9" style="1"/>
    <col min="2" max="2" width="26.75" style="1" bestFit="1" customWidth="1"/>
    <col min="3" max="3" width="63.08203125" style="1" customWidth="1"/>
    <col min="4" max="16384" width="9" style="1"/>
  </cols>
  <sheetData>
    <row r="2" spans="2:3">
      <c r="B2" s="6" t="s">
        <v>2366</v>
      </c>
    </row>
    <row r="4" spans="2:3">
      <c r="B4" s="6" t="s">
        <v>2367</v>
      </c>
    </row>
    <row r="6" spans="2:3">
      <c r="B6" s="2" t="s">
        <v>2368</v>
      </c>
      <c r="C6" s="2" t="s">
        <v>2369</v>
      </c>
    </row>
    <row r="7" spans="2:3" ht="28">
      <c r="B7" s="3" t="s">
        <v>2370</v>
      </c>
      <c r="C7" s="4" t="s">
        <v>2371</v>
      </c>
    </row>
    <row r="8" spans="2:3" ht="28">
      <c r="B8" s="3" t="s">
        <v>2372</v>
      </c>
      <c r="C8" s="4" t="s">
        <v>2373</v>
      </c>
    </row>
    <row r="9" spans="2:3">
      <c r="B9" s="3" t="s">
        <v>2374</v>
      </c>
      <c r="C9" s="3" t="s">
        <v>2375</v>
      </c>
    </row>
    <row r="10" spans="2:3">
      <c r="B10" s="3" t="s">
        <v>2376</v>
      </c>
      <c r="C10" s="3"/>
    </row>
    <row r="11" spans="2:3">
      <c r="B11" s="3" t="s">
        <v>2377</v>
      </c>
      <c r="C11" s="3"/>
    </row>
    <row r="12" spans="2:3" ht="28">
      <c r="B12" s="3" t="s">
        <v>2378</v>
      </c>
      <c r="C12" s="4" t="s">
        <v>2379</v>
      </c>
    </row>
    <row r="13" spans="2:3" ht="28">
      <c r="B13" s="3" t="s">
        <v>2380</v>
      </c>
      <c r="C13" s="4" t="s">
        <v>2381</v>
      </c>
    </row>
    <row r="14" spans="2:3">
      <c r="B14" s="5" t="s">
        <v>2382</v>
      </c>
      <c r="C14" s="3"/>
    </row>
    <row r="15" spans="2:3">
      <c r="B15" s="5" t="s">
        <v>2383</v>
      </c>
      <c r="C15" s="3"/>
    </row>
    <row r="16" spans="2:3">
      <c r="B16" s="5" t="s">
        <v>2384</v>
      </c>
      <c r="C16" s="3"/>
    </row>
    <row r="17" spans="2:3">
      <c r="B17" s="5" t="s">
        <v>2385</v>
      </c>
      <c r="C17" s="3"/>
    </row>
    <row r="18" spans="2:3">
      <c r="B18" s="5" t="s">
        <v>2386</v>
      </c>
      <c r="C18" s="3"/>
    </row>
    <row r="19" spans="2:3">
      <c r="B19" s="5" t="s">
        <v>2387</v>
      </c>
      <c r="C19" s="3"/>
    </row>
    <row r="20" spans="2:3">
      <c r="B20" s="5" t="s">
        <v>2388</v>
      </c>
      <c r="C20" s="3" t="s">
        <v>2389</v>
      </c>
    </row>
    <row r="21" spans="2:3" ht="28">
      <c r="B21" s="3" t="s">
        <v>2390</v>
      </c>
      <c r="C21" s="4" t="s">
        <v>2391</v>
      </c>
    </row>
    <row r="22" spans="2:3">
      <c r="B22" s="3" t="s">
        <v>2392</v>
      </c>
      <c r="C22" s="3"/>
    </row>
    <row r="23" spans="2:3">
      <c r="B23" s="3" t="s">
        <v>2393</v>
      </c>
      <c r="C23" s="3"/>
    </row>
    <row r="24" spans="2:3">
      <c r="B24" s="3"/>
      <c r="C24" s="3"/>
    </row>
    <row r="25" spans="2:3">
      <c r="B25" s="3" t="s">
        <v>2394</v>
      </c>
      <c r="C25" s="3" t="s">
        <v>2395</v>
      </c>
    </row>
    <row r="26" spans="2:3">
      <c r="B26" s="3"/>
      <c r="C26" s="3" t="s">
        <v>2396</v>
      </c>
    </row>
  </sheetData>
  <phoneticPr fontId="1"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278E-151D-4EA3-9902-1A9B4948862D}">
  <dimension ref="B1:H137"/>
  <sheetViews>
    <sheetView workbookViewId="0">
      <pane xSplit="3" ySplit="3" topLeftCell="D4" activePane="bottomRight" state="frozen"/>
      <selection activeCell="B28" sqref="B28:B34"/>
      <selection pane="topRight" activeCell="B28" sqref="B28:B34"/>
      <selection pane="bottomLeft" activeCell="B28" sqref="B28:B34"/>
      <selection pane="bottomRight" activeCell="B28" sqref="B28:B34"/>
    </sheetView>
  </sheetViews>
  <sheetFormatPr defaultRowHeight="14"/>
  <cols>
    <col min="1" max="1" width="3.75" style="14" customWidth="1"/>
    <col min="2" max="2" width="19.75" style="14" bestFit="1" customWidth="1"/>
    <col min="3" max="3" width="67.33203125" style="14" bestFit="1" customWidth="1"/>
    <col min="4" max="4" width="59.83203125" style="14" customWidth="1"/>
    <col min="5" max="5" width="26.08203125" style="14" customWidth="1"/>
    <col min="6" max="6" width="20.75" style="14" bestFit="1" customWidth="1"/>
    <col min="7" max="7" width="26.08203125" style="14" customWidth="1"/>
    <col min="8" max="258" width="9" style="14"/>
    <col min="259" max="259" width="19.75" style="14" bestFit="1" customWidth="1"/>
    <col min="260" max="260" width="18" style="14" customWidth="1"/>
    <col min="261" max="261" width="26.08203125" style="14" customWidth="1"/>
    <col min="262" max="262" width="20.75" style="14" bestFit="1" customWidth="1"/>
    <col min="263" max="514" width="9" style="14"/>
    <col min="515" max="515" width="19.75" style="14" bestFit="1" customWidth="1"/>
    <col min="516" max="516" width="18" style="14" customWidth="1"/>
    <col min="517" max="517" width="26.08203125" style="14" customWidth="1"/>
    <col min="518" max="518" width="20.75" style="14" bestFit="1" customWidth="1"/>
    <col min="519" max="770" width="9" style="14"/>
    <col min="771" max="771" width="19.75" style="14" bestFit="1" customWidth="1"/>
    <col min="772" max="772" width="18" style="14" customWidth="1"/>
    <col min="773" max="773" width="26.08203125" style="14" customWidth="1"/>
    <col min="774" max="774" width="20.75" style="14" bestFit="1" customWidth="1"/>
    <col min="775" max="1026" width="9" style="14"/>
    <col min="1027" max="1027" width="19.75" style="14" bestFit="1" customWidth="1"/>
    <col min="1028" max="1028" width="18" style="14" customWidth="1"/>
    <col min="1029" max="1029" width="26.08203125" style="14" customWidth="1"/>
    <col min="1030" max="1030" width="20.75" style="14" bestFit="1" customWidth="1"/>
    <col min="1031" max="1282" width="9" style="14"/>
    <col min="1283" max="1283" width="19.75" style="14" bestFit="1" customWidth="1"/>
    <col min="1284" max="1284" width="18" style="14" customWidth="1"/>
    <col min="1285" max="1285" width="26.08203125" style="14" customWidth="1"/>
    <col min="1286" max="1286" width="20.75" style="14" bestFit="1" customWidth="1"/>
    <col min="1287" max="1538" width="9" style="14"/>
    <col min="1539" max="1539" width="19.75" style="14" bestFit="1" customWidth="1"/>
    <col min="1540" max="1540" width="18" style="14" customWidth="1"/>
    <col min="1541" max="1541" width="26.08203125" style="14" customWidth="1"/>
    <col min="1542" max="1542" width="20.75" style="14" bestFit="1" customWidth="1"/>
    <col min="1543" max="1794" width="9" style="14"/>
    <col min="1795" max="1795" width="19.75" style="14" bestFit="1" customWidth="1"/>
    <col min="1796" max="1796" width="18" style="14" customWidth="1"/>
    <col min="1797" max="1797" width="26.08203125" style="14" customWidth="1"/>
    <col min="1798" max="1798" width="20.75" style="14" bestFit="1" customWidth="1"/>
    <col min="1799" max="2050" width="9" style="14"/>
    <col min="2051" max="2051" width="19.75" style="14" bestFit="1" customWidth="1"/>
    <col min="2052" max="2052" width="18" style="14" customWidth="1"/>
    <col min="2053" max="2053" width="26.08203125" style="14" customWidth="1"/>
    <col min="2054" max="2054" width="20.75" style="14" bestFit="1" customWidth="1"/>
    <col min="2055" max="2306" width="9" style="14"/>
    <col min="2307" max="2307" width="19.75" style="14" bestFit="1" customWidth="1"/>
    <col min="2308" max="2308" width="18" style="14" customWidth="1"/>
    <col min="2309" max="2309" width="26.08203125" style="14" customWidth="1"/>
    <col min="2310" max="2310" width="20.75" style="14" bestFit="1" customWidth="1"/>
    <col min="2311" max="2562" width="9" style="14"/>
    <col min="2563" max="2563" width="19.75" style="14" bestFit="1" customWidth="1"/>
    <col min="2564" max="2564" width="18" style="14" customWidth="1"/>
    <col min="2565" max="2565" width="26.08203125" style="14" customWidth="1"/>
    <col min="2566" max="2566" width="20.75" style="14" bestFit="1" customWidth="1"/>
    <col min="2567" max="2818" width="9" style="14"/>
    <col min="2819" max="2819" width="19.75" style="14" bestFit="1" customWidth="1"/>
    <col min="2820" max="2820" width="18" style="14" customWidth="1"/>
    <col min="2821" max="2821" width="26.08203125" style="14" customWidth="1"/>
    <col min="2822" max="2822" width="20.75" style="14" bestFit="1" customWidth="1"/>
    <col min="2823" max="3074" width="9" style="14"/>
    <col min="3075" max="3075" width="19.75" style="14" bestFit="1" customWidth="1"/>
    <col min="3076" max="3076" width="18" style="14" customWidth="1"/>
    <col min="3077" max="3077" width="26.08203125" style="14" customWidth="1"/>
    <col min="3078" max="3078" width="20.75" style="14" bestFit="1" customWidth="1"/>
    <col min="3079" max="3330" width="9" style="14"/>
    <col min="3331" max="3331" width="19.75" style="14" bestFit="1" customWidth="1"/>
    <col min="3332" max="3332" width="18" style="14" customWidth="1"/>
    <col min="3333" max="3333" width="26.08203125" style="14" customWidth="1"/>
    <col min="3334" max="3334" width="20.75" style="14" bestFit="1" customWidth="1"/>
    <col min="3335" max="3586" width="9" style="14"/>
    <col min="3587" max="3587" width="19.75" style="14" bestFit="1" customWidth="1"/>
    <col min="3588" max="3588" width="18" style="14" customWidth="1"/>
    <col min="3589" max="3589" width="26.08203125" style="14" customWidth="1"/>
    <col min="3590" max="3590" width="20.75" style="14" bestFit="1" customWidth="1"/>
    <col min="3591" max="3842" width="9" style="14"/>
    <col min="3843" max="3843" width="19.75" style="14" bestFit="1" customWidth="1"/>
    <col min="3844" max="3844" width="18" style="14" customWidth="1"/>
    <col min="3845" max="3845" width="26.08203125" style="14" customWidth="1"/>
    <col min="3846" max="3846" width="20.75" style="14" bestFit="1" customWidth="1"/>
    <col min="3847" max="4098" width="9" style="14"/>
    <col min="4099" max="4099" width="19.75" style="14" bestFit="1" customWidth="1"/>
    <col min="4100" max="4100" width="18" style="14" customWidth="1"/>
    <col min="4101" max="4101" width="26.08203125" style="14" customWidth="1"/>
    <col min="4102" max="4102" width="20.75" style="14" bestFit="1" customWidth="1"/>
    <col min="4103" max="4354" width="9" style="14"/>
    <col min="4355" max="4355" width="19.75" style="14" bestFit="1" customWidth="1"/>
    <col min="4356" max="4356" width="18" style="14" customWidth="1"/>
    <col min="4357" max="4357" width="26.08203125" style="14" customWidth="1"/>
    <col min="4358" max="4358" width="20.75" style="14" bestFit="1" customWidth="1"/>
    <col min="4359" max="4610" width="9" style="14"/>
    <col min="4611" max="4611" width="19.75" style="14" bestFit="1" customWidth="1"/>
    <col min="4612" max="4612" width="18" style="14" customWidth="1"/>
    <col min="4613" max="4613" width="26.08203125" style="14" customWidth="1"/>
    <col min="4614" max="4614" width="20.75" style="14" bestFit="1" customWidth="1"/>
    <col min="4615" max="4866" width="9" style="14"/>
    <col min="4867" max="4867" width="19.75" style="14" bestFit="1" customWidth="1"/>
    <col min="4868" max="4868" width="18" style="14" customWidth="1"/>
    <col min="4869" max="4869" width="26.08203125" style="14" customWidth="1"/>
    <col min="4870" max="4870" width="20.75" style="14" bestFit="1" customWidth="1"/>
    <col min="4871" max="5122" width="9" style="14"/>
    <col min="5123" max="5123" width="19.75" style="14" bestFit="1" customWidth="1"/>
    <col min="5124" max="5124" width="18" style="14" customWidth="1"/>
    <col min="5125" max="5125" width="26.08203125" style="14" customWidth="1"/>
    <col min="5126" max="5126" width="20.75" style="14" bestFit="1" customWidth="1"/>
    <col min="5127" max="5378" width="9" style="14"/>
    <col min="5379" max="5379" width="19.75" style="14" bestFit="1" customWidth="1"/>
    <col min="5380" max="5380" width="18" style="14" customWidth="1"/>
    <col min="5381" max="5381" width="26.08203125" style="14" customWidth="1"/>
    <col min="5382" max="5382" width="20.75" style="14" bestFit="1" customWidth="1"/>
    <col min="5383" max="5634" width="9" style="14"/>
    <col min="5635" max="5635" width="19.75" style="14" bestFit="1" customWidth="1"/>
    <col min="5636" max="5636" width="18" style="14" customWidth="1"/>
    <col min="5637" max="5637" width="26.08203125" style="14" customWidth="1"/>
    <col min="5638" max="5638" width="20.75" style="14" bestFit="1" customWidth="1"/>
    <col min="5639" max="5890" width="9" style="14"/>
    <col min="5891" max="5891" width="19.75" style="14" bestFit="1" customWidth="1"/>
    <col min="5892" max="5892" width="18" style="14" customWidth="1"/>
    <col min="5893" max="5893" width="26.08203125" style="14" customWidth="1"/>
    <col min="5894" max="5894" width="20.75" style="14" bestFit="1" customWidth="1"/>
    <col min="5895" max="6146" width="9" style="14"/>
    <col min="6147" max="6147" width="19.75" style="14" bestFit="1" customWidth="1"/>
    <col min="6148" max="6148" width="18" style="14" customWidth="1"/>
    <col min="6149" max="6149" width="26.08203125" style="14" customWidth="1"/>
    <col min="6150" max="6150" width="20.75" style="14" bestFit="1" customWidth="1"/>
    <col min="6151" max="6402" width="9" style="14"/>
    <col min="6403" max="6403" width="19.75" style="14" bestFit="1" customWidth="1"/>
    <col min="6404" max="6404" width="18" style="14" customWidth="1"/>
    <col min="6405" max="6405" width="26.08203125" style="14" customWidth="1"/>
    <col min="6406" max="6406" width="20.75" style="14" bestFit="1" customWidth="1"/>
    <col min="6407" max="6658" width="9" style="14"/>
    <col min="6659" max="6659" width="19.75" style="14" bestFit="1" customWidth="1"/>
    <col min="6660" max="6660" width="18" style="14" customWidth="1"/>
    <col min="6661" max="6661" width="26.08203125" style="14" customWidth="1"/>
    <col min="6662" max="6662" width="20.75" style="14" bestFit="1" customWidth="1"/>
    <col min="6663" max="6914" width="9" style="14"/>
    <col min="6915" max="6915" width="19.75" style="14" bestFit="1" customWidth="1"/>
    <col min="6916" max="6916" width="18" style="14" customWidth="1"/>
    <col min="6917" max="6917" width="26.08203125" style="14" customWidth="1"/>
    <col min="6918" max="6918" width="20.75" style="14" bestFit="1" customWidth="1"/>
    <col min="6919" max="7170" width="9" style="14"/>
    <col min="7171" max="7171" width="19.75" style="14" bestFit="1" customWidth="1"/>
    <col min="7172" max="7172" width="18" style="14" customWidth="1"/>
    <col min="7173" max="7173" width="26.08203125" style="14" customWidth="1"/>
    <col min="7174" max="7174" width="20.75" style="14" bestFit="1" customWidth="1"/>
    <col min="7175" max="7426" width="9" style="14"/>
    <col min="7427" max="7427" width="19.75" style="14" bestFit="1" customWidth="1"/>
    <col min="7428" max="7428" width="18" style="14" customWidth="1"/>
    <col min="7429" max="7429" width="26.08203125" style="14" customWidth="1"/>
    <col min="7430" max="7430" width="20.75" style="14" bestFit="1" customWidth="1"/>
    <col min="7431" max="7682" width="9" style="14"/>
    <col min="7683" max="7683" width="19.75" style="14" bestFit="1" customWidth="1"/>
    <col min="7684" max="7684" width="18" style="14" customWidth="1"/>
    <col min="7685" max="7685" width="26.08203125" style="14" customWidth="1"/>
    <col min="7686" max="7686" width="20.75" style="14" bestFit="1" customWidth="1"/>
    <col min="7687" max="7938" width="9" style="14"/>
    <col min="7939" max="7939" width="19.75" style="14" bestFit="1" customWidth="1"/>
    <col min="7940" max="7940" width="18" style="14" customWidth="1"/>
    <col min="7941" max="7941" width="26.08203125" style="14" customWidth="1"/>
    <col min="7942" max="7942" width="20.75" style="14" bestFit="1" customWidth="1"/>
    <col min="7943" max="8194" width="9" style="14"/>
    <col min="8195" max="8195" width="19.75" style="14" bestFit="1" customWidth="1"/>
    <col min="8196" max="8196" width="18" style="14" customWidth="1"/>
    <col min="8197" max="8197" width="26.08203125" style="14" customWidth="1"/>
    <col min="8198" max="8198" width="20.75" style="14" bestFit="1" customWidth="1"/>
    <col min="8199" max="8450" width="9" style="14"/>
    <col min="8451" max="8451" width="19.75" style="14" bestFit="1" customWidth="1"/>
    <col min="8452" max="8452" width="18" style="14" customWidth="1"/>
    <col min="8453" max="8453" width="26.08203125" style="14" customWidth="1"/>
    <col min="8454" max="8454" width="20.75" style="14" bestFit="1" customWidth="1"/>
    <col min="8455" max="8706" width="9" style="14"/>
    <col min="8707" max="8707" width="19.75" style="14" bestFit="1" customWidth="1"/>
    <col min="8708" max="8708" width="18" style="14" customWidth="1"/>
    <col min="8709" max="8709" width="26.08203125" style="14" customWidth="1"/>
    <col min="8710" max="8710" width="20.75" style="14" bestFit="1" customWidth="1"/>
    <col min="8711" max="8962" width="9" style="14"/>
    <col min="8963" max="8963" width="19.75" style="14" bestFit="1" customWidth="1"/>
    <col min="8964" max="8964" width="18" style="14" customWidth="1"/>
    <col min="8965" max="8965" width="26.08203125" style="14" customWidth="1"/>
    <col min="8966" max="8966" width="20.75" style="14" bestFit="1" customWidth="1"/>
    <col min="8967" max="9218" width="9" style="14"/>
    <col min="9219" max="9219" width="19.75" style="14" bestFit="1" customWidth="1"/>
    <col min="9220" max="9220" width="18" style="14" customWidth="1"/>
    <col min="9221" max="9221" width="26.08203125" style="14" customWidth="1"/>
    <col min="9222" max="9222" width="20.75" style="14" bestFit="1" customWidth="1"/>
    <col min="9223" max="9474" width="9" style="14"/>
    <col min="9475" max="9475" width="19.75" style="14" bestFit="1" customWidth="1"/>
    <col min="9476" max="9476" width="18" style="14" customWidth="1"/>
    <col min="9477" max="9477" width="26.08203125" style="14" customWidth="1"/>
    <col min="9478" max="9478" width="20.75" style="14" bestFit="1" customWidth="1"/>
    <col min="9479" max="9730" width="9" style="14"/>
    <col min="9731" max="9731" width="19.75" style="14" bestFit="1" customWidth="1"/>
    <col min="9732" max="9732" width="18" style="14" customWidth="1"/>
    <col min="9733" max="9733" width="26.08203125" style="14" customWidth="1"/>
    <col min="9734" max="9734" width="20.75" style="14" bestFit="1" customWidth="1"/>
    <col min="9735" max="9986" width="9" style="14"/>
    <col min="9987" max="9987" width="19.75" style="14" bestFit="1" customWidth="1"/>
    <col min="9988" max="9988" width="18" style="14" customWidth="1"/>
    <col min="9989" max="9989" width="26.08203125" style="14" customWidth="1"/>
    <col min="9990" max="9990" width="20.75" style="14" bestFit="1" customWidth="1"/>
    <col min="9991" max="10242" width="9" style="14"/>
    <col min="10243" max="10243" width="19.75" style="14" bestFit="1" customWidth="1"/>
    <col min="10244" max="10244" width="18" style="14" customWidth="1"/>
    <col min="10245" max="10245" width="26.08203125" style="14" customWidth="1"/>
    <col min="10246" max="10246" width="20.75" style="14" bestFit="1" customWidth="1"/>
    <col min="10247" max="10498" width="9" style="14"/>
    <col min="10499" max="10499" width="19.75" style="14" bestFit="1" customWidth="1"/>
    <col min="10500" max="10500" width="18" style="14" customWidth="1"/>
    <col min="10501" max="10501" width="26.08203125" style="14" customWidth="1"/>
    <col min="10502" max="10502" width="20.75" style="14" bestFit="1" customWidth="1"/>
    <col min="10503" max="10754" width="9" style="14"/>
    <col min="10755" max="10755" width="19.75" style="14" bestFit="1" customWidth="1"/>
    <col min="10756" max="10756" width="18" style="14" customWidth="1"/>
    <col min="10757" max="10757" width="26.08203125" style="14" customWidth="1"/>
    <col min="10758" max="10758" width="20.75" style="14" bestFit="1" customWidth="1"/>
    <col min="10759" max="11010" width="9" style="14"/>
    <col min="11011" max="11011" width="19.75" style="14" bestFit="1" customWidth="1"/>
    <col min="11012" max="11012" width="18" style="14" customWidth="1"/>
    <col min="11013" max="11013" width="26.08203125" style="14" customWidth="1"/>
    <col min="11014" max="11014" width="20.75" style="14" bestFit="1" customWidth="1"/>
    <col min="11015" max="11266" width="9" style="14"/>
    <col min="11267" max="11267" width="19.75" style="14" bestFit="1" customWidth="1"/>
    <col min="11268" max="11268" width="18" style="14" customWidth="1"/>
    <col min="11269" max="11269" width="26.08203125" style="14" customWidth="1"/>
    <col min="11270" max="11270" width="20.75" style="14" bestFit="1" customWidth="1"/>
    <col min="11271" max="11522" width="9" style="14"/>
    <col min="11523" max="11523" width="19.75" style="14" bestFit="1" customWidth="1"/>
    <col min="11524" max="11524" width="18" style="14" customWidth="1"/>
    <col min="11525" max="11525" width="26.08203125" style="14" customWidth="1"/>
    <col min="11526" max="11526" width="20.75" style="14" bestFit="1" customWidth="1"/>
    <col min="11527" max="11778" width="9" style="14"/>
    <col min="11779" max="11779" width="19.75" style="14" bestFit="1" customWidth="1"/>
    <col min="11780" max="11780" width="18" style="14" customWidth="1"/>
    <col min="11781" max="11781" width="26.08203125" style="14" customWidth="1"/>
    <col min="11782" max="11782" width="20.75" style="14" bestFit="1" customWidth="1"/>
    <col min="11783" max="12034" width="9" style="14"/>
    <col min="12035" max="12035" width="19.75" style="14" bestFit="1" customWidth="1"/>
    <col min="12036" max="12036" width="18" style="14" customWidth="1"/>
    <col min="12037" max="12037" width="26.08203125" style="14" customWidth="1"/>
    <col min="12038" max="12038" width="20.75" style="14" bestFit="1" customWidth="1"/>
    <col min="12039" max="12290" width="9" style="14"/>
    <col min="12291" max="12291" width="19.75" style="14" bestFit="1" customWidth="1"/>
    <col min="12292" max="12292" width="18" style="14" customWidth="1"/>
    <col min="12293" max="12293" width="26.08203125" style="14" customWidth="1"/>
    <col min="12294" max="12294" width="20.75" style="14" bestFit="1" customWidth="1"/>
    <col min="12295" max="12546" width="9" style="14"/>
    <col min="12547" max="12547" width="19.75" style="14" bestFit="1" customWidth="1"/>
    <col min="12548" max="12548" width="18" style="14" customWidth="1"/>
    <col min="12549" max="12549" width="26.08203125" style="14" customWidth="1"/>
    <col min="12550" max="12550" width="20.75" style="14" bestFit="1" customWidth="1"/>
    <col min="12551" max="12802" width="9" style="14"/>
    <col min="12803" max="12803" width="19.75" style="14" bestFit="1" customWidth="1"/>
    <col min="12804" max="12804" width="18" style="14" customWidth="1"/>
    <col min="12805" max="12805" width="26.08203125" style="14" customWidth="1"/>
    <col min="12806" max="12806" width="20.75" style="14" bestFit="1" customWidth="1"/>
    <col min="12807" max="13058" width="9" style="14"/>
    <col min="13059" max="13059" width="19.75" style="14" bestFit="1" customWidth="1"/>
    <col min="13060" max="13060" width="18" style="14" customWidth="1"/>
    <col min="13061" max="13061" width="26.08203125" style="14" customWidth="1"/>
    <col min="13062" max="13062" width="20.75" style="14" bestFit="1" customWidth="1"/>
    <col min="13063" max="13314" width="9" style="14"/>
    <col min="13315" max="13315" width="19.75" style="14" bestFit="1" customWidth="1"/>
    <col min="13316" max="13316" width="18" style="14" customWidth="1"/>
    <col min="13317" max="13317" width="26.08203125" style="14" customWidth="1"/>
    <col min="13318" max="13318" width="20.75" style="14" bestFit="1" customWidth="1"/>
    <col min="13319" max="13570" width="9" style="14"/>
    <col min="13571" max="13571" width="19.75" style="14" bestFit="1" customWidth="1"/>
    <col min="13572" max="13572" width="18" style="14" customWidth="1"/>
    <col min="13573" max="13573" width="26.08203125" style="14" customWidth="1"/>
    <col min="13574" max="13574" width="20.75" style="14" bestFit="1" customWidth="1"/>
    <col min="13575" max="13826" width="9" style="14"/>
    <col min="13827" max="13827" width="19.75" style="14" bestFit="1" customWidth="1"/>
    <col min="13828" max="13828" width="18" style="14" customWidth="1"/>
    <col min="13829" max="13829" width="26.08203125" style="14" customWidth="1"/>
    <col min="13830" max="13830" width="20.75" style="14" bestFit="1" customWidth="1"/>
    <col min="13831" max="14082" width="9" style="14"/>
    <col min="14083" max="14083" width="19.75" style="14" bestFit="1" customWidth="1"/>
    <col min="14084" max="14084" width="18" style="14" customWidth="1"/>
    <col min="14085" max="14085" width="26.08203125" style="14" customWidth="1"/>
    <col min="14086" max="14086" width="20.75" style="14" bestFit="1" customWidth="1"/>
    <col min="14087" max="14338" width="9" style="14"/>
    <col min="14339" max="14339" width="19.75" style="14" bestFit="1" customWidth="1"/>
    <col min="14340" max="14340" width="18" style="14" customWidth="1"/>
    <col min="14341" max="14341" width="26.08203125" style="14" customWidth="1"/>
    <col min="14342" max="14342" width="20.75" style="14" bestFit="1" customWidth="1"/>
    <col min="14343" max="14594" width="9" style="14"/>
    <col min="14595" max="14595" width="19.75" style="14" bestFit="1" customWidth="1"/>
    <col min="14596" max="14596" width="18" style="14" customWidth="1"/>
    <col min="14597" max="14597" width="26.08203125" style="14" customWidth="1"/>
    <col min="14598" max="14598" width="20.75" style="14" bestFit="1" customWidth="1"/>
    <col min="14599" max="14850" width="9" style="14"/>
    <col min="14851" max="14851" width="19.75" style="14" bestFit="1" customWidth="1"/>
    <col min="14852" max="14852" width="18" style="14" customWidth="1"/>
    <col min="14853" max="14853" width="26.08203125" style="14" customWidth="1"/>
    <col min="14854" max="14854" width="20.75" style="14" bestFit="1" customWidth="1"/>
    <col min="14855" max="15106" width="9" style="14"/>
    <col min="15107" max="15107" width="19.75" style="14" bestFit="1" customWidth="1"/>
    <col min="15108" max="15108" width="18" style="14" customWidth="1"/>
    <col min="15109" max="15109" width="26.08203125" style="14" customWidth="1"/>
    <col min="15110" max="15110" width="20.75" style="14" bestFit="1" customWidth="1"/>
    <col min="15111" max="15362" width="9" style="14"/>
    <col min="15363" max="15363" width="19.75" style="14" bestFit="1" customWidth="1"/>
    <col min="15364" max="15364" width="18" style="14" customWidth="1"/>
    <col min="15365" max="15365" width="26.08203125" style="14" customWidth="1"/>
    <col min="15366" max="15366" width="20.75" style="14" bestFit="1" customWidth="1"/>
    <col min="15367" max="15618" width="9" style="14"/>
    <col min="15619" max="15619" width="19.75" style="14" bestFit="1" customWidth="1"/>
    <col min="15620" max="15620" width="18" style="14" customWidth="1"/>
    <col min="15621" max="15621" width="26.08203125" style="14" customWidth="1"/>
    <col min="15622" max="15622" width="20.75" style="14" bestFit="1" customWidth="1"/>
    <col min="15623" max="15874" width="9" style="14"/>
    <col min="15875" max="15875" width="19.75" style="14" bestFit="1" customWidth="1"/>
    <col min="15876" max="15876" width="18" style="14" customWidth="1"/>
    <col min="15877" max="15877" width="26.08203125" style="14" customWidth="1"/>
    <col min="15878" max="15878" width="20.75" style="14" bestFit="1" customWidth="1"/>
    <col min="15879" max="16130" width="9" style="14"/>
    <col min="16131" max="16131" width="19.75" style="14" bestFit="1" customWidth="1"/>
    <col min="16132" max="16132" width="18" style="14" customWidth="1"/>
    <col min="16133" max="16133" width="26.08203125" style="14" customWidth="1"/>
    <col min="16134" max="16134" width="20.75" style="14" bestFit="1" customWidth="1"/>
    <col min="16135" max="16384" width="9" style="14"/>
  </cols>
  <sheetData>
    <row r="1" spans="2:8">
      <c r="B1" s="913" t="s">
        <v>2397</v>
      </c>
      <c r="C1" s="913"/>
      <c r="D1" s="913"/>
      <c r="E1" s="913"/>
      <c r="F1" s="913"/>
      <c r="G1" s="913"/>
    </row>
    <row r="2" spans="2:8" ht="14.5" thickBot="1">
      <c r="B2" s="40"/>
      <c r="C2" s="40"/>
      <c r="D2" s="40"/>
      <c r="E2" s="40"/>
      <c r="F2" s="40"/>
      <c r="G2" s="40"/>
    </row>
    <row r="3" spans="2:8">
      <c r="B3" s="25" t="s">
        <v>2398</v>
      </c>
      <c r="C3" s="26" t="s">
        <v>2399</v>
      </c>
      <c r="D3" s="26" t="s">
        <v>2400</v>
      </c>
      <c r="E3" s="26" t="s">
        <v>2401</v>
      </c>
      <c r="F3" s="26" t="s">
        <v>2402</v>
      </c>
      <c r="G3" s="41" t="s">
        <v>2400</v>
      </c>
    </row>
    <row r="4" spans="2:8">
      <c r="B4" s="27" t="s">
        <v>2403</v>
      </c>
      <c r="C4" s="23" t="s">
        <v>2404</v>
      </c>
      <c r="D4" s="23" t="s">
        <v>2405</v>
      </c>
      <c r="E4" s="23" t="s">
        <v>2404</v>
      </c>
      <c r="F4" s="22"/>
      <c r="G4" s="31"/>
      <c r="H4" s="17"/>
    </row>
    <row r="5" spans="2:8">
      <c r="B5" s="28"/>
      <c r="C5" s="23" t="s">
        <v>2406</v>
      </c>
      <c r="D5" s="23" t="s">
        <v>2405</v>
      </c>
      <c r="E5" s="24" t="s">
        <v>2406</v>
      </c>
      <c r="F5" s="22"/>
      <c r="G5" s="29"/>
      <c r="H5" s="17"/>
    </row>
    <row r="6" spans="2:8">
      <c r="B6" s="28"/>
      <c r="C6" s="23" t="s">
        <v>2407</v>
      </c>
      <c r="D6" s="23"/>
      <c r="E6" s="24" t="s">
        <v>2407</v>
      </c>
      <c r="F6" s="22"/>
      <c r="G6" s="29"/>
      <c r="H6" s="17"/>
    </row>
    <row r="7" spans="2:8">
      <c r="B7" s="28"/>
      <c r="C7" s="23" t="s">
        <v>2408</v>
      </c>
      <c r="D7" s="23"/>
      <c r="E7" s="24" t="s">
        <v>2409</v>
      </c>
      <c r="F7" s="22"/>
      <c r="G7" s="29"/>
      <c r="H7" s="17"/>
    </row>
    <row r="8" spans="2:8">
      <c r="B8" s="28"/>
      <c r="C8" s="23" t="s">
        <v>2410</v>
      </c>
      <c r="D8" s="23" t="s">
        <v>2405</v>
      </c>
      <c r="E8" s="24"/>
      <c r="F8" s="22"/>
      <c r="G8" s="29"/>
      <c r="H8" s="17"/>
    </row>
    <row r="9" spans="2:8">
      <c r="B9" s="30"/>
      <c r="C9" s="23" t="s">
        <v>2411</v>
      </c>
      <c r="D9" s="23"/>
      <c r="E9" s="24"/>
      <c r="F9" s="22"/>
      <c r="G9" s="29"/>
      <c r="H9" s="17"/>
    </row>
    <row r="10" spans="2:8" ht="7.5" customHeight="1">
      <c r="B10" s="42"/>
      <c r="C10" s="43"/>
      <c r="D10" s="43"/>
      <c r="E10" s="43"/>
      <c r="F10" s="43"/>
      <c r="G10" s="38"/>
      <c r="H10" s="17"/>
    </row>
    <row r="11" spans="2:8">
      <c r="B11" s="27" t="s">
        <v>2412</v>
      </c>
      <c r="C11" s="23" t="s">
        <v>2413</v>
      </c>
      <c r="D11" s="23" t="s">
        <v>2414</v>
      </c>
      <c r="E11" s="23"/>
      <c r="F11" s="22"/>
      <c r="G11" s="31"/>
      <c r="H11" s="17"/>
    </row>
    <row r="12" spans="2:8">
      <c r="B12" s="28"/>
      <c r="C12" s="23" t="s">
        <v>2415</v>
      </c>
      <c r="D12" s="23" t="s">
        <v>2416</v>
      </c>
      <c r="E12" s="23" t="s">
        <v>2417</v>
      </c>
      <c r="F12" s="22"/>
      <c r="G12" s="31"/>
      <c r="H12" s="17"/>
    </row>
    <row r="13" spans="2:8">
      <c r="B13" s="30"/>
      <c r="C13" s="23" t="s">
        <v>2418</v>
      </c>
      <c r="D13" s="23" t="s">
        <v>2419</v>
      </c>
      <c r="E13" s="23"/>
      <c r="F13" s="22"/>
      <c r="G13" s="31"/>
      <c r="H13" s="17"/>
    </row>
    <row r="14" spans="2:8" ht="7.5" customHeight="1">
      <c r="B14" s="42"/>
      <c r="C14" s="43"/>
      <c r="D14" s="43"/>
      <c r="E14" s="43"/>
      <c r="F14" s="43"/>
      <c r="G14" s="38"/>
      <c r="H14" s="17"/>
    </row>
    <row r="15" spans="2:8">
      <c r="B15" s="44" t="s">
        <v>2420</v>
      </c>
      <c r="C15" s="23" t="s">
        <v>2421</v>
      </c>
      <c r="D15" s="23" t="s">
        <v>2422</v>
      </c>
      <c r="E15" s="23"/>
      <c r="F15" s="22"/>
      <c r="G15" s="31"/>
      <c r="H15" s="17"/>
    </row>
    <row r="16" spans="2:8" ht="7.5" customHeight="1">
      <c r="B16" s="42"/>
      <c r="C16" s="43"/>
      <c r="D16" s="43"/>
      <c r="E16" s="43"/>
      <c r="F16" s="43"/>
      <c r="G16" s="38"/>
      <c r="H16" s="17"/>
    </row>
    <row r="17" spans="2:8">
      <c r="B17" s="44" t="s">
        <v>2423</v>
      </c>
      <c r="C17" s="23" t="s">
        <v>2424</v>
      </c>
      <c r="D17" s="23"/>
      <c r="E17" s="23"/>
      <c r="F17" s="22"/>
      <c r="G17" s="31"/>
      <c r="H17" s="17"/>
    </row>
    <row r="18" spans="2:8" ht="7.5" customHeight="1">
      <c r="B18" s="42"/>
      <c r="C18" s="43"/>
      <c r="D18" s="43"/>
      <c r="E18" s="43"/>
      <c r="F18" s="43"/>
      <c r="G18" s="38"/>
      <c r="H18" s="17"/>
    </row>
    <row r="19" spans="2:8">
      <c r="B19" s="27" t="s">
        <v>2425</v>
      </c>
      <c r="C19" s="23" t="s">
        <v>2426</v>
      </c>
      <c r="D19" s="23" t="s">
        <v>2427</v>
      </c>
      <c r="E19" s="23"/>
      <c r="F19" s="22"/>
      <c r="G19" s="31"/>
      <c r="H19" s="17"/>
    </row>
    <row r="20" spans="2:8" ht="23">
      <c r="B20" s="28"/>
      <c r="C20" s="23" t="s">
        <v>2428</v>
      </c>
      <c r="D20" s="24" t="s">
        <v>2429</v>
      </c>
      <c r="E20" s="23" t="s">
        <v>2430</v>
      </c>
      <c r="F20" s="22"/>
      <c r="G20" s="31"/>
      <c r="H20" s="17"/>
    </row>
    <row r="21" spans="2:8">
      <c r="B21" s="28"/>
      <c r="C21" s="23" t="s">
        <v>2431</v>
      </c>
      <c r="D21" s="23"/>
      <c r="E21" s="23"/>
      <c r="F21" s="22"/>
      <c r="G21" s="31"/>
      <c r="H21" s="17"/>
    </row>
    <row r="22" spans="2:8" ht="23">
      <c r="B22" s="30"/>
      <c r="C22" s="23" t="s">
        <v>2432</v>
      </c>
      <c r="D22" s="24" t="s">
        <v>2429</v>
      </c>
      <c r="E22" s="23" t="s">
        <v>2417</v>
      </c>
      <c r="F22" s="22"/>
      <c r="G22" s="31"/>
      <c r="H22" s="17"/>
    </row>
    <row r="23" spans="2:8" ht="7.5" customHeight="1">
      <c r="B23" s="42"/>
      <c r="C23" s="43"/>
      <c r="D23" s="43"/>
      <c r="E23" s="43"/>
      <c r="F23" s="43"/>
      <c r="G23" s="38"/>
      <c r="H23" s="17"/>
    </row>
    <row r="24" spans="2:8">
      <c r="B24" s="27" t="s">
        <v>2433</v>
      </c>
      <c r="C24" s="23" t="s">
        <v>2434</v>
      </c>
      <c r="D24" s="68" t="s">
        <v>2435</v>
      </c>
      <c r="E24" s="23"/>
      <c r="F24" s="22"/>
      <c r="G24" s="31"/>
      <c r="H24" s="17"/>
    </row>
    <row r="25" spans="2:8">
      <c r="B25" s="32"/>
      <c r="C25" s="23" t="s">
        <v>2436</v>
      </c>
      <c r="D25" s="20"/>
      <c r="E25" s="15"/>
      <c r="F25" s="16"/>
      <c r="G25" s="33"/>
      <c r="H25" s="17"/>
    </row>
    <row r="26" spans="2:8">
      <c r="B26" s="32"/>
      <c r="C26" s="23" t="s">
        <v>2437</v>
      </c>
      <c r="D26" s="20"/>
      <c r="E26" s="15"/>
      <c r="F26" s="15"/>
      <c r="G26" s="33"/>
      <c r="H26" s="17"/>
    </row>
    <row r="27" spans="2:8">
      <c r="B27" s="32"/>
      <c r="C27" s="23" t="s">
        <v>2438</v>
      </c>
      <c r="D27" s="20"/>
      <c r="E27" s="15"/>
      <c r="F27" s="16"/>
      <c r="G27" s="33"/>
      <c r="H27" s="17"/>
    </row>
    <row r="28" spans="2:8">
      <c r="B28" s="32"/>
      <c r="C28" s="23" t="s">
        <v>2439</v>
      </c>
      <c r="D28" s="20"/>
      <c r="E28" s="15"/>
      <c r="F28" s="16"/>
      <c r="G28" s="33"/>
      <c r="H28" s="17"/>
    </row>
    <row r="29" spans="2:8">
      <c r="B29" s="32"/>
      <c r="C29" s="23" t="s">
        <v>2440</v>
      </c>
      <c r="D29" s="20"/>
      <c r="E29" s="15"/>
      <c r="F29" s="16"/>
      <c r="G29" s="33"/>
      <c r="H29" s="17"/>
    </row>
    <row r="30" spans="2:8">
      <c r="B30" s="32"/>
      <c r="C30" s="23" t="s">
        <v>2441</v>
      </c>
      <c r="D30" s="20"/>
      <c r="E30" s="15"/>
      <c r="F30" s="16"/>
      <c r="G30" s="33"/>
      <c r="H30" s="17"/>
    </row>
    <row r="31" spans="2:8">
      <c r="B31" s="32"/>
      <c r="C31" s="23" t="s">
        <v>2442</v>
      </c>
      <c r="D31" s="20"/>
      <c r="E31" s="15"/>
      <c r="F31" s="16"/>
      <c r="G31" s="33"/>
      <c r="H31" s="17"/>
    </row>
    <row r="32" spans="2:8">
      <c r="B32" s="32"/>
      <c r="C32" s="23"/>
      <c r="D32" s="20"/>
      <c r="E32" s="15"/>
      <c r="F32" s="16"/>
      <c r="G32" s="33"/>
      <c r="H32" s="17"/>
    </row>
    <row r="33" spans="2:8" ht="7.5" customHeight="1" thickBot="1">
      <c r="B33" s="56"/>
      <c r="C33" s="57"/>
      <c r="D33" s="57"/>
      <c r="E33" s="57"/>
      <c r="F33" s="57"/>
      <c r="G33" s="58"/>
      <c r="H33" s="17"/>
    </row>
    <row r="34" spans="2:8">
      <c r="B34" s="25" t="s">
        <v>2398</v>
      </c>
      <c r="C34" s="26" t="s">
        <v>2399</v>
      </c>
      <c r="D34" s="26" t="s">
        <v>2443</v>
      </c>
      <c r="E34" s="26" t="s">
        <v>2401</v>
      </c>
      <c r="F34" s="26" t="s">
        <v>2402</v>
      </c>
      <c r="G34" s="41" t="s">
        <v>2400</v>
      </c>
    </row>
    <row r="35" spans="2:8">
      <c r="B35" s="59" t="s">
        <v>2444</v>
      </c>
      <c r="C35" s="60" t="s">
        <v>2445</v>
      </c>
      <c r="D35" s="61"/>
      <c r="E35" s="61"/>
      <c r="F35" s="62"/>
      <c r="G35" s="63"/>
      <c r="H35" s="17"/>
    </row>
    <row r="36" spans="2:8" ht="23">
      <c r="B36" s="32"/>
      <c r="C36" s="11" t="s">
        <v>2446</v>
      </c>
      <c r="D36" s="69" t="s">
        <v>2447</v>
      </c>
      <c r="E36" s="15"/>
      <c r="F36" s="16"/>
      <c r="G36" s="33"/>
      <c r="H36" s="17"/>
    </row>
    <row r="37" spans="2:8" ht="36">
      <c r="B37" s="32"/>
      <c r="C37" s="12" t="s">
        <v>2448</v>
      </c>
      <c r="D37" s="70" t="s">
        <v>2449</v>
      </c>
      <c r="E37" s="15"/>
      <c r="F37" s="15"/>
      <c r="G37" s="33"/>
      <c r="H37" s="17"/>
    </row>
    <row r="38" spans="2:8">
      <c r="B38" s="32"/>
      <c r="C38" s="12" t="s">
        <v>2450</v>
      </c>
      <c r="D38" s="20"/>
      <c r="E38" s="15"/>
      <c r="F38" s="16"/>
      <c r="G38" s="33"/>
      <c r="H38" s="17"/>
    </row>
    <row r="39" spans="2:8">
      <c r="B39" s="32"/>
      <c r="C39" s="11" t="s">
        <v>2451</v>
      </c>
      <c r="D39" s="20"/>
      <c r="E39" s="15"/>
      <c r="F39" s="16"/>
      <c r="G39" s="33"/>
      <c r="H39" s="17"/>
    </row>
    <row r="40" spans="2:8">
      <c r="B40" s="32"/>
      <c r="C40" s="12" t="s">
        <v>2452</v>
      </c>
      <c r="D40" s="20"/>
      <c r="E40" s="15"/>
      <c r="F40" s="16"/>
      <c r="G40" s="33"/>
      <c r="H40" s="17"/>
    </row>
    <row r="41" spans="2:8">
      <c r="B41" s="32"/>
      <c r="C41" s="11" t="s">
        <v>2453</v>
      </c>
      <c r="D41" s="20"/>
      <c r="E41" s="15"/>
      <c r="F41" s="16"/>
      <c r="G41" s="33"/>
      <c r="H41" s="17"/>
    </row>
    <row r="42" spans="2:8">
      <c r="B42" s="32"/>
      <c r="C42" s="12" t="s">
        <v>2454</v>
      </c>
      <c r="D42" s="20"/>
      <c r="E42" s="15"/>
      <c r="F42" s="16"/>
      <c r="G42" s="33"/>
      <c r="H42" s="17"/>
    </row>
    <row r="43" spans="2:8">
      <c r="B43" s="32"/>
      <c r="C43" s="12" t="s">
        <v>93</v>
      </c>
      <c r="D43" s="20"/>
      <c r="E43" s="15"/>
      <c r="F43" s="16"/>
      <c r="G43" s="33"/>
      <c r="H43" s="17"/>
    </row>
    <row r="44" spans="2:8">
      <c r="B44" s="32"/>
      <c r="C44" s="11" t="s">
        <v>585</v>
      </c>
      <c r="D44" s="20"/>
      <c r="E44" s="15"/>
      <c r="F44" s="16"/>
      <c r="G44" s="33"/>
      <c r="H44" s="17"/>
    </row>
    <row r="45" spans="2:8">
      <c r="B45" s="32"/>
      <c r="C45" s="12" t="s">
        <v>2455</v>
      </c>
      <c r="D45" s="20"/>
      <c r="E45" s="15"/>
      <c r="F45" s="16"/>
      <c r="G45" s="33"/>
      <c r="H45" s="17"/>
    </row>
    <row r="46" spans="2:8">
      <c r="B46" s="32"/>
      <c r="C46" s="12" t="s">
        <v>95</v>
      </c>
      <c r="D46" s="20"/>
      <c r="E46" s="15"/>
      <c r="F46" s="16"/>
      <c r="G46" s="33"/>
      <c r="H46" s="17"/>
    </row>
    <row r="47" spans="2:8">
      <c r="B47" s="32"/>
      <c r="C47" s="11" t="s">
        <v>2456</v>
      </c>
      <c r="D47" s="20"/>
      <c r="E47" s="15"/>
      <c r="F47" s="16"/>
      <c r="G47" s="33"/>
      <c r="H47" s="17"/>
    </row>
    <row r="48" spans="2:8">
      <c r="B48" s="32"/>
      <c r="C48" s="11" t="s">
        <v>2457</v>
      </c>
      <c r="D48" s="20"/>
      <c r="E48" s="15"/>
      <c r="F48" s="16"/>
      <c r="G48" s="33"/>
      <c r="H48" s="17"/>
    </row>
    <row r="49" spans="2:8">
      <c r="B49" s="32"/>
      <c r="C49" s="12" t="s">
        <v>2458</v>
      </c>
      <c r="D49" s="20"/>
      <c r="E49" s="15"/>
      <c r="F49" s="16"/>
      <c r="G49" s="33"/>
      <c r="H49" s="17"/>
    </row>
    <row r="50" spans="2:8">
      <c r="B50" s="32"/>
      <c r="C50" s="11" t="s">
        <v>2459</v>
      </c>
      <c r="D50" s="20"/>
      <c r="E50" s="15"/>
      <c r="F50" s="16"/>
      <c r="G50" s="33"/>
      <c r="H50" s="17"/>
    </row>
    <row r="51" spans="2:8">
      <c r="B51" s="32"/>
      <c r="C51" s="12" t="s">
        <v>2460</v>
      </c>
      <c r="D51" s="20"/>
      <c r="E51" s="15"/>
      <c r="F51" s="16"/>
      <c r="G51" s="33"/>
      <c r="H51" s="17"/>
    </row>
    <row r="52" spans="2:8">
      <c r="B52" s="32"/>
      <c r="C52" s="12" t="s">
        <v>2461</v>
      </c>
      <c r="D52" s="20"/>
      <c r="E52" s="15"/>
      <c r="F52" s="16"/>
      <c r="G52" s="33"/>
      <c r="H52" s="17"/>
    </row>
    <row r="53" spans="2:8">
      <c r="B53" s="32"/>
      <c r="C53" s="12" t="s">
        <v>98</v>
      </c>
      <c r="D53" s="20"/>
      <c r="E53" s="15"/>
      <c r="F53" s="16"/>
      <c r="G53" s="33"/>
      <c r="H53" s="17"/>
    </row>
    <row r="54" spans="2:8">
      <c r="B54" s="32"/>
      <c r="C54" s="12" t="s">
        <v>2462</v>
      </c>
      <c r="D54" s="20"/>
      <c r="E54" s="15"/>
      <c r="F54" s="16"/>
      <c r="G54" s="33"/>
      <c r="H54" s="17"/>
    </row>
    <row r="55" spans="2:8">
      <c r="B55" s="32"/>
      <c r="C55" s="12" t="s">
        <v>2463</v>
      </c>
      <c r="D55" s="20"/>
      <c r="E55" s="15"/>
      <c r="F55" s="16"/>
      <c r="G55" s="33"/>
      <c r="H55" s="17"/>
    </row>
    <row r="56" spans="2:8">
      <c r="B56" s="32"/>
      <c r="C56" s="12" t="s">
        <v>2464</v>
      </c>
      <c r="D56" s="20"/>
      <c r="E56" s="15"/>
      <c r="F56" s="16"/>
      <c r="G56" s="33"/>
      <c r="H56" s="17"/>
    </row>
    <row r="57" spans="2:8">
      <c r="B57" s="32"/>
      <c r="C57" s="11" t="s">
        <v>2465</v>
      </c>
      <c r="D57" s="20"/>
      <c r="E57" s="15"/>
      <c r="F57" s="16"/>
      <c r="G57" s="33"/>
      <c r="H57" s="17"/>
    </row>
    <row r="58" spans="2:8">
      <c r="B58" s="32"/>
      <c r="C58" s="11" t="s">
        <v>2466</v>
      </c>
      <c r="D58" s="20"/>
      <c r="E58" s="15"/>
      <c r="F58" s="16"/>
      <c r="G58" s="33"/>
      <c r="H58" s="17"/>
    </row>
    <row r="59" spans="2:8">
      <c r="B59" s="32"/>
      <c r="C59" s="11" t="s">
        <v>1781</v>
      </c>
      <c r="D59" s="20"/>
      <c r="E59" s="15"/>
      <c r="F59" s="16"/>
      <c r="G59" s="33"/>
      <c r="H59" s="17"/>
    </row>
    <row r="60" spans="2:8">
      <c r="B60" s="32"/>
      <c r="C60" s="23"/>
      <c r="D60" s="20"/>
      <c r="E60" s="15"/>
      <c r="F60" s="16"/>
      <c r="G60" s="33"/>
      <c r="H60" s="17"/>
    </row>
    <row r="61" spans="2:8">
      <c r="B61" s="32"/>
      <c r="C61" s="21" t="s">
        <v>2467</v>
      </c>
      <c r="D61" s="20"/>
      <c r="E61" s="15"/>
      <c r="F61" s="16"/>
      <c r="G61" s="33"/>
      <c r="H61" s="17"/>
    </row>
    <row r="62" spans="2:8">
      <c r="B62" s="32"/>
      <c r="C62" s="11" t="s">
        <v>2468</v>
      </c>
      <c r="D62" s="20"/>
      <c r="E62" s="15"/>
      <c r="F62" s="16"/>
      <c r="G62" s="33"/>
      <c r="H62" s="17"/>
    </row>
    <row r="63" spans="2:8">
      <c r="B63" s="32"/>
      <c r="C63" s="11" t="s">
        <v>2469</v>
      </c>
      <c r="D63" s="20"/>
      <c r="E63" s="15"/>
      <c r="F63" s="16"/>
      <c r="G63" s="33"/>
      <c r="H63" s="17"/>
    </row>
    <row r="64" spans="2:8">
      <c r="B64" s="32"/>
      <c r="C64" s="11" t="s">
        <v>1618</v>
      </c>
      <c r="D64" s="20"/>
      <c r="E64" s="15"/>
      <c r="F64" s="16"/>
      <c r="G64" s="33"/>
      <c r="H64" s="17"/>
    </row>
    <row r="65" spans="2:8">
      <c r="B65" s="32"/>
      <c r="C65" s="11" t="s">
        <v>2470</v>
      </c>
      <c r="D65" s="20"/>
      <c r="E65" s="15"/>
      <c r="F65" s="16"/>
      <c r="G65" s="33"/>
      <c r="H65" s="17"/>
    </row>
    <row r="66" spans="2:8">
      <c r="B66" s="32"/>
      <c r="C66" s="11" t="s">
        <v>105</v>
      </c>
      <c r="D66" s="20"/>
      <c r="E66" s="15"/>
      <c r="F66" s="16"/>
      <c r="G66" s="33"/>
      <c r="H66" s="17"/>
    </row>
    <row r="67" spans="2:8">
      <c r="B67" s="32"/>
      <c r="C67" s="11" t="s">
        <v>1627</v>
      </c>
      <c r="D67" s="20"/>
      <c r="E67" s="15"/>
      <c r="F67" s="16"/>
      <c r="G67" s="33"/>
      <c r="H67" s="17"/>
    </row>
    <row r="68" spans="2:8">
      <c r="B68" s="32"/>
      <c r="C68" s="11" t="s">
        <v>1638</v>
      </c>
      <c r="D68" s="20"/>
      <c r="E68" s="15"/>
      <c r="F68" s="16"/>
      <c r="G68" s="33"/>
      <c r="H68" s="17"/>
    </row>
    <row r="69" spans="2:8">
      <c r="B69" s="32"/>
      <c r="C69" s="11" t="s">
        <v>2471</v>
      </c>
      <c r="D69" s="20"/>
      <c r="E69" s="15"/>
      <c r="F69" s="16"/>
      <c r="G69" s="33"/>
      <c r="H69" s="17"/>
    </row>
    <row r="70" spans="2:8">
      <c r="B70" s="32"/>
      <c r="C70" s="11" t="s">
        <v>2472</v>
      </c>
      <c r="D70" s="20"/>
      <c r="E70" s="15"/>
      <c r="F70" s="16"/>
      <c r="G70" s="33"/>
      <c r="H70" s="17"/>
    </row>
    <row r="71" spans="2:8">
      <c r="B71" s="32"/>
      <c r="C71" s="11" t="s">
        <v>102</v>
      </c>
      <c r="D71" s="20"/>
      <c r="E71" s="15"/>
      <c r="F71" s="16"/>
      <c r="G71" s="33"/>
      <c r="H71" s="17"/>
    </row>
    <row r="72" spans="2:8">
      <c r="B72" s="32"/>
      <c r="C72" s="11" t="s">
        <v>1109</v>
      </c>
      <c r="D72" s="20"/>
      <c r="E72" s="15"/>
      <c r="F72" s="16"/>
      <c r="G72" s="33"/>
      <c r="H72" s="17"/>
    </row>
    <row r="73" spans="2:8">
      <c r="B73" s="32"/>
      <c r="C73" s="11" t="s">
        <v>2473</v>
      </c>
      <c r="D73" s="20"/>
      <c r="E73" s="15"/>
      <c r="F73" s="16"/>
      <c r="G73" s="33"/>
      <c r="H73" s="17"/>
    </row>
    <row r="74" spans="2:8">
      <c r="B74" s="32"/>
      <c r="C74" s="11" t="s">
        <v>2474</v>
      </c>
      <c r="D74" s="20"/>
      <c r="E74" s="15"/>
      <c r="F74" s="16"/>
      <c r="G74" s="33"/>
      <c r="H74" s="17"/>
    </row>
    <row r="75" spans="2:8">
      <c r="B75" s="32"/>
      <c r="C75" s="11" t="s">
        <v>2475</v>
      </c>
      <c r="D75" s="20"/>
      <c r="E75" s="15"/>
      <c r="F75" s="16"/>
      <c r="G75" s="33"/>
      <c r="H75" s="17"/>
    </row>
    <row r="76" spans="2:8">
      <c r="B76" s="32"/>
      <c r="C76" s="11" t="s">
        <v>2476</v>
      </c>
      <c r="D76" s="20"/>
      <c r="E76" s="15"/>
      <c r="F76" s="16"/>
      <c r="G76" s="33"/>
      <c r="H76" s="17"/>
    </row>
    <row r="77" spans="2:8">
      <c r="B77" s="32"/>
      <c r="C77" s="23"/>
      <c r="D77" s="20"/>
      <c r="E77" s="15"/>
      <c r="F77" s="16"/>
      <c r="G77" s="33"/>
      <c r="H77" s="17"/>
    </row>
    <row r="78" spans="2:8">
      <c r="B78" s="32"/>
      <c r="C78" s="60" t="s">
        <v>2477</v>
      </c>
      <c r="D78" s="64"/>
      <c r="E78" s="65"/>
      <c r="F78" s="66"/>
      <c r="G78" s="67"/>
      <c r="H78" s="17"/>
    </row>
    <row r="79" spans="2:8">
      <c r="B79" s="32"/>
      <c r="C79" s="12" t="s">
        <v>2478</v>
      </c>
      <c r="D79" s="20"/>
      <c r="E79" s="15"/>
      <c r="F79" s="16"/>
      <c r="G79" s="33"/>
      <c r="H79" s="17"/>
    </row>
    <row r="80" spans="2:8">
      <c r="B80" s="32"/>
      <c r="C80" s="12" t="s">
        <v>112</v>
      </c>
      <c r="D80" s="20"/>
      <c r="E80" s="15"/>
      <c r="F80" s="16"/>
      <c r="G80" s="33"/>
      <c r="H80" s="17"/>
    </row>
    <row r="81" spans="2:8">
      <c r="B81" s="32"/>
      <c r="C81" s="12" t="s">
        <v>2479</v>
      </c>
      <c r="D81" s="20"/>
      <c r="E81" s="15"/>
      <c r="F81" s="16"/>
      <c r="G81" s="33"/>
      <c r="H81" s="17"/>
    </row>
    <row r="82" spans="2:8">
      <c r="B82" s="32"/>
      <c r="C82" s="12" t="s">
        <v>2454</v>
      </c>
      <c r="D82" s="20"/>
      <c r="E82" s="15"/>
      <c r="F82" s="16"/>
      <c r="G82" s="33"/>
      <c r="H82" s="17"/>
    </row>
    <row r="83" spans="2:8">
      <c r="B83" s="32"/>
      <c r="C83" s="11" t="s">
        <v>585</v>
      </c>
      <c r="D83" s="20"/>
      <c r="E83" s="15"/>
      <c r="F83" s="16"/>
      <c r="G83" s="33"/>
      <c r="H83" s="17"/>
    </row>
    <row r="84" spans="2:8">
      <c r="B84" s="32"/>
      <c r="C84" s="12" t="s">
        <v>2455</v>
      </c>
      <c r="D84" s="20"/>
      <c r="E84" s="15"/>
      <c r="F84" s="16"/>
      <c r="G84" s="33"/>
      <c r="H84" s="17"/>
    </row>
    <row r="85" spans="2:8">
      <c r="B85" s="32"/>
      <c r="C85" s="12" t="s">
        <v>2480</v>
      </c>
      <c r="D85" s="20"/>
      <c r="E85" s="15"/>
      <c r="F85" s="16"/>
      <c r="G85" s="33"/>
      <c r="H85" s="17"/>
    </row>
    <row r="86" spans="2:8">
      <c r="B86" s="32"/>
      <c r="C86" s="12" t="s">
        <v>2481</v>
      </c>
      <c r="D86" s="20"/>
      <c r="E86" s="15"/>
      <c r="F86" s="16"/>
      <c r="G86" s="33"/>
      <c r="H86" s="17"/>
    </row>
    <row r="87" spans="2:8">
      <c r="B87" s="32"/>
      <c r="C87" s="12" t="s">
        <v>2482</v>
      </c>
      <c r="D87" s="20"/>
      <c r="E87" s="15"/>
      <c r="F87" s="16"/>
      <c r="G87" s="33"/>
      <c r="H87" s="17"/>
    </row>
    <row r="88" spans="2:8">
      <c r="B88" s="32"/>
      <c r="C88" s="11" t="s">
        <v>2456</v>
      </c>
      <c r="D88" s="20"/>
      <c r="E88" s="15"/>
      <c r="F88" s="16"/>
      <c r="G88" s="33"/>
      <c r="H88" s="17"/>
    </row>
    <row r="89" spans="2:8">
      <c r="B89" s="32"/>
      <c r="C89" s="12" t="s">
        <v>2483</v>
      </c>
      <c r="D89" s="20"/>
      <c r="E89" s="15"/>
      <c r="F89" s="16"/>
      <c r="G89" s="33"/>
      <c r="H89" s="17"/>
    </row>
    <row r="90" spans="2:8">
      <c r="B90" s="32"/>
      <c r="C90" s="11" t="s">
        <v>2459</v>
      </c>
      <c r="D90" s="20"/>
      <c r="E90" s="15"/>
      <c r="F90" s="16"/>
      <c r="G90" s="33"/>
      <c r="H90" s="17"/>
    </row>
    <row r="91" spans="2:8">
      <c r="B91" s="32"/>
      <c r="C91" s="12" t="s">
        <v>1841</v>
      </c>
      <c r="D91" s="20"/>
      <c r="E91" s="15"/>
      <c r="F91" s="16"/>
      <c r="G91" s="33"/>
      <c r="H91" s="17"/>
    </row>
    <row r="92" spans="2:8">
      <c r="B92" s="32"/>
      <c r="C92" s="12" t="s">
        <v>2484</v>
      </c>
      <c r="D92" s="20"/>
      <c r="E92" s="15"/>
      <c r="F92" s="16"/>
      <c r="G92" s="33"/>
      <c r="H92" s="17"/>
    </row>
    <row r="93" spans="2:8">
      <c r="B93" s="32"/>
      <c r="C93" s="12" t="s">
        <v>1857</v>
      </c>
      <c r="D93" s="20"/>
      <c r="E93" s="15"/>
      <c r="F93" s="16"/>
      <c r="G93" s="33"/>
      <c r="H93" s="17"/>
    </row>
    <row r="94" spans="2:8">
      <c r="B94" s="32"/>
      <c r="C94" s="11" t="s">
        <v>2485</v>
      </c>
      <c r="D94" s="20"/>
      <c r="E94" s="15"/>
      <c r="F94" s="16"/>
      <c r="G94" s="33"/>
      <c r="H94" s="17"/>
    </row>
    <row r="95" spans="2:8">
      <c r="B95" s="32"/>
      <c r="C95" s="11"/>
      <c r="D95" s="20"/>
      <c r="E95" s="15"/>
      <c r="F95" s="16"/>
      <c r="G95" s="33"/>
      <c r="H95" s="17"/>
    </row>
    <row r="96" spans="2:8">
      <c r="B96" s="32"/>
      <c r="C96" s="11" t="s">
        <v>116</v>
      </c>
      <c r="D96" s="20"/>
      <c r="E96" s="15"/>
      <c r="F96" s="16"/>
      <c r="G96" s="33"/>
      <c r="H96" s="17"/>
    </row>
    <row r="97" spans="2:8">
      <c r="B97" s="32"/>
      <c r="C97" s="11" t="s">
        <v>117</v>
      </c>
      <c r="D97" s="20"/>
      <c r="E97" s="15"/>
      <c r="F97" s="16"/>
      <c r="G97" s="33"/>
      <c r="H97" s="17"/>
    </row>
    <row r="98" spans="2:8">
      <c r="B98" s="32"/>
      <c r="C98" s="11" t="s">
        <v>118</v>
      </c>
      <c r="D98" s="20"/>
      <c r="E98" s="15"/>
      <c r="F98" s="16"/>
      <c r="G98" s="33"/>
      <c r="H98" s="17"/>
    </row>
    <row r="99" spans="2:8">
      <c r="B99" s="32"/>
      <c r="C99" s="11"/>
      <c r="D99" s="20"/>
      <c r="E99" s="15"/>
      <c r="F99" s="16"/>
      <c r="G99" s="33"/>
      <c r="H99" s="17"/>
    </row>
    <row r="100" spans="2:8">
      <c r="B100" s="32"/>
      <c r="C100" s="21" t="s">
        <v>2467</v>
      </c>
      <c r="D100" s="20"/>
      <c r="E100" s="15"/>
      <c r="F100" s="16"/>
      <c r="G100" s="33"/>
      <c r="H100" s="17"/>
    </row>
    <row r="101" spans="2:8">
      <c r="B101" s="32"/>
      <c r="C101" s="11" t="s">
        <v>2486</v>
      </c>
      <c r="D101" s="20"/>
      <c r="E101" s="15"/>
      <c r="F101" s="16"/>
      <c r="G101" s="33"/>
      <c r="H101" s="17"/>
    </row>
    <row r="102" spans="2:8">
      <c r="B102" s="32"/>
      <c r="C102" s="11" t="s">
        <v>2487</v>
      </c>
      <c r="D102" s="20"/>
      <c r="E102" s="15"/>
      <c r="F102" s="16"/>
      <c r="G102" s="33"/>
      <c r="H102" s="17"/>
    </row>
    <row r="103" spans="2:8">
      <c r="B103" s="32"/>
      <c r="C103" s="11" t="s">
        <v>2488</v>
      </c>
      <c r="D103" s="20"/>
      <c r="E103" s="15"/>
      <c r="F103" s="16"/>
      <c r="G103" s="33"/>
      <c r="H103" s="17"/>
    </row>
    <row r="104" spans="2:8">
      <c r="B104" s="32"/>
      <c r="C104" s="11" t="s">
        <v>2489</v>
      </c>
      <c r="D104" s="20"/>
      <c r="E104" s="15"/>
      <c r="F104" s="16"/>
      <c r="G104" s="33"/>
      <c r="H104" s="17"/>
    </row>
    <row r="105" spans="2:8">
      <c r="B105" s="32"/>
      <c r="C105" s="11" t="s">
        <v>2490</v>
      </c>
      <c r="D105" s="20"/>
      <c r="E105" s="15"/>
      <c r="F105" s="16"/>
      <c r="G105" s="33"/>
      <c r="H105" s="17"/>
    </row>
    <row r="106" spans="2:8">
      <c r="B106" s="32"/>
      <c r="C106" s="11" t="s">
        <v>2491</v>
      </c>
      <c r="D106" s="20"/>
      <c r="E106" s="15"/>
      <c r="F106" s="16"/>
      <c r="G106" s="33"/>
      <c r="H106" s="17"/>
    </row>
    <row r="107" spans="2:8">
      <c r="B107" s="32"/>
      <c r="C107" s="11" t="s">
        <v>1915</v>
      </c>
      <c r="D107" s="20"/>
      <c r="E107" s="15"/>
      <c r="F107" s="16"/>
      <c r="G107" s="33"/>
      <c r="H107" s="17"/>
    </row>
    <row r="108" spans="2:8">
      <c r="B108" s="32"/>
      <c r="C108" s="11" t="s">
        <v>1916</v>
      </c>
      <c r="D108" s="20"/>
      <c r="E108" s="15"/>
      <c r="F108" s="16"/>
      <c r="G108" s="33"/>
      <c r="H108" s="17"/>
    </row>
    <row r="109" spans="2:8">
      <c r="B109" s="32"/>
      <c r="C109" s="11" t="s">
        <v>1714</v>
      </c>
      <c r="D109" s="20"/>
      <c r="E109" s="15"/>
      <c r="F109" s="16"/>
      <c r="G109" s="33"/>
      <c r="H109" s="17"/>
    </row>
    <row r="110" spans="2:8">
      <c r="B110" s="32"/>
      <c r="C110" s="11" t="s">
        <v>1731</v>
      </c>
      <c r="D110" s="20"/>
      <c r="E110" s="15"/>
      <c r="F110" s="16"/>
      <c r="G110" s="33"/>
      <c r="H110" s="17"/>
    </row>
    <row r="111" spans="2:8">
      <c r="B111" s="32"/>
      <c r="C111" s="11" t="s">
        <v>1739</v>
      </c>
      <c r="D111" s="20"/>
      <c r="E111" s="15"/>
      <c r="F111" s="16"/>
      <c r="G111" s="33"/>
      <c r="H111" s="17"/>
    </row>
    <row r="112" spans="2:8">
      <c r="B112" s="32"/>
      <c r="C112" s="11" t="s">
        <v>2492</v>
      </c>
      <c r="D112" s="20"/>
      <c r="E112" s="15"/>
      <c r="F112" s="16"/>
      <c r="G112" s="33"/>
      <c r="H112" s="17"/>
    </row>
    <row r="113" spans="2:8">
      <c r="B113" s="32"/>
      <c r="C113" s="11" t="s">
        <v>2492</v>
      </c>
      <c r="D113" s="20"/>
      <c r="E113" s="15"/>
      <c r="F113" s="16"/>
      <c r="G113" s="33"/>
      <c r="H113" s="17"/>
    </row>
    <row r="114" spans="2:8">
      <c r="B114" s="32"/>
      <c r="C114" s="11" t="s">
        <v>2493</v>
      </c>
      <c r="D114" s="20"/>
      <c r="E114" s="15"/>
      <c r="F114" s="16"/>
      <c r="G114" s="33"/>
      <c r="H114" s="17"/>
    </row>
    <row r="115" spans="2:8">
      <c r="B115" s="32"/>
      <c r="C115" s="11" t="s">
        <v>1755</v>
      </c>
      <c r="D115" s="20"/>
      <c r="E115" s="15"/>
      <c r="F115" s="16"/>
      <c r="G115" s="33"/>
      <c r="H115" s="17"/>
    </row>
    <row r="116" spans="2:8">
      <c r="B116" s="32"/>
      <c r="C116" s="23"/>
      <c r="D116" s="20"/>
      <c r="E116" s="15"/>
      <c r="F116" s="16"/>
      <c r="G116" s="33"/>
      <c r="H116" s="17"/>
    </row>
    <row r="117" spans="2:8">
      <c r="B117" s="32"/>
      <c r="C117" s="23"/>
      <c r="D117" s="20"/>
      <c r="E117" s="15"/>
      <c r="F117" s="16"/>
      <c r="G117" s="33"/>
      <c r="H117" s="17"/>
    </row>
    <row r="118" spans="2:8">
      <c r="B118" s="32"/>
      <c r="C118" s="23"/>
      <c r="D118" s="20"/>
      <c r="E118" s="15"/>
      <c r="F118" s="16"/>
      <c r="G118" s="33"/>
      <c r="H118" s="17"/>
    </row>
    <row r="119" spans="2:8">
      <c r="B119" s="32"/>
      <c r="C119" s="23"/>
      <c r="D119" s="20"/>
      <c r="E119" s="15"/>
      <c r="F119" s="16"/>
      <c r="G119" s="33"/>
      <c r="H119" s="17"/>
    </row>
    <row r="120" spans="2:8">
      <c r="B120" s="32"/>
      <c r="C120" s="23"/>
      <c r="D120" s="20"/>
      <c r="E120" s="15"/>
      <c r="F120" s="16"/>
      <c r="G120" s="33"/>
      <c r="H120" s="17"/>
    </row>
    <row r="121" spans="2:8">
      <c r="B121" s="32"/>
      <c r="C121" s="23"/>
      <c r="D121" s="20"/>
      <c r="E121" s="15"/>
      <c r="F121" s="16"/>
      <c r="G121" s="33"/>
      <c r="H121" s="17"/>
    </row>
    <row r="122" spans="2:8">
      <c r="B122" s="32"/>
      <c r="C122" s="23"/>
      <c r="D122" s="20"/>
      <c r="E122" s="15"/>
      <c r="F122" s="16"/>
      <c r="G122" s="33"/>
      <c r="H122" s="17"/>
    </row>
    <row r="123" spans="2:8">
      <c r="B123" s="32"/>
      <c r="C123" s="23"/>
      <c r="D123" s="20"/>
      <c r="E123" s="15"/>
      <c r="F123" s="16"/>
      <c r="G123" s="33"/>
      <c r="H123" s="17"/>
    </row>
    <row r="124" spans="2:8">
      <c r="B124" s="32"/>
      <c r="C124" s="23"/>
      <c r="D124" s="20"/>
      <c r="E124" s="15"/>
      <c r="F124" s="16"/>
      <c r="G124" s="33"/>
      <c r="H124" s="17"/>
    </row>
    <row r="125" spans="2:8">
      <c r="B125" s="32"/>
      <c r="C125" s="23"/>
      <c r="D125" s="20"/>
      <c r="E125" s="15"/>
      <c r="F125" s="16"/>
      <c r="G125" s="33"/>
      <c r="H125" s="17"/>
    </row>
    <row r="126" spans="2:8">
      <c r="B126" s="32"/>
      <c r="C126" s="23"/>
      <c r="D126" s="20"/>
      <c r="E126" s="15"/>
      <c r="F126" s="16"/>
      <c r="G126" s="33"/>
      <c r="H126" s="17"/>
    </row>
    <row r="127" spans="2:8">
      <c r="B127" s="32"/>
      <c r="C127" s="23"/>
      <c r="D127" s="20"/>
      <c r="E127" s="15"/>
      <c r="F127" s="16"/>
      <c r="G127" s="33"/>
      <c r="H127" s="17"/>
    </row>
    <row r="128" spans="2:8">
      <c r="B128" s="32"/>
      <c r="C128" s="23"/>
      <c r="D128" s="20"/>
      <c r="E128" s="15"/>
      <c r="F128" s="16"/>
      <c r="G128" s="33"/>
      <c r="H128" s="17"/>
    </row>
    <row r="129" spans="2:8">
      <c r="B129" s="32"/>
      <c r="C129" s="23"/>
      <c r="D129" s="20"/>
      <c r="E129" s="15"/>
      <c r="F129" s="16"/>
      <c r="G129" s="33"/>
      <c r="H129" s="17"/>
    </row>
    <row r="130" spans="2:8">
      <c r="B130" s="32"/>
      <c r="C130" s="23"/>
      <c r="D130" s="20"/>
      <c r="E130" s="15"/>
      <c r="F130" s="16"/>
      <c r="G130" s="33"/>
      <c r="H130" s="17"/>
    </row>
    <row r="131" spans="2:8">
      <c r="B131" s="32"/>
      <c r="C131" s="23"/>
      <c r="D131" s="20"/>
      <c r="E131" s="15"/>
      <c r="F131" s="16"/>
      <c r="G131" s="33"/>
      <c r="H131" s="17"/>
    </row>
    <row r="132" spans="2:8">
      <c r="B132" s="32"/>
      <c r="C132" s="23"/>
      <c r="D132" s="20"/>
      <c r="E132" s="15"/>
      <c r="F132" s="16"/>
      <c r="G132" s="33"/>
      <c r="H132" s="17"/>
    </row>
    <row r="133" spans="2:8">
      <c r="B133" s="32"/>
      <c r="C133" s="23"/>
      <c r="D133" s="20"/>
      <c r="E133" s="15"/>
      <c r="F133" s="16"/>
      <c r="G133" s="33"/>
      <c r="H133" s="17"/>
    </row>
    <row r="134" spans="2:8">
      <c r="B134" s="32"/>
      <c r="C134" s="23"/>
      <c r="D134" s="20"/>
      <c r="E134" s="15"/>
      <c r="F134" s="16"/>
      <c r="G134" s="33"/>
      <c r="H134" s="17"/>
    </row>
    <row r="135" spans="2:8">
      <c r="B135" s="32"/>
      <c r="C135" s="23"/>
      <c r="D135" s="20"/>
      <c r="E135" s="15"/>
      <c r="F135" s="16"/>
      <c r="G135" s="33"/>
      <c r="H135" s="17"/>
    </row>
    <row r="136" spans="2:8">
      <c r="B136" s="32"/>
      <c r="C136" s="23"/>
      <c r="D136" s="20"/>
      <c r="E136" s="15"/>
      <c r="F136" s="16"/>
      <c r="G136" s="33"/>
      <c r="H136" s="17"/>
    </row>
    <row r="137" spans="2:8" ht="14.5" thickBot="1">
      <c r="B137" s="34"/>
      <c r="C137" s="45"/>
      <c r="D137" s="35"/>
      <c r="E137" s="36"/>
      <c r="F137" s="36"/>
      <c r="G137" s="37"/>
      <c r="H137" s="17"/>
    </row>
  </sheetData>
  <autoFilter ref="B3:G3" xr:uid="{EF14278E-151D-4EA3-9902-1A9B4948862D}"/>
  <mergeCells count="1">
    <mergeCell ref="B1:G1"/>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7200-931D-404F-AE82-315F5BFB0B51}">
  <dimension ref="B1:H137"/>
  <sheetViews>
    <sheetView workbookViewId="0">
      <pane xSplit="3" ySplit="3" topLeftCell="D4" activePane="bottomRight" state="frozen"/>
      <selection activeCell="B28" sqref="B28:B34"/>
      <selection pane="topRight" activeCell="B28" sqref="B28:B34"/>
      <selection pane="bottomLeft" activeCell="B28" sqref="B28:B34"/>
      <selection pane="bottomRight" activeCell="B28" sqref="B28:B34"/>
    </sheetView>
  </sheetViews>
  <sheetFormatPr defaultRowHeight="14"/>
  <cols>
    <col min="1" max="1" width="3.75" style="14" customWidth="1"/>
    <col min="2" max="2" width="3.33203125" style="14" customWidth="1"/>
    <col min="3" max="3" width="67.33203125" style="14" bestFit="1" customWidth="1"/>
    <col min="4" max="4" width="59.83203125" style="14" customWidth="1"/>
    <col min="5" max="5" width="26.08203125" style="14" customWidth="1"/>
    <col min="6" max="6" width="20.75" style="14" bestFit="1" customWidth="1"/>
    <col min="7" max="7" width="26.08203125" style="14" customWidth="1"/>
    <col min="8" max="258" width="9" style="14"/>
    <col min="259" max="259" width="19.75" style="14" bestFit="1" customWidth="1"/>
    <col min="260" max="260" width="18" style="14" customWidth="1"/>
    <col min="261" max="261" width="26.08203125" style="14" customWidth="1"/>
    <col min="262" max="262" width="20.75" style="14" bestFit="1" customWidth="1"/>
    <col min="263" max="514" width="9" style="14"/>
    <col min="515" max="515" width="19.75" style="14" bestFit="1" customWidth="1"/>
    <col min="516" max="516" width="18" style="14" customWidth="1"/>
    <col min="517" max="517" width="26.08203125" style="14" customWidth="1"/>
    <col min="518" max="518" width="20.75" style="14" bestFit="1" customWidth="1"/>
    <col min="519" max="770" width="9" style="14"/>
    <col min="771" max="771" width="19.75" style="14" bestFit="1" customWidth="1"/>
    <col min="772" max="772" width="18" style="14" customWidth="1"/>
    <col min="773" max="773" width="26.08203125" style="14" customWidth="1"/>
    <col min="774" max="774" width="20.75" style="14" bestFit="1" customWidth="1"/>
    <col min="775" max="1026" width="9" style="14"/>
    <col min="1027" max="1027" width="19.75" style="14" bestFit="1" customWidth="1"/>
    <col min="1028" max="1028" width="18" style="14" customWidth="1"/>
    <col min="1029" max="1029" width="26.08203125" style="14" customWidth="1"/>
    <col min="1030" max="1030" width="20.75" style="14" bestFit="1" customWidth="1"/>
    <col min="1031" max="1282" width="9" style="14"/>
    <col min="1283" max="1283" width="19.75" style="14" bestFit="1" customWidth="1"/>
    <col min="1284" max="1284" width="18" style="14" customWidth="1"/>
    <col min="1285" max="1285" width="26.08203125" style="14" customWidth="1"/>
    <col min="1286" max="1286" width="20.75" style="14" bestFit="1" customWidth="1"/>
    <col min="1287" max="1538" width="9" style="14"/>
    <col min="1539" max="1539" width="19.75" style="14" bestFit="1" customWidth="1"/>
    <col min="1540" max="1540" width="18" style="14" customWidth="1"/>
    <col min="1541" max="1541" width="26.08203125" style="14" customWidth="1"/>
    <col min="1542" max="1542" width="20.75" style="14" bestFit="1" customWidth="1"/>
    <col min="1543" max="1794" width="9" style="14"/>
    <col min="1795" max="1795" width="19.75" style="14" bestFit="1" customWidth="1"/>
    <col min="1796" max="1796" width="18" style="14" customWidth="1"/>
    <col min="1797" max="1797" width="26.08203125" style="14" customWidth="1"/>
    <col min="1798" max="1798" width="20.75" style="14" bestFit="1" customWidth="1"/>
    <col min="1799" max="2050" width="9" style="14"/>
    <col min="2051" max="2051" width="19.75" style="14" bestFit="1" customWidth="1"/>
    <col min="2052" max="2052" width="18" style="14" customWidth="1"/>
    <col min="2053" max="2053" width="26.08203125" style="14" customWidth="1"/>
    <col min="2054" max="2054" width="20.75" style="14" bestFit="1" customWidth="1"/>
    <col min="2055" max="2306" width="9" style="14"/>
    <col min="2307" max="2307" width="19.75" style="14" bestFit="1" customWidth="1"/>
    <col min="2308" max="2308" width="18" style="14" customWidth="1"/>
    <col min="2309" max="2309" width="26.08203125" style="14" customWidth="1"/>
    <col min="2310" max="2310" width="20.75" style="14" bestFit="1" customWidth="1"/>
    <col min="2311" max="2562" width="9" style="14"/>
    <col min="2563" max="2563" width="19.75" style="14" bestFit="1" customWidth="1"/>
    <col min="2564" max="2564" width="18" style="14" customWidth="1"/>
    <col min="2565" max="2565" width="26.08203125" style="14" customWidth="1"/>
    <col min="2566" max="2566" width="20.75" style="14" bestFit="1" customWidth="1"/>
    <col min="2567" max="2818" width="9" style="14"/>
    <col min="2819" max="2819" width="19.75" style="14" bestFit="1" customWidth="1"/>
    <col min="2820" max="2820" width="18" style="14" customWidth="1"/>
    <col min="2821" max="2821" width="26.08203125" style="14" customWidth="1"/>
    <col min="2822" max="2822" width="20.75" style="14" bestFit="1" customWidth="1"/>
    <col min="2823" max="3074" width="9" style="14"/>
    <col min="3075" max="3075" width="19.75" style="14" bestFit="1" customWidth="1"/>
    <col min="3076" max="3076" width="18" style="14" customWidth="1"/>
    <col min="3077" max="3077" width="26.08203125" style="14" customWidth="1"/>
    <col min="3078" max="3078" width="20.75" style="14" bestFit="1" customWidth="1"/>
    <col min="3079" max="3330" width="9" style="14"/>
    <col min="3331" max="3331" width="19.75" style="14" bestFit="1" customWidth="1"/>
    <col min="3332" max="3332" width="18" style="14" customWidth="1"/>
    <col min="3333" max="3333" width="26.08203125" style="14" customWidth="1"/>
    <col min="3334" max="3334" width="20.75" style="14" bestFit="1" customWidth="1"/>
    <col min="3335" max="3586" width="9" style="14"/>
    <col min="3587" max="3587" width="19.75" style="14" bestFit="1" customWidth="1"/>
    <col min="3588" max="3588" width="18" style="14" customWidth="1"/>
    <col min="3589" max="3589" width="26.08203125" style="14" customWidth="1"/>
    <col min="3590" max="3590" width="20.75" style="14" bestFit="1" customWidth="1"/>
    <col min="3591" max="3842" width="9" style="14"/>
    <col min="3843" max="3843" width="19.75" style="14" bestFit="1" customWidth="1"/>
    <col min="3844" max="3844" width="18" style="14" customWidth="1"/>
    <col min="3845" max="3845" width="26.08203125" style="14" customWidth="1"/>
    <col min="3846" max="3846" width="20.75" style="14" bestFit="1" customWidth="1"/>
    <col min="3847" max="4098" width="9" style="14"/>
    <col min="4099" max="4099" width="19.75" style="14" bestFit="1" customWidth="1"/>
    <col min="4100" max="4100" width="18" style="14" customWidth="1"/>
    <col min="4101" max="4101" width="26.08203125" style="14" customWidth="1"/>
    <col min="4102" max="4102" width="20.75" style="14" bestFit="1" customWidth="1"/>
    <col min="4103" max="4354" width="9" style="14"/>
    <col min="4355" max="4355" width="19.75" style="14" bestFit="1" customWidth="1"/>
    <col min="4356" max="4356" width="18" style="14" customWidth="1"/>
    <col min="4357" max="4357" width="26.08203125" style="14" customWidth="1"/>
    <col min="4358" max="4358" width="20.75" style="14" bestFit="1" customWidth="1"/>
    <col min="4359" max="4610" width="9" style="14"/>
    <col min="4611" max="4611" width="19.75" style="14" bestFit="1" customWidth="1"/>
    <col min="4612" max="4612" width="18" style="14" customWidth="1"/>
    <col min="4613" max="4613" width="26.08203125" style="14" customWidth="1"/>
    <col min="4614" max="4614" width="20.75" style="14" bestFit="1" customWidth="1"/>
    <col min="4615" max="4866" width="9" style="14"/>
    <col min="4867" max="4867" width="19.75" style="14" bestFit="1" customWidth="1"/>
    <col min="4868" max="4868" width="18" style="14" customWidth="1"/>
    <col min="4869" max="4869" width="26.08203125" style="14" customWidth="1"/>
    <col min="4870" max="4870" width="20.75" style="14" bestFit="1" customWidth="1"/>
    <col min="4871" max="5122" width="9" style="14"/>
    <col min="5123" max="5123" width="19.75" style="14" bestFit="1" customWidth="1"/>
    <col min="5124" max="5124" width="18" style="14" customWidth="1"/>
    <col min="5125" max="5125" width="26.08203125" style="14" customWidth="1"/>
    <col min="5126" max="5126" width="20.75" style="14" bestFit="1" customWidth="1"/>
    <col min="5127" max="5378" width="9" style="14"/>
    <col min="5379" max="5379" width="19.75" style="14" bestFit="1" customWidth="1"/>
    <col min="5380" max="5380" width="18" style="14" customWidth="1"/>
    <col min="5381" max="5381" width="26.08203125" style="14" customWidth="1"/>
    <col min="5382" max="5382" width="20.75" style="14" bestFit="1" customWidth="1"/>
    <col min="5383" max="5634" width="9" style="14"/>
    <col min="5635" max="5635" width="19.75" style="14" bestFit="1" customWidth="1"/>
    <col min="5636" max="5636" width="18" style="14" customWidth="1"/>
    <col min="5637" max="5637" width="26.08203125" style="14" customWidth="1"/>
    <col min="5638" max="5638" width="20.75" style="14" bestFit="1" customWidth="1"/>
    <col min="5639" max="5890" width="9" style="14"/>
    <col min="5891" max="5891" width="19.75" style="14" bestFit="1" customWidth="1"/>
    <col min="5892" max="5892" width="18" style="14" customWidth="1"/>
    <col min="5893" max="5893" width="26.08203125" style="14" customWidth="1"/>
    <col min="5894" max="5894" width="20.75" style="14" bestFit="1" customWidth="1"/>
    <col min="5895" max="6146" width="9" style="14"/>
    <col min="6147" max="6147" width="19.75" style="14" bestFit="1" customWidth="1"/>
    <col min="6148" max="6148" width="18" style="14" customWidth="1"/>
    <col min="6149" max="6149" width="26.08203125" style="14" customWidth="1"/>
    <col min="6150" max="6150" width="20.75" style="14" bestFit="1" customWidth="1"/>
    <col min="6151" max="6402" width="9" style="14"/>
    <col min="6403" max="6403" width="19.75" style="14" bestFit="1" customWidth="1"/>
    <col min="6404" max="6404" width="18" style="14" customWidth="1"/>
    <col min="6405" max="6405" width="26.08203125" style="14" customWidth="1"/>
    <col min="6406" max="6406" width="20.75" style="14" bestFit="1" customWidth="1"/>
    <col min="6407" max="6658" width="9" style="14"/>
    <col min="6659" max="6659" width="19.75" style="14" bestFit="1" customWidth="1"/>
    <col min="6660" max="6660" width="18" style="14" customWidth="1"/>
    <col min="6661" max="6661" width="26.08203125" style="14" customWidth="1"/>
    <col min="6662" max="6662" width="20.75" style="14" bestFit="1" customWidth="1"/>
    <col min="6663" max="6914" width="9" style="14"/>
    <col min="6915" max="6915" width="19.75" style="14" bestFit="1" customWidth="1"/>
    <col min="6916" max="6916" width="18" style="14" customWidth="1"/>
    <col min="6917" max="6917" width="26.08203125" style="14" customWidth="1"/>
    <col min="6918" max="6918" width="20.75" style="14" bestFit="1" customWidth="1"/>
    <col min="6919" max="7170" width="9" style="14"/>
    <col min="7171" max="7171" width="19.75" style="14" bestFit="1" customWidth="1"/>
    <col min="7172" max="7172" width="18" style="14" customWidth="1"/>
    <col min="7173" max="7173" width="26.08203125" style="14" customWidth="1"/>
    <col min="7174" max="7174" width="20.75" style="14" bestFit="1" customWidth="1"/>
    <col min="7175" max="7426" width="9" style="14"/>
    <col min="7427" max="7427" width="19.75" style="14" bestFit="1" customWidth="1"/>
    <col min="7428" max="7428" width="18" style="14" customWidth="1"/>
    <col min="7429" max="7429" width="26.08203125" style="14" customWidth="1"/>
    <col min="7430" max="7430" width="20.75" style="14" bestFit="1" customWidth="1"/>
    <col min="7431" max="7682" width="9" style="14"/>
    <col min="7683" max="7683" width="19.75" style="14" bestFit="1" customWidth="1"/>
    <col min="7684" max="7684" width="18" style="14" customWidth="1"/>
    <col min="7685" max="7685" width="26.08203125" style="14" customWidth="1"/>
    <col min="7686" max="7686" width="20.75" style="14" bestFit="1" customWidth="1"/>
    <col min="7687" max="7938" width="9" style="14"/>
    <col min="7939" max="7939" width="19.75" style="14" bestFit="1" customWidth="1"/>
    <col min="7940" max="7940" width="18" style="14" customWidth="1"/>
    <col min="7941" max="7941" width="26.08203125" style="14" customWidth="1"/>
    <col min="7942" max="7942" width="20.75" style="14" bestFit="1" customWidth="1"/>
    <col min="7943" max="8194" width="9" style="14"/>
    <col min="8195" max="8195" width="19.75" style="14" bestFit="1" customWidth="1"/>
    <col min="8196" max="8196" width="18" style="14" customWidth="1"/>
    <col min="8197" max="8197" width="26.08203125" style="14" customWidth="1"/>
    <col min="8198" max="8198" width="20.75" style="14" bestFit="1" customWidth="1"/>
    <col min="8199" max="8450" width="9" style="14"/>
    <col min="8451" max="8451" width="19.75" style="14" bestFit="1" customWidth="1"/>
    <col min="8452" max="8452" width="18" style="14" customWidth="1"/>
    <col min="8453" max="8453" width="26.08203125" style="14" customWidth="1"/>
    <col min="8454" max="8454" width="20.75" style="14" bestFit="1" customWidth="1"/>
    <col min="8455" max="8706" width="9" style="14"/>
    <col min="8707" max="8707" width="19.75" style="14" bestFit="1" customWidth="1"/>
    <col min="8708" max="8708" width="18" style="14" customWidth="1"/>
    <col min="8709" max="8709" width="26.08203125" style="14" customWidth="1"/>
    <col min="8710" max="8710" width="20.75" style="14" bestFit="1" customWidth="1"/>
    <col min="8711" max="8962" width="9" style="14"/>
    <col min="8963" max="8963" width="19.75" style="14" bestFit="1" customWidth="1"/>
    <col min="8964" max="8964" width="18" style="14" customWidth="1"/>
    <col min="8965" max="8965" width="26.08203125" style="14" customWidth="1"/>
    <col min="8966" max="8966" width="20.75" style="14" bestFit="1" customWidth="1"/>
    <col min="8967" max="9218" width="9" style="14"/>
    <col min="9219" max="9219" width="19.75" style="14" bestFit="1" customWidth="1"/>
    <col min="9220" max="9220" width="18" style="14" customWidth="1"/>
    <col min="9221" max="9221" width="26.08203125" style="14" customWidth="1"/>
    <col min="9222" max="9222" width="20.75" style="14" bestFit="1" customWidth="1"/>
    <col min="9223" max="9474" width="9" style="14"/>
    <col min="9475" max="9475" width="19.75" style="14" bestFit="1" customWidth="1"/>
    <col min="9476" max="9476" width="18" style="14" customWidth="1"/>
    <col min="9477" max="9477" width="26.08203125" style="14" customWidth="1"/>
    <col min="9478" max="9478" width="20.75" style="14" bestFit="1" customWidth="1"/>
    <col min="9479" max="9730" width="9" style="14"/>
    <col min="9731" max="9731" width="19.75" style="14" bestFit="1" customWidth="1"/>
    <col min="9732" max="9732" width="18" style="14" customWidth="1"/>
    <col min="9733" max="9733" width="26.08203125" style="14" customWidth="1"/>
    <col min="9734" max="9734" width="20.75" style="14" bestFit="1" customWidth="1"/>
    <col min="9735" max="9986" width="9" style="14"/>
    <col min="9987" max="9987" width="19.75" style="14" bestFit="1" customWidth="1"/>
    <col min="9988" max="9988" width="18" style="14" customWidth="1"/>
    <col min="9989" max="9989" width="26.08203125" style="14" customWidth="1"/>
    <col min="9990" max="9990" width="20.75" style="14" bestFit="1" customWidth="1"/>
    <col min="9991" max="10242" width="9" style="14"/>
    <col min="10243" max="10243" width="19.75" style="14" bestFit="1" customWidth="1"/>
    <col min="10244" max="10244" width="18" style="14" customWidth="1"/>
    <col min="10245" max="10245" width="26.08203125" style="14" customWidth="1"/>
    <col min="10246" max="10246" width="20.75" style="14" bestFit="1" customWidth="1"/>
    <col min="10247" max="10498" width="9" style="14"/>
    <col min="10499" max="10499" width="19.75" style="14" bestFit="1" customWidth="1"/>
    <col min="10500" max="10500" width="18" style="14" customWidth="1"/>
    <col min="10501" max="10501" width="26.08203125" style="14" customWidth="1"/>
    <col min="10502" max="10502" width="20.75" style="14" bestFit="1" customWidth="1"/>
    <col min="10503" max="10754" width="9" style="14"/>
    <col min="10755" max="10755" width="19.75" style="14" bestFit="1" customWidth="1"/>
    <col min="10756" max="10756" width="18" style="14" customWidth="1"/>
    <col min="10757" max="10757" width="26.08203125" style="14" customWidth="1"/>
    <col min="10758" max="10758" width="20.75" style="14" bestFit="1" customWidth="1"/>
    <col min="10759" max="11010" width="9" style="14"/>
    <col min="11011" max="11011" width="19.75" style="14" bestFit="1" customWidth="1"/>
    <col min="11012" max="11012" width="18" style="14" customWidth="1"/>
    <col min="11013" max="11013" width="26.08203125" style="14" customWidth="1"/>
    <col min="11014" max="11014" width="20.75" style="14" bestFit="1" customWidth="1"/>
    <col min="11015" max="11266" width="9" style="14"/>
    <col min="11267" max="11267" width="19.75" style="14" bestFit="1" customWidth="1"/>
    <col min="11268" max="11268" width="18" style="14" customWidth="1"/>
    <col min="11269" max="11269" width="26.08203125" style="14" customWidth="1"/>
    <col min="11270" max="11270" width="20.75" style="14" bestFit="1" customWidth="1"/>
    <col min="11271" max="11522" width="9" style="14"/>
    <col min="11523" max="11523" width="19.75" style="14" bestFit="1" customWidth="1"/>
    <col min="11524" max="11524" width="18" style="14" customWidth="1"/>
    <col min="11525" max="11525" width="26.08203125" style="14" customWidth="1"/>
    <col min="11526" max="11526" width="20.75" style="14" bestFit="1" customWidth="1"/>
    <col min="11527" max="11778" width="9" style="14"/>
    <col min="11779" max="11779" width="19.75" style="14" bestFit="1" customWidth="1"/>
    <col min="11780" max="11780" width="18" style="14" customWidth="1"/>
    <col min="11781" max="11781" width="26.08203125" style="14" customWidth="1"/>
    <col min="11782" max="11782" width="20.75" style="14" bestFit="1" customWidth="1"/>
    <col min="11783" max="12034" width="9" style="14"/>
    <col min="12035" max="12035" width="19.75" style="14" bestFit="1" customWidth="1"/>
    <col min="12036" max="12036" width="18" style="14" customWidth="1"/>
    <col min="12037" max="12037" width="26.08203125" style="14" customWidth="1"/>
    <col min="12038" max="12038" width="20.75" style="14" bestFit="1" customWidth="1"/>
    <col min="12039" max="12290" width="9" style="14"/>
    <col min="12291" max="12291" width="19.75" style="14" bestFit="1" customWidth="1"/>
    <col min="12292" max="12292" width="18" style="14" customWidth="1"/>
    <col min="12293" max="12293" width="26.08203125" style="14" customWidth="1"/>
    <col min="12294" max="12294" width="20.75" style="14" bestFit="1" customWidth="1"/>
    <col min="12295" max="12546" width="9" style="14"/>
    <col min="12547" max="12547" width="19.75" style="14" bestFit="1" customWidth="1"/>
    <col min="12548" max="12548" width="18" style="14" customWidth="1"/>
    <col min="12549" max="12549" width="26.08203125" style="14" customWidth="1"/>
    <col min="12550" max="12550" width="20.75" style="14" bestFit="1" customWidth="1"/>
    <col min="12551" max="12802" width="9" style="14"/>
    <col min="12803" max="12803" width="19.75" style="14" bestFit="1" customWidth="1"/>
    <col min="12804" max="12804" width="18" style="14" customWidth="1"/>
    <col min="12805" max="12805" width="26.08203125" style="14" customWidth="1"/>
    <col min="12806" max="12806" width="20.75" style="14" bestFit="1" customWidth="1"/>
    <col min="12807" max="13058" width="9" style="14"/>
    <col min="13059" max="13059" width="19.75" style="14" bestFit="1" customWidth="1"/>
    <col min="13060" max="13060" width="18" style="14" customWidth="1"/>
    <col min="13061" max="13061" width="26.08203125" style="14" customWidth="1"/>
    <col min="13062" max="13062" width="20.75" style="14" bestFit="1" customWidth="1"/>
    <col min="13063" max="13314" width="9" style="14"/>
    <col min="13315" max="13315" width="19.75" style="14" bestFit="1" customWidth="1"/>
    <col min="13316" max="13316" width="18" style="14" customWidth="1"/>
    <col min="13317" max="13317" width="26.08203125" style="14" customWidth="1"/>
    <col min="13318" max="13318" width="20.75" style="14" bestFit="1" customWidth="1"/>
    <col min="13319" max="13570" width="9" style="14"/>
    <col min="13571" max="13571" width="19.75" style="14" bestFit="1" customWidth="1"/>
    <col min="13572" max="13572" width="18" style="14" customWidth="1"/>
    <col min="13573" max="13573" width="26.08203125" style="14" customWidth="1"/>
    <col min="13574" max="13574" width="20.75" style="14" bestFit="1" customWidth="1"/>
    <col min="13575" max="13826" width="9" style="14"/>
    <col min="13827" max="13827" width="19.75" style="14" bestFit="1" customWidth="1"/>
    <col min="13828" max="13828" width="18" style="14" customWidth="1"/>
    <col min="13829" max="13829" width="26.08203125" style="14" customWidth="1"/>
    <col min="13830" max="13830" width="20.75" style="14" bestFit="1" customWidth="1"/>
    <col min="13831" max="14082" width="9" style="14"/>
    <col min="14083" max="14083" width="19.75" style="14" bestFit="1" customWidth="1"/>
    <col min="14084" max="14084" width="18" style="14" customWidth="1"/>
    <col min="14085" max="14085" width="26.08203125" style="14" customWidth="1"/>
    <col min="14086" max="14086" width="20.75" style="14" bestFit="1" customWidth="1"/>
    <col min="14087" max="14338" width="9" style="14"/>
    <col min="14339" max="14339" width="19.75" style="14" bestFit="1" customWidth="1"/>
    <col min="14340" max="14340" width="18" style="14" customWidth="1"/>
    <col min="14341" max="14341" width="26.08203125" style="14" customWidth="1"/>
    <col min="14342" max="14342" width="20.75" style="14" bestFit="1" customWidth="1"/>
    <col min="14343" max="14594" width="9" style="14"/>
    <col min="14595" max="14595" width="19.75" style="14" bestFit="1" customWidth="1"/>
    <col min="14596" max="14596" width="18" style="14" customWidth="1"/>
    <col min="14597" max="14597" width="26.08203125" style="14" customWidth="1"/>
    <col min="14598" max="14598" width="20.75" style="14" bestFit="1" customWidth="1"/>
    <col min="14599" max="14850" width="9" style="14"/>
    <col min="14851" max="14851" width="19.75" style="14" bestFit="1" customWidth="1"/>
    <col min="14852" max="14852" width="18" style="14" customWidth="1"/>
    <col min="14853" max="14853" width="26.08203125" style="14" customWidth="1"/>
    <col min="14854" max="14854" width="20.75" style="14" bestFit="1" customWidth="1"/>
    <col min="14855" max="15106" width="9" style="14"/>
    <col min="15107" max="15107" width="19.75" style="14" bestFit="1" customWidth="1"/>
    <col min="15108" max="15108" width="18" style="14" customWidth="1"/>
    <col min="15109" max="15109" width="26.08203125" style="14" customWidth="1"/>
    <col min="15110" max="15110" width="20.75" style="14" bestFit="1" customWidth="1"/>
    <col min="15111" max="15362" width="9" style="14"/>
    <col min="15363" max="15363" width="19.75" style="14" bestFit="1" customWidth="1"/>
    <col min="15364" max="15364" width="18" style="14" customWidth="1"/>
    <col min="15365" max="15365" width="26.08203125" style="14" customWidth="1"/>
    <col min="15366" max="15366" width="20.75" style="14" bestFit="1" customWidth="1"/>
    <col min="15367" max="15618" width="9" style="14"/>
    <col min="15619" max="15619" width="19.75" style="14" bestFit="1" customWidth="1"/>
    <col min="15620" max="15620" width="18" style="14" customWidth="1"/>
    <col min="15621" max="15621" width="26.08203125" style="14" customWidth="1"/>
    <col min="15622" max="15622" width="20.75" style="14" bestFit="1" customWidth="1"/>
    <col min="15623" max="15874" width="9" style="14"/>
    <col min="15875" max="15875" width="19.75" style="14" bestFit="1" customWidth="1"/>
    <col min="15876" max="15876" width="18" style="14" customWidth="1"/>
    <col min="15877" max="15877" width="26.08203125" style="14" customWidth="1"/>
    <col min="15878" max="15878" width="20.75" style="14" bestFit="1" customWidth="1"/>
    <col min="15879" max="16130" width="9" style="14"/>
    <col min="16131" max="16131" width="19.75" style="14" bestFit="1" customWidth="1"/>
    <col min="16132" max="16132" width="18" style="14" customWidth="1"/>
    <col min="16133" max="16133" width="26.08203125" style="14" customWidth="1"/>
    <col min="16134" max="16134" width="20.75" style="14" bestFit="1" customWidth="1"/>
    <col min="16135" max="16384" width="9" style="14"/>
  </cols>
  <sheetData>
    <row r="1" spans="2:8">
      <c r="B1" s="913" t="s">
        <v>2397</v>
      </c>
      <c r="C1" s="913"/>
      <c r="D1" s="913"/>
      <c r="E1" s="913"/>
      <c r="F1" s="913"/>
      <c r="G1" s="913"/>
    </row>
    <row r="2" spans="2:8" ht="14.5" thickBot="1">
      <c r="B2" s="40"/>
      <c r="C2" s="40"/>
      <c r="D2" s="40"/>
      <c r="E2" s="40"/>
      <c r="F2" s="40"/>
      <c r="G2" s="40"/>
    </row>
    <row r="3" spans="2:8">
      <c r="B3" s="25" t="s">
        <v>2398</v>
      </c>
      <c r="C3" s="26" t="s">
        <v>2399</v>
      </c>
      <c r="D3" s="26" t="s">
        <v>2400</v>
      </c>
      <c r="E3" s="26" t="s">
        <v>2401</v>
      </c>
      <c r="F3" s="26" t="s">
        <v>2402</v>
      </c>
      <c r="G3" s="41" t="s">
        <v>2400</v>
      </c>
    </row>
    <row r="4" spans="2:8">
      <c r="B4" s="59" t="s">
        <v>2962</v>
      </c>
      <c r="C4" s="515"/>
      <c r="D4" s="23"/>
      <c r="E4" s="23" t="s">
        <v>2404</v>
      </c>
      <c r="F4" s="22"/>
      <c r="G4" s="31"/>
      <c r="H4" s="17"/>
    </row>
    <row r="5" spans="2:8">
      <c r="B5" s="28"/>
      <c r="C5" s="515" t="s">
        <v>2961</v>
      </c>
      <c r="D5" s="23" t="s">
        <v>2405</v>
      </c>
      <c r="E5" s="24" t="s">
        <v>2406</v>
      </c>
      <c r="F5" s="22"/>
      <c r="G5" s="29"/>
      <c r="H5" s="17"/>
    </row>
    <row r="6" spans="2:8">
      <c r="B6" s="28"/>
      <c r="C6" s="23"/>
      <c r="D6" s="23"/>
      <c r="E6" s="24" t="s">
        <v>2407</v>
      </c>
      <c r="F6" s="22"/>
      <c r="G6" s="29"/>
      <c r="H6" s="17"/>
    </row>
    <row r="7" spans="2:8">
      <c r="B7" s="28"/>
      <c r="C7" s="23"/>
      <c r="D7" s="23"/>
      <c r="E7" s="24" t="s">
        <v>2409</v>
      </c>
      <c r="F7" s="22"/>
      <c r="G7" s="29"/>
      <c r="H7" s="17"/>
    </row>
    <row r="8" spans="2:8">
      <c r="B8" s="28"/>
      <c r="C8" s="23"/>
      <c r="D8" s="23" t="s">
        <v>2405</v>
      </c>
      <c r="E8" s="24"/>
      <c r="F8" s="22"/>
      <c r="G8" s="29"/>
      <c r="H8" s="17"/>
    </row>
    <row r="9" spans="2:8">
      <c r="B9" s="30"/>
      <c r="C9" s="23"/>
      <c r="D9" s="23"/>
      <c r="E9" s="24"/>
      <c r="F9" s="22"/>
      <c r="G9" s="29"/>
      <c r="H9" s="17"/>
    </row>
    <row r="10" spans="2:8" ht="7.5" customHeight="1">
      <c r="B10" s="42"/>
      <c r="C10" s="43"/>
      <c r="D10" s="43"/>
      <c r="E10" s="43"/>
      <c r="F10" s="43"/>
      <c r="G10" s="38"/>
      <c r="H10" s="17"/>
    </row>
    <row r="11" spans="2:8">
      <c r="B11" s="27" t="s">
        <v>2412</v>
      </c>
      <c r="C11" s="23" t="s">
        <v>2413</v>
      </c>
      <c r="D11" s="23" t="s">
        <v>2414</v>
      </c>
      <c r="E11" s="23"/>
      <c r="F11" s="22"/>
      <c r="G11" s="31"/>
      <c r="H11" s="17"/>
    </row>
    <row r="12" spans="2:8">
      <c r="B12" s="28"/>
      <c r="C12" s="23" t="s">
        <v>2415</v>
      </c>
      <c r="D12" s="23" t="s">
        <v>2416</v>
      </c>
      <c r="E12" s="23" t="s">
        <v>2417</v>
      </c>
      <c r="F12" s="22"/>
      <c r="G12" s="31"/>
      <c r="H12" s="17"/>
    </row>
    <row r="13" spans="2:8">
      <c r="B13" s="30"/>
      <c r="C13" s="23" t="s">
        <v>2418</v>
      </c>
      <c r="D13" s="23" t="s">
        <v>2419</v>
      </c>
      <c r="E13" s="23"/>
      <c r="F13" s="22"/>
      <c r="G13" s="31"/>
      <c r="H13" s="17"/>
    </row>
    <row r="14" spans="2:8" ht="7.5" customHeight="1">
      <c r="B14" s="42"/>
      <c r="C14" s="43"/>
      <c r="D14" s="43"/>
      <c r="E14" s="43"/>
      <c r="F14" s="43"/>
      <c r="G14" s="38"/>
      <c r="H14" s="17"/>
    </row>
    <row r="15" spans="2:8">
      <c r="B15" s="44" t="s">
        <v>2420</v>
      </c>
      <c r="C15" s="23" t="s">
        <v>2421</v>
      </c>
      <c r="D15" s="23" t="s">
        <v>2422</v>
      </c>
      <c r="E15" s="23"/>
      <c r="F15" s="22"/>
      <c r="G15" s="31"/>
      <c r="H15" s="17"/>
    </row>
    <row r="16" spans="2:8" ht="7.5" customHeight="1">
      <c r="B16" s="42"/>
      <c r="C16" s="43"/>
      <c r="D16" s="43"/>
      <c r="E16" s="43"/>
      <c r="F16" s="43"/>
      <c r="G16" s="38"/>
      <c r="H16" s="17"/>
    </row>
    <row r="17" spans="2:8">
      <c r="B17" s="44" t="s">
        <v>2423</v>
      </c>
      <c r="C17" s="23" t="s">
        <v>2424</v>
      </c>
      <c r="D17" s="23"/>
      <c r="E17" s="23"/>
      <c r="F17" s="22"/>
      <c r="G17" s="31"/>
      <c r="H17" s="17"/>
    </row>
    <row r="18" spans="2:8" ht="7.5" customHeight="1">
      <c r="B18" s="42"/>
      <c r="C18" s="43"/>
      <c r="D18" s="43"/>
      <c r="E18" s="43"/>
      <c r="F18" s="43"/>
      <c r="G18" s="38"/>
      <c r="H18" s="17"/>
    </row>
    <row r="19" spans="2:8">
      <c r="B19" s="27" t="s">
        <v>2425</v>
      </c>
      <c r="C19" s="23" t="s">
        <v>2426</v>
      </c>
      <c r="D19" s="23" t="s">
        <v>2427</v>
      </c>
      <c r="E19" s="23"/>
      <c r="F19" s="22"/>
      <c r="G19" s="31"/>
      <c r="H19" s="17"/>
    </row>
    <row r="20" spans="2:8" ht="23">
      <c r="B20" s="28"/>
      <c r="C20" s="23" t="s">
        <v>2428</v>
      </c>
      <c r="D20" s="24" t="s">
        <v>2429</v>
      </c>
      <c r="E20" s="23" t="s">
        <v>2430</v>
      </c>
      <c r="F20" s="22"/>
      <c r="G20" s="31"/>
      <c r="H20" s="17"/>
    </row>
    <row r="21" spans="2:8">
      <c r="B21" s="28"/>
      <c r="C21" s="23" t="s">
        <v>2431</v>
      </c>
      <c r="D21" s="23"/>
      <c r="E21" s="23"/>
      <c r="F21" s="22"/>
      <c r="G21" s="31"/>
      <c r="H21" s="17"/>
    </row>
    <row r="22" spans="2:8" ht="23">
      <c r="B22" s="30"/>
      <c r="C22" s="23" t="s">
        <v>2432</v>
      </c>
      <c r="D22" s="24" t="s">
        <v>2429</v>
      </c>
      <c r="E22" s="23" t="s">
        <v>2417</v>
      </c>
      <c r="F22" s="22"/>
      <c r="G22" s="31"/>
      <c r="H22" s="17"/>
    </row>
    <row r="23" spans="2:8" ht="7.5" customHeight="1">
      <c r="B23" s="42"/>
      <c r="C23" s="43"/>
      <c r="D23" s="43"/>
      <c r="E23" s="43"/>
      <c r="F23" s="43"/>
      <c r="G23" s="38"/>
      <c r="H23" s="17"/>
    </row>
    <row r="24" spans="2:8">
      <c r="B24" s="27" t="s">
        <v>2433</v>
      </c>
      <c r="C24" s="23" t="s">
        <v>2434</v>
      </c>
      <c r="D24" s="68" t="s">
        <v>2435</v>
      </c>
      <c r="E24" s="23"/>
      <c r="F24" s="22"/>
      <c r="G24" s="31"/>
      <c r="H24" s="17"/>
    </row>
    <row r="25" spans="2:8">
      <c r="B25" s="32"/>
      <c r="C25" s="23" t="s">
        <v>2436</v>
      </c>
      <c r="D25" s="20"/>
      <c r="E25" s="15"/>
      <c r="F25" s="16"/>
      <c r="G25" s="33"/>
      <c r="H25" s="17"/>
    </row>
    <row r="26" spans="2:8">
      <c r="B26" s="32"/>
      <c r="C26" s="23" t="s">
        <v>2437</v>
      </c>
      <c r="D26" s="20"/>
      <c r="E26" s="15"/>
      <c r="F26" s="15"/>
      <c r="G26" s="33"/>
      <c r="H26" s="17"/>
    </row>
    <row r="27" spans="2:8">
      <c r="B27" s="32"/>
      <c r="C27" s="23" t="s">
        <v>2438</v>
      </c>
      <c r="D27" s="20"/>
      <c r="E27" s="15"/>
      <c r="F27" s="16"/>
      <c r="G27" s="33"/>
      <c r="H27" s="17"/>
    </row>
    <row r="28" spans="2:8">
      <c r="B28" s="32"/>
      <c r="C28" s="23" t="s">
        <v>2439</v>
      </c>
      <c r="D28" s="20"/>
      <c r="E28" s="15"/>
      <c r="F28" s="16"/>
      <c r="G28" s="33"/>
      <c r="H28" s="17"/>
    </row>
    <row r="29" spans="2:8">
      <c r="B29" s="32"/>
      <c r="C29" s="23" t="s">
        <v>2440</v>
      </c>
      <c r="D29" s="20"/>
      <c r="E29" s="15"/>
      <c r="F29" s="16"/>
      <c r="G29" s="33"/>
      <c r="H29" s="17"/>
    </row>
    <row r="30" spans="2:8">
      <c r="B30" s="32"/>
      <c r="C30" s="23" t="s">
        <v>2441</v>
      </c>
      <c r="D30" s="20"/>
      <c r="E30" s="15"/>
      <c r="F30" s="16"/>
      <c r="G30" s="33"/>
      <c r="H30" s="17"/>
    </row>
    <row r="31" spans="2:8">
      <c r="B31" s="32"/>
      <c r="C31" s="23" t="s">
        <v>2442</v>
      </c>
      <c r="D31" s="20"/>
      <c r="E31" s="15"/>
      <c r="F31" s="16"/>
      <c r="G31" s="33"/>
      <c r="H31" s="17"/>
    </row>
    <row r="32" spans="2:8">
      <c r="B32" s="32"/>
      <c r="C32" s="23"/>
      <c r="D32" s="20"/>
      <c r="E32" s="15"/>
      <c r="F32" s="16"/>
      <c r="G32" s="33"/>
      <c r="H32" s="17"/>
    </row>
    <row r="33" spans="2:8" ht="7.5" customHeight="1" thickBot="1">
      <c r="B33" s="56"/>
      <c r="C33" s="57"/>
      <c r="D33" s="57"/>
      <c r="E33" s="57"/>
      <c r="F33" s="57"/>
      <c r="G33" s="58"/>
      <c r="H33" s="17"/>
    </row>
    <row r="34" spans="2:8">
      <c r="B34" s="25" t="s">
        <v>2398</v>
      </c>
      <c r="C34" s="26" t="s">
        <v>2399</v>
      </c>
      <c r="D34" s="26" t="s">
        <v>2443</v>
      </c>
      <c r="E34" s="26" t="s">
        <v>2401</v>
      </c>
      <c r="F34" s="26" t="s">
        <v>2402</v>
      </c>
      <c r="G34" s="41" t="s">
        <v>2400</v>
      </c>
    </row>
    <row r="35" spans="2:8">
      <c r="B35" s="59" t="s">
        <v>2444</v>
      </c>
      <c r="C35" s="60" t="s">
        <v>2445</v>
      </c>
      <c r="D35" s="61"/>
      <c r="E35" s="61"/>
      <c r="F35" s="62"/>
      <c r="G35" s="63"/>
      <c r="H35" s="17"/>
    </row>
    <row r="36" spans="2:8" ht="23">
      <c r="B36" s="32"/>
      <c r="C36" s="11" t="s">
        <v>2446</v>
      </c>
      <c r="D36" s="69" t="s">
        <v>2447</v>
      </c>
      <c r="E36" s="15"/>
      <c r="F36" s="16"/>
      <c r="G36" s="33"/>
      <c r="H36" s="17"/>
    </row>
    <row r="37" spans="2:8" ht="36">
      <c r="B37" s="32"/>
      <c r="C37" s="12" t="s">
        <v>2448</v>
      </c>
      <c r="D37" s="70" t="s">
        <v>2449</v>
      </c>
      <c r="E37" s="15"/>
      <c r="F37" s="15"/>
      <c r="G37" s="33"/>
      <c r="H37" s="17"/>
    </row>
    <row r="38" spans="2:8">
      <c r="B38" s="32"/>
      <c r="C38" s="12" t="s">
        <v>2450</v>
      </c>
      <c r="D38" s="20"/>
      <c r="E38" s="15"/>
      <c r="F38" s="16"/>
      <c r="G38" s="33"/>
      <c r="H38" s="17"/>
    </row>
    <row r="39" spans="2:8">
      <c r="B39" s="32"/>
      <c r="C39" s="11" t="s">
        <v>2451</v>
      </c>
      <c r="D39" s="20"/>
      <c r="E39" s="15"/>
      <c r="F39" s="16"/>
      <c r="G39" s="33"/>
      <c r="H39" s="17"/>
    </row>
    <row r="40" spans="2:8">
      <c r="B40" s="32"/>
      <c r="C40" s="12" t="s">
        <v>2452</v>
      </c>
      <c r="D40" s="20"/>
      <c r="E40" s="15"/>
      <c r="F40" s="16"/>
      <c r="G40" s="33"/>
      <c r="H40" s="17"/>
    </row>
    <row r="41" spans="2:8">
      <c r="B41" s="32"/>
      <c r="C41" s="11" t="s">
        <v>2453</v>
      </c>
      <c r="D41" s="20"/>
      <c r="E41" s="15"/>
      <c r="F41" s="16"/>
      <c r="G41" s="33"/>
      <c r="H41" s="17"/>
    </row>
    <row r="42" spans="2:8">
      <c r="B42" s="32"/>
      <c r="C42" s="12" t="s">
        <v>2454</v>
      </c>
      <c r="D42" s="20"/>
      <c r="E42" s="15"/>
      <c r="F42" s="16"/>
      <c r="G42" s="33"/>
      <c r="H42" s="17"/>
    </row>
    <row r="43" spans="2:8">
      <c r="B43" s="32"/>
      <c r="C43" s="12" t="s">
        <v>93</v>
      </c>
      <c r="D43" s="20"/>
      <c r="E43" s="15"/>
      <c r="F43" s="16"/>
      <c r="G43" s="33"/>
      <c r="H43" s="17"/>
    </row>
    <row r="44" spans="2:8">
      <c r="B44" s="32"/>
      <c r="C44" s="11" t="s">
        <v>585</v>
      </c>
      <c r="D44" s="20"/>
      <c r="E44" s="15"/>
      <c r="F44" s="16"/>
      <c r="G44" s="33"/>
      <c r="H44" s="17"/>
    </row>
    <row r="45" spans="2:8">
      <c r="B45" s="32"/>
      <c r="C45" s="12" t="s">
        <v>2455</v>
      </c>
      <c r="D45" s="20"/>
      <c r="E45" s="15"/>
      <c r="F45" s="16"/>
      <c r="G45" s="33"/>
      <c r="H45" s="17"/>
    </row>
    <row r="46" spans="2:8">
      <c r="B46" s="32"/>
      <c r="C46" s="12" t="s">
        <v>95</v>
      </c>
      <c r="D46" s="20"/>
      <c r="E46" s="15"/>
      <c r="F46" s="16"/>
      <c r="G46" s="33"/>
      <c r="H46" s="17"/>
    </row>
    <row r="47" spans="2:8">
      <c r="B47" s="32"/>
      <c r="C47" s="11" t="s">
        <v>2456</v>
      </c>
      <c r="D47" s="20"/>
      <c r="E47" s="15"/>
      <c r="F47" s="16"/>
      <c r="G47" s="33"/>
      <c r="H47" s="17"/>
    </row>
    <row r="48" spans="2:8">
      <c r="B48" s="32"/>
      <c r="C48" s="11" t="s">
        <v>2457</v>
      </c>
      <c r="D48" s="20"/>
      <c r="E48" s="15"/>
      <c r="F48" s="16"/>
      <c r="G48" s="33"/>
      <c r="H48" s="17"/>
    </row>
    <row r="49" spans="2:8">
      <c r="B49" s="32"/>
      <c r="C49" s="12" t="s">
        <v>2458</v>
      </c>
      <c r="D49" s="20"/>
      <c r="E49" s="15"/>
      <c r="F49" s="16"/>
      <c r="G49" s="33"/>
      <c r="H49" s="17"/>
    </row>
    <row r="50" spans="2:8">
      <c r="B50" s="32"/>
      <c r="C50" s="11" t="s">
        <v>2459</v>
      </c>
      <c r="D50" s="20"/>
      <c r="E50" s="15"/>
      <c r="F50" s="16"/>
      <c r="G50" s="33"/>
      <c r="H50" s="17"/>
    </row>
    <row r="51" spans="2:8">
      <c r="B51" s="32"/>
      <c r="C51" s="12" t="s">
        <v>2460</v>
      </c>
      <c r="D51" s="20"/>
      <c r="E51" s="15"/>
      <c r="F51" s="16"/>
      <c r="G51" s="33"/>
      <c r="H51" s="17"/>
    </row>
    <row r="52" spans="2:8">
      <c r="B52" s="32"/>
      <c r="C52" s="12" t="s">
        <v>2461</v>
      </c>
      <c r="D52" s="20"/>
      <c r="E52" s="15"/>
      <c r="F52" s="16"/>
      <c r="G52" s="33"/>
      <c r="H52" s="17"/>
    </row>
    <row r="53" spans="2:8">
      <c r="B53" s="32"/>
      <c r="C53" s="12" t="s">
        <v>98</v>
      </c>
      <c r="D53" s="20"/>
      <c r="E53" s="15"/>
      <c r="F53" s="16"/>
      <c r="G53" s="33"/>
      <c r="H53" s="17"/>
    </row>
    <row r="54" spans="2:8">
      <c r="B54" s="32"/>
      <c r="C54" s="12" t="s">
        <v>2462</v>
      </c>
      <c r="D54" s="20"/>
      <c r="E54" s="15"/>
      <c r="F54" s="16"/>
      <c r="G54" s="33"/>
      <c r="H54" s="17"/>
    </row>
    <row r="55" spans="2:8">
      <c r="B55" s="32"/>
      <c r="C55" s="12" t="s">
        <v>2463</v>
      </c>
      <c r="D55" s="20"/>
      <c r="E55" s="15"/>
      <c r="F55" s="16"/>
      <c r="G55" s="33"/>
      <c r="H55" s="17"/>
    </row>
    <row r="56" spans="2:8">
      <c r="B56" s="32"/>
      <c r="C56" s="12" t="s">
        <v>2464</v>
      </c>
      <c r="D56" s="20"/>
      <c r="E56" s="15"/>
      <c r="F56" s="16"/>
      <c r="G56" s="33"/>
      <c r="H56" s="17"/>
    </row>
    <row r="57" spans="2:8">
      <c r="B57" s="32"/>
      <c r="C57" s="11" t="s">
        <v>2465</v>
      </c>
      <c r="D57" s="20"/>
      <c r="E57" s="15"/>
      <c r="F57" s="16"/>
      <c r="G57" s="33"/>
      <c r="H57" s="17"/>
    </row>
    <row r="58" spans="2:8">
      <c r="B58" s="32"/>
      <c r="C58" s="11" t="s">
        <v>2466</v>
      </c>
      <c r="D58" s="20"/>
      <c r="E58" s="15"/>
      <c r="F58" s="16"/>
      <c r="G58" s="33"/>
      <c r="H58" s="17"/>
    </row>
    <row r="59" spans="2:8">
      <c r="B59" s="32"/>
      <c r="C59" s="11" t="s">
        <v>1781</v>
      </c>
      <c r="D59" s="20"/>
      <c r="E59" s="15"/>
      <c r="F59" s="16"/>
      <c r="G59" s="33"/>
      <c r="H59" s="17"/>
    </row>
    <row r="60" spans="2:8">
      <c r="B60" s="32"/>
      <c r="C60" s="23"/>
      <c r="D60" s="20"/>
      <c r="E60" s="15"/>
      <c r="F60" s="16"/>
      <c r="G60" s="33"/>
      <c r="H60" s="17"/>
    </row>
    <row r="61" spans="2:8">
      <c r="B61" s="32"/>
      <c r="C61" s="21" t="s">
        <v>2467</v>
      </c>
      <c r="D61" s="20"/>
      <c r="E61" s="15"/>
      <c r="F61" s="16"/>
      <c r="G61" s="33"/>
      <c r="H61" s="17"/>
    </row>
    <row r="62" spans="2:8">
      <c r="B62" s="32"/>
      <c r="C62" s="11" t="s">
        <v>2468</v>
      </c>
      <c r="D62" s="20"/>
      <c r="E62" s="15"/>
      <c r="F62" s="16"/>
      <c r="G62" s="33"/>
      <c r="H62" s="17"/>
    </row>
    <row r="63" spans="2:8">
      <c r="B63" s="32"/>
      <c r="C63" s="11" t="s">
        <v>2469</v>
      </c>
      <c r="D63" s="20"/>
      <c r="E63" s="15"/>
      <c r="F63" s="16"/>
      <c r="G63" s="33"/>
      <c r="H63" s="17"/>
    </row>
    <row r="64" spans="2:8">
      <c r="B64" s="32"/>
      <c r="C64" s="11" t="s">
        <v>1618</v>
      </c>
      <c r="D64" s="20"/>
      <c r="E64" s="15"/>
      <c r="F64" s="16"/>
      <c r="G64" s="33"/>
      <c r="H64" s="17"/>
    </row>
    <row r="65" spans="2:8">
      <c r="B65" s="32"/>
      <c r="C65" s="11" t="s">
        <v>2470</v>
      </c>
      <c r="D65" s="20"/>
      <c r="E65" s="15"/>
      <c r="F65" s="16"/>
      <c r="G65" s="33"/>
      <c r="H65" s="17"/>
    </row>
    <row r="66" spans="2:8">
      <c r="B66" s="32"/>
      <c r="C66" s="11" t="s">
        <v>105</v>
      </c>
      <c r="D66" s="20"/>
      <c r="E66" s="15"/>
      <c r="F66" s="16"/>
      <c r="G66" s="33"/>
      <c r="H66" s="17"/>
    </row>
    <row r="67" spans="2:8">
      <c r="B67" s="32"/>
      <c r="C67" s="11" t="s">
        <v>1627</v>
      </c>
      <c r="D67" s="20"/>
      <c r="E67" s="15"/>
      <c r="F67" s="16"/>
      <c r="G67" s="33"/>
      <c r="H67" s="17"/>
    </row>
    <row r="68" spans="2:8">
      <c r="B68" s="32"/>
      <c r="C68" s="11" t="s">
        <v>1638</v>
      </c>
      <c r="D68" s="20"/>
      <c r="E68" s="15"/>
      <c r="F68" s="16"/>
      <c r="G68" s="33"/>
      <c r="H68" s="17"/>
    </row>
    <row r="69" spans="2:8">
      <c r="B69" s="32"/>
      <c r="C69" s="11" t="s">
        <v>2471</v>
      </c>
      <c r="D69" s="20"/>
      <c r="E69" s="15"/>
      <c r="F69" s="16"/>
      <c r="G69" s="33"/>
      <c r="H69" s="17"/>
    </row>
    <row r="70" spans="2:8">
      <c r="B70" s="32"/>
      <c r="C70" s="11" t="s">
        <v>2472</v>
      </c>
      <c r="D70" s="20"/>
      <c r="E70" s="15"/>
      <c r="F70" s="16"/>
      <c r="G70" s="33"/>
      <c r="H70" s="17"/>
    </row>
    <row r="71" spans="2:8">
      <c r="B71" s="32"/>
      <c r="C71" s="11" t="s">
        <v>102</v>
      </c>
      <c r="D71" s="20"/>
      <c r="E71" s="15"/>
      <c r="F71" s="16"/>
      <c r="G71" s="33"/>
      <c r="H71" s="17"/>
    </row>
    <row r="72" spans="2:8">
      <c r="B72" s="32"/>
      <c r="C72" s="11" t="s">
        <v>1109</v>
      </c>
      <c r="D72" s="20"/>
      <c r="E72" s="15"/>
      <c r="F72" s="16"/>
      <c r="G72" s="33"/>
      <c r="H72" s="17"/>
    </row>
    <row r="73" spans="2:8">
      <c r="B73" s="32"/>
      <c r="C73" s="11" t="s">
        <v>2473</v>
      </c>
      <c r="D73" s="20"/>
      <c r="E73" s="15"/>
      <c r="F73" s="16"/>
      <c r="G73" s="33"/>
      <c r="H73" s="17"/>
    </row>
    <row r="74" spans="2:8">
      <c r="B74" s="32"/>
      <c r="C74" s="11" t="s">
        <v>2474</v>
      </c>
      <c r="D74" s="20"/>
      <c r="E74" s="15"/>
      <c r="F74" s="16"/>
      <c r="G74" s="33"/>
      <c r="H74" s="17"/>
    </row>
    <row r="75" spans="2:8">
      <c r="B75" s="32"/>
      <c r="C75" s="11" t="s">
        <v>2475</v>
      </c>
      <c r="D75" s="20"/>
      <c r="E75" s="15"/>
      <c r="F75" s="16"/>
      <c r="G75" s="33"/>
      <c r="H75" s="17"/>
    </row>
    <row r="76" spans="2:8">
      <c r="B76" s="32"/>
      <c r="C76" s="11" t="s">
        <v>2476</v>
      </c>
      <c r="D76" s="20"/>
      <c r="E76" s="15"/>
      <c r="F76" s="16"/>
      <c r="G76" s="33"/>
      <c r="H76" s="17"/>
    </row>
    <row r="77" spans="2:8">
      <c r="B77" s="32"/>
      <c r="C77" s="23"/>
      <c r="D77" s="20"/>
      <c r="E77" s="15"/>
      <c r="F77" s="16"/>
      <c r="G77" s="33"/>
      <c r="H77" s="17"/>
    </row>
    <row r="78" spans="2:8">
      <c r="B78" s="32"/>
      <c r="C78" s="60" t="s">
        <v>2477</v>
      </c>
      <c r="D78" s="64"/>
      <c r="E78" s="65"/>
      <c r="F78" s="66"/>
      <c r="G78" s="67"/>
      <c r="H78" s="17"/>
    </row>
    <row r="79" spans="2:8">
      <c r="B79" s="32"/>
      <c r="C79" s="12" t="s">
        <v>2478</v>
      </c>
      <c r="D79" s="20"/>
      <c r="E79" s="15"/>
      <c r="F79" s="16"/>
      <c r="G79" s="33"/>
      <c r="H79" s="17"/>
    </row>
    <row r="80" spans="2:8">
      <c r="B80" s="32"/>
      <c r="C80" s="12" t="s">
        <v>112</v>
      </c>
      <c r="D80" s="20"/>
      <c r="E80" s="15"/>
      <c r="F80" s="16"/>
      <c r="G80" s="33"/>
      <c r="H80" s="17"/>
    </row>
    <row r="81" spans="2:8">
      <c r="B81" s="32"/>
      <c r="C81" s="12" t="s">
        <v>2479</v>
      </c>
      <c r="D81" s="20"/>
      <c r="E81" s="15"/>
      <c r="F81" s="16"/>
      <c r="G81" s="33"/>
      <c r="H81" s="17"/>
    </row>
    <row r="82" spans="2:8">
      <c r="B82" s="32"/>
      <c r="C82" s="12" t="s">
        <v>2454</v>
      </c>
      <c r="D82" s="20"/>
      <c r="E82" s="15"/>
      <c r="F82" s="16"/>
      <c r="G82" s="33"/>
      <c r="H82" s="17"/>
    </row>
    <row r="83" spans="2:8">
      <c r="B83" s="32"/>
      <c r="C83" s="11" t="s">
        <v>585</v>
      </c>
      <c r="D83" s="20"/>
      <c r="E83" s="15"/>
      <c r="F83" s="16"/>
      <c r="G83" s="33"/>
      <c r="H83" s="17"/>
    </row>
    <row r="84" spans="2:8">
      <c r="B84" s="32"/>
      <c r="C84" s="12" t="s">
        <v>2455</v>
      </c>
      <c r="D84" s="20"/>
      <c r="E84" s="15"/>
      <c r="F84" s="16"/>
      <c r="G84" s="33"/>
      <c r="H84" s="17"/>
    </row>
    <row r="85" spans="2:8">
      <c r="B85" s="32"/>
      <c r="C85" s="12" t="s">
        <v>2480</v>
      </c>
      <c r="D85" s="20"/>
      <c r="E85" s="15"/>
      <c r="F85" s="16"/>
      <c r="G85" s="33"/>
      <c r="H85" s="17"/>
    </row>
    <row r="86" spans="2:8">
      <c r="B86" s="32"/>
      <c r="C86" s="12" t="s">
        <v>2481</v>
      </c>
      <c r="D86" s="20"/>
      <c r="E86" s="15"/>
      <c r="F86" s="16"/>
      <c r="G86" s="33"/>
      <c r="H86" s="17"/>
    </row>
    <row r="87" spans="2:8">
      <c r="B87" s="32"/>
      <c r="C87" s="12" t="s">
        <v>2482</v>
      </c>
      <c r="D87" s="20"/>
      <c r="E87" s="15"/>
      <c r="F87" s="16"/>
      <c r="G87" s="33"/>
      <c r="H87" s="17"/>
    </row>
    <row r="88" spans="2:8">
      <c r="B88" s="32"/>
      <c r="C88" s="11" t="s">
        <v>2456</v>
      </c>
      <c r="D88" s="20"/>
      <c r="E88" s="15"/>
      <c r="F88" s="16"/>
      <c r="G88" s="33"/>
      <c r="H88" s="17"/>
    </row>
    <row r="89" spans="2:8">
      <c r="B89" s="32"/>
      <c r="C89" s="12" t="s">
        <v>2483</v>
      </c>
      <c r="D89" s="20"/>
      <c r="E89" s="15"/>
      <c r="F89" s="16"/>
      <c r="G89" s="33"/>
      <c r="H89" s="17"/>
    </row>
    <row r="90" spans="2:8">
      <c r="B90" s="32"/>
      <c r="C90" s="11" t="s">
        <v>2459</v>
      </c>
      <c r="D90" s="20"/>
      <c r="E90" s="15"/>
      <c r="F90" s="16"/>
      <c r="G90" s="33"/>
      <c r="H90" s="17"/>
    </row>
    <row r="91" spans="2:8">
      <c r="B91" s="32"/>
      <c r="C91" s="12" t="s">
        <v>1841</v>
      </c>
      <c r="D91" s="20"/>
      <c r="E91" s="15"/>
      <c r="F91" s="16"/>
      <c r="G91" s="33"/>
      <c r="H91" s="17"/>
    </row>
    <row r="92" spans="2:8">
      <c r="B92" s="32"/>
      <c r="C92" s="12" t="s">
        <v>2484</v>
      </c>
      <c r="D92" s="20"/>
      <c r="E92" s="15"/>
      <c r="F92" s="16"/>
      <c r="G92" s="33"/>
      <c r="H92" s="17"/>
    </row>
    <row r="93" spans="2:8">
      <c r="B93" s="32"/>
      <c r="C93" s="12" t="s">
        <v>1857</v>
      </c>
      <c r="D93" s="20"/>
      <c r="E93" s="15"/>
      <c r="F93" s="16"/>
      <c r="G93" s="33"/>
      <c r="H93" s="17"/>
    </row>
    <row r="94" spans="2:8">
      <c r="B94" s="32"/>
      <c r="C94" s="11" t="s">
        <v>2485</v>
      </c>
      <c r="D94" s="20"/>
      <c r="E94" s="15"/>
      <c r="F94" s="16"/>
      <c r="G94" s="33"/>
      <c r="H94" s="17"/>
    </row>
    <row r="95" spans="2:8">
      <c r="B95" s="32"/>
      <c r="C95" s="11"/>
      <c r="D95" s="20"/>
      <c r="E95" s="15"/>
      <c r="F95" s="16"/>
      <c r="G95" s="33"/>
      <c r="H95" s="17"/>
    </row>
    <row r="96" spans="2:8">
      <c r="B96" s="32"/>
      <c r="C96" s="11" t="s">
        <v>116</v>
      </c>
      <c r="D96" s="20"/>
      <c r="E96" s="15"/>
      <c r="F96" s="16"/>
      <c r="G96" s="33"/>
      <c r="H96" s="17"/>
    </row>
    <row r="97" spans="2:8">
      <c r="B97" s="32"/>
      <c r="C97" s="11" t="s">
        <v>117</v>
      </c>
      <c r="D97" s="20"/>
      <c r="E97" s="15"/>
      <c r="F97" s="16"/>
      <c r="G97" s="33"/>
      <c r="H97" s="17"/>
    </row>
    <row r="98" spans="2:8">
      <c r="B98" s="32"/>
      <c r="C98" s="11" t="s">
        <v>118</v>
      </c>
      <c r="D98" s="20"/>
      <c r="E98" s="15"/>
      <c r="F98" s="16"/>
      <c r="G98" s="33"/>
      <c r="H98" s="17"/>
    </row>
    <row r="99" spans="2:8">
      <c r="B99" s="32"/>
      <c r="C99" s="11"/>
      <c r="D99" s="20"/>
      <c r="E99" s="15"/>
      <c r="F99" s="16"/>
      <c r="G99" s="33"/>
      <c r="H99" s="17"/>
    </row>
    <row r="100" spans="2:8">
      <c r="B100" s="32"/>
      <c r="C100" s="21" t="s">
        <v>2467</v>
      </c>
      <c r="D100" s="20"/>
      <c r="E100" s="15"/>
      <c r="F100" s="16"/>
      <c r="G100" s="33"/>
      <c r="H100" s="17"/>
    </row>
    <row r="101" spans="2:8">
      <c r="B101" s="32"/>
      <c r="C101" s="11" t="s">
        <v>2486</v>
      </c>
      <c r="D101" s="20"/>
      <c r="E101" s="15"/>
      <c r="F101" s="16"/>
      <c r="G101" s="33"/>
      <c r="H101" s="17"/>
    </row>
    <row r="102" spans="2:8">
      <c r="B102" s="32"/>
      <c r="C102" s="11" t="s">
        <v>2487</v>
      </c>
      <c r="D102" s="20"/>
      <c r="E102" s="15"/>
      <c r="F102" s="16"/>
      <c r="G102" s="33"/>
      <c r="H102" s="17"/>
    </row>
    <row r="103" spans="2:8">
      <c r="B103" s="32"/>
      <c r="C103" s="11" t="s">
        <v>2488</v>
      </c>
      <c r="D103" s="20"/>
      <c r="E103" s="15"/>
      <c r="F103" s="16"/>
      <c r="G103" s="33"/>
      <c r="H103" s="17"/>
    </row>
    <row r="104" spans="2:8">
      <c r="B104" s="32"/>
      <c r="C104" s="11" t="s">
        <v>2489</v>
      </c>
      <c r="D104" s="20"/>
      <c r="E104" s="15"/>
      <c r="F104" s="16"/>
      <c r="G104" s="33"/>
      <c r="H104" s="17"/>
    </row>
    <row r="105" spans="2:8">
      <c r="B105" s="32"/>
      <c r="C105" s="11" t="s">
        <v>2490</v>
      </c>
      <c r="D105" s="20"/>
      <c r="E105" s="15"/>
      <c r="F105" s="16"/>
      <c r="G105" s="33"/>
      <c r="H105" s="17"/>
    </row>
    <row r="106" spans="2:8">
      <c r="B106" s="32"/>
      <c r="C106" s="11" t="s">
        <v>2491</v>
      </c>
      <c r="D106" s="20"/>
      <c r="E106" s="15"/>
      <c r="F106" s="16"/>
      <c r="G106" s="33"/>
      <c r="H106" s="17"/>
    </row>
    <row r="107" spans="2:8">
      <c r="B107" s="32"/>
      <c r="C107" s="11" t="s">
        <v>1915</v>
      </c>
      <c r="D107" s="20"/>
      <c r="E107" s="15"/>
      <c r="F107" s="16"/>
      <c r="G107" s="33"/>
      <c r="H107" s="17"/>
    </row>
    <row r="108" spans="2:8">
      <c r="B108" s="32"/>
      <c r="C108" s="11" t="s">
        <v>1916</v>
      </c>
      <c r="D108" s="20"/>
      <c r="E108" s="15"/>
      <c r="F108" s="16"/>
      <c r="G108" s="33"/>
      <c r="H108" s="17"/>
    </row>
    <row r="109" spans="2:8">
      <c r="B109" s="32"/>
      <c r="C109" s="11" t="s">
        <v>1714</v>
      </c>
      <c r="D109" s="20"/>
      <c r="E109" s="15"/>
      <c r="F109" s="16"/>
      <c r="G109" s="33"/>
      <c r="H109" s="17"/>
    </row>
    <row r="110" spans="2:8">
      <c r="B110" s="32"/>
      <c r="C110" s="11" t="s">
        <v>1731</v>
      </c>
      <c r="D110" s="20"/>
      <c r="E110" s="15"/>
      <c r="F110" s="16"/>
      <c r="G110" s="33"/>
      <c r="H110" s="17"/>
    </row>
    <row r="111" spans="2:8">
      <c r="B111" s="32"/>
      <c r="C111" s="11" t="s">
        <v>1739</v>
      </c>
      <c r="D111" s="20"/>
      <c r="E111" s="15"/>
      <c r="F111" s="16"/>
      <c r="G111" s="33"/>
      <c r="H111" s="17"/>
    </row>
    <row r="112" spans="2:8">
      <c r="B112" s="32"/>
      <c r="C112" s="11" t="s">
        <v>2492</v>
      </c>
      <c r="D112" s="20"/>
      <c r="E112" s="15"/>
      <c r="F112" s="16"/>
      <c r="G112" s="33"/>
      <c r="H112" s="17"/>
    </row>
    <row r="113" spans="2:8">
      <c r="B113" s="32"/>
      <c r="C113" s="11" t="s">
        <v>2492</v>
      </c>
      <c r="D113" s="20"/>
      <c r="E113" s="15"/>
      <c r="F113" s="16"/>
      <c r="G113" s="33"/>
      <c r="H113" s="17"/>
    </row>
    <row r="114" spans="2:8">
      <c r="B114" s="32"/>
      <c r="C114" s="11" t="s">
        <v>2493</v>
      </c>
      <c r="D114" s="20"/>
      <c r="E114" s="15"/>
      <c r="F114" s="16"/>
      <c r="G114" s="33"/>
      <c r="H114" s="17"/>
    </row>
    <row r="115" spans="2:8">
      <c r="B115" s="32"/>
      <c r="C115" s="11" t="s">
        <v>1755</v>
      </c>
      <c r="D115" s="20"/>
      <c r="E115" s="15"/>
      <c r="F115" s="16"/>
      <c r="G115" s="33"/>
      <c r="H115" s="17"/>
    </row>
    <row r="116" spans="2:8">
      <c r="B116" s="32"/>
      <c r="C116" s="23"/>
      <c r="D116" s="20"/>
      <c r="E116" s="15"/>
      <c r="F116" s="16"/>
      <c r="G116" s="33"/>
      <c r="H116" s="17"/>
    </row>
    <row r="117" spans="2:8">
      <c r="B117" s="32"/>
      <c r="C117" s="23"/>
      <c r="D117" s="20"/>
      <c r="E117" s="15"/>
      <c r="F117" s="16"/>
      <c r="G117" s="33"/>
      <c r="H117" s="17"/>
    </row>
    <row r="118" spans="2:8">
      <c r="B118" s="32"/>
      <c r="C118" s="23"/>
      <c r="D118" s="20"/>
      <c r="E118" s="15"/>
      <c r="F118" s="16"/>
      <c r="G118" s="33"/>
      <c r="H118" s="17"/>
    </row>
    <row r="119" spans="2:8">
      <c r="B119" s="32"/>
      <c r="C119" s="23"/>
      <c r="D119" s="20"/>
      <c r="E119" s="15"/>
      <c r="F119" s="16"/>
      <c r="G119" s="33"/>
      <c r="H119" s="17"/>
    </row>
    <row r="120" spans="2:8">
      <c r="B120" s="32"/>
      <c r="C120" s="23"/>
      <c r="D120" s="20"/>
      <c r="E120" s="15"/>
      <c r="F120" s="16"/>
      <c r="G120" s="33"/>
      <c r="H120" s="17"/>
    </row>
    <row r="121" spans="2:8">
      <c r="B121" s="32"/>
      <c r="C121" s="23"/>
      <c r="D121" s="20"/>
      <c r="E121" s="15"/>
      <c r="F121" s="16"/>
      <c r="G121" s="33"/>
      <c r="H121" s="17"/>
    </row>
    <row r="122" spans="2:8">
      <c r="B122" s="32"/>
      <c r="C122" s="23"/>
      <c r="D122" s="20"/>
      <c r="E122" s="15"/>
      <c r="F122" s="16"/>
      <c r="G122" s="33"/>
      <c r="H122" s="17"/>
    </row>
    <row r="123" spans="2:8">
      <c r="B123" s="32"/>
      <c r="C123" s="23"/>
      <c r="D123" s="20"/>
      <c r="E123" s="15"/>
      <c r="F123" s="16"/>
      <c r="G123" s="33"/>
      <c r="H123" s="17"/>
    </row>
    <row r="124" spans="2:8">
      <c r="B124" s="32"/>
      <c r="C124" s="23"/>
      <c r="D124" s="20"/>
      <c r="E124" s="15"/>
      <c r="F124" s="16"/>
      <c r="G124" s="33"/>
      <c r="H124" s="17"/>
    </row>
    <row r="125" spans="2:8">
      <c r="B125" s="32"/>
      <c r="C125" s="23"/>
      <c r="D125" s="20"/>
      <c r="E125" s="15"/>
      <c r="F125" s="16"/>
      <c r="G125" s="33"/>
      <c r="H125" s="17"/>
    </row>
    <row r="126" spans="2:8">
      <c r="B126" s="32"/>
      <c r="C126" s="23"/>
      <c r="D126" s="20"/>
      <c r="E126" s="15"/>
      <c r="F126" s="16"/>
      <c r="G126" s="33"/>
      <c r="H126" s="17"/>
    </row>
    <row r="127" spans="2:8">
      <c r="B127" s="32"/>
      <c r="C127" s="23"/>
      <c r="D127" s="20"/>
      <c r="E127" s="15"/>
      <c r="F127" s="16"/>
      <c r="G127" s="33"/>
      <c r="H127" s="17"/>
    </row>
    <row r="128" spans="2:8">
      <c r="B128" s="32"/>
      <c r="C128" s="23"/>
      <c r="D128" s="20"/>
      <c r="E128" s="15"/>
      <c r="F128" s="16"/>
      <c r="G128" s="33"/>
      <c r="H128" s="17"/>
    </row>
    <row r="129" spans="2:8">
      <c r="B129" s="32"/>
      <c r="C129" s="23"/>
      <c r="D129" s="20"/>
      <c r="E129" s="15"/>
      <c r="F129" s="16"/>
      <c r="G129" s="33"/>
      <c r="H129" s="17"/>
    </row>
    <row r="130" spans="2:8">
      <c r="B130" s="32"/>
      <c r="C130" s="23"/>
      <c r="D130" s="20"/>
      <c r="E130" s="15"/>
      <c r="F130" s="16"/>
      <c r="G130" s="33"/>
      <c r="H130" s="17"/>
    </row>
    <row r="131" spans="2:8">
      <c r="B131" s="32"/>
      <c r="C131" s="23"/>
      <c r="D131" s="20"/>
      <c r="E131" s="15"/>
      <c r="F131" s="16"/>
      <c r="G131" s="33"/>
      <c r="H131" s="17"/>
    </row>
    <row r="132" spans="2:8">
      <c r="B132" s="32"/>
      <c r="C132" s="23"/>
      <c r="D132" s="20"/>
      <c r="E132" s="15"/>
      <c r="F132" s="16"/>
      <c r="G132" s="33"/>
      <c r="H132" s="17"/>
    </row>
    <row r="133" spans="2:8">
      <c r="B133" s="32"/>
      <c r="C133" s="23"/>
      <c r="D133" s="20"/>
      <c r="E133" s="15"/>
      <c r="F133" s="16"/>
      <c r="G133" s="33"/>
      <c r="H133" s="17"/>
    </row>
    <row r="134" spans="2:8">
      <c r="B134" s="32"/>
      <c r="C134" s="23"/>
      <c r="D134" s="20"/>
      <c r="E134" s="15"/>
      <c r="F134" s="16"/>
      <c r="G134" s="33"/>
      <c r="H134" s="17"/>
    </row>
    <row r="135" spans="2:8">
      <c r="B135" s="32"/>
      <c r="C135" s="23"/>
      <c r="D135" s="20"/>
      <c r="E135" s="15"/>
      <c r="F135" s="16"/>
      <c r="G135" s="33"/>
      <c r="H135" s="17"/>
    </row>
    <row r="136" spans="2:8">
      <c r="B136" s="32"/>
      <c r="C136" s="23"/>
      <c r="D136" s="20"/>
      <c r="E136" s="15"/>
      <c r="F136" s="16"/>
      <c r="G136" s="33"/>
      <c r="H136" s="17"/>
    </row>
    <row r="137" spans="2:8" ht="14.5" thickBot="1">
      <c r="B137" s="34"/>
      <c r="C137" s="45"/>
      <c r="D137" s="35"/>
      <c r="E137" s="36"/>
      <c r="F137" s="36"/>
      <c r="G137" s="37"/>
      <c r="H137" s="17"/>
    </row>
  </sheetData>
  <autoFilter ref="B3:G3" xr:uid="{EF14278E-151D-4EA3-9902-1A9B4948862D}"/>
  <mergeCells count="1">
    <mergeCell ref="B1:G1"/>
  </mergeCells>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746-F13F-4538-8B98-8AD4595ABD84}">
  <dimension ref="B1:G20"/>
  <sheetViews>
    <sheetView workbookViewId="0">
      <selection activeCell="U19" sqref="U19"/>
    </sheetView>
  </sheetViews>
  <sheetFormatPr defaultRowHeight="17"/>
  <cols>
    <col min="2" max="2" width="19.33203125" customWidth="1"/>
    <col min="3" max="3" width="49.08203125" customWidth="1"/>
  </cols>
  <sheetData>
    <row r="1" spans="2:7" ht="17.5" thickBot="1"/>
    <row r="2" spans="2:7" ht="17.5" thickBot="1">
      <c r="B2" s="917" t="s">
        <v>2494</v>
      </c>
      <c r="C2" s="920" t="s">
        <v>2495</v>
      </c>
      <c r="D2" s="923" t="s">
        <v>2496</v>
      </c>
      <c r="E2" s="924"/>
      <c r="F2" s="923" t="s">
        <v>2497</v>
      </c>
      <c r="G2" s="925"/>
    </row>
    <row r="3" spans="2:7">
      <c r="B3" s="918"/>
      <c r="C3" s="921"/>
      <c r="D3" s="46" t="s">
        <v>2498</v>
      </c>
      <c r="E3" s="920" t="s">
        <v>2499</v>
      </c>
      <c r="F3" s="920" t="s">
        <v>2500</v>
      </c>
      <c r="G3" s="47" t="s">
        <v>2501</v>
      </c>
    </row>
    <row r="4" spans="2:7" ht="17.5" thickBot="1">
      <c r="B4" s="919"/>
      <c r="C4" s="922"/>
      <c r="D4" s="48" t="s">
        <v>2502</v>
      </c>
      <c r="E4" s="922"/>
      <c r="F4" s="922"/>
      <c r="G4" s="49" t="s">
        <v>2503</v>
      </c>
    </row>
    <row r="5" spans="2:7" ht="23" thickBot="1">
      <c r="B5" s="914" t="s">
        <v>2504</v>
      </c>
      <c r="C5" s="50" t="s">
        <v>2505</v>
      </c>
      <c r="D5" s="51"/>
      <c r="E5" s="52" t="s">
        <v>91</v>
      </c>
      <c r="F5" s="52" t="s">
        <v>91</v>
      </c>
      <c r="G5" s="53"/>
    </row>
    <row r="6" spans="2:7" ht="23" thickBot="1">
      <c r="B6" s="915"/>
      <c r="C6" s="50" t="s">
        <v>2506</v>
      </c>
      <c r="D6" s="52" t="s">
        <v>91</v>
      </c>
      <c r="E6" s="54" t="s">
        <v>2507</v>
      </c>
      <c r="F6" s="51"/>
      <c r="G6" s="53"/>
    </row>
    <row r="7" spans="2:7" ht="23" thickBot="1">
      <c r="B7" s="915"/>
      <c r="C7" s="50" t="s">
        <v>2508</v>
      </c>
      <c r="D7" s="52" t="s">
        <v>91</v>
      </c>
      <c r="E7" s="54" t="s">
        <v>2507</v>
      </c>
      <c r="F7" s="51"/>
      <c r="G7" s="53"/>
    </row>
    <row r="8" spans="2:7" ht="23" thickBot="1">
      <c r="B8" s="915"/>
      <c r="C8" s="50" t="s">
        <v>2509</v>
      </c>
      <c r="D8" s="54" t="s">
        <v>2507</v>
      </c>
      <c r="E8" s="51"/>
      <c r="F8" s="51"/>
      <c r="G8" s="55" t="s">
        <v>91</v>
      </c>
    </row>
    <row r="9" spans="2:7" ht="23" thickBot="1">
      <c r="B9" s="915"/>
      <c r="C9" s="50" t="s">
        <v>2510</v>
      </c>
      <c r="D9" s="52" t="s">
        <v>91</v>
      </c>
      <c r="E9" s="54" t="s">
        <v>2507</v>
      </c>
      <c r="F9" s="51"/>
      <c r="G9" s="53"/>
    </row>
    <row r="10" spans="2:7" ht="23" thickBot="1">
      <c r="B10" s="915"/>
      <c r="C10" s="50" t="s">
        <v>2511</v>
      </c>
      <c r="D10" s="54" t="s">
        <v>2507</v>
      </c>
      <c r="E10" s="52" t="s">
        <v>91</v>
      </c>
      <c r="F10" s="51"/>
      <c r="G10" s="53"/>
    </row>
    <row r="11" spans="2:7" ht="23" thickBot="1">
      <c r="B11" s="915"/>
      <c r="C11" s="50" t="s">
        <v>2512</v>
      </c>
      <c r="D11" s="52" t="s">
        <v>91</v>
      </c>
      <c r="E11" s="54" t="s">
        <v>2507</v>
      </c>
      <c r="F11" s="51"/>
      <c r="G11" s="53"/>
    </row>
    <row r="12" spans="2:7" ht="23" thickBot="1">
      <c r="B12" s="916"/>
      <c r="C12" s="50" t="s">
        <v>2513</v>
      </c>
      <c r="D12" s="54" t="s">
        <v>2507</v>
      </c>
      <c r="E12" s="52" t="s">
        <v>91</v>
      </c>
      <c r="F12" s="51"/>
      <c r="G12" s="53"/>
    </row>
    <row r="13" spans="2:7" ht="23" thickBot="1">
      <c r="B13" s="914" t="s">
        <v>2514</v>
      </c>
      <c r="C13" s="50" t="s">
        <v>2515</v>
      </c>
      <c r="D13" s="52" t="s">
        <v>91</v>
      </c>
      <c r="E13" s="54" t="s">
        <v>2507</v>
      </c>
      <c r="F13" s="51"/>
      <c r="G13" s="53"/>
    </row>
    <row r="14" spans="2:7" ht="23" thickBot="1">
      <c r="B14" s="915"/>
      <c r="C14" s="50" t="s">
        <v>2516</v>
      </c>
      <c r="D14" s="51"/>
      <c r="E14" s="54" t="s">
        <v>2507</v>
      </c>
      <c r="F14" s="54" t="s">
        <v>2507</v>
      </c>
      <c r="G14" s="55" t="s">
        <v>91</v>
      </c>
    </row>
    <row r="15" spans="2:7" ht="23" thickBot="1">
      <c r="B15" s="915"/>
      <c r="C15" s="50" t="s">
        <v>2517</v>
      </c>
      <c r="D15" s="51"/>
      <c r="E15" s="54" t="s">
        <v>2507</v>
      </c>
      <c r="F15" s="54" t="s">
        <v>2507</v>
      </c>
      <c r="G15" s="55" t="s">
        <v>91</v>
      </c>
    </row>
    <row r="16" spans="2:7" ht="23" thickBot="1">
      <c r="B16" s="915"/>
      <c r="C16" s="50" t="s">
        <v>2518</v>
      </c>
      <c r="D16" s="51"/>
      <c r="E16" s="54" t="s">
        <v>2507</v>
      </c>
      <c r="F16" s="54" t="s">
        <v>2507</v>
      </c>
      <c r="G16" s="55" t="s">
        <v>91</v>
      </c>
    </row>
    <row r="17" spans="2:7" ht="17.5" thickBot="1">
      <c r="B17" s="916"/>
      <c r="C17" s="50" t="s">
        <v>2519</v>
      </c>
      <c r="D17" s="54" t="s">
        <v>2507</v>
      </c>
      <c r="E17" s="54" t="s">
        <v>2507</v>
      </c>
      <c r="F17" s="54" t="s">
        <v>2507</v>
      </c>
      <c r="G17" s="55" t="s">
        <v>91</v>
      </c>
    </row>
    <row r="18" spans="2:7" ht="23" thickBot="1">
      <c r="B18" s="914" t="s">
        <v>2520</v>
      </c>
      <c r="C18" s="50" t="s">
        <v>2521</v>
      </c>
      <c r="D18" s="51"/>
      <c r="E18" s="54" t="s">
        <v>2507</v>
      </c>
      <c r="F18" s="52" t="s">
        <v>91</v>
      </c>
      <c r="G18" s="53"/>
    </row>
    <row r="19" spans="2:7" ht="23" thickBot="1">
      <c r="B19" s="915"/>
      <c r="C19" s="50" t="s">
        <v>2522</v>
      </c>
      <c r="D19" s="51"/>
      <c r="E19" s="54" t="s">
        <v>2507</v>
      </c>
      <c r="F19" s="52" t="s">
        <v>91</v>
      </c>
      <c r="G19" s="53"/>
    </row>
    <row r="20" spans="2:7" ht="23" thickBot="1">
      <c r="B20" s="916"/>
      <c r="C20" s="50" t="s">
        <v>2523</v>
      </c>
      <c r="D20" s="51"/>
      <c r="E20" s="54" t="s">
        <v>2507</v>
      </c>
      <c r="F20" s="52" t="s">
        <v>91</v>
      </c>
      <c r="G20" s="53"/>
    </row>
  </sheetData>
  <mergeCells count="9">
    <mergeCell ref="B18:B20"/>
    <mergeCell ref="B2:B4"/>
    <mergeCell ref="C2:C4"/>
    <mergeCell ref="D2:E2"/>
    <mergeCell ref="F2:G2"/>
    <mergeCell ref="E3:E4"/>
    <mergeCell ref="F3:F4"/>
    <mergeCell ref="B5:B12"/>
    <mergeCell ref="B13:B17"/>
  </mergeCells>
  <phoneticPr fontId="1" type="noConversion"/>
  <pageMargins left="0.7" right="0.7" top="0.75" bottom="0.75" header="0.3" footer="0.3"/>
  <pageSetup paperSize="9"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7F17-A444-4956-AC51-DE2473C462B5}">
  <sheetPr>
    <tabColor rgb="FF17365D"/>
  </sheetPr>
  <dimension ref="A1:BC336"/>
  <sheetViews>
    <sheetView topLeftCell="U1" zoomScale="55" zoomScaleNormal="55" workbookViewId="0">
      <pane ySplit="5" topLeftCell="A74" activePane="bottomLeft" state="frozen"/>
      <selection pane="bottomLeft" activeCell="AB79" sqref="AB79:AW81"/>
    </sheetView>
  </sheetViews>
  <sheetFormatPr defaultRowHeight="17"/>
  <cols>
    <col min="1" max="1" width="13" customWidth="1"/>
    <col min="2" max="2" width="17.5" customWidth="1"/>
    <col min="3" max="6" width="13.58203125" customWidth="1"/>
    <col min="7" max="7" width="2.33203125" customWidth="1"/>
    <col min="8" max="8" width="13" customWidth="1"/>
    <col min="9" max="10" width="17.5" customWidth="1"/>
    <col min="11" max="14" width="13.58203125" customWidth="1"/>
    <col min="15" max="15" width="2.33203125" customWidth="1"/>
    <col min="16" max="16" width="13" customWidth="1"/>
    <col min="17" max="19" width="17.5" customWidth="1"/>
    <col min="20" max="20" width="160.75" style="723" customWidth="1"/>
    <col min="21" max="24" width="13.58203125" customWidth="1"/>
    <col min="26" max="28" width="17.5" customWidth="1"/>
    <col min="29" max="29" width="40.83203125" customWidth="1"/>
    <col min="30" max="55" width="12.5" customWidth="1"/>
  </cols>
  <sheetData>
    <row r="1" spans="1:55" ht="30" customHeight="1">
      <c r="A1" s="933" t="s">
        <v>2970</v>
      </c>
      <c r="B1" s="933"/>
      <c r="C1" s="933"/>
      <c r="D1" s="933"/>
      <c r="E1" s="933"/>
      <c r="F1" s="933"/>
      <c r="G1" s="933"/>
      <c r="H1" s="933"/>
      <c r="I1" s="933"/>
      <c r="J1" s="933"/>
      <c r="K1" s="933"/>
      <c r="L1" s="933"/>
      <c r="M1" s="933"/>
      <c r="N1" s="933"/>
      <c r="O1" s="933"/>
      <c r="P1" s="933"/>
      <c r="Q1" s="933"/>
      <c r="R1" s="933"/>
      <c r="S1" s="933"/>
      <c r="T1" s="933"/>
      <c r="U1" s="933"/>
      <c r="V1" s="933"/>
      <c r="W1" s="933"/>
      <c r="X1" s="933"/>
      <c r="Z1" s="926" t="s">
        <v>3295</v>
      </c>
      <c r="AA1" s="926"/>
      <c r="AB1" s="926"/>
      <c r="AC1" s="926"/>
      <c r="AD1" s="926"/>
      <c r="AE1" s="926"/>
      <c r="AF1" s="926"/>
      <c r="AG1" s="926"/>
      <c r="AH1" s="926"/>
      <c r="AI1" s="926"/>
      <c r="AJ1" s="926"/>
      <c r="AK1" s="926"/>
      <c r="AL1" s="926"/>
      <c r="AM1" s="926"/>
      <c r="AN1" s="926"/>
      <c r="AO1" s="926"/>
      <c r="AP1" s="926"/>
      <c r="AQ1" s="926"/>
      <c r="AR1" s="926"/>
      <c r="AS1" s="926"/>
      <c r="AT1" s="926"/>
      <c r="AU1" s="926"/>
      <c r="AV1" s="926"/>
      <c r="AW1" s="926"/>
      <c r="AX1" s="926"/>
      <c r="AY1" s="926"/>
      <c r="AZ1" s="926"/>
      <c r="BA1" s="926"/>
      <c r="BB1" s="926"/>
      <c r="BC1" s="926"/>
    </row>
    <row r="2" spans="1:55">
      <c r="A2" s="934" t="s">
        <v>2971</v>
      </c>
      <c r="B2" s="934"/>
      <c r="C2" s="934"/>
      <c r="D2" s="934"/>
      <c r="E2" s="934"/>
      <c r="F2" s="934"/>
      <c r="G2" s="934"/>
      <c r="H2" s="934"/>
      <c r="I2" s="934"/>
      <c r="J2" s="934"/>
      <c r="K2" s="934"/>
      <c r="L2" s="934"/>
      <c r="M2" s="934"/>
      <c r="N2" s="934"/>
      <c r="O2" s="934"/>
      <c r="P2" s="934"/>
      <c r="Q2" s="934"/>
      <c r="R2" s="934"/>
      <c r="S2" s="934"/>
      <c r="T2" s="934"/>
      <c r="U2" s="934"/>
      <c r="V2" s="934"/>
      <c r="W2" s="934"/>
      <c r="X2" s="934"/>
      <c r="Z2" s="927" t="s">
        <v>3297</v>
      </c>
      <c r="AA2" s="927"/>
      <c r="AB2" s="927"/>
      <c r="AC2" s="927"/>
      <c r="AD2" s="927"/>
      <c r="AE2" s="927"/>
      <c r="AF2" s="927"/>
      <c r="AG2" s="927"/>
      <c r="AH2" s="927"/>
      <c r="AI2" s="927"/>
      <c r="AJ2" s="927"/>
      <c r="AK2" s="927"/>
      <c r="AL2" s="927"/>
      <c r="AM2" s="927"/>
      <c r="AN2" s="927"/>
      <c r="AO2" s="927"/>
      <c r="AP2" s="927"/>
      <c r="AQ2" s="927"/>
      <c r="AR2" s="927"/>
      <c r="AS2" s="927"/>
      <c r="AT2" s="927"/>
      <c r="AU2" s="927"/>
      <c r="AV2" s="927"/>
      <c r="AW2" s="927"/>
      <c r="AX2" s="927"/>
      <c r="AY2" s="927"/>
      <c r="AZ2" s="927"/>
      <c r="BA2" s="927"/>
      <c r="BB2" s="927"/>
      <c r="BC2" s="927"/>
    </row>
    <row r="3" spans="1:55">
      <c r="A3" s="717"/>
      <c r="B3" s="717"/>
      <c r="C3" s="717"/>
      <c r="D3" s="717"/>
      <c r="E3" s="717"/>
      <c r="F3" s="717"/>
      <c r="G3" s="717"/>
      <c r="H3" s="717"/>
      <c r="I3" s="717"/>
      <c r="J3" s="717"/>
      <c r="K3" s="717"/>
      <c r="L3" s="717"/>
      <c r="M3" s="717"/>
      <c r="N3" s="717"/>
      <c r="O3" s="717"/>
      <c r="P3" s="717"/>
      <c r="Q3" s="717"/>
      <c r="R3" s="717"/>
      <c r="S3" s="717"/>
      <c r="T3" s="720"/>
      <c r="U3" s="717"/>
      <c r="V3" s="717"/>
      <c r="W3" s="717"/>
      <c r="X3" s="717"/>
    </row>
    <row r="4" spans="1:55">
      <c r="A4" s="935" t="s">
        <v>2972</v>
      </c>
      <c r="B4" s="935"/>
      <c r="C4" s="935"/>
      <c r="D4" s="935"/>
      <c r="E4" s="935"/>
      <c r="F4" s="935"/>
      <c r="G4" s="717"/>
      <c r="H4" s="935" t="s">
        <v>2973</v>
      </c>
      <c r="I4" s="935"/>
      <c r="J4" s="935"/>
      <c r="K4" s="935"/>
      <c r="L4" s="935"/>
      <c r="M4" s="935"/>
      <c r="N4" s="935"/>
      <c r="O4" s="717"/>
      <c r="P4" s="935" t="s">
        <v>2974</v>
      </c>
      <c r="Q4" s="935"/>
      <c r="R4" s="935"/>
      <c r="S4" s="935"/>
      <c r="T4" s="935"/>
      <c r="U4" s="935"/>
      <c r="V4" s="935"/>
      <c r="W4" s="935"/>
      <c r="X4" s="935"/>
      <c r="Z4" s="928" t="s">
        <v>3077</v>
      </c>
      <c r="AA4" s="928"/>
      <c r="AB4" s="928"/>
      <c r="AC4" s="928"/>
      <c r="AD4" s="929" t="s">
        <v>3248</v>
      </c>
      <c r="AE4" s="929"/>
      <c r="AF4" s="930" t="s">
        <v>3247</v>
      </c>
      <c r="AG4" s="930"/>
      <c r="AH4" s="929" t="s">
        <v>752</v>
      </c>
      <c r="AI4" s="929"/>
      <c r="AJ4" s="932" t="s">
        <v>188</v>
      </c>
      <c r="AK4" s="932"/>
      <c r="AL4" s="931" t="s">
        <v>480</v>
      </c>
      <c r="AM4" s="931"/>
      <c r="AN4" s="932" t="s">
        <v>521</v>
      </c>
      <c r="AO4" s="932"/>
      <c r="AP4" s="931" t="s">
        <v>3251</v>
      </c>
      <c r="AQ4" s="931"/>
      <c r="AR4" s="932" t="s">
        <v>3252</v>
      </c>
      <c r="AS4" s="932"/>
      <c r="AT4" s="931" t="s">
        <v>3253</v>
      </c>
      <c r="AU4" s="931"/>
      <c r="AV4" s="932" t="s">
        <v>3254</v>
      </c>
      <c r="AW4" s="932"/>
      <c r="AX4" s="931" t="s">
        <v>3249</v>
      </c>
      <c r="AY4" s="931"/>
      <c r="AZ4" s="932" t="s">
        <v>3250</v>
      </c>
      <c r="BA4" s="932"/>
      <c r="BB4" s="931" t="s">
        <v>90</v>
      </c>
      <c r="BC4" s="931"/>
    </row>
    <row r="5" spans="1:55" ht="32">
      <c r="A5" s="717" t="s">
        <v>2975</v>
      </c>
      <c r="B5" s="717" t="s">
        <v>2976</v>
      </c>
      <c r="C5" s="721" t="s">
        <v>3072</v>
      </c>
      <c r="D5" s="721" t="s">
        <v>3076</v>
      </c>
      <c r="E5" s="721" t="s">
        <v>3074</v>
      </c>
      <c r="F5" s="721" t="s">
        <v>3075</v>
      </c>
      <c r="G5" s="717"/>
      <c r="H5" s="717" t="s">
        <v>2975</v>
      </c>
      <c r="I5" s="717" t="s">
        <v>2976</v>
      </c>
      <c r="J5" s="717" t="s">
        <v>2977</v>
      </c>
      <c r="K5" s="721" t="s">
        <v>3072</v>
      </c>
      <c r="L5" s="721" t="s">
        <v>3076</v>
      </c>
      <c r="M5" s="721" t="s">
        <v>3074</v>
      </c>
      <c r="N5" s="721" t="s">
        <v>3075</v>
      </c>
      <c r="O5" s="717"/>
      <c r="P5" s="717" t="s">
        <v>2975</v>
      </c>
      <c r="Q5" s="717" t="s">
        <v>2976</v>
      </c>
      <c r="R5" s="717" t="s">
        <v>2977</v>
      </c>
      <c r="S5" s="717" t="s">
        <v>2978</v>
      </c>
      <c r="T5" s="720" t="s">
        <v>3073</v>
      </c>
      <c r="U5" s="721" t="s">
        <v>3072</v>
      </c>
      <c r="V5" s="721" t="s">
        <v>3076</v>
      </c>
      <c r="W5" s="721" t="s">
        <v>3293</v>
      </c>
      <c r="X5" s="721" t="s">
        <v>3294</v>
      </c>
      <c r="Z5" t="s">
        <v>2976</v>
      </c>
      <c r="AA5" t="s">
        <v>2977</v>
      </c>
      <c r="AB5" t="s">
        <v>2978</v>
      </c>
      <c r="AC5" t="s">
        <v>3073</v>
      </c>
      <c r="AD5" t="s">
        <v>3245</v>
      </c>
      <c r="AE5" t="s">
        <v>3246</v>
      </c>
      <c r="AF5" t="s">
        <v>3268</v>
      </c>
      <c r="AG5" t="s">
        <v>3269</v>
      </c>
      <c r="AH5" t="s">
        <v>3270</v>
      </c>
      <c r="AI5" t="s">
        <v>3271</v>
      </c>
      <c r="AJ5" t="s">
        <v>3272</v>
      </c>
      <c r="AK5" t="s">
        <v>3273</v>
      </c>
      <c r="AL5" t="s">
        <v>3274</v>
      </c>
      <c r="AM5" t="s">
        <v>3275</v>
      </c>
      <c r="AN5" t="s">
        <v>3276</v>
      </c>
      <c r="AO5" t="s">
        <v>3277</v>
      </c>
      <c r="AP5" t="s">
        <v>3278</v>
      </c>
      <c r="AQ5" t="s">
        <v>3279</v>
      </c>
      <c r="AR5" t="s">
        <v>3280</v>
      </c>
      <c r="AS5" t="s">
        <v>3281</v>
      </c>
      <c r="AT5" t="s">
        <v>3282</v>
      </c>
      <c r="AU5" t="s">
        <v>3283</v>
      </c>
      <c r="AV5" t="s">
        <v>3284</v>
      </c>
      <c r="AW5" t="s">
        <v>3285</v>
      </c>
      <c r="AX5" t="s">
        <v>3286</v>
      </c>
      <c r="AY5" t="s">
        <v>3287</v>
      </c>
      <c r="AZ5" t="s">
        <v>3288</v>
      </c>
      <c r="BA5" t="s">
        <v>3289</v>
      </c>
      <c r="BB5" t="s">
        <v>3290</v>
      </c>
      <c r="BC5" t="s">
        <v>3291</v>
      </c>
    </row>
    <row r="6" spans="1:55" ht="32.15" hidden="1" customHeight="1">
      <c r="A6" s="717" t="s">
        <v>823</v>
      </c>
      <c r="B6" s="717" t="s">
        <v>2979</v>
      </c>
      <c r="C6" s="718">
        <f>SUMIFS('소재개발 실험항목_Total_AX팀 관리'!$V$5:$V$1558,'소재개발 실험항목_Total_AX팀 관리'!$C$5:$C$1558,$A6,'소재개발 실험항목_Total_AX팀 관리'!$D$5:$D$1558,$B6)</f>
        <v>3759.6</v>
      </c>
      <c r="D6" s="718">
        <f>SUMIFS('소재개발 실험항목_Total_AX팀 관리'!$Y$5:$Y$1558,'소재개발 실험항목_Total_AX팀 관리'!$C$5:$C$1558,$A6,'소재개발 실험항목_Total_AX팀 관리'!$D$5:$D$1558,$B6)</f>
        <v>4519.7999999999993</v>
      </c>
      <c r="E6" s="719">
        <f>C6/1760</f>
        <v>2.1361363636363637</v>
      </c>
      <c r="F6" s="719">
        <f>D6/1760</f>
        <v>2.5680681818181812</v>
      </c>
      <c r="G6" s="717"/>
      <c r="H6" s="717" t="s">
        <v>823</v>
      </c>
      <c r="I6" s="717" t="s">
        <v>2979</v>
      </c>
      <c r="J6" s="717" t="s">
        <v>2982</v>
      </c>
      <c r="K6" s="718">
        <f>SUMIFS('소재개발 실험항목_Total_AX팀 관리'!$V$5:$V$1558,'소재개발 실험항목_Total_AX팀 관리'!$C$5:$C$1558,$H6,'소재개발 실험항목_Total_AX팀 관리'!$D$5:$D$1558,$I6,'소재개발 실험항목_Total_AX팀 관리'!$E$5:$E$1558,$J6)</f>
        <v>42</v>
      </c>
      <c r="L6" s="718">
        <f>SUMIFS('소재개발 실험항목_Total_AX팀 관리'!$Y$5:$Y$1558,'소재개발 실험항목_Total_AX팀 관리'!$C$5:$C$1558,$H6,'소재개발 실험항목_Total_AX팀 관리'!$D$5:$D$1558,$I6,'소재개발 실험항목_Total_AX팀 관리'!$E$5:$E$1558,$J6)</f>
        <v>58.8</v>
      </c>
      <c r="M6" s="719">
        <f>K6/1760</f>
        <v>2.3863636363636365E-2</v>
      </c>
      <c r="N6" s="719">
        <f>L6/1760</f>
        <v>3.3409090909090909E-2</v>
      </c>
      <c r="O6" s="717"/>
      <c r="P6" s="717" t="s">
        <v>823</v>
      </c>
      <c r="Q6" s="717" t="s">
        <v>2979</v>
      </c>
      <c r="R6" s="717" t="s">
        <v>2982</v>
      </c>
      <c r="S6" s="717" t="s">
        <v>3002</v>
      </c>
      <c r="T6" s="720" t="str" cm="1">
        <f t="array" ref="T6">_xlfn.TEXTJOIN("→",TRUE,_xlfn.UNIQUE(TRIM(CLEAN(_xlfn._xlws.FILTER('소재개발 실험항목_Total_AX팀 관리'!$H$5:$H$1558,('소재개발 실험항목_Total_AX팀 관리'!$C$5:$C$1558=$P6)*('소재개발 실험항목_Total_AX팀 관리'!$D$5:$D$1558=$Q6)*('소재개발 실험항목_Total_AX팀 관리'!$E$5:$E$1558=$R6)*('소재개발 실험항목_Total_AX팀 관리'!$F$5:$F$1558=$S6)*('소재개발 실험항목_Total_AX팀 관리'!$H$5:$H$1558&lt;&gt;""),"")))))</f>
        <v>슬러리 샘플링→Calibraton→슬러리 투입→슬러리 유변물성 측정→Data 정리→사용한 장비세척</v>
      </c>
      <c r="U6" s="724">
        <f>SUMIFS('소재개발 실험항목_Total_AX팀 관리'!$V$5:$V$1558,'소재개발 실험항목_Total_AX팀 관리'!$C$5:$C$1558,$P6,'소재개발 실험항목_Total_AX팀 관리'!$D$5:$D$1558,$Q6,'소재개발 실험항목_Total_AX팀 관리'!$E$5:$E$1558,$R6,'소재개발 실험항목_Total_AX팀 관리'!$F$5:$F$1558,$S6)</f>
        <v>42</v>
      </c>
      <c r="V6" s="724">
        <f>SUMIFS('소재개발 실험항목_Total_AX팀 관리'!$Y$5:$Y$1558,'소재개발 실험항목_Total_AX팀 관리'!$C$5:$C$1558,$P6,'소재개발 실험항목_Total_AX팀 관리'!$D$5:$D$1558,$Q6,'소재개발 실험항목_Total_AX팀 관리'!$E$5:$E$1558,$R6,'소재개발 실험항목_Total_AX팀 관리'!$F$5:$F$1558,$S6)</f>
        <v>58.8</v>
      </c>
      <c r="W6" s="725">
        <f>U6/1760</f>
        <v>2.3863636363636365E-2</v>
      </c>
      <c r="X6" s="725">
        <f>V6/1760</f>
        <v>3.3409090909090909E-2</v>
      </c>
      <c r="Z6" t="s">
        <v>2979</v>
      </c>
      <c r="AA6" t="s">
        <v>2993</v>
      </c>
      <c r="AB6" t="s">
        <v>3036</v>
      </c>
      <c r="AC6" t="s">
        <v>3078</v>
      </c>
      <c r="AD6" s="716" t="s">
        <v>3292</v>
      </c>
      <c r="AE6" s="716" t="s">
        <v>3292</v>
      </c>
      <c r="AF6" s="716" t="s">
        <v>3292</v>
      </c>
      <c r="AG6" s="716" t="s">
        <v>3292</v>
      </c>
      <c r="AH6" s="716" t="s">
        <v>3292</v>
      </c>
      <c r="AI6" s="716" t="s">
        <v>3292</v>
      </c>
      <c r="AJ6" s="716" t="s">
        <v>3292</v>
      </c>
      <c r="AK6" s="716" t="s">
        <v>3292</v>
      </c>
      <c r="AL6" s="716" t="s">
        <v>3292</v>
      </c>
      <c r="AM6" s="716" t="s">
        <v>3292</v>
      </c>
      <c r="AN6" s="716" t="s">
        <v>3292</v>
      </c>
      <c r="AO6" s="716" t="s">
        <v>3292</v>
      </c>
      <c r="AP6" s="716" t="s">
        <v>3292</v>
      </c>
      <c r="AQ6" s="716" t="s">
        <v>3292</v>
      </c>
      <c r="AR6" s="716" t="s">
        <v>3292</v>
      </c>
      <c r="AS6" s="716" t="s">
        <v>3292</v>
      </c>
      <c r="AT6" s="716" t="s">
        <v>3292</v>
      </c>
      <c r="AU6" s="716" t="s">
        <v>3292</v>
      </c>
      <c r="AV6" s="716" t="s">
        <v>3292</v>
      </c>
      <c r="AW6" s="716" t="s">
        <v>3292</v>
      </c>
      <c r="AX6" s="716" t="s">
        <v>3292</v>
      </c>
      <c r="AY6" s="716" t="s">
        <v>3292</v>
      </c>
      <c r="AZ6" s="716" t="s">
        <v>3292</v>
      </c>
      <c r="BA6" s="716" t="s">
        <v>3292</v>
      </c>
      <c r="BB6" s="716" t="s">
        <v>3292</v>
      </c>
      <c r="BC6" s="716" t="s">
        <v>3292</v>
      </c>
    </row>
    <row r="7" spans="1:55" ht="32.15" hidden="1" customHeight="1">
      <c r="A7" s="717" t="s">
        <v>823</v>
      </c>
      <c r="B7" s="717" t="s">
        <v>2980</v>
      </c>
      <c r="C7" s="718">
        <f>SUMIFS('소재개발 실험항목_Total_AX팀 관리'!$V$5:$V$1558,'소재개발 실험항목_Total_AX팀 관리'!$C$5:$C$1558,$A7,'소재개발 실험항목_Total_AX팀 관리'!$D$5:$D$1558,$B7)</f>
        <v>768</v>
      </c>
      <c r="D7" s="718">
        <f>SUMIFS('소재개발 실험항목_Total_AX팀 관리'!$Y$5:$Y$1558,'소재개발 실험항목_Total_AX팀 관리'!$C$5:$C$1558,$A7,'소재개발 실험항목_Total_AX팀 관리'!$D$5:$D$1558,$B7)</f>
        <v>1207.8</v>
      </c>
      <c r="E7" s="719">
        <f t="shared" ref="E7:F44" si="0">C7/1760</f>
        <v>0.43636363636363634</v>
      </c>
      <c r="F7" s="719">
        <f t="shared" si="0"/>
        <v>0.68625000000000003</v>
      </c>
      <c r="G7" s="717"/>
      <c r="H7" s="717" t="s">
        <v>823</v>
      </c>
      <c r="I7" s="717" t="s">
        <v>2979</v>
      </c>
      <c r="J7" s="717" t="s">
        <v>2983</v>
      </c>
      <c r="K7" s="718">
        <f>SUMIFS('소재개발 실험항목_Total_AX팀 관리'!$V$5:$V$1558,'소재개발 실험항목_Total_AX팀 관리'!$C$5:$C$1558,$H7,'소재개발 실험항목_Total_AX팀 관리'!$D$5:$D$1558,$I7,'소재개발 실험항목_Total_AX팀 관리'!$E$5:$E$1558,$J7)</f>
        <v>246</v>
      </c>
      <c r="L7" s="718">
        <f>SUMIFS('소재개발 실험항목_Total_AX팀 관리'!$Y$5:$Y$1558,'소재개발 실험항목_Total_AX팀 관리'!$C$5:$C$1558,$H7,'소재개발 실험항목_Total_AX팀 관리'!$D$5:$D$1558,$I7,'소재개발 실험항목_Total_AX팀 관리'!$E$5:$E$1558,$J7)</f>
        <v>331.2</v>
      </c>
      <c r="M7" s="719">
        <f t="shared" ref="M7:N70" si="1">K7/1760</f>
        <v>0.13977272727272727</v>
      </c>
      <c r="N7" s="719">
        <f t="shared" si="1"/>
        <v>0.18818181818181817</v>
      </c>
      <c r="O7" s="717"/>
      <c r="P7" s="717" t="s">
        <v>823</v>
      </c>
      <c r="Q7" s="717" t="s">
        <v>2979</v>
      </c>
      <c r="R7" s="717" t="s">
        <v>2983</v>
      </c>
      <c r="S7" s="717" t="s">
        <v>965</v>
      </c>
      <c r="T7" s="720" t="str" cm="1">
        <f t="array" ref="T7">_xlfn.TEXTJOIN("→",TRUE,_xlfn.UNIQUE(TRIM(CLEAN(_xlfn._xlws.FILTER('소재개발 실험항목_Total_AX팀 관리'!$H$5:$H$1558,('소재개발 실험항목_Total_AX팀 관리'!$C$5:$C$1558=$P7)*('소재개발 실험항목_Total_AX팀 관리'!$D$5:$D$1558=$Q7)*('소재개발 실험항목_Total_AX팀 관리'!$E$5:$E$1558=$R7)*('소재개발 실험항목_Total_AX팀 관리'!$F$5:$F$1558=$S7)*('소재개발 실험항목_Total_AX팀 관리'!$H$5:$H$1558&lt;&gt;""),"")))))</f>
        <v>시편 준비→장비 로딩→측정→Data 정리</v>
      </c>
      <c r="U7" s="724">
        <f>SUMIFS('소재개발 실험항목_Total_AX팀 관리'!$V$5:$V$1558,'소재개발 실험항목_Total_AX팀 관리'!$C$5:$C$1558,$P7,'소재개발 실험항목_Total_AX팀 관리'!$D$5:$D$1558,$Q7,'소재개발 실험항목_Total_AX팀 관리'!$E$5:$E$1558,$R7,'소재개발 실험항목_Total_AX팀 관리'!$F$5:$F$1558,$S7)</f>
        <v>126</v>
      </c>
      <c r="V7" s="724">
        <f>SUMIFS('소재개발 실험항목_Total_AX팀 관리'!$Y$5:$Y$1558,'소재개발 실험항목_Total_AX팀 관리'!$C$5:$C$1558,$P7,'소재개발 실험항목_Total_AX팀 관리'!$D$5:$D$1558,$Q7,'소재개발 실험항목_Total_AX팀 관리'!$E$5:$E$1558,$R7,'소재개발 실험항목_Total_AX팀 관리'!$F$5:$F$1558,$S7)</f>
        <v>151.19999999999999</v>
      </c>
      <c r="W7" s="725">
        <f t="shared" ref="W7:X70" si="2">U7/1760</f>
        <v>7.1590909090909094E-2</v>
      </c>
      <c r="X7" s="725">
        <f t="shared" si="2"/>
        <v>8.5909090909090907E-2</v>
      </c>
      <c r="Z7" t="s">
        <v>2979</v>
      </c>
      <c r="AA7" t="s">
        <v>2993</v>
      </c>
      <c r="AB7" t="s">
        <v>2034</v>
      </c>
      <c r="AC7" t="s">
        <v>3079</v>
      </c>
      <c r="AD7" s="716" t="s">
        <v>3292</v>
      </c>
      <c r="AE7" s="716" t="s">
        <v>3292</v>
      </c>
      <c r="AF7" s="716" t="s">
        <v>3292</v>
      </c>
      <c r="AG7" s="716" t="s">
        <v>3292</v>
      </c>
      <c r="AH7" s="716" t="s">
        <v>3292</v>
      </c>
      <c r="AI7" s="716" t="s">
        <v>3292</v>
      </c>
      <c r="AJ7" s="716" t="s">
        <v>3292</v>
      </c>
      <c r="AK7" s="716" t="s">
        <v>3292</v>
      </c>
      <c r="AL7" s="716" t="s">
        <v>3292</v>
      </c>
      <c r="AM7" s="716" t="s">
        <v>3292</v>
      </c>
      <c r="AN7" s="716" t="s">
        <v>3292</v>
      </c>
      <c r="AO7" s="716" t="s">
        <v>3292</v>
      </c>
      <c r="AP7" s="716" t="s">
        <v>3292</v>
      </c>
      <c r="AQ7" s="716" t="s">
        <v>3292</v>
      </c>
      <c r="AR7" s="716" t="s">
        <v>3292</v>
      </c>
      <c r="AS7" s="716" t="s">
        <v>3292</v>
      </c>
      <c r="AT7" s="716" t="s">
        <v>3292</v>
      </c>
      <c r="AU7" s="716" t="s">
        <v>3292</v>
      </c>
      <c r="AV7" s="716" t="s">
        <v>3292</v>
      </c>
      <c r="AW7" s="716" t="s">
        <v>3292</v>
      </c>
      <c r="AX7" s="716" t="s">
        <v>3292</v>
      </c>
      <c r="AY7" s="716" t="s">
        <v>3292</v>
      </c>
      <c r="AZ7" s="716" t="s">
        <v>3292</v>
      </c>
      <c r="BA7" s="716" t="s">
        <v>3292</v>
      </c>
      <c r="BB7" s="716" t="s">
        <v>3292</v>
      </c>
      <c r="BC7" s="716" t="s">
        <v>3292</v>
      </c>
    </row>
    <row r="8" spans="1:55" ht="32.15" hidden="1" customHeight="1">
      <c r="A8" s="717" t="s">
        <v>823</v>
      </c>
      <c r="B8" s="717" t="s">
        <v>2981</v>
      </c>
      <c r="C8" s="718">
        <f>SUMIFS('소재개발 실험항목_Total_AX팀 관리'!$V$5:$V$1558,'소재개발 실험항목_Total_AX팀 관리'!$C$5:$C$1558,$A8,'소재개발 실험항목_Total_AX팀 관리'!$D$5:$D$1558,$B8)</f>
        <v>852</v>
      </c>
      <c r="D8" s="718">
        <f>SUMIFS('소재개발 실험항목_Total_AX팀 관리'!$Y$5:$Y$1558,'소재개발 실험항목_Total_AX팀 관리'!$C$5:$C$1558,$A8,'소재개발 실험항목_Total_AX팀 관리'!$D$5:$D$1558,$B8)</f>
        <v>1386</v>
      </c>
      <c r="E8" s="719">
        <f t="shared" si="0"/>
        <v>0.48409090909090907</v>
      </c>
      <c r="F8" s="719">
        <f t="shared" si="0"/>
        <v>0.78749999999999998</v>
      </c>
      <c r="G8" s="717"/>
      <c r="H8" s="717" t="s">
        <v>823</v>
      </c>
      <c r="I8" s="717" t="s">
        <v>2979</v>
      </c>
      <c r="J8" s="717" t="s">
        <v>174</v>
      </c>
      <c r="K8" s="718">
        <f>SUMIFS('소재개발 실험항목_Total_AX팀 관리'!$V$5:$V$1558,'소재개발 실험항목_Total_AX팀 관리'!$C$5:$C$1558,$H8,'소재개발 실험항목_Total_AX팀 관리'!$D$5:$D$1558,$I8,'소재개발 실험항목_Total_AX팀 관리'!$E$5:$E$1558,$J8)</f>
        <v>3471.6</v>
      </c>
      <c r="L8" s="718">
        <f>SUMIFS('소재개발 실험항목_Total_AX팀 관리'!$Y$5:$Y$1558,'소재개발 실험항목_Total_AX팀 관리'!$C$5:$C$1558,$H8,'소재개발 실험항목_Total_AX팀 관리'!$D$5:$D$1558,$I8,'소재개발 실험항목_Total_AX팀 관리'!$E$5:$E$1558,$J8)</f>
        <v>4129.8</v>
      </c>
      <c r="M8" s="719">
        <f t="shared" si="1"/>
        <v>1.9724999999999999</v>
      </c>
      <c r="N8" s="719">
        <f t="shared" si="1"/>
        <v>2.3464772727272729</v>
      </c>
      <c r="O8" s="717"/>
      <c r="P8" s="717" t="s">
        <v>823</v>
      </c>
      <c r="Q8" s="717" t="s">
        <v>2979</v>
      </c>
      <c r="R8" s="717" t="s">
        <v>2983</v>
      </c>
      <c r="S8" s="717" t="s">
        <v>958</v>
      </c>
      <c r="T8" s="720" t="str" cm="1">
        <f t="array" ref="T8">_xlfn.TEXTJOIN("→",TRUE,_xlfn.UNIQUE(TRIM(CLEAN(_xlfn._xlws.FILTER('소재개발 실험항목_Total_AX팀 관리'!$H$5:$H$1558,('소재개발 실험항목_Total_AX팀 관리'!$C$5:$C$1558=$P8)*('소재개발 실험항목_Total_AX팀 관리'!$D$5:$D$1558=$Q8)*('소재개발 실험항목_Total_AX팀 관리'!$E$5:$E$1558=$R8)*('소재개발 실험항목_Total_AX팀 관리'!$F$5:$F$1558=$S8)*('소재개발 실험항목_Total_AX팀 관리'!$H$5:$H$1558&lt;&gt;""),"")))))</f>
        <v>전극 압연→두께 및 무게 측정→기공률 계산</v>
      </c>
      <c r="U8" s="724">
        <f>SUMIFS('소재개발 실험항목_Total_AX팀 관리'!$V$5:$V$1558,'소재개발 실험항목_Total_AX팀 관리'!$C$5:$C$1558,$P8,'소재개발 실험항목_Total_AX팀 관리'!$D$5:$D$1558,$Q8,'소재개발 실험항목_Total_AX팀 관리'!$E$5:$E$1558,$R8,'소재개발 실험항목_Total_AX팀 관리'!$F$5:$F$1558,$S8)</f>
        <v>120</v>
      </c>
      <c r="V8" s="724">
        <f>SUMIFS('소재개발 실험항목_Total_AX팀 관리'!$Y$5:$Y$1558,'소재개발 실험항목_Total_AX팀 관리'!$C$5:$C$1558,$P8,'소재개발 실험항목_Total_AX팀 관리'!$D$5:$D$1558,$Q8,'소재개발 실험항목_Total_AX팀 관리'!$E$5:$E$1558,$R8,'소재개발 실험항목_Total_AX팀 관리'!$F$5:$F$1558,$S8)</f>
        <v>180</v>
      </c>
      <c r="W8" s="725">
        <f t="shared" si="2"/>
        <v>6.8181818181818177E-2</v>
      </c>
      <c r="X8" s="725">
        <f t="shared" si="2"/>
        <v>0.10227272727272728</v>
      </c>
      <c r="Z8" t="s">
        <v>2979</v>
      </c>
      <c r="AA8" t="s">
        <v>2993</v>
      </c>
      <c r="AB8" t="s">
        <v>908</v>
      </c>
      <c r="AC8" t="s">
        <v>910</v>
      </c>
      <c r="AD8" s="716" t="s">
        <v>3292</v>
      </c>
      <c r="AE8" s="716" t="s">
        <v>3292</v>
      </c>
      <c r="AF8" s="716" t="s">
        <v>3292</v>
      </c>
      <c r="AG8" s="716" t="s">
        <v>3292</v>
      </c>
      <c r="AH8" s="716" t="s">
        <v>3292</v>
      </c>
      <c r="AI8" s="716" t="s">
        <v>3292</v>
      </c>
      <c r="AJ8" s="716" t="s">
        <v>3292</v>
      </c>
      <c r="AK8" s="716" t="s">
        <v>3292</v>
      </c>
      <c r="AL8" s="716" t="s">
        <v>3292</v>
      </c>
      <c r="AM8" s="716" t="s">
        <v>3292</v>
      </c>
      <c r="AN8" s="716" t="s">
        <v>3292</v>
      </c>
      <c r="AO8" s="716" t="s">
        <v>3292</v>
      </c>
      <c r="AP8" s="716" t="s">
        <v>3292</v>
      </c>
      <c r="AQ8" s="716" t="s">
        <v>3292</v>
      </c>
      <c r="AR8" s="716" t="s">
        <v>3292</v>
      </c>
      <c r="AS8" s="716" t="s">
        <v>3292</v>
      </c>
      <c r="AT8" s="716" t="s">
        <v>3292</v>
      </c>
      <c r="AU8" s="716" t="s">
        <v>3292</v>
      </c>
      <c r="AV8" s="716" t="s">
        <v>3292</v>
      </c>
      <c r="AW8" s="716" t="s">
        <v>3292</v>
      </c>
      <c r="AX8" s="716" t="s">
        <v>3292</v>
      </c>
      <c r="AY8" s="716" t="s">
        <v>3292</v>
      </c>
      <c r="AZ8" s="716" t="s">
        <v>3292</v>
      </c>
      <c r="BA8" s="716" t="s">
        <v>3292</v>
      </c>
      <c r="BB8" s="716" t="s">
        <v>3296</v>
      </c>
      <c r="BC8" s="716" t="s">
        <v>3296</v>
      </c>
    </row>
    <row r="9" spans="1:55" ht="32.15" hidden="1" customHeight="1">
      <c r="A9" s="717" t="s">
        <v>88</v>
      </c>
      <c r="B9" s="717" t="s">
        <v>2979</v>
      </c>
      <c r="C9" s="718">
        <f>SUMIFS('소재개발 실험항목_Total_AX팀 관리'!$V$5:$V$1558,'소재개발 실험항목_Total_AX팀 관리'!$C$5:$C$1558,$A9,'소재개발 실험항목_Total_AX팀 관리'!$D$5:$D$1558,$B9)</f>
        <v>11229.37972356751</v>
      </c>
      <c r="D9" s="718">
        <f>SUMIFS('소재개발 실험항목_Total_AX팀 관리'!$Y$5:$Y$1558,'소재개발 실험항목_Total_AX팀 관리'!$C$5:$C$1558,$A9,'소재개발 실험항목_Total_AX팀 관리'!$D$5:$D$1558,$B9)</f>
        <v>39927.960950100685</v>
      </c>
      <c r="E9" s="719">
        <f t="shared" si="0"/>
        <v>6.3803293883906305</v>
      </c>
      <c r="F9" s="719">
        <f t="shared" si="0"/>
        <v>22.686341448920842</v>
      </c>
      <c r="G9" s="717"/>
      <c r="H9" s="717" t="s">
        <v>823</v>
      </c>
      <c r="I9" s="717" t="s">
        <v>2980</v>
      </c>
      <c r="J9" s="717" t="s">
        <v>2984</v>
      </c>
      <c r="K9" s="718">
        <f>SUMIFS('소재개발 실험항목_Total_AX팀 관리'!$V$5:$V$1558,'소재개발 실험항목_Total_AX팀 관리'!$C$5:$C$1558,$H9,'소재개발 실험항목_Total_AX팀 관리'!$D$5:$D$1558,$I9,'소재개발 실험항목_Total_AX팀 관리'!$E$5:$E$1558,$J9)</f>
        <v>102</v>
      </c>
      <c r="L9" s="718">
        <f>SUMIFS('소재개발 실험항목_Total_AX팀 관리'!$Y$5:$Y$1558,'소재개발 실험항목_Total_AX팀 관리'!$C$5:$C$1558,$H9,'소재개발 실험항목_Total_AX팀 관리'!$D$5:$D$1558,$I9,'소재개발 실험항목_Total_AX팀 관리'!$E$5:$E$1558,$J9)</f>
        <v>142.80000000000001</v>
      </c>
      <c r="M9" s="719">
        <f t="shared" si="1"/>
        <v>5.7954545454545453E-2</v>
      </c>
      <c r="N9" s="719">
        <f t="shared" si="1"/>
        <v>8.1136363636363645E-2</v>
      </c>
      <c r="O9" s="717"/>
      <c r="P9" s="717" t="s">
        <v>823</v>
      </c>
      <c r="Q9" s="717" t="s">
        <v>2979</v>
      </c>
      <c r="R9" s="717" t="s">
        <v>174</v>
      </c>
      <c r="S9" s="717" t="s">
        <v>881</v>
      </c>
      <c r="T9" s="720" t="str" cm="1">
        <f t="array" ref="T9">_xlfn.TEXTJOIN("→",TRUE,_xlfn.UNIQUE(TRIM(CLEAN(_xlfn._xlws.FILTER('소재개발 실험항목_Total_AX팀 관리'!$H$5:$H$1558,('소재개발 실험항목_Total_AX팀 관리'!$C$5:$C$1558=$P9)*('소재개발 실험항목_Total_AX팀 관리'!$D$5:$D$1558=$Q9)*('소재개발 실험항목_Total_AX팀 관리'!$E$5:$E$1558=$R9)*('소재개발 실험항목_Total_AX팀 관리'!$F$5:$F$1558=$S9)*('소재개발 실험항목_Total_AX팀 관리'!$H$5:$H$1558&lt;&gt;""),"")))))</f>
        <v>샘플링→빈 바이알과 샘플소분한 바이알 장착→측정 온도 조건 설정→Calibration→측정→Data 정리→세척 및 정리</v>
      </c>
      <c r="U9" s="724">
        <f>SUMIFS('소재개발 실험항목_Total_AX팀 관리'!$V$5:$V$1558,'소재개발 실험항목_Total_AX팀 관리'!$C$5:$C$1558,$P9,'소재개발 실험항목_Total_AX팀 관리'!$D$5:$D$1558,$Q9,'소재개발 실험항목_Total_AX팀 관리'!$E$5:$E$1558,$R9,'소재개발 실험항목_Total_AX팀 관리'!$F$5:$F$1558,$S9)</f>
        <v>234</v>
      </c>
      <c r="V9" s="724">
        <f>SUMIFS('소재개발 실험항목_Total_AX팀 관리'!$Y$5:$Y$1558,'소재개발 실험항목_Total_AX팀 관리'!$C$5:$C$1558,$P9,'소재개발 실험항목_Total_AX팀 관리'!$D$5:$D$1558,$Q9,'소재개발 실험항목_Total_AX팀 관리'!$E$5:$E$1558,$R9,'소재개발 실험항목_Total_AX팀 관리'!$F$5:$F$1558,$S9)</f>
        <v>234</v>
      </c>
      <c r="W9" s="725">
        <f t="shared" si="2"/>
        <v>0.13295454545454546</v>
      </c>
      <c r="X9" s="725">
        <f t="shared" si="2"/>
        <v>0.13295454545454546</v>
      </c>
      <c r="Z9" t="s">
        <v>2979</v>
      </c>
      <c r="AA9" t="s">
        <v>2993</v>
      </c>
      <c r="AB9" t="s">
        <v>868</v>
      </c>
      <c r="AC9" t="s">
        <v>3080</v>
      </c>
      <c r="AD9" s="716" t="s">
        <v>3292</v>
      </c>
      <c r="AE9" s="716" t="s">
        <v>3292</v>
      </c>
      <c r="AF9" s="716" t="s">
        <v>3292</v>
      </c>
      <c r="AG9" s="716" t="s">
        <v>3292</v>
      </c>
      <c r="AH9" s="716" t="s">
        <v>3292</v>
      </c>
      <c r="AI9" s="716" t="s">
        <v>3292</v>
      </c>
      <c r="AJ9" s="716" t="s">
        <v>3292</v>
      </c>
      <c r="AK9" s="716" t="s">
        <v>3292</v>
      </c>
      <c r="AL9" s="716" t="s">
        <v>3292</v>
      </c>
      <c r="AM9" s="716" t="s">
        <v>3292</v>
      </c>
      <c r="AN9" s="716" t="s">
        <v>3292</v>
      </c>
      <c r="AO9" s="716" t="s">
        <v>3292</v>
      </c>
      <c r="AP9" s="716" t="s">
        <v>3292</v>
      </c>
      <c r="AQ9" s="716" t="s">
        <v>3292</v>
      </c>
      <c r="AR9" s="716" t="s">
        <v>3292</v>
      </c>
      <c r="AS9" s="716" t="s">
        <v>3292</v>
      </c>
      <c r="AT9" s="716" t="s">
        <v>3292</v>
      </c>
      <c r="AU9" s="716" t="s">
        <v>3292</v>
      </c>
      <c r="AV9" s="716" t="s">
        <v>3292</v>
      </c>
      <c r="AW9" s="716" t="s">
        <v>3292</v>
      </c>
      <c r="AX9" s="716" t="s">
        <v>3292</v>
      </c>
      <c r="AY9" s="716" t="s">
        <v>3292</v>
      </c>
      <c r="AZ9" s="716" t="s">
        <v>3292</v>
      </c>
      <c r="BA9" s="716" t="s">
        <v>3292</v>
      </c>
      <c r="BB9" s="716" t="s">
        <v>3292</v>
      </c>
      <c r="BC9" s="716" t="s">
        <v>3292</v>
      </c>
    </row>
    <row r="10" spans="1:55" ht="32.15" hidden="1" customHeight="1">
      <c r="A10" s="717" t="s">
        <v>88</v>
      </c>
      <c r="B10" s="717" t="s">
        <v>2980</v>
      </c>
      <c r="C10" s="718">
        <f>SUMIFS('소재개발 실험항목_Total_AX팀 관리'!$V$5:$V$1558,'소재개발 실험항목_Total_AX팀 관리'!$C$5:$C$1558,$A10,'소재개발 실험항목_Total_AX팀 관리'!$D$5:$D$1558,$B10)</f>
        <v>3811.2000000000007</v>
      </c>
      <c r="D10" s="718">
        <f>SUMIFS('소재개발 실험항목_Total_AX팀 관리'!$Y$5:$Y$1558,'소재개발 실험항목_Total_AX팀 관리'!$C$5:$C$1558,$A10,'소재개발 실험항목_Total_AX팀 관리'!$D$5:$D$1558,$B10)</f>
        <v>6316.8</v>
      </c>
      <c r="E10" s="719">
        <f t="shared" si="0"/>
        <v>2.165454545454546</v>
      </c>
      <c r="F10" s="719">
        <f t="shared" si="0"/>
        <v>3.5890909090909093</v>
      </c>
      <c r="G10" s="717"/>
      <c r="H10" s="717" t="s">
        <v>823</v>
      </c>
      <c r="I10" s="717" t="s">
        <v>2980</v>
      </c>
      <c r="J10" s="717" t="s">
        <v>2985</v>
      </c>
      <c r="K10" s="718">
        <f>SUMIFS('소재개발 실험항목_Total_AX팀 관리'!$V$5:$V$1558,'소재개발 실험항목_Total_AX팀 관리'!$C$5:$C$1558,$H10,'소재개발 실험항목_Total_AX팀 관리'!$D$5:$D$1558,$I10,'소재개발 실험항목_Total_AX팀 관리'!$E$5:$E$1558,$J10)</f>
        <v>486</v>
      </c>
      <c r="L10" s="718">
        <f>SUMIFS('소재개발 실험항목_Total_AX팀 관리'!$Y$5:$Y$1558,'소재개발 실험항목_Total_AX팀 관리'!$C$5:$C$1558,$H10,'소재개발 실험항목_Total_AX팀 관리'!$D$5:$D$1558,$I10,'소재개발 실험항목_Total_AX팀 관리'!$E$5:$E$1558,$J10)</f>
        <v>765</v>
      </c>
      <c r="M10" s="719">
        <f t="shared" si="1"/>
        <v>0.27613636363636362</v>
      </c>
      <c r="N10" s="719">
        <f t="shared" si="1"/>
        <v>0.43465909090909088</v>
      </c>
      <c r="O10" s="717"/>
      <c r="P10" s="717" t="s">
        <v>823</v>
      </c>
      <c r="Q10" s="717" t="s">
        <v>2979</v>
      </c>
      <c r="R10" s="717" t="s">
        <v>174</v>
      </c>
      <c r="S10" s="717" t="s">
        <v>899</v>
      </c>
      <c r="T10" s="720" t="str" cm="1">
        <f t="array" ref="T10">_xlfn.TEXTJOIN("→",TRUE,_xlfn.UNIQUE(TRIM(CLEAN(_xlfn._xlws.FILTER('소재개발 실험항목_Total_AX팀 관리'!$H$5:$H$1558,('소재개발 실험항목_Total_AX팀 관리'!$C$5:$C$1558=$P10)*('소재개발 실험항목_Total_AX팀 관리'!$D$5:$D$1558=$Q10)*('소재개발 실험항목_Total_AX팀 관리'!$E$5:$E$1558=$R10)*('소재개발 실험항목_Total_AX팀 관리'!$F$5:$F$1558=$S10)*('소재개발 실험항목_Total_AX팀 관리'!$H$5:$H$1558&lt;&gt;""),"")))))</f>
        <v>산성, 중성, 염기성 표준 용액으로 장비 calibraition→1 g의 활물질을 정량하고 3차 증류수와 혼합하여 mixing→감압필터를 사용하여 혼합 용액 추출→필터링 된 용액을 잔류 리튬 측정장치를 사용하여 측정→3차 증류수를 사용하여 장비 세척</v>
      </c>
      <c r="U10" s="724">
        <f>SUMIFS('소재개발 실험항목_Total_AX팀 관리'!$V$5:$V$1558,'소재개발 실험항목_Total_AX팀 관리'!$C$5:$C$1558,$P10,'소재개발 실험항목_Total_AX팀 관리'!$D$5:$D$1558,$Q10,'소재개발 실험항목_Total_AX팀 관리'!$E$5:$E$1558,$R10,'소재개발 실험항목_Total_AX팀 관리'!$F$5:$F$1558,$S10)</f>
        <v>60</v>
      </c>
      <c r="V10" s="724">
        <f>SUMIFS('소재개발 실험항목_Total_AX팀 관리'!$Y$5:$Y$1558,'소재개발 실험항목_Total_AX팀 관리'!$C$5:$C$1558,$P10,'소재개발 실험항목_Total_AX팀 관리'!$D$5:$D$1558,$Q10,'소재개발 실험항목_Total_AX팀 관리'!$E$5:$E$1558,$R10,'소재개발 실험항목_Total_AX팀 관리'!$F$5:$F$1558,$S10)</f>
        <v>72.000000000000014</v>
      </c>
      <c r="W10" s="725">
        <f t="shared" si="2"/>
        <v>3.4090909090909088E-2</v>
      </c>
      <c r="X10" s="725">
        <f t="shared" si="2"/>
        <v>4.0909090909090916E-2</v>
      </c>
      <c r="Z10" t="s">
        <v>2979</v>
      </c>
      <c r="AA10" t="s">
        <v>2993</v>
      </c>
      <c r="AB10" t="s">
        <v>94</v>
      </c>
      <c r="AC10" t="s">
        <v>3081</v>
      </c>
      <c r="AD10" s="716" t="s">
        <v>3292</v>
      </c>
      <c r="AE10" s="716" t="s">
        <v>3292</v>
      </c>
      <c r="AF10" s="716" t="s">
        <v>3292</v>
      </c>
      <c r="AG10" s="716" t="s">
        <v>3292</v>
      </c>
      <c r="AH10" s="716" t="s">
        <v>3292</v>
      </c>
      <c r="AI10" s="716" t="s">
        <v>3292</v>
      </c>
      <c r="AJ10" s="716" t="s">
        <v>3292</v>
      </c>
      <c r="AK10" s="716" t="s">
        <v>3292</v>
      </c>
      <c r="AL10" s="716" t="s">
        <v>3292</v>
      </c>
      <c r="AM10" s="716" t="s">
        <v>3292</v>
      </c>
      <c r="AN10" s="716" t="s">
        <v>3292</v>
      </c>
      <c r="AO10" s="716" t="s">
        <v>3292</v>
      </c>
      <c r="AP10" s="716" t="s">
        <v>3292</v>
      </c>
      <c r="AQ10" s="716" t="s">
        <v>3292</v>
      </c>
      <c r="AR10" s="716" t="s">
        <v>3292</v>
      </c>
      <c r="AS10" s="716" t="s">
        <v>3292</v>
      </c>
      <c r="AT10" s="716" t="s">
        <v>3292</v>
      </c>
      <c r="AU10" s="716" t="s">
        <v>3292</v>
      </c>
      <c r="AV10" s="716" t="s">
        <v>3292</v>
      </c>
      <c r="AW10" s="716" t="s">
        <v>3292</v>
      </c>
      <c r="AX10" s="716" t="s">
        <v>3292</v>
      </c>
      <c r="AY10" s="716" t="s">
        <v>3292</v>
      </c>
      <c r="AZ10" s="716" t="s">
        <v>3292</v>
      </c>
      <c r="BA10" s="716" t="s">
        <v>3292</v>
      </c>
      <c r="BB10" s="716" t="s">
        <v>3292</v>
      </c>
      <c r="BC10" s="716" t="s">
        <v>3292</v>
      </c>
    </row>
    <row r="11" spans="1:55" ht="32.15" hidden="1" customHeight="1">
      <c r="A11" s="717" t="s">
        <v>88</v>
      </c>
      <c r="B11" s="717" t="s">
        <v>2981</v>
      </c>
      <c r="C11" s="718">
        <f>SUMIFS('소재개발 실험항목_Total_AX팀 관리'!$V$5:$V$1558,'소재개발 실험항목_Total_AX팀 관리'!$C$5:$C$1558,$A11,'소재개발 실험항목_Total_AX팀 관리'!$D$5:$D$1558,$B11)</f>
        <v>614.40000000000009</v>
      </c>
      <c r="D11" s="718">
        <f>SUMIFS('소재개발 실험항목_Total_AX팀 관리'!$Y$5:$Y$1558,'소재개발 실험항목_Total_AX팀 관리'!$C$5:$C$1558,$A11,'소재개발 실험항목_Total_AX팀 관리'!$D$5:$D$1558,$B11)</f>
        <v>1228.8000000000002</v>
      </c>
      <c r="E11" s="719">
        <f t="shared" si="0"/>
        <v>0.34909090909090912</v>
      </c>
      <c r="F11" s="719">
        <f t="shared" si="0"/>
        <v>0.69818181818181824</v>
      </c>
      <c r="G11" s="717"/>
      <c r="H11" s="717" t="s">
        <v>823</v>
      </c>
      <c r="I11" s="717" t="s">
        <v>2980</v>
      </c>
      <c r="J11" s="717" t="s">
        <v>1949</v>
      </c>
      <c r="K11" s="718">
        <f>SUMIFS('소재개발 실험항목_Total_AX팀 관리'!$V$5:$V$1558,'소재개발 실험항목_Total_AX팀 관리'!$C$5:$C$1558,$H11,'소재개발 실험항목_Total_AX팀 관리'!$D$5:$D$1558,$I11,'소재개발 실험항목_Total_AX팀 관리'!$E$5:$E$1558,$J11)</f>
        <v>180</v>
      </c>
      <c r="L11" s="718">
        <f>SUMIFS('소재개발 실험항목_Total_AX팀 관리'!$Y$5:$Y$1558,'소재개발 실험항목_Total_AX팀 관리'!$C$5:$C$1558,$H11,'소재개발 실험항목_Total_AX팀 관리'!$D$5:$D$1558,$I11,'소재개발 실험항목_Total_AX팀 관리'!$E$5:$E$1558,$J11)</f>
        <v>300</v>
      </c>
      <c r="M11" s="719">
        <f t="shared" si="1"/>
        <v>0.10227272727272728</v>
      </c>
      <c r="N11" s="719">
        <f t="shared" si="1"/>
        <v>0.17045454545454544</v>
      </c>
      <c r="O11" s="717"/>
      <c r="P11" s="717" t="s">
        <v>823</v>
      </c>
      <c r="Q11" s="717" t="s">
        <v>2979</v>
      </c>
      <c r="R11" s="717" t="s">
        <v>174</v>
      </c>
      <c r="S11" s="717" t="s">
        <v>918</v>
      </c>
      <c r="T11" s="720" t="str" cm="1">
        <f t="array" ref="T11">_xlfn.TEXTJOIN("→",TRUE,_xlfn.UNIQUE(TRIM(CLEAN(_xlfn._xlws.FILTER('소재개발 실험항목_Total_AX팀 관리'!$H$5:$H$1558,('소재개발 실험항목_Total_AX팀 관리'!$C$5:$C$1558=$P11)*('소재개발 실험항목_Total_AX팀 관리'!$D$5:$D$1558=$Q11)*('소재개발 실험항목_Total_AX팀 관리'!$E$5:$E$1558=$R11)*('소재개발 실험항목_Total_AX팀 관리'!$F$5:$F$1558=$S11)*('소재개발 실험항목_Total_AX팀 관리'!$H$5:$H$1558&lt;&gt;""),"")))))</f>
        <v>분석팀 의뢰_미량(약 1g 수준) 시료 분석 의뢰, 분석팀 SOP 활용</v>
      </c>
      <c r="U11" s="726">
        <f>SUMIFS('소재개발 실험항목_Total_AX팀 관리'!$V$5:$V$1558,'소재개발 실험항목_Total_AX팀 관리'!$C$5:$C$1558,$P11,'소재개발 실험항목_Total_AX팀 관리'!$D$5:$D$1558,$Q11,'소재개발 실험항목_Total_AX팀 관리'!$E$5:$E$1558,$R11,'소재개발 실험항목_Total_AX팀 관리'!$F$5:$F$1558,$S11)</f>
        <v>0</v>
      </c>
      <c r="V11" s="726">
        <f>SUMIFS('소재개발 실험항목_Total_AX팀 관리'!$Y$5:$Y$1558,'소재개발 실험항목_Total_AX팀 관리'!$C$5:$C$1558,$P11,'소재개발 실험항목_Total_AX팀 관리'!$D$5:$D$1558,$Q11,'소재개발 실험항목_Total_AX팀 관리'!$E$5:$E$1558,$R11,'소재개발 실험항목_Total_AX팀 관리'!$F$5:$F$1558,$S11)</f>
        <v>0</v>
      </c>
      <c r="W11" s="727">
        <f t="shared" si="2"/>
        <v>0</v>
      </c>
      <c r="X11" s="727">
        <f t="shared" si="2"/>
        <v>0</v>
      </c>
      <c r="Z11" t="s">
        <v>2979</v>
      </c>
      <c r="AA11" t="s">
        <v>2994</v>
      </c>
      <c r="AB11" t="s">
        <v>99</v>
      </c>
      <c r="AC11" t="s">
        <v>3082</v>
      </c>
      <c r="AD11" s="716" t="s">
        <v>3292</v>
      </c>
      <c r="AE11" s="716" t="s">
        <v>3292</v>
      </c>
      <c r="AF11" s="716" t="s">
        <v>3292</v>
      </c>
      <c r="AG11" s="716" t="s">
        <v>3292</v>
      </c>
      <c r="AH11" s="716" t="s">
        <v>3292</v>
      </c>
      <c r="AI11" s="716" t="s">
        <v>3292</v>
      </c>
      <c r="AJ11" s="716" t="s">
        <v>3292</v>
      </c>
      <c r="AK11" s="716" t="s">
        <v>3292</v>
      </c>
      <c r="AL11" s="716" t="s">
        <v>3292</v>
      </c>
      <c r="AM11" s="716" t="s">
        <v>3292</v>
      </c>
      <c r="AN11" s="716" t="s">
        <v>3292</v>
      </c>
      <c r="AO11" s="716" t="s">
        <v>3292</v>
      </c>
      <c r="AP11" s="716" t="s">
        <v>3292</v>
      </c>
      <c r="AQ11" s="716" t="s">
        <v>3292</v>
      </c>
      <c r="AR11" s="716" t="s">
        <v>3292</v>
      </c>
      <c r="AS11" s="716" t="s">
        <v>3292</v>
      </c>
      <c r="AT11" s="716" t="s">
        <v>3292</v>
      </c>
      <c r="AU11" s="716" t="s">
        <v>3292</v>
      </c>
      <c r="AV11" s="716" t="s">
        <v>3292</v>
      </c>
      <c r="AW11" s="716" t="s">
        <v>3292</v>
      </c>
      <c r="AX11" s="716" t="s">
        <v>3292</v>
      </c>
      <c r="AY11" s="716" t="s">
        <v>3292</v>
      </c>
      <c r="AZ11" s="716" t="s">
        <v>3292</v>
      </c>
      <c r="BA11" s="716" t="s">
        <v>3292</v>
      </c>
      <c r="BB11" s="716" t="s">
        <v>3292</v>
      </c>
      <c r="BC11" s="716" t="s">
        <v>3292</v>
      </c>
    </row>
    <row r="12" spans="1:55" ht="32.15" hidden="1" customHeight="1">
      <c r="A12" s="717" t="s">
        <v>89</v>
      </c>
      <c r="B12" s="717" t="s">
        <v>2979</v>
      </c>
      <c r="C12" s="718">
        <f>SUMIFS('소재개발 실험항목_Total_AX팀 관리'!$V$5:$V$1558,'소재개발 실험항목_Total_AX팀 관리'!$C$5:$C$1558,$A12,'소재개발 실험항목_Total_AX팀 관리'!$D$5:$D$1558,$B12)</f>
        <v>24606.907011671563</v>
      </c>
      <c r="D12" s="718">
        <f>SUMIFS('소재개발 실험항목_Total_AX팀 관리'!$Y$5:$Y$1558,'소재개발 실험항목_Total_AX팀 관리'!$C$5:$C$1558,$A12,'소재개발 실험항목_Total_AX팀 관리'!$D$5:$D$1558,$B12)</f>
        <v>74852.135058357817</v>
      </c>
      <c r="E12" s="719">
        <f t="shared" si="0"/>
        <v>13.981197165722479</v>
      </c>
      <c r="F12" s="719">
        <f t="shared" si="0"/>
        <v>42.529622192248759</v>
      </c>
      <c r="G12" s="717"/>
      <c r="H12" s="717" t="s">
        <v>823</v>
      </c>
      <c r="I12" s="717" t="s">
        <v>2981</v>
      </c>
      <c r="J12" s="717" t="s">
        <v>2986</v>
      </c>
      <c r="K12" s="718">
        <f>SUMIFS('소재개발 실험항목_Total_AX팀 관리'!$V$5:$V$1558,'소재개발 실험항목_Total_AX팀 관리'!$C$5:$C$1558,$H12,'소재개발 실험항목_Total_AX팀 관리'!$D$5:$D$1558,$I12,'소재개발 실험항목_Total_AX팀 관리'!$E$5:$E$1558,$J12)</f>
        <v>276</v>
      </c>
      <c r="L12" s="718">
        <f>SUMIFS('소재개발 실험항목_Total_AX팀 관리'!$Y$5:$Y$1558,'소재개발 실험항목_Total_AX팀 관리'!$C$5:$C$1558,$H12,'소재개발 실험항목_Total_AX팀 관리'!$D$5:$D$1558,$I12,'소재개발 실험항목_Total_AX팀 관리'!$E$5:$E$1558,$J12)</f>
        <v>426</v>
      </c>
      <c r="M12" s="719">
        <f t="shared" si="1"/>
        <v>0.15681818181818183</v>
      </c>
      <c r="N12" s="719">
        <f t="shared" si="1"/>
        <v>0.24204545454545454</v>
      </c>
      <c r="O12" s="717"/>
      <c r="P12" s="717" t="s">
        <v>823</v>
      </c>
      <c r="Q12" s="717" t="s">
        <v>2979</v>
      </c>
      <c r="R12" s="717" t="s">
        <v>174</v>
      </c>
      <c r="S12" s="717" t="s">
        <v>931</v>
      </c>
      <c r="T12" s="720" t="str" cm="1">
        <f t="array" ref="T12">_xlfn.TEXTJOIN("→",TRUE,_xlfn.UNIQUE(TRIM(CLEAN(_xlfn._xlws.FILTER('소재개발 실험항목_Total_AX팀 관리'!$H$5:$H$1558,('소재개발 실험항목_Total_AX팀 관리'!$C$5:$C$1558=$P12)*('소재개발 실험항목_Total_AX팀 관리'!$D$5:$D$1558=$Q12)*('소재개발 실험항목_Total_AX팀 관리'!$E$5:$E$1558=$R12)*('소재개발 실험항목_Total_AX팀 관리'!$F$5:$F$1558=$S12)*('소재개발 실험항목_Total_AX팀 관리'!$H$5:$H$1558&lt;&gt;""),"")))))</f>
        <v>분석팀 의뢰_미량(약 1g 수준) 시료 분석 의뢰, 분석팀 SOP 활용</v>
      </c>
      <c r="U12" s="726">
        <f>SUMIFS('소재개발 실험항목_Total_AX팀 관리'!$V$5:$V$1558,'소재개발 실험항목_Total_AX팀 관리'!$C$5:$C$1558,$P12,'소재개발 실험항목_Total_AX팀 관리'!$D$5:$D$1558,$Q12,'소재개발 실험항목_Total_AX팀 관리'!$E$5:$E$1558,$R12,'소재개발 실험항목_Total_AX팀 관리'!$F$5:$F$1558,$S12)</f>
        <v>0</v>
      </c>
      <c r="V12" s="726">
        <f>SUMIFS('소재개발 실험항목_Total_AX팀 관리'!$Y$5:$Y$1558,'소재개발 실험항목_Total_AX팀 관리'!$C$5:$C$1558,$P12,'소재개발 실험항목_Total_AX팀 관리'!$D$5:$D$1558,$Q12,'소재개발 실험항목_Total_AX팀 관리'!$E$5:$E$1558,$R12,'소재개발 실험항목_Total_AX팀 관리'!$F$5:$F$1558,$S12)</f>
        <v>0</v>
      </c>
      <c r="W12" s="727">
        <f t="shared" si="2"/>
        <v>0</v>
      </c>
      <c r="X12" s="727">
        <f t="shared" si="2"/>
        <v>0</v>
      </c>
      <c r="Z12" t="s">
        <v>2979</v>
      </c>
      <c r="AA12" t="s">
        <v>2994</v>
      </c>
      <c r="AB12" t="s">
        <v>3037</v>
      </c>
      <c r="AC12" t="s">
        <v>3083</v>
      </c>
      <c r="AD12" s="716" t="s">
        <v>3292</v>
      </c>
      <c r="AE12" s="716" t="s">
        <v>3292</v>
      </c>
      <c r="AF12" s="716" t="s">
        <v>3292</v>
      </c>
      <c r="AG12" s="716" t="s">
        <v>3292</v>
      </c>
      <c r="AH12" s="716" t="s">
        <v>3292</v>
      </c>
      <c r="AI12" s="716" t="s">
        <v>3292</v>
      </c>
      <c r="AJ12" s="716" t="s">
        <v>3292</v>
      </c>
      <c r="AK12" s="716" t="s">
        <v>3292</v>
      </c>
      <c r="AL12" s="716" t="s">
        <v>3292</v>
      </c>
      <c r="AM12" s="716" t="s">
        <v>3292</v>
      </c>
      <c r="AN12" s="716" t="s">
        <v>3292</v>
      </c>
      <c r="AO12" s="716" t="s">
        <v>3292</v>
      </c>
      <c r="AP12" s="716" t="s">
        <v>3292</v>
      </c>
      <c r="AQ12" s="716" t="s">
        <v>3292</v>
      </c>
      <c r="AR12" s="716" t="s">
        <v>3292</v>
      </c>
      <c r="AS12" s="716" t="s">
        <v>3292</v>
      </c>
      <c r="AT12" s="716" t="s">
        <v>3292</v>
      </c>
      <c r="AU12" s="716" t="s">
        <v>3292</v>
      </c>
      <c r="AV12" s="716" t="s">
        <v>3292</v>
      </c>
      <c r="AW12" s="716" t="s">
        <v>3292</v>
      </c>
      <c r="AX12" s="716" t="s">
        <v>3292</v>
      </c>
      <c r="AY12" s="716" t="s">
        <v>3292</v>
      </c>
      <c r="AZ12" s="716" t="s">
        <v>3292</v>
      </c>
      <c r="BA12" s="716" t="s">
        <v>3292</v>
      </c>
      <c r="BB12" s="716" t="s">
        <v>3292</v>
      </c>
      <c r="BC12" s="716" t="s">
        <v>3292</v>
      </c>
    </row>
    <row r="13" spans="1:55" ht="32.15" hidden="1" customHeight="1">
      <c r="A13" s="717" t="s">
        <v>89</v>
      </c>
      <c r="B13" s="717" t="s">
        <v>2980</v>
      </c>
      <c r="C13" s="718">
        <f>SUMIFS('소재개발 실험항목_Total_AX팀 관리'!$V$5:$V$1558,'소재개발 실험항목_Total_AX팀 관리'!$C$5:$C$1558,$A13,'소재개발 실험항목_Total_AX팀 관리'!$D$5:$D$1558,$B13)</f>
        <v>4028.1763147066085</v>
      </c>
      <c r="D13" s="718">
        <f>SUMIFS('소재개발 실험항목_Total_AX팀 관리'!$Y$5:$Y$1558,'소재개발 실험항목_Total_AX팀 관리'!$C$5:$C$1558,$A13,'소재개발 실험항목_Total_AX팀 관리'!$D$5:$D$1558,$B13)</f>
        <v>5834.1763147066076</v>
      </c>
      <c r="E13" s="719">
        <f t="shared" si="0"/>
        <v>2.2887365424469368</v>
      </c>
      <c r="F13" s="719">
        <f t="shared" si="0"/>
        <v>3.3148729060832998</v>
      </c>
      <c r="G13" s="717"/>
      <c r="H13" s="717" t="s">
        <v>823</v>
      </c>
      <c r="I13" s="717" t="s">
        <v>2981</v>
      </c>
      <c r="J13" s="717" t="s">
        <v>2987</v>
      </c>
      <c r="K13" s="718">
        <f>SUMIFS('소재개발 실험항목_Total_AX팀 관리'!$V$5:$V$1558,'소재개발 실험항목_Total_AX팀 관리'!$C$5:$C$1558,$H13,'소재개발 실험항목_Total_AX팀 관리'!$D$5:$D$1558,$I13,'소재개발 실험항목_Total_AX팀 관리'!$E$5:$E$1558,$J13)</f>
        <v>576</v>
      </c>
      <c r="L13" s="718">
        <f>SUMIFS('소재개발 실험항목_Total_AX팀 관리'!$Y$5:$Y$1558,'소재개발 실험항목_Total_AX팀 관리'!$C$5:$C$1558,$H13,'소재개발 실험항목_Total_AX팀 관리'!$D$5:$D$1558,$I13,'소재개발 실험항목_Total_AX팀 관리'!$E$5:$E$1558,$J13)</f>
        <v>960</v>
      </c>
      <c r="M13" s="719">
        <f t="shared" si="1"/>
        <v>0.32727272727272727</v>
      </c>
      <c r="N13" s="719">
        <f t="shared" si="1"/>
        <v>0.54545454545454541</v>
      </c>
      <c r="O13" s="717"/>
      <c r="P13" s="717" t="s">
        <v>823</v>
      </c>
      <c r="Q13" s="717" t="s">
        <v>2979</v>
      </c>
      <c r="R13" s="717" t="s">
        <v>174</v>
      </c>
      <c r="S13" s="717" t="s">
        <v>2034</v>
      </c>
      <c r="T13" s="720" t="str" cm="1">
        <f t="array" ref="T13">_xlfn.TEXTJOIN("→",TRUE,_xlfn.UNIQUE(TRIM(CLEAN(_xlfn._xlws.FILTER('소재개발 실험항목_Total_AX팀 관리'!$H$5:$H$1558,('소재개발 실험항목_Total_AX팀 관리'!$C$5:$C$1558=$P13)*('소재개발 실험항목_Total_AX팀 관리'!$D$5:$D$1558=$Q13)*('소재개발 실험항목_Total_AX팀 관리'!$E$5:$E$1558=$R13)*('소재개발 실험항목_Total_AX팀 관리'!$F$5:$F$1558=$S13)*('소재개발 실험항목_Total_AX팀 관리'!$H$5:$H$1558&lt;&gt;""),"")))))</f>
        <v>샘플링→전처리→무게 측정→튜브장착 및 액체질소 투입→측정→Data 정리→세척 및 정리</v>
      </c>
      <c r="U13" s="724">
        <f>SUMIFS('소재개발 실험항목_Total_AX팀 관리'!$V$5:$V$1558,'소재개발 실험항목_Total_AX팀 관리'!$C$5:$C$1558,$P13,'소재개발 실험항목_Total_AX팀 관리'!$D$5:$D$1558,$Q13,'소재개발 실험항목_Total_AX팀 관리'!$E$5:$E$1558,$R13,'소재개발 실험항목_Total_AX팀 관리'!$F$5:$F$1558,$S13)</f>
        <v>93.6</v>
      </c>
      <c r="V13" s="724">
        <f>SUMIFS('소재개발 실험항목_Total_AX팀 관리'!$Y$5:$Y$1558,'소재개발 실험항목_Total_AX팀 관리'!$C$5:$C$1558,$P13,'소재개발 실험항목_Total_AX팀 관리'!$D$5:$D$1558,$Q13,'소재개발 실험항목_Total_AX팀 관리'!$E$5:$E$1558,$R13,'소재개발 실험항목_Total_AX팀 관리'!$F$5:$F$1558,$S13)</f>
        <v>163.80000000000001</v>
      </c>
      <c r="W13" s="725">
        <f t="shared" si="2"/>
        <v>5.3181818181818177E-2</v>
      </c>
      <c r="X13" s="725">
        <f t="shared" si="2"/>
        <v>9.3068181818181828E-2</v>
      </c>
      <c r="Z13" t="s">
        <v>2979</v>
      </c>
      <c r="AA13" t="s">
        <v>2994</v>
      </c>
      <c r="AB13" t="s">
        <v>3038</v>
      </c>
      <c r="AC13" t="s">
        <v>3084</v>
      </c>
      <c r="AD13" s="716" t="s">
        <v>3292</v>
      </c>
      <c r="AE13" s="716" t="s">
        <v>3292</v>
      </c>
      <c r="AF13" s="716" t="s">
        <v>3292</v>
      </c>
      <c r="AG13" s="716" t="s">
        <v>3292</v>
      </c>
      <c r="AH13" s="716" t="s">
        <v>3292</v>
      </c>
      <c r="AI13" s="716" t="s">
        <v>3292</v>
      </c>
      <c r="AJ13" s="716" t="s">
        <v>3292</v>
      </c>
      <c r="AK13" s="716" t="s">
        <v>3292</v>
      </c>
      <c r="AL13" s="716" t="s">
        <v>3292</v>
      </c>
      <c r="AM13" s="716" t="s">
        <v>3292</v>
      </c>
      <c r="AN13" s="716" t="s">
        <v>3292</v>
      </c>
      <c r="AO13" s="716" t="s">
        <v>3292</v>
      </c>
      <c r="AP13" s="716" t="s">
        <v>3292</v>
      </c>
      <c r="AQ13" s="716" t="s">
        <v>3292</v>
      </c>
      <c r="AR13" s="716" t="s">
        <v>3292</v>
      </c>
      <c r="AS13" s="716" t="s">
        <v>3292</v>
      </c>
      <c r="AT13" s="716" t="s">
        <v>3292</v>
      </c>
      <c r="AU13" s="716" t="s">
        <v>3292</v>
      </c>
      <c r="AV13" s="716" t="s">
        <v>3292</v>
      </c>
      <c r="AW13" s="716" t="s">
        <v>3292</v>
      </c>
      <c r="AX13" s="716" t="s">
        <v>3292</v>
      </c>
      <c r="AY13" s="716" t="s">
        <v>3292</v>
      </c>
      <c r="AZ13" s="716" t="s">
        <v>3292</v>
      </c>
      <c r="BA13" s="716" t="s">
        <v>3292</v>
      </c>
      <c r="BB13" s="716" t="s">
        <v>3292</v>
      </c>
      <c r="BC13" s="716" t="s">
        <v>3292</v>
      </c>
    </row>
    <row r="14" spans="1:55" ht="32.15" hidden="1" customHeight="1">
      <c r="A14" s="717" t="s">
        <v>89</v>
      </c>
      <c r="B14" s="717" t="s">
        <v>2981</v>
      </c>
      <c r="C14" s="718">
        <f>SUMIFS('소재개발 실험항목_Total_AX팀 관리'!$V$5:$V$1558,'소재개발 실험항목_Total_AX팀 관리'!$C$5:$C$1558,$A14,'소재개발 실험항목_Total_AX팀 관리'!$D$5:$D$1558,$B14)</f>
        <v>394.8</v>
      </c>
      <c r="D14" s="718">
        <f>SUMIFS('소재개발 실험항목_Total_AX팀 관리'!$Y$5:$Y$1558,'소재개발 실험항목_Total_AX팀 관리'!$C$5:$C$1558,$A14,'소재개발 실험항목_Total_AX팀 관리'!$D$5:$D$1558,$B14)</f>
        <v>394.8</v>
      </c>
      <c r="E14" s="719">
        <f t="shared" si="0"/>
        <v>0.22431818181818183</v>
      </c>
      <c r="F14" s="719">
        <f t="shared" si="0"/>
        <v>0.22431818181818183</v>
      </c>
      <c r="G14" s="717"/>
      <c r="H14" s="717" t="s">
        <v>88</v>
      </c>
      <c r="I14" s="717" t="s">
        <v>2979</v>
      </c>
      <c r="J14" s="717" t="s">
        <v>1599</v>
      </c>
      <c r="K14" s="718">
        <f>SUMIFS('소재개발 실험항목_Total_AX팀 관리'!$V$5:$V$1558,'소재개발 실험항목_Total_AX팀 관리'!$C$5:$C$1558,$H14,'소재개발 실험항목_Total_AX팀 관리'!$D$5:$D$1558,$I14,'소재개발 실험항목_Total_AX팀 관리'!$E$5:$E$1558,$J14)</f>
        <v>10457.53972356751</v>
      </c>
      <c r="L14" s="718">
        <f>SUMIFS('소재개발 실험항목_Total_AX팀 관리'!$Y$5:$Y$1558,'소재개발 실험항목_Total_AX팀 관리'!$C$5:$C$1558,$H14,'소재개발 실험항목_Total_AX팀 관리'!$D$5:$D$1558,$I14,'소재개발 실험항목_Total_AX팀 관리'!$E$5:$E$1558,$J14)</f>
        <v>39156.120950100682</v>
      </c>
      <c r="M14" s="719">
        <f t="shared" si="1"/>
        <v>5.9417839338451763</v>
      </c>
      <c r="N14" s="719">
        <f t="shared" si="1"/>
        <v>22.247795994375387</v>
      </c>
      <c r="O14" s="717"/>
      <c r="P14" s="717" t="s">
        <v>823</v>
      </c>
      <c r="Q14" s="717" t="s">
        <v>2979</v>
      </c>
      <c r="R14" s="717" t="s">
        <v>174</v>
      </c>
      <c r="S14" s="717" t="s">
        <v>113</v>
      </c>
      <c r="T14" s="720" t="str" cm="1">
        <f t="array" ref="T14">_xlfn.TEXTJOIN("→",TRUE,_xlfn.UNIQUE(TRIM(CLEAN(_xlfn._xlws.FILTER('소재개발 실험항목_Total_AX팀 관리'!$H$5:$H$1558,('소재개발 실험항목_Total_AX팀 관리'!$C$5:$C$1558=$P14)*('소재개발 실험항목_Total_AX팀 관리'!$D$5:$D$1558=$Q14)*('소재개발 실험항목_Total_AX팀 관리'!$E$5:$E$1558=$R14)*('소재개발 실험항목_Total_AX팀 관리'!$F$5:$F$1558=$S14)*('소재개발 실험항목_Total_AX팀 관리'!$H$5:$H$1558&lt;&gt;""),"")))))</f>
        <v>분석팀 의뢰_미량(약 1g 수준) 시료 분석 의뢰, 분석팀 SOP 활용</v>
      </c>
      <c r="U14" s="726">
        <f>SUMIFS('소재개발 실험항목_Total_AX팀 관리'!$V$5:$V$1558,'소재개발 실험항목_Total_AX팀 관리'!$C$5:$C$1558,$P14,'소재개발 실험항목_Total_AX팀 관리'!$D$5:$D$1558,$Q14,'소재개발 실험항목_Total_AX팀 관리'!$E$5:$E$1558,$R14,'소재개발 실험항목_Total_AX팀 관리'!$F$5:$F$1558,$S14)</f>
        <v>0</v>
      </c>
      <c r="V14" s="726">
        <f>SUMIFS('소재개발 실험항목_Total_AX팀 관리'!$Y$5:$Y$1558,'소재개발 실험항목_Total_AX팀 관리'!$C$5:$C$1558,$P14,'소재개발 실험항목_Total_AX팀 관리'!$D$5:$D$1558,$Q14,'소재개발 실험항목_Total_AX팀 관리'!$E$5:$E$1558,$R14,'소재개발 실험항목_Total_AX팀 관리'!$F$5:$F$1558,$S14)</f>
        <v>0</v>
      </c>
      <c r="W14" s="727">
        <f t="shared" si="2"/>
        <v>0</v>
      </c>
      <c r="X14" s="727">
        <f t="shared" si="2"/>
        <v>0</v>
      </c>
      <c r="Z14" t="s">
        <v>2979</v>
      </c>
      <c r="AA14" t="s">
        <v>2994</v>
      </c>
      <c r="AB14" t="s">
        <v>3039</v>
      </c>
      <c r="AC14" t="s">
        <v>3085</v>
      </c>
      <c r="AD14" s="716" t="s">
        <v>3292</v>
      </c>
      <c r="AE14" s="716" t="s">
        <v>3292</v>
      </c>
      <c r="AF14" s="716" t="s">
        <v>3292</v>
      </c>
      <c r="AG14" s="716" t="s">
        <v>3292</v>
      </c>
      <c r="AH14" s="716" t="s">
        <v>3292</v>
      </c>
      <c r="AI14" s="716" t="s">
        <v>3292</v>
      </c>
      <c r="AJ14" s="716" t="s">
        <v>3292</v>
      </c>
      <c r="AK14" s="716" t="s">
        <v>3292</v>
      </c>
      <c r="AL14" s="716" t="s">
        <v>3292</v>
      </c>
      <c r="AM14" s="716" t="s">
        <v>3292</v>
      </c>
      <c r="AN14" s="716" t="s">
        <v>3292</v>
      </c>
      <c r="AO14" s="716" t="s">
        <v>3292</v>
      </c>
      <c r="AP14" s="716" t="s">
        <v>3292</v>
      </c>
      <c r="AQ14" s="716" t="s">
        <v>3292</v>
      </c>
      <c r="AR14" s="716" t="s">
        <v>3292</v>
      </c>
      <c r="AS14" s="716" t="s">
        <v>3292</v>
      </c>
      <c r="AT14" s="716" t="s">
        <v>3292</v>
      </c>
      <c r="AU14" s="716" t="s">
        <v>3292</v>
      </c>
      <c r="AV14" s="716" t="s">
        <v>3292</v>
      </c>
      <c r="AW14" s="716" t="s">
        <v>3292</v>
      </c>
      <c r="AX14" s="716" t="s">
        <v>3292</v>
      </c>
      <c r="AY14" s="716" t="s">
        <v>3292</v>
      </c>
      <c r="AZ14" s="716" t="s">
        <v>3292</v>
      </c>
      <c r="BA14" s="716" t="s">
        <v>3292</v>
      </c>
      <c r="BB14" s="716" t="s">
        <v>3292</v>
      </c>
      <c r="BC14" s="716" t="s">
        <v>3292</v>
      </c>
    </row>
    <row r="15" spans="1:55" ht="32.15" hidden="1" customHeight="1">
      <c r="A15" s="717" t="s">
        <v>188</v>
      </c>
      <c r="B15" s="717" t="s">
        <v>2979</v>
      </c>
      <c r="C15" s="718">
        <f>SUMIFS('소재개발 실험항목_Total_AX팀 관리'!$V$5:$V$1558,'소재개발 실험항목_Total_AX팀 관리'!$C$5:$C$1558,$A15,'소재개발 실험항목_Total_AX팀 관리'!$D$5:$D$1558,$B15)</f>
        <v>2390.3999999999996</v>
      </c>
      <c r="D15" s="718">
        <f>SUMIFS('소재개발 실험항목_Total_AX팀 관리'!$Y$5:$Y$1558,'소재개발 실험항목_Total_AX팀 관리'!$C$5:$C$1558,$A15,'소재개발 실험항목_Total_AX팀 관리'!$D$5:$D$1558,$B15)</f>
        <v>4041.6</v>
      </c>
      <c r="E15" s="719">
        <f t="shared" si="0"/>
        <v>1.3581818181818179</v>
      </c>
      <c r="F15" s="719">
        <f t="shared" si="0"/>
        <v>2.2963636363636364</v>
      </c>
      <c r="G15" s="717"/>
      <c r="H15" s="717" t="s">
        <v>88</v>
      </c>
      <c r="I15" s="717" t="s">
        <v>2979</v>
      </c>
      <c r="J15" s="717" t="s">
        <v>2982</v>
      </c>
      <c r="K15" s="718">
        <f>SUMIFS('소재개발 실험항목_Total_AX팀 관리'!$V$5:$V$1558,'소재개발 실험항목_Total_AX팀 관리'!$C$5:$C$1558,$H15,'소재개발 실험항목_Total_AX팀 관리'!$D$5:$D$1558,$I15,'소재개발 실험항목_Total_AX팀 관리'!$E$5:$E$1558,$J15)</f>
        <v>771.83999999999992</v>
      </c>
      <c r="L15" s="718">
        <f>SUMIFS('소재개발 실험항목_Total_AX팀 관리'!$Y$5:$Y$1558,'소재개발 실험항목_Total_AX팀 관리'!$C$5:$C$1558,$H15,'소재개발 실험항목_Total_AX팀 관리'!$D$5:$D$1558,$I15,'소재개발 실험항목_Total_AX팀 관리'!$E$5:$E$1558,$J15)</f>
        <v>771.83999999999992</v>
      </c>
      <c r="M15" s="719">
        <f t="shared" si="1"/>
        <v>0.43854545454545452</v>
      </c>
      <c r="N15" s="719">
        <f t="shared" si="1"/>
        <v>0.43854545454545452</v>
      </c>
      <c r="O15" s="717"/>
      <c r="P15" s="717" t="s">
        <v>823</v>
      </c>
      <c r="Q15" s="717" t="s">
        <v>2979</v>
      </c>
      <c r="R15" s="717" t="s">
        <v>174</v>
      </c>
      <c r="S15" s="717" t="s">
        <v>928</v>
      </c>
      <c r="T15" s="720" t="str" cm="1">
        <f t="array" ref="T15">_xlfn.TEXTJOIN("→",TRUE,_xlfn.UNIQUE(TRIM(CLEAN(_xlfn._xlws.FILTER('소재개발 실험항목_Total_AX팀 관리'!$H$5:$H$1558,('소재개발 실험항목_Total_AX팀 관리'!$C$5:$C$1558=$P15)*('소재개발 실험항목_Total_AX팀 관리'!$D$5:$D$1558=$Q15)*('소재개발 실험항목_Total_AX팀 관리'!$E$5:$E$1558=$R15)*('소재개발 실험항목_Total_AX팀 관리'!$F$5:$F$1558=$S15)*('소재개발 실험항목_Total_AX팀 관리'!$H$5:$H$1558&lt;&gt;""),"")))))</f>
        <v>분석팀 의뢰_미량(약 1g 수준) 시료 분석 의뢰, 분석팀 SOP 활용</v>
      </c>
      <c r="U15" s="726">
        <f>SUMIFS('소재개발 실험항목_Total_AX팀 관리'!$V$5:$V$1558,'소재개발 실험항목_Total_AX팀 관리'!$C$5:$C$1558,$P15,'소재개발 실험항목_Total_AX팀 관리'!$D$5:$D$1558,$Q15,'소재개발 실험항목_Total_AX팀 관리'!$E$5:$E$1558,$R15,'소재개발 실험항목_Total_AX팀 관리'!$F$5:$F$1558,$S15)</f>
        <v>0</v>
      </c>
      <c r="V15" s="726">
        <f>SUMIFS('소재개발 실험항목_Total_AX팀 관리'!$Y$5:$Y$1558,'소재개발 실험항목_Total_AX팀 관리'!$C$5:$C$1558,$P15,'소재개발 실험항목_Total_AX팀 관리'!$D$5:$D$1558,$Q15,'소재개발 실험항목_Total_AX팀 관리'!$E$5:$E$1558,$R15,'소재개발 실험항목_Total_AX팀 관리'!$F$5:$F$1558,$S15)</f>
        <v>0</v>
      </c>
      <c r="W15" s="727">
        <f t="shared" si="2"/>
        <v>0</v>
      </c>
      <c r="X15" s="727">
        <f t="shared" si="2"/>
        <v>0</v>
      </c>
      <c r="Z15" t="s">
        <v>2979</v>
      </c>
      <c r="AA15" t="s">
        <v>2994</v>
      </c>
      <c r="AB15" t="s">
        <v>3040</v>
      </c>
      <c r="AC15" t="s">
        <v>3086</v>
      </c>
      <c r="AD15" s="716" t="s">
        <v>3292</v>
      </c>
      <c r="AE15" s="716" t="s">
        <v>3292</v>
      </c>
      <c r="AF15" s="716" t="s">
        <v>3292</v>
      </c>
      <c r="AG15" s="716" t="s">
        <v>3292</v>
      </c>
      <c r="AH15" s="716" t="s">
        <v>3292</v>
      </c>
      <c r="AI15" s="716" t="s">
        <v>3292</v>
      </c>
      <c r="AJ15" s="716" t="s">
        <v>3292</v>
      </c>
      <c r="AK15" s="716" t="s">
        <v>3292</v>
      </c>
      <c r="AL15" s="716" t="s">
        <v>3292</v>
      </c>
      <c r="AM15" s="716" t="s">
        <v>3292</v>
      </c>
      <c r="AN15" s="716" t="s">
        <v>3292</v>
      </c>
      <c r="AO15" s="716" t="s">
        <v>3292</v>
      </c>
      <c r="AP15" s="716" t="s">
        <v>3292</v>
      </c>
      <c r="AQ15" s="716" t="s">
        <v>3292</v>
      </c>
      <c r="AR15" s="716" t="s">
        <v>3292</v>
      </c>
      <c r="AS15" s="716" t="s">
        <v>3292</v>
      </c>
      <c r="AT15" s="716" t="s">
        <v>3292</v>
      </c>
      <c r="AU15" s="716" t="s">
        <v>3292</v>
      </c>
      <c r="AV15" s="716" t="s">
        <v>3292</v>
      </c>
      <c r="AW15" s="716" t="s">
        <v>3292</v>
      </c>
      <c r="AX15" s="716" t="s">
        <v>3292</v>
      </c>
      <c r="AY15" s="716" t="s">
        <v>3292</v>
      </c>
      <c r="AZ15" s="716" t="s">
        <v>3292</v>
      </c>
      <c r="BA15" s="716" t="s">
        <v>3292</v>
      </c>
      <c r="BB15" s="716" t="s">
        <v>3292</v>
      </c>
      <c r="BC15" s="716" t="s">
        <v>3292</v>
      </c>
    </row>
    <row r="16" spans="1:55" ht="32.15" hidden="1" customHeight="1">
      <c r="A16" s="717" t="s">
        <v>188</v>
      </c>
      <c r="B16" s="717" t="s">
        <v>2980</v>
      </c>
      <c r="C16" s="718">
        <f>SUMIFS('소재개발 실험항목_Total_AX팀 관리'!$V$5:$V$1558,'소재개발 실험항목_Total_AX팀 관리'!$C$5:$C$1558,$A16,'소재개발 실험항목_Total_AX팀 관리'!$D$5:$D$1558,$B16)</f>
        <v>5562.48</v>
      </c>
      <c r="D16" s="718">
        <f>SUMIFS('소재개발 실험항목_Total_AX팀 관리'!$Y$5:$Y$1558,'소재개발 실험항목_Total_AX팀 관리'!$C$5:$C$1558,$A16,'소재개발 실험항목_Total_AX팀 관리'!$D$5:$D$1558,$B16)</f>
        <v>10556.64</v>
      </c>
      <c r="E16" s="719">
        <f t="shared" si="0"/>
        <v>3.1604999999999999</v>
      </c>
      <c r="F16" s="719">
        <f t="shared" si="0"/>
        <v>5.9980909090909087</v>
      </c>
      <c r="G16" s="717"/>
      <c r="H16" s="717" t="s">
        <v>88</v>
      </c>
      <c r="I16" s="717" t="s">
        <v>2980</v>
      </c>
      <c r="J16" s="717" t="s">
        <v>2988</v>
      </c>
      <c r="K16" s="718">
        <f>SUMIFS('소재개발 실험항목_Total_AX팀 관리'!$V$5:$V$1558,'소재개발 실험항목_Total_AX팀 관리'!$C$5:$C$1558,$H16,'소재개발 실험항목_Total_AX팀 관리'!$D$5:$D$1558,$I16,'소재개발 실험항목_Total_AX팀 관리'!$E$5:$E$1558,$J16)</f>
        <v>537.6</v>
      </c>
      <c r="L16" s="718">
        <f>SUMIFS('소재개발 실험항목_Total_AX팀 관리'!$Y$5:$Y$1558,'소재개발 실험항목_Total_AX팀 관리'!$C$5:$C$1558,$H16,'소재개발 실험항목_Total_AX팀 관리'!$D$5:$D$1558,$I16,'소재개발 실험항목_Total_AX팀 관리'!$E$5:$E$1558,$J16)</f>
        <v>537.6</v>
      </c>
      <c r="M16" s="719">
        <f t="shared" si="1"/>
        <v>0.30545454545454548</v>
      </c>
      <c r="N16" s="719">
        <f t="shared" si="1"/>
        <v>0.30545454545454548</v>
      </c>
      <c r="O16" s="717"/>
      <c r="P16" s="717" t="s">
        <v>823</v>
      </c>
      <c r="Q16" s="717" t="s">
        <v>2979</v>
      </c>
      <c r="R16" s="717" t="s">
        <v>174</v>
      </c>
      <c r="S16" s="717" t="s">
        <v>913</v>
      </c>
      <c r="T16" s="720" t="str" cm="1">
        <f t="array" ref="T16">_xlfn.TEXTJOIN("→",TRUE,_xlfn.UNIQUE(TRIM(CLEAN(_xlfn._xlws.FILTER('소재개발 실험항목_Total_AX팀 관리'!$H$5:$H$1558,('소재개발 실험항목_Total_AX팀 관리'!$C$5:$C$1558=$P16)*('소재개발 실험항목_Total_AX팀 관리'!$D$5:$D$1558=$Q16)*('소재개발 실험항목_Total_AX팀 관리'!$E$5:$E$1558=$R16)*('소재개발 실험항목_Total_AX팀 관리'!$F$5:$F$1558=$S16)*('소재개발 실험항목_Total_AX팀 관리'!$H$5:$H$1558&lt;&gt;""),"")))))</f>
        <v>분석팀 의뢰_미량(약 1g 수준) 시료 분석 의뢰, 분석팀 SOP 활용</v>
      </c>
      <c r="U16" s="726">
        <f>SUMIFS('소재개발 실험항목_Total_AX팀 관리'!$V$5:$V$1558,'소재개발 실험항목_Total_AX팀 관리'!$C$5:$C$1558,$P16,'소재개발 실험항목_Total_AX팀 관리'!$D$5:$D$1558,$Q16,'소재개발 실험항목_Total_AX팀 관리'!$E$5:$E$1558,$R16,'소재개발 실험항목_Total_AX팀 관리'!$F$5:$F$1558,$S16)</f>
        <v>0</v>
      </c>
      <c r="V16" s="726">
        <f>SUMIFS('소재개발 실험항목_Total_AX팀 관리'!$Y$5:$Y$1558,'소재개발 실험항목_Total_AX팀 관리'!$C$5:$C$1558,$P16,'소재개발 실험항목_Total_AX팀 관리'!$D$5:$D$1558,$Q16,'소재개발 실험항목_Total_AX팀 관리'!$E$5:$E$1558,$R16,'소재개발 실험항목_Total_AX팀 관리'!$F$5:$F$1558,$S16)</f>
        <v>0</v>
      </c>
      <c r="W16" s="727">
        <f t="shared" si="2"/>
        <v>0</v>
      </c>
      <c r="X16" s="727">
        <f t="shared" si="2"/>
        <v>0</v>
      </c>
      <c r="Z16" t="s">
        <v>2979</v>
      </c>
      <c r="AA16" t="s">
        <v>2994</v>
      </c>
      <c r="AB16" t="s">
        <v>3031</v>
      </c>
      <c r="AC16" t="s">
        <v>3087</v>
      </c>
      <c r="AD16" s="716" t="s">
        <v>3292</v>
      </c>
      <c r="AE16" s="716" t="s">
        <v>3292</v>
      </c>
      <c r="AF16" s="716" t="s">
        <v>3292</v>
      </c>
      <c r="AG16" s="716" t="s">
        <v>3292</v>
      </c>
      <c r="AH16" s="716" t="s">
        <v>3292</v>
      </c>
      <c r="AI16" s="716" t="s">
        <v>3292</v>
      </c>
      <c r="AJ16" s="716" t="s">
        <v>3292</v>
      </c>
      <c r="AK16" s="716" t="s">
        <v>3292</v>
      </c>
      <c r="AL16" s="716" t="s">
        <v>3292</v>
      </c>
      <c r="AM16" s="716" t="s">
        <v>3292</v>
      </c>
      <c r="AN16" s="716" t="s">
        <v>3292</v>
      </c>
      <c r="AO16" s="716" t="s">
        <v>3292</v>
      </c>
      <c r="AP16" s="716" t="s">
        <v>3292</v>
      </c>
      <c r="AQ16" s="716" t="s">
        <v>3292</v>
      </c>
      <c r="AR16" s="716" t="s">
        <v>3292</v>
      </c>
      <c r="AS16" s="716" t="s">
        <v>3292</v>
      </c>
      <c r="AT16" s="716" t="s">
        <v>3292</v>
      </c>
      <c r="AU16" s="716" t="s">
        <v>3292</v>
      </c>
      <c r="AV16" s="716" t="s">
        <v>3292</v>
      </c>
      <c r="AW16" s="716" t="s">
        <v>3292</v>
      </c>
      <c r="AX16" s="716" t="s">
        <v>3292</v>
      </c>
      <c r="AY16" s="716" t="s">
        <v>3292</v>
      </c>
      <c r="AZ16" s="716" t="s">
        <v>3292</v>
      </c>
      <c r="BA16" s="716" t="s">
        <v>3292</v>
      </c>
      <c r="BB16" s="716" t="s">
        <v>3292</v>
      </c>
      <c r="BC16" s="716" t="s">
        <v>3292</v>
      </c>
    </row>
    <row r="17" spans="1:55" ht="32.15" hidden="1" customHeight="1">
      <c r="A17" s="717" t="s">
        <v>188</v>
      </c>
      <c r="B17" s="717" t="s">
        <v>2981</v>
      </c>
      <c r="C17" s="718">
        <f>SUMIFS('소재개발 실험항목_Total_AX팀 관리'!$V$5:$V$1558,'소재개발 실험항목_Total_AX팀 관리'!$C$5:$C$1558,$A17,'소재개발 실험항목_Total_AX팀 관리'!$D$5:$D$1558,$B17)</f>
        <v>1631.4</v>
      </c>
      <c r="D17" s="718">
        <f>SUMIFS('소재개발 실험항목_Total_AX팀 관리'!$Y$5:$Y$1558,'소재개발 실험항목_Total_AX팀 관리'!$C$5:$C$1558,$A17,'소재개발 실험항목_Total_AX팀 관리'!$D$5:$D$1558,$B17)</f>
        <v>4539</v>
      </c>
      <c r="E17" s="719">
        <f t="shared" si="0"/>
        <v>0.92693181818181825</v>
      </c>
      <c r="F17" s="719">
        <f t="shared" si="0"/>
        <v>2.5789772727272728</v>
      </c>
      <c r="G17" s="717"/>
      <c r="H17" s="717" t="s">
        <v>88</v>
      </c>
      <c r="I17" s="717" t="s">
        <v>2980</v>
      </c>
      <c r="J17" s="717" t="s">
        <v>2984</v>
      </c>
      <c r="K17" s="718">
        <f>SUMIFS('소재개발 실험항목_Total_AX팀 관리'!$V$5:$V$1558,'소재개발 실험항목_Total_AX팀 관리'!$C$5:$C$1558,$H17,'소재개발 실험항목_Total_AX팀 관리'!$D$5:$D$1558,$I17,'소재개발 실험항목_Total_AX팀 관리'!$E$5:$E$1558,$J17)</f>
        <v>768.00000000000011</v>
      </c>
      <c r="L17" s="718">
        <f>SUMIFS('소재개발 실험항목_Total_AX팀 관리'!$Y$5:$Y$1558,'소재개발 실험항목_Total_AX팀 관리'!$C$5:$C$1558,$H17,'소재개발 실험항목_Total_AX팀 관리'!$D$5:$D$1558,$I17,'소재개발 실험항목_Total_AX팀 관리'!$E$5:$E$1558,$J17)</f>
        <v>768.00000000000011</v>
      </c>
      <c r="M17" s="719">
        <f t="shared" si="1"/>
        <v>0.43636363636363645</v>
      </c>
      <c r="N17" s="719">
        <f t="shared" si="1"/>
        <v>0.43636363636363645</v>
      </c>
      <c r="O17" s="717"/>
      <c r="P17" s="717" t="s">
        <v>823</v>
      </c>
      <c r="Q17" s="717" t="s">
        <v>2979</v>
      </c>
      <c r="R17" s="717" t="s">
        <v>174</v>
      </c>
      <c r="S17" s="717" t="s">
        <v>225</v>
      </c>
      <c r="T17" s="720" t="str" cm="1">
        <f t="array" ref="T17">_xlfn.TEXTJOIN("→",TRUE,_xlfn.UNIQUE(TRIM(CLEAN(_xlfn._xlws.FILTER('소재개발 실험항목_Total_AX팀 관리'!$H$5:$H$1558,('소재개발 실험항목_Total_AX팀 관리'!$C$5:$C$1558=$P17)*('소재개발 실험항목_Total_AX팀 관리'!$D$5:$D$1558=$Q17)*('소재개발 실험항목_Total_AX팀 관리'!$E$5:$E$1558=$R17)*('소재개발 실험항목_Total_AX팀 관리'!$F$5:$F$1558=$S17)*('소재개발 실험항목_Total_AX팀 관리'!$H$5:$H$1558&lt;&gt;""),"")))))</f>
        <v>분석 담당 의뢰중</v>
      </c>
      <c r="U17" s="726">
        <f>SUMIFS('소재개발 실험항목_Total_AX팀 관리'!$V$5:$V$1558,'소재개발 실험항목_Total_AX팀 관리'!$C$5:$C$1558,$P17,'소재개발 실험항목_Total_AX팀 관리'!$D$5:$D$1558,$Q17,'소재개발 실험항목_Total_AX팀 관리'!$E$5:$E$1558,$R17,'소재개발 실험항목_Total_AX팀 관리'!$F$5:$F$1558,$S17)</f>
        <v>0</v>
      </c>
      <c r="V17" s="726">
        <f>SUMIFS('소재개발 실험항목_Total_AX팀 관리'!$Y$5:$Y$1558,'소재개발 실험항목_Total_AX팀 관리'!$C$5:$C$1558,$P17,'소재개발 실험항목_Total_AX팀 관리'!$D$5:$D$1558,$Q17,'소재개발 실험항목_Total_AX팀 관리'!$E$5:$E$1558,$R17,'소재개발 실험항목_Total_AX팀 관리'!$F$5:$F$1558,$S17)</f>
        <v>0</v>
      </c>
      <c r="W17" s="727">
        <f t="shared" si="2"/>
        <v>0</v>
      </c>
      <c r="X17" s="727">
        <f t="shared" si="2"/>
        <v>0</v>
      </c>
      <c r="Z17" t="s">
        <v>2979</v>
      </c>
      <c r="AA17" t="s">
        <v>2994</v>
      </c>
      <c r="AB17" t="s">
        <v>3041</v>
      </c>
      <c r="AC17" t="s">
        <v>3088</v>
      </c>
      <c r="AD17" s="716" t="s">
        <v>3292</v>
      </c>
      <c r="AE17" s="716" t="s">
        <v>3292</v>
      </c>
      <c r="AF17" s="716" t="s">
        <v>3292</v>
      </c>
      <c r="AG17" s="716" t="s">
        <v>3292</v>
      </c>
      <c r="AH17" s="716" t="s">
        <v>3292</v>
      </c>
      <c r="AI17" s="716" t="s">
        <v>3292</v>
      </c>
      <c r="AJ17" s="716" t="s">
        <v>3292</v>
      </c>
      <c r="AK17" s="716" t="s">
        <v>3292</v>
      </c>
      <c r="AL17" s="716" t="s">
        <v>3292</v>
      </c>
      <c r="AM17" s="716" t="s">
        <v>3292</v>
      </c>
      <c r="AN17" s="716" t="s">
        <v>3292</v>
      </c>
      <c r="AO17" s="716" t="s">
        <v>3292</v>
      </c>
      <c r="AP17" s="716" t="s">
        <v>3292</v>
      </c>
      <c r="AQ17" s="716" t="s">
        <v>3292</v>
      </c>
      <c r="AR17" s="716" t="s">
        <v>3292</v>
      </c>
      <c r="AS17" s="716" t="s">
        <v>3292</v>
      </c>
      <c r="AT17" s="716" t="s">
        <v>3292</v>
      </c>
      <c r="AU17" s="716" t="s">
        <v>3292</v>
      </c>
      <c r="AV17" s="716" t="s">
        <v>3292</v>
      </c>
      <c r="AW17" s="716" t="s">
        <v>3292</v>
      </c>
      <c r="AX17" s="716" t="s">
        <v>3292</v>
      </c>
      <c r="AY17" s="716" t="s">
        <v>3292</v>
      </c>
      <c r="AZ17" s="716" t="s">
        <v>3292</v>
      </c>
      <c r="BA17" s="716" t="s">
        <v>3292</v>
      </c>
      <c r="BB17" s="716" t="s">
        <v>3292</v>
      </c>
      <c r="BC17" s="716" t="s">
        <v>3292</v>
      </c>
    </row>
    <row r="18" spans="1:55" ht="32.15" hidden="1" customHeight="1">
      <c r="A18" s="717" t="s">
        <v>480</v>
      </c>
      <c r="B18" s="717" t="s">
        <v>2979</v>
      </c>
      <c r="C18" s="718">
        <f>SUMIFS('소재개발 실험항목_Total_AX팀 관리'!$V$5:$V$1558,'소재개발 실험항목_Total_AX팀 관리'!$C$5:$C$1558,$A18,'소재개발 실험항목_Total_AX팀 관리'!$D$5:$D$1558,$B18)</f>
        <v>3866.4</v>
      </c>
      <c r="D18" s="718">
        <f>SUMIFS('소재개발 실험항목_Total_AX팀 관리'!$Y$5:$Y$1558,'소재개발 실험항목_Total_AX팀 관리'!$C$5:$C$1558,$A18,'소재개발 실험항목_Total_AX팀 관리'!$D$5:$D$1558,$B18)</f>
        <v>14990.4</v>
      </c>
      <c r="E18" s="719">
        <f t="shared" si="0"/>
        <v>2.1968181818181818</v>
      </c>
      <c r="F18" s="719">
        <f t="shared" si="0"/>
        <v>8.5172727272727276</v>
      </c>
      <c r="G18" s="717"/>
      <c r="H18" s="717" t="s">
        <v>88</v>
      </c>
      <c r="I18" s="717" t="s">
        <v>2980</v>
      </c>
      <c r="J18" s="717" t="s">
        <v>2985</v>
      </c>
      <c r="K18" s="718">
        <f>SUMIFS('소재개발 실험항목_Total_AX팀 관리'!$V$5:$V$1558,'소재개발 실험항목_Total_AX팀 관리'!$C$5:$C$1558,$H18,'소재개발 실험항목_Total_AX팀 관리'!$D$5:$D$1558,$I18,'소재개발 실험항목_Total_AX팀 관리'!$E$5:$E$1558,$J18)</f>
        <v>2505.6000000000004</v>
      </c>
      <c r="L18" s="718">
        <f>SUMIFS('소재개발 실험항목_Total_AX팀 관리'!$Y$5:$Y$1558,'소재개발 실험항목_Total_AX팀 관리'!$C$5:$C$1558,$H18,'소재개발 실험항목_Total_AX팀 관리'!$D$5:$D$1558,$I18,'소재개발 실험항목_Total_AX팀 관리'!$E$5:$E$1558,$J18)</f>
        <v>5011.2000000000007</v>
      </c>
      <c r="M18" s="719">
        <f t="shared" si="1"/>
        <v>1.4236363636363638</v>
      </c>
      <c r="N18" s="719">
        <f t="shared" si="1"/>
        <v>2.8472727272727276</v>
      </c>
      <c r="O18" s="717"/>
      <c r="P18" s="717" t="s">
        <v>823</v>
      </c>
      <c r="Q18" s="717" t="s">
        <v>2979</v>
      </c>
      <c r="R18" s="717" t="s">
        <v>174</v>
      </c>
      <c r="S18" s="717" t="s">
        <v>849</v>
      </c>
      <c r="T18" s="720" t="str" cm="1">
        <f t="array" ref="T18">_xlfn.TEXTJOIN("→",TRUE,_xlfn.UNIQUE(TRIM(CLEAN(_xlfn._xlws.FILTER('소재개발 실험항목_Total_AX팀 관리'!$H$5:$H$1558,('소재개발 실험항목_Total_AX팀 관리'!$C$5:$C$1558=$P18)*('소재개발 실험항목_Total_AX팀 관리'!$D$5:$D$1558=$Q18)*('소재개발 실험항목_Total_AX팀 관리'!$E$5:$E$1558=$R18)*('소재개발 실험항목_Total_AX팀 관리'!$F$5:$F$1558=$S18)*('소재개발 실험항목_Total_AX팀 관리'!$H$5:$H$1558&lt;&gt;""),"")))))</f>
        <v>장비 calibration→몰드 내 샘플 투입 및 장비 투입→샘플 측정→클리닝</v>
      </c>
      <c r="U18" s="724">
        <f>SUMIFS('소재개발 실험항목_Total_AX팀 관리'!$V$5:$V$1558,'소재개발 실험항목_Total_AX팀 관리'!$C$5:$C$1558,$P18,'소재개발 실험항목_Total_AX팀 관리'!$D$5:$D$1558,$Q18,'소재개발 실험항목_Total_AX팀 관리'!$E$5:$E$1558,$R18,'소재개발 실험항목_Total_AX팀 관리'!$F$5:$F$1558,$S18)</f>
        <v>576</v>
      </c>
      <c r="V18" s="724">
        <f>SUMIFS('소재개발 실험항목_Total_AX팀 관리'!$Y$5:$Y$1558,'소재개발 실험항목_Total_AX팀 관리'!$C$5:$C$1558,$P18,'소재개발 실험항목_Total_AX팀 관리'!$D$5:$D$1558,$Q18,'소재개발 실험항목_Total_AX팀 관리'!$E$5:$E$1558,$R18,'소재개발 실험항목_Total_AX팀 관리'!$F$5:$F$1558,$S18)</f>
        <v>672</v>
      </c>
      <c r="W18" s="725">
        <f t="shared" si="2"/>
        <v>0.32727272727272727</v>
      </c>
      <c r="X18" s="725">
        <f t="shared" si="2"/>
        <v>0.38181818181818183</v>
      </c>
      <c r="Z18" t="s">
        <v>2979</v>
      </c>
      <c r="AA18" t="s">
        <v>1599</v>
      </c>
      <c r="AB18" t="s">
        <v>103</v>
      </c>
      <c r="AC18" t="s">
        <v>3089</v>
      </c>
      <c r="AD18" s="716" t="s">
        <v>3292</v>
      </c>
      <c r="AE18" s="716" t="s">
        <v>3292</v>
      </c>
      <c r="AF18" s="716" t="s">
        <v>3292</v>
      </c>
      <c r="AG18" s="716" t="s">
        <v>3292</v>
      </c>
      <c r="AH18" s="716" t="s">
        <v>3292</v>
      </c>
      <c r="AI18" s="716" t="s">
        <v>3292</v>
      </c>
      <c r="AJ18" s="716" t="s">
        <v>3292</v>
      </c>
      <c r="AK18" s="716" t="s">
        <v>3292</v>
      </c>
      <c r="AL18" s="716" t="s">
        <v>3292</v>
      </c>
      <c r="AM18" s="716" t="s">
        <v>3292</v>
      </c>
      <c r="AN18" s="716" t="s">
        <v>3292</v>
      </c>
      <c r="AO18" s="716" t="s">
        <v>3292</v>
      </c>
      <c r="AP18" s="716" t="s">
        <v>3292</v>
      </c>
      <c r="AQ18" s="716" t="s">
        <v>3292</v>
      </c>
      <c r="AR18" s="716" t="s">
        <v>3292</v>
      </c>
      <c r="AS18" s="716" t="s">
        <v>3292</v>
      </c>
      <c r="AT18" s="716">
        <v>0.04</v>
      </c>
      <c r="AU18" s="716">
        <v>0.04</v>
      </c>
      <c r="AV18" s="716">
        <v>0.38</v>
      </c>
      <c r="AW18" s="716">
        <v>0.38</v>
      </c>
      <c r="AX18" s="716" t="s">
        <v>3292</v>
      </c>
      <c r="AY18" s="716" t="s">
        <v>3292</v>
      </c>
      <c r="AZ18" s="716" t="s">
        <v>3292</v>
      </c>
      <c r="BA18" s="716" t="s">
        <v>3292</v>
      </c>
      <c r="BB18" s="716" t="s">
        <v>3292</v>
      </c>
      <c r="BC18" s="716" t="s">
        <v>3292</v>
      </c>
    </row>
    <row r="19" spans="1:55" ht="32.15" hidden="1" customHeight="1">
      <c r="A19" s="717" t="s">
        <v>480</v>
      </c>
      <c r="B19" s="717" t="s">
        <v>2980</v>
      </c>
      <c r="C19" s="718">
        <f>SUMIFS('소재개발 실험항목_Total_AX팀 관리'!$V$5:$V$1558,'소재개발 실험항목_Total_AX팀 관리'!$C$5:$C$1558,$A19,'소재개발 실험항목_Total_AX팀 관리'!$D$5:$D$1558,$B19)</f>
        <v>3970.8</v>
      </c>
      <c r="D19" s="718">
        <f>SUMIFS('소재개발 실험항목_Total_AX팀 관리'!$Y$5:$Y$1558,'소재개발 실험항목_Total_AX팀 관리'!$C$5:$C$1558,$A19,'소재개발 실험항목_Total_AX팀 관리'!$D$5:$D$1558,$B19)</f>
        <v>15883.2</v>
      </c>
      <c r="E19" s="719">
        <f t="shared" si="0"/>
        <v>2.2561363636363638</v>
      </c>
      <c r="F19" s="719">
        <f t="shared" si="0"/>
        <v>9.0245454545454553</v>
      </c>
      <c r="G19" s="717"/>
      <c r="H19" s="717" t="s">
        <v>88</v>
      </c>
      <c r="I19" s="717" t="s">
        <v>2981</v>
      </c>
      <c r="J19" s="717" t="s">
        <v>2986</v>
      </c>
      <c r="K19" s="718">
        <f>SUMIFS('소재개발 실험항목_Total_AX팀 관리'!$V$5:$V$1558,'소재개발 실험항목_Total_AX팀 관리'!$C$5:$C$1558,$H19,'소재개발 실험항목_Total_AX팀 관리'!$D$5:$D$1558,$I19,'소재개발 실험항목_Total_AX팀 관리'!$E$5:$E$1558,$J19)</f>
        <v>614.40000000000009</v>
      </c>
      <c r="L19" s="718">
        <f>SUMIFS('소재개발 실험항목_Total_AX팀 관리'!$Y$5:$Y$1558,'소재개발 실험항목_Total_AX팀 관리'!$C$5:$C$1558,$H19,'소재개발 실험항목_Total_AX팀 관리'!$D$5:$D$1558,$I19,'소재개발 실험항목_Total_AX팀 관리'!$E$5:$E$1558,$J19)</f>
        <v>1228.8000000000002</v>
      </c>
      <c r="M19" s="719">
        <f t="shared" si="1"/>
        <v>0.34909090909090912</v>
      </c>
      <c r="N19" s="719">
        <f t="shared" si="1"/>
        <v>0.69818181818181824</v>
      </c>
      <c r="O19" s="717"/>
      <c r="P19" s="717" t="s">
        <v>823</v>
      </c>
      <c r="Q19" s="717" t="s">
        <v>2979</v>
      </c>
      <c r="R19" s="717" t="s">
        <v>174</v>
      </c>
      <c r="S19" s="717" t="s">
        <v>839</v>
      </c>
      <c r="T19" s="720" t="str" cm="1">
        <f t="array" ref="T19">_xlfn.TEXTJOIN("→",TRUE,_xlfn.UNIQUE(TRIM(CLEAN(_xlfn._xlws.FILTER('소재개발 실험항목_Total_AX팀 관리'!$H$5:$H$1558,('소재개발 실험항목_Total_AX팀 관리'!$C$5:$C$1558=$P19)*('소재개발 실험항목_Total_AX팀 관리'!$D$5:$D$1558=$Q19)*('소재개발 실험항목_Total_AX팀 관리'!$E$5:$E$1558=$R19)*('소재개발 실험항목_Total_AX팀 관리'!$F$5:$F$1558=$S19)*('소재개발 실험항목_Total_AX팀 관리'!$H$5:$H$1558&lt;&gt;""),"")))))</f>
        <v>샘플링→장비세팅→전처리→샘플 loading 및 측정→장비 세척 및 정리→Data 정리</v>
      </c>
      <c r="U19" s="724">
        <f>SUMIFS('소재개발 실험항목_Total_AX팀 관리'!$V$5:$V$1558,'소재개발 실험항목_Total_AX팀 관리'!$C$5:$C$1558,$P19,'소재개발 실험항목_Total_AX팀 관리'!$D$5:$D$1558,$Q19,'소재개발 실험항목_Total_AX팀 관리'!$E$5:$E$1558,$R19,'소재개발 실험항목_Total_AX팀 관리'!$F$5:$F$1558,$S19)</f>
        <v>936</v>
      </c>
      <c r="V19" s="724">
        <f>SUMIFS('소재개발 실험항목_Total_AX팀 관리'!$Y$5:$Y$1558,'소재개발 실험항목_Total_AX팀 관리'!$C$5:$C$1558,$P19,'소재개발 실험항목_Total_AX팀 관리'!$D$5:$D$1558,$Q19,'소재개발 실험항목_Total_AX팀 관리'!$E$5:$E$1558,$R19,'소재개발 실험항목_Total_AX팀 관리'!$F$5:$F$1558,$S19)</f>
        <v>1092</v>
      </c>
      <c r="W19" s="725">
        <f t="shared" si="2"/>
        <v>0.53181818181818186</v>
      </c>
      <c r="X19" s="725">
        <f t="shared" si="2"/>
        <v>0.62045454545454548</v>
      </c>
      <c r="Z19" t="s">
        <v>2979</v>
      </c>
      <c r="AA19" t="s">
        <v>1599</v>
      </c>
      <c r="AB19" t="s">
        <v>3008</v>
      </c>
      <c r="AC19" t="s">
        <v>3090</v>
      </c>
      <c r="AD19" s="716" t="s">
        <v>3292</v>
      </c>
      <c r="AE19" s="716" t="s">
        <v>3292</v>
      </c>
      <c r="AF19" s="716" t="s">
        <v>3292</v>
      </c>
      <c r="AG19" s="716" t="s">
        <v>3292</v>
      </c>
      <c r="AH19" s="716" t="s">
        <v>3292</v>
      </c>
      <c r="AI19" s="716" t="s">
        <v>3292</v>
      </c>
      <c r="AJ19" s="716" t="s">
        <v>3292</v>
      </c>
      <c r="AK19" s="716" t="s">
        <v>3292</v>
      </c>
      <c r="AL19" s="716" t="s">
        <v>3292</v>
      </c>
      <c r="AM19" s="716" t="s">
        <v>3292</v>
      </c>
      <c r="AN19" s="716" t="s">
        <v>3292</v>
      </c>
      <c r="AO19" s="716" t="s">
        <v>3292</v>
      </c>
      <c r="AP19" s="716" t="s">
        <v>3292</v>
      </c>
      <c r="AQ19" s="716" t="s">
        <v>3292</v>
      </c>
      <c r="AR19" s="716" t="s">
        <v>3292</v>
      </c>
      <c r="AS19" s="716" t="s">
        <v>3292</v>
      </c>
      <c r="AT19" s="716">
        <v>0.82</v>
      </c>
      <c r="AU19" s="716">
        <v>12.27</v>
      </c>
      <c r="AV19" s="716">
        <v>1.2</v>
      </c>
      <c r="AW19" s="716">
        <v>10.8</v>
      </c>
      <c r="AX19" s="716" t="s">
        <v>3292</v>
      </c>
      <c r="AY19" s="716" t="s">
        <v>3292</v>
      </c>
      <c r="AZ19" s="716" t="s">
        <v>3292</v>
      </c>
      <c r="BA19" s="716" t="s">
        <v>3292</v>
      </c>
      <c r="BB19" s="716" t="s">
        <v>3292</v>
      </c>
      <c r="BC19" s="716" t="s">
        <v>3292</v>
      </c>
    </row>
    <row r="20" spans="1:55" ht="32.15" hidden="1" customHeight="1">
      <c r="A20" s="717" t="s">
        <v>480</v>
      </c>
      <c r="B20" s="717" t="s">
        <v>2981</v>
      </c>
      <c r="C20" s="718">
        <f>SUMIFS('소재개발 실험항목_Total_AX팀 관리'!$V$5:$V$1558,'소재개발 실험항목_Total_AX팀 관리'!$C$5:$C$1558,$A20,'소재개발 실험항목_Total_AX팀 관리'!$D$5:$D$1558,$B20)</f>
        <v>663.59999999999991</v>
      </c>
      <c r="D20" s="718">
        <f>SUMIFS('소재개발 실험항목_Total_AX팀 관리'!$Y$5:$Y$1558,'소재개발 실험항목_Total_AX팀 관리'!$C$5:$C$1558,$A20,'소재개발 실험항목_Total_AX팀 관리'!$D$5:$D$1558,$B20)</f>
        <v>2654.3999999999996</v>
      </c>
      <c r="E20" s="719">
        <f t="shared" si="0"/>
        <v>0.37704545454545452</v>
      </c>
      <c r="F20" s="719">
        <f t="shared" si="0"/>
        <v>1.5081818181818181</v>
      </c>
      <c r="G20" s="717"/>
      <c r="H20" s="717" t="s">
        <v>89</v>
      </c>
      <c r="I20" s="717" t="s">
        <v>2979</v>
      </c>
      <c r="J20" s="717" t="s">
        <v>1599</v>
      </c>
      <c r="K20" s="718">
        <f>SUMIFS('소재개발 실험항목_Total_AX팀 관리'!$V$5:$V$1558,'소재개발 실험항목_Total_AX팀 관리'!$C$5:$C$1558,$H20,'소재개발 실험항목_Total_AX팀 관리'!$D$5:$D$1558,$I20,'소재개발 실험항목_Total_AX팀 관리'!$E$5:$E$1558,$J20)</f>
        <v>23610.307011671561</v>
      </c>
      <c r="L20" s="718">
        <f>SUMIFS('소재개발 실험항목_Total_AX팀 관리'!$Y$5:$Y$1558,'소재개발 실험항목_Total_AX팀 관리'!$C$5:$C$1558,$H20,'소재개발 실험항목_Total_AX팀 관리'!$D$5:$D$1558,$I20,'소재개발 실험항목_Total_AX팀 관리'!$E$5:$E$1558,$J20)</f>
        <v>73855.535058357826</v>
      </c>
      <c r="M20" s="719">
        <f t="shared" si="1"/>
        <v>13.414947165722477</v>
      </c>
      <c r="N20" s="719">
        <f t="shared" si="1"/>
        <v>41.963372192248762</v>
      </c>
      <c r="O20" s="717"/>
      <c r="P20" s="717" t="s">
        <v>823</v>
      </c>
      <c r="Q20" s="717" t="s">
        <v>2979</v>
      </c>
      <c r="R20" s="717" t="s">
        <v>174</v>
      </c>
      <c r="S20" s="717" t="s">
        <v>926</v>
      </c>
      <c r="T20" s="720" t="str" cm="1">
        <f t="array" ref="T20">_xlfn.TEXTJOIN("→",TRUE,_xlfn.UNIQUE(TRIM(CLEAN(_xlfn._xlws.FILTER('소재개발 실험항목_Total_AX팀 관리'!$H$5:$H$1558,('소재개발 실험항목_Total_AX팀 관리'!$C$5:$C$1558=$P20)*('소재개발 실험항목_Total_AX팀 관리'!$D$5:$D$1558=$Q20)*('소재개발 실험항목_Total_AX팀 관리'!$E$5:$E$1558=$R20)*('소재개발 실험항목_Total_AX팀 관리'!$F$5:$F$1558=$S20)*('소재개발 실험항목_Total_AX팀 관리'!$H$5:$H$1558&lt;&gt;""),"")))))</f>
        <v>분석팀 의뢰_미량(약 1g 수준) 시료 분석 의뢰, 분석팀 SOP 활용</v>
      </c>
      <c r="U20" s="726">
        <f>SUMIFS('소재개발 실험항목_Total_AX팀 관리'!$V$5:$V$1558,'소재개발 실험항목_Total_AX팀 관리'!$C$5:$C$1558,$P20,'소재개발 실험항목_Total_AX팀 관리'!$D$5:$D$1558,$Q20,'소재개발 실험항목_Total_AX팀 관리'!$E$5:$E$1558,$R20,'소재개발 실험항목_Total_AX팀 관리'!$F$5:$F$1558,$S20)</f>
        <v>0</v>
      </c>
      <c r="V20" s="726">
        <f>SUMIFS('소재개발 실험항목_Total_AX팀 관리'!$Y$5:$Y$1558,'소재개발 실험항목_Total_AX팀 관리'!$C$5:$C$1558,$P20,'소재개발 실험항목_Total_AX팀 관리'!$D$5:$D$1558,$Q20,'소재개발 실험항목_Total_AX팀 관리'!$E$5:$E$1558,$R20,'소재개발 실험항목_Total_AX팀 관리'!$F$5:$F$1558,$S20)</f>
        <v>0</v>
      </c>
      <c r="W20" s="727">
        <f t="shared" si="2"/>
        <v>0</v>
      </c>
      <c r="X20" s="727">
        <f t="shared" si="2"/>
        <v>0</v>
      </c>
      <c r="Z20" t="s">
        <v>2979</v>
      </c>
      <c r="AA20" t="s">
        <v>1599</v>
      </c>
      <c r="AB20" t="s">
        <v>3009</v>
      </c>
      <c r="AC20" t="s">
        <v>3091</v>
      </c>
      <c r="AD20" s="716" t="s">
        <v>3292</v>
      </c>
      <c r="AE20" s="716" t="s">
        <v>3292</v>
      </c>
      <c r="AF20" s="716" t="s">
        <v>3292</v>
      </c>
      <c r="AG20" s="716" t="s">
        <v>3292</v>
      </c>
      <c r="AH20" s="716" t="s">
        <v>3292</v>
      </c>
      <c r="AI20" s="716" t="s">
        <v>3292</v>
      </c>
      <c r="AJ20" s="716" t="s">
        <v>3292</v>
      </c>
      <c r="AK20" s="716" t="s">
        <v>3292</v>
      </c>
      <c r="AL20" s="716" t="s">
        <v>3292</v>
      </c>
      <c r="AM20" s="716" t="s">
        <v>3292</v>
      </c>
      <c r="AN20" s="716" t="s">
        <v>3292</v>
      </c>
      <c r="AO20" s="716" t="s">
        <v>3292</v>
      </c>
      <c r="AP20" s="716" t="s">
        <v>3292</v>
      </c>
      <c r="AQ20" s="716" t="s">
        <v>3292</v>
      </c>
      <c r="AR20" s="716" t="s">
        <v>3292</v>
      </c>
      <c r="AS20" s="716" t="s">
        <v>3292</v>
      </c>
      <c r="AT20" s="716" t="s">
        <v>3292</v>
      </c>
      <c r="AU20" s="716" t="s">
        <v>3292</v>
      </c>
      <c r="AV20" s="716">
        <v>0.23</v>
      </c>
      <c r="AW20" s="716">
        <v>0.23</v>
      </c>
      <c r="AX20" s="716" t="s">
        <v>3292</v>
      </c>
      <c r="AY20" s="716" t="s">
        <v>3292</v>
      </c>
      <c r="AZ20" s="716" t="s">
        <v>3292</v>
      </c>
      <c r="BA20" s="716" t="s">
        <v>3292</v>
      </c>
      <c r="BB20" s="716" t="s">
        <v>3292</v>
      </c>
      <c r="BC20" s="716" t="s">
        <v>3292</v>
      </c>
    </row>
    <row r="21" spans="1:55" ht="32.15" hidden="1" customHeight="1">
      <c r="A21" s="717" t="s">
        <v>521</v>
      </c>
      <c r="B21" s="717" t="s">
        <v>2979</v>
      </c>
      <c r="C21" s="718">
        <f>SUMIFS('소재개발 실험항목_Total_AX팀 관리'!$V$5:$V$1558,'소재개발 실험항목_Total_AX팀 관리'!$C$5:$C$1558,$A21,'소재개발 실험항목_Total_AX팀 관리'!$D$5:$D$1558,$B21)</f>
        <v>1849.2000000000003</v>
      </c>
      <c r="D21" s="718">
        <f>SUMIFS('소재개발 실험항목_Total_AX팀 관리'!$Y$5:$Y$1558,'소재개발 실험항목_Total_AX팀 관리'!$C$5:$C$1558,$A21,'소재개발 실험항목_Total_AX팀 관리'!$D$5:$D$1558,$B21)</f>
        <v>4648.8</v>
      </c>
      <c r="E21" s="719">
        <f t="shared" si="0"/>
        <v>1.0506818181818183</v>
      </c>
      <c r="F21" s="719">
        <f t="shared" si="0"/>
        <v>2.6413636363636366</v>
      </c>
      <c r="G21" s="717"/>
      <c r="H21" s="717" t="s">
        <v>89</v>
      </c>
      <c r="I21" s="717" t="s">
        <v>2979</v>
      </c>
      <c r="J21" s="717" t="s">
        <v>2982</v>
      </c>
      <c r="K21" s="718">
        <f>SUMIFS('소재개발 실험항목_Total_AX팀 관리'!$V$5:$V$1558,'소재개발 실험항목_Total_AX팀 관리'!$C$5:$C$1558,$H21,'소재개발 실험항목_Total_AX팀 관리'!$D$5:$D$1558,$I21,'소재개발 실험항목_Total_AX팀 관리'!$E$5:$E$1558,$J21)</f>
        <v>996.6</v>
      </c>
      <c r="L21" s="718">
        <f>SUMIFS('소재개발 실험항목_Total_AX팀 관리'!$Y$5:$Y$1558,'소재개발 실험항목_Total_AX팀 관리'!$C$5:$C$1558,$H21,'소재개발 실험항목_Total_AX팀 관리'!$D$5:$D$1558,$I21,'소재개발 실험항목_Total_AX팀 관리'!$E$5:$E$1558,$J21)</f>
        <v>996.6</v>
      </c>
      <c r="M21" s="719">
        <f t="shared" si="1"/>
        <v>0.56625000000000003</v>
      </c>
      <c r="N21" s="719">
        <f t="shared" si="1"/>
        <v>0.56625000000000003</v>
      </c>
      <c r="O21" s="717"/>
      <c r="P21" s="717" t="s">
        <v>823</v>
      </c>
      <c r="Q21" s="717" t="s">
        <v>2979</v>
      </c>
      <c r="R21" s="717" t="s">
        <v>174</v>
      </c>
      <c r="S21" s="717" t="s">
        <v>244</v>
      </c>
      <c r="T21" s="720" t="str" cm="1">
        <f t="array" ref="T21">_xlfn.TEXTJOIN("→",TRUE,_xlfn.UNIQUE(TRIM(CLEAN(_xlfn._xlws.FILTER('소재개발 실험항목_Total_AX팀 관리'!$H$5:$H$1558,('소재개발 실험항목_Total_AX팀 관리'!$C$5:$C$1558=$P21)*('소재개발 실험항목_Total_AX팀 관리'!$D$5:$D$1558=$Q21)*('소재개발 실험항목_Total_AX팀 관리'!$E$5:$E$1558=$R21)*('소재개발 실험항목_Total_AX팀 관리'!$F$5:$F$1558=$S21)*('소재개발 실험항목_Total_AX팀 관리'!$H$5:$H$1558&lt;&gt;""),"")))))</f>
        <v>샘플링→샘플 홀더 장비로 투입→이미지 생성→EDS 분석→Data 저장→샘플 홀더 자동 배출→샘플 홀더 클리닝</v>
      </c>
      <c r="U21" s="724">
        <f>SUMIFS('소재개발 실험항목_Total_AX팀 관리'!$V$5:$V$1558,'소재개발 실험항목_Total_AX팀 관리'!$C$5:$C$1558,$P21,'소재개발 실험항목_Total_AX팀 관리'!$D$5:$D$1558,$Q21,'소재개발 실험항목_Total_AX팀 관리'!$E$5:$E$1558,$R21,'소재개발 실험항목_Total_AX팀 관리'!$F$5:$F$1558,$S21)</f>
        <v>360</v>
      </c>
      <c r="V21" s="724">
        <f>SUMIFS('소재개발 실험항목_Total_AX팀 관리'!$Y$5:$Y$1558,'소재개발 실험항목_Total_AX팀 관리'!$C$5:$C$1558,$P21,'소재개발 실험항목_Total_AX팀 관리'!$D$5:$D$1558,$Q21,'소재개발 실험항목_Total_AX팀 관리'!$E$5:$E$1558,$R21,'소재개발 실험항목_Total_AX팀 관리'!$F$5:$F$1558,$S21)</f>
        <v>450</v>
      </c>
      <c r="W21" s="725">
        <f t="shared" si="2"/>
        <v>0.20454545454545456</v>
      </c>
      <c r="X21" s="725">
        <f t="shared" si="2"/>
        <v>0.25568181818181818</v>
      </c>
      <c r="Z21" t="s">
        <v>2979</v>
      </c>
      <c r="AA21" t="s">
        <v>1599</v>
      </c>
      <c r="AB21" t="s">
        <v>3009</v>
      </c>
      <c r="AC21" t="s">
        <v>3092</v>
      </c>
      <c r="AD21" s="716" t="s">
        <v>3292</v>
      </c>
      <c r="AE21" s="716" t="s">
        <v>3292</v>
      </c>
      <c r="AF21" s="716" t="s">
        <v>3292</v>
      </c>
      <c r="AG21" s="716" t="s">
        <v>3292</v>
      </c>
      <c r="AH21" s="716" t="s">
        <v>3292</v>
      </c>
      <c r="AI21" s="716" t="s">
        <v>3292</v>
      </c>
      <c r="AJ21" s="716" t="s">
        <v>3292</v>
      </c>
      <c r="AK21" s="716" t="s">
        <v>3292</v>
      </c>
      <c r="AL21" s="716" t="s">
        <v>3292</v>
      </c>
      <c r="AM21" s="716" t="s">
        <v>3292</v>
      </c>
      <c r="AN21" s="716" t="s">
        <v>3292</v>
      </c>
      <c r="AO21" s="716" t="s">
        <v>3292</v>
      </c>
      <c r="AP21" s="716" t="s">
        <v>3292</v>
      </c>
      <c r="AQ21" s="716" t="s">
        <v>3292</v>
      </c>
      <c r="AR21" s="716" t="s">
        <v>3292</v>
      </c>
      <c r="AS21" s="716" t="s">
        <v>3292</v>
      </c>
      <c r="AT21" s="716">
        <v>0.01</v>
      </c>
      <c r="AU21" s="716">
        <v>0.01</v>
      </c>
      <c r="AV21" s="716" t="s">
        <v>3292</v>
      </c>
      <c r="AW21" s="716" t="s">
        <v>3292</v>
      </c>
      <c r="AX21" s="716" t="s">
        <v>3292</v>
      </c>
      <c r="AY21" s="716" t="s">
        <v>3292</v>
      </c>
      <c r="AZ21" s="716" t="s">
        <v>3292</v>
      </c>
      <c r="BA21" s="716" t="s">
        <v>3292</v>
      </c>
      <c r="BB21" s="716" t="s">
        <v>3292</v>
      </c>
      <c r="BC21" s="716" t="s">
        <v>3292</v>
      </c>
    </row>
    <row r="22" spans="1:55" ht="32.15" hidden="1" customHeight="1">
      <c r="A22" s="717" t="s">
        <v>521</v>
      </c>
      <c r="B22" s="717" t="s">
        <v>2980</v>
      </c>
      <c r="C22" s="718">
        <f>SUMIFS('소재개발 실험항목_Total_AX팀 관리'!$V$5:$V$1558,'소재개발 실험항목_Total_AX팀 관리'!$C$5:$C$1558,$A22,'소재개발 실험항목_Total_AX팀 관리'!$D$5:$D$1558,$B22)</f>
        <v>5037.12</v>
      </c>
      <c r="D22" s="718">
        <f>SUMIFS('소재개발 실험항목_Total_AX팀 관리'!$Y$5:$Y$1558,'소재개발 실험항목_Total_AX팀 관리'!$C$5:$C$1558,$A22,'소재개발 실험항목_Total_AX팀 관리'!$D$5:$D$1558,$B22)</f>
        <v>9405.1200000000008</v>
      </c>
      <c r="E22" s="719">
        <f t="shared" si="0"/>
        <v>2.8620000000000001</v>
      </c>
      <c r="F22" s="719">
        <f t="shared" si="0"/>
        <v>5.3438181818181825</v>
      </c>
      <c r="G22" s="717"/>
      <c r="H22" s="717" t="s">
        <v>89</v>
      </c>
      <c r="I22" s="717" t="s">
        <v>2980</v>
      </c>
      <c r="J22" s="717" t="s">
        <v>2988</v>
      </c>
      <c r="K22" s="718">
        <f>SUMIFS('소재개발 실험항목_Total_AX팀 관리'!$V$5:$V$1558,'소재개발 실험항목_Total_AX팀 관리'!$C$5:$C$1558,$H22,'소재개발 실험항목_Total_AX팀 관리'!$D$5:$D$1558,$I22,'소재개발 실험항목_Total_AX팀 관리'!$E$5:$E$1558,$J22)</f>
        <v>1253.7763147066084</v>
      </c>
      <c r="L22" s="718">
        <f>SUMIFS('소재개발 실험항목_Total_AX팀 관리'!$Y$5:$Y$1558,'소재개발 실험항목_Total_AX팀 관리'!$C$5:$C$1558,$H22,'소재개발 실험항목_Total_AX팀 관리'!$D$5:$D$1558,$I22,'소재개발 실험항목_Total_AX팀 관리'!$E$5:$E$1558,$J22)</f>
        <v>3059.7763147066084</v>
      </c>
      <c r="M22" s="719">
        <f t="shared" si="1"/>
        <v>0.71237290608330028</v>
      </c>
      <c r="N22" s="719">
        <f t="shared" si="1"/>
        <v>1.7385092697196638</v>
      </c>
      <c r="O22" s="717"/>
      <c r="P22" s="717" t="s">
        <v>823</v>
      </c>
      <c r="Q22" s="717" t="s">
        <v>2979</v>
      </c>
      <c r="R22" s="717" t="s">
        <v>174</v>
      </c>
      <c r="S22" s="717" t="s">
        <v>876</v>
      </c>
      <c r="T22" s="720" t="str" cm="1">
        <f t="array" ref="T22">_xlfn.TEXTJOIN("→",TRUE,_xlfn.UNIQUE(TRIM(CLEAN(_xlfn._xlws.FILTER('소재개발 실험항목_Total_AX팀 관리'!$H$5:$H$1558,('소재개발 실험항목_Total_AX팀 관리'!$C$5:$C$1558=$P22)*('소재개발 실험항목_Total_AX팀 관리'!$D$5:$D$1558=$Q22)*('소재개발 실험항목_Total_AX팀 관리'!$E$5:$E$1558=$R22)*('소재개발 실험항목_Total_AX팀 관리'!$F$5:$F$1558=$S22)*('소재개발 실험항목_Total_AX팀 관리'!$H$5:$H$1558&lt;&gt;""),"")))))</f>
        <v>이온밀링→전극 단면 분석 (SEM/EDS)</v>
      </c>
      <c r="U22" s="724">
        <f>SUMIFS('소재개발 실험항목_Total_AX팀 관리'!$V$5:$V$1558,'소재개발 실험항목_Total_AX팀 관리'!$C$5:$C$1558,$P22,'소재개발 실험항목_Total_AX팀 관리'!$D$5:$D$1558,$Q22,'소재개발 실험항목_Total_AX팀 관리'!$E$5:$E$1558,$R22,'소재개발 실험항목_Total_AX팀 관리'!$F$5:$F$1558,$S22)</f>
        <v>240</v>
      </c>
      <c r="V22" s="724">
        <f>SUMIFS('소재개발 실험항목_Total_AX팀 관리'!$Y$5:$Y$1558,'소재개발 실험항목_Total_AX팀 관리'!$C$5:$C$1558,$P22,'소재개발 실험항목_Total_AX팀 관리'!$D$5:$D$1558,$Q22,'소재개발 실험항목_Total_AX팀 관리'!$E$5:$E$1558,$R22,'소재개발 실험항목_Total_AX팀 관리'!$F$5:$F$1558,$S22)</f>
        <v>312</v>
      </c>
      <c r="W22" s="725">
        <f t="shared" si="2"/>
        <v>0.13636363636363635</v>
      </c>
      <c r="X22" s="725">
        <f t="shared" si="2"/>
        <v>0.17727272727272728</v>
      </c>
      <c r="Z22" t="s">
        <v>2979</v>
      </c>
      <c r="AA22" t="s">
        <v>1599</v>
      </c>
      <c r="AB22" t="s">
        <v>3255</v>
      </c>
      <c r="AC22" t="s">
        <v>3093</v>
      </c>
      <c r="AD22" s="716" t="s">
        <v>3292</v>
      </c>
      <c r="AE22" s="716" t="s">
        <v>3292</v>
      </c>
      <c r="AF22" s="716" t="s">
        <v>3292</v>
      </c>
      <c r="AG22" s="716" t="s">
        <v>3292</v>
      </c>
      <c r="AH22" s="716" t="s">
        <v>3292</v>
      </c>
      <c r="AI22" s="716" t="s">
        <v>3292</v>
      </c>
      <c r="AJ22" s="716" t="s">
        <v>3292</v>
      </c>
      <c r="AK22" s="716" t="s">
        <v>3292</v>
      </c>
      <c r="AL22" s="716" t="s">
        <v>3292</v>
      </c>
      <c r="AM22" s="716" t="s">
        <v>3292</v>
      </c>
      <c r="AN22" s="716" t="s">
        <v>3292</v>
      </c>
      <c r="AO22" s="716" t="s">
        <v>3292</v>
      </c>
      <c r="AP22" s="716" t="s">
        <v>3292</v>
      </c>
      <c r="AQ22" s="716" t="s">
        <v>3292</v>
      </c>
      <c r="AR22" s="716" t="s">
        <v>3292</v>
      </c>
      <c r="AS22" s="716" t="s">
        <v>3292</v>
      </c>
      <c r="AT22" s="716">
        <v>0.55000000000000004</v>
      </c>
      <c r="AU22" s="716">
        <v>1.0900000000000001</v>
      </c>
      <c r="AV22" s="716">
        <v>0.75</v>
      </c>
      <c r="AW22" s="716">
        <v>1.5</v>
      </c>
      <c r="AX22" s="716" t="s">
        <v>3292</v>
      </c>
      <c r="AY22" s="716" t="s">
        <v>3292</v>
      </c>
      <c r="AZ22" s="716" t="s">
        <v>3292</v>
      </c>
      <c r="BA22" s="716" t="s">
        <v>3292</v>
      </c>
      <c r="BB22" s="716" t="s">
        <v>3292</v>
      </c>
      <c r="BC22" s="716" t="s">
        <v>3292</v>
      </c>
    </row>
    <row r="23" spans="1:55" ht="32.15" hidden="1" customHeight="1">
      <c r="A23" s="717" t="s">
        <v>521</v>
      </c>
      <c r="B23" s="717" t="s">
        <v>2981</v>
      </c>
      <c r="C23" s="718">
        <f>SUMIFS('소재개발 실험항목_Total_AX팀 관리'!$V$5:$V$1558,'소재개발 실험항목_Total_AX팀 관리'!$C$5:$C$1558,$A23,'소재개발 실험항목_Total_AX팀 관리'!$D$5:$D$1558,$B23)</f>
        <v>1055.52</v>
      </c>
      <c r="D23" s="718">
        <f>SUMIFS('소재개발 실험항목_Total_AX팀 관리'!$Y$5:$Y$1558,'소재개발 실험항목_Total_AX팀 관리'!$C$5:$C$1558,$A23,'소재개발 실험항목_Total_AX팀 관리'!$D$5:$D$1558,$B23)</f>
        <v>3363.84</v>
      </c>
      <c r="E23" s="719">
        <f t="shared" si="0"/>
        <v>0.59972727272727266</v>
      </c>
      <c r="F23" s="719">
        <f t="shared" si="0"/>
        <v>1.9112727272727275</v>
      </c>
      <c r="G23" s="717"/>
      <c r="H23" s="717" t="s">
        <v>89</v>
      </c>
      <c r="I23" s="717" t="s">
        <v>2980</v>
      </c>
      <c r="J23" s="717" t="s">
        <v>2984</v>
      </c>
      <c r="K23" s="718">
        <f>SUMIFS('소재개발 실험항목_Total_AX팀 관리'!$V$5:$V$1558,'소재개발 실험항목_Total_AX팀 관리'!$C$5:$C$1558,$H23,'소재개발 실험항목_Total_AX팀 관리'!$D$5:$D$1558,$I23,'소재개발 실험항목_Total_AX팀 관리'!$E$5:$E$1558,$J23)</f>
        <v>660</v>
      </c>
      <c r="L23" s="718">
        <f>SUMIFS('소재개발 실험항목_Total_AX팀 관리'!$Y$5:$Y$1558,'소재개발 실험항목_Total_AX팀 관리'!$C$5:$C$1558,$H23,'소재개발 실험항목_Total_AX팀 관리'!$D$5:$D$1558,$I23,'소재개발 실험항목_Total_AX팀 관리'!$E$5:$E$1558,$J23)</f>
        <v>660</v>
      </c>
      <c r="M23" s="719">
        <f t="shared" si="1"/>
        <v>0.375</v>
      </c>
      <c r="N23" s="719">
        <f t="shared" si="1"/>
        <v>0.375</v>
      </c>
      <c r="O23" s="717"/>
      <c r="P23" s="717" t="s">
        <v>823</v>
      </c>
      <c r="Q23" s="717" t="s">
        <v>2979</v>
      </c>
      <c r="R23" s="717" t="s">
        <v>174</v>
      </c>
      <c r="S23" s="717" t="s">
        <v>933</v>
      </c>
      <c r="T23" s="720" t="str" cm="1">
        <f t="array" ref="T23">_xlfn.TEXTJOIN("→",TRUE,_xlfn.UNIQUE(TRIM(CLEAN(_xlfn._xlws.FILTER('소재개발 실험항목_Total_AX팀 관리'!$H$5:$H$1558,('소재개발 실험항목_Total_AX팀 관리'!$C$5:$C$1558=$P23)*('소재개발 실험항목_Total_AX팀 관리'!$D$5:$D$1558=$Q23)*('소재개발 실험항목_Total_AX팀 관리'!$E$5:$E$1558=$R23)*('소재개발 실험항목_Total_AX팀 관리'!$F$5:$F$1558=$S23)*('소재개발 실험항목_Total_AX팀 관리'!$H$5:$H$1558&lt;&gt;""),"")))))</f>
        <v>분석팀 의뢰_미량(약 1g 수준) 시료 분석 의뢰, 분석팀 SOP 활용</v>
      </c>
      <c r="U23" s="726">
        <f>SUMIFS('소재개발 실험항목_Total_AX팀 관리'!$V$5:$V$1558,'소재개발 실험항목_Total_AX팀 관리'!$C$5:$C$1558,$P23,'소재개발 실험항목_Total_AX팀 관리'!$D$5:$D$1558,$Q23,'소재개발 실험항목_Total_AX팀 관리'!$E$5:$E$1558,$R23,'소재개발 실험항목_Total_AX팀 관리'!$F$5:$F$1558,$S23)</f>
        <v>0</v>
      </c>
      <c r="V23" s="726">
        <f>SUMIFS('소재개발 실험항목_Total_AX팀 관리'!$Y$5:$Y$1558,'소재개발 실험항목_Total_AX팀 관리'!$C$5:$C$1558,$P23,'소재개발 실험항목_Total_AX팀 관리'!$D$5:$D$1558,$Q23,'소재개발 실험항목_Total_AX팀 관리'!$E$5:$E$1558,$R23,'소재개발 실험항목_Total_AX팀 관리'!$F$5:$F$1558,$S23)</f>
        <v>0</v>
      </c>
      <c r="W23" s="727">
        <f t="shared" si="2"/>
        <v>0</v>
      </c>
      <c r="X23" s="727">
        <f t="shared" si="2"/>
        <v>0</v>
      </c>
      <c r="Z23" t="s">
        <v>2979</v>
      </c>
      <c r="AA23" t="s">
        <v>1599</v>
      </c>
      <c r="AB23" t="s">
        <v>3256</v>
      </c>
      <c r="AC23" t="s">
        <v>3094</v>
      </c>
      <c r="AD23" s="716" t="s">
        <v>3292</v>
      </c>
      <c r="AE23" s="716" t="s">
        <v>3292</v>
      </c>
      <c r="AF23" s="716" t="s">
        <v>3292</v>
      </c>
      <c r="AG23" s="716" t="s">
        <v>3292</v>
      </c>
      <c r="AH23" s="716" t="s">
        <v>3292</v>
      </c>
      <c r="AI23" s="716" t="s">
        <v>3292</v>
      </c>
      <c r="AJ23" s="716" t="s">
        <v>3292</v>
      </c>
      <c r="AK23" s="716" t="s">
        <v>3292</v>
      </c>
      <c r="AL23" s="716" t="s">
        <v>3292</v>
      </c>
      <c r="AM23" s="716" t="s">
        <v>3292</v>
      </c>
      <c r="AN23" s="716" t="s">
        <v>3292</v>
      </c>
      <c r="AO23" s="716" t="s">
        <v>3292</v>
      </c>
      <c r="AP23" s="716" t="s">
        <v>3292</v>
      </c>
      <c r="AQ23" s="716" t="s">
        <v>3292</v>
      </c>
      <c r="AR23" s="716" t="s">
        <v>3292</v>
      </c>
      <c r="AS23" s="716" t="s">
        <v>3292</v>
      </c>
      <c r="AT23" s="716">
        <v>0.55000000000000004</v>
      </c>
      <c r="AU23" s="716">
        <v>0.93</v>
      </c>
      <c r="AV23" s="716">
        <v>0.75</v>
      </c>
      <c r="AW23" s="716">
        <v>1.5</v>
      </c>
      <c r="AX23" s="716" t="s">
        <v>3292</v>
      </c>
      <c r="AY23" s="716" t="s">
        <v>3292</v>
      </c>
      <c r="AZ23" s="716" t="s">
        <v>3292</v>
      </c>
      <c r="BA23" s="716" t="s">
        <v>3292</v>
      </c>
      <c r="BB23" s="716" t="s">
        <v>3292</v>
      </c>
      <c r="BC23" s="716" t="s">
        <v>3292</v>
      </c>
    </row>
    <row r="24" spans="1:55" ht="32.15" hidden="1" customHeight="1">
      <c r="A24" s="717" t="s">
        <v>709</v>
      </c>
      <c r="B24" s="717" t="s">
        <v>2979</v>
      </c>
      <c r="C24" s="718">
        <f>SUMIFS('소재개발 실험항목_Total_AX팀 관리'!$V$5:$V$1558,'소재개발 실험항목_Total_AX팀 관리'!$C$5:$C$1558,$A24,'소재개발 실험항목_Total_AX팀 관리'!$D$5:$D$1558,$B24)</f>
        <v>4488.4799999999996</v>
      </c>
      <c r="D24" s="718">
        <f>SUMIFS('소재개발 실험항목_Total_AX팀 관리'!$Y$5:$Y$1558,'소재개발 실험항목_Total_AX팀 관리'!$C$5:$C$1558,$A24,'소재개발 실험항목_Total_AX팀 관리'!$D$5:$D$1558,$B24)</f>
        <v>6732.7199999999993</v>
      </c>
      <c r="E24" s="719">
        <f t="shared" si="0"/>
        <v>2.550272727272727</v>
      </c>
      <c r="F24" s="719">
        <f t="shared" si="0"/>
        <v>3.8254090909090905</v>
      </c>
      <c r="G24" s="717"/>
      <c r="H24" s="717" t="s">
        <v>89</v>
      </c>
      <c r="I24" s="717" t="s">
        <v>2980</v>
      </c>
      <c r="J24" s="717" t="s">
        <v>2985</v>
      </c>
      <c r="K24" s="718">
        <f>SUMIFS('소재개발 실험항목_Total_AX팀 관리'!$V$5:$V$1558,'소재개발 실험항목_Total_AX팀 관리'!$C$5:$C$1558,$H24,'소재개발 실험항목_Total_AX팀 관리'!$D$5:$D$1558,$I24,'소재개발 실험항목_Total_AX팀 관리'!$E$5:$E$1558,$J24)</f>
        <v>2114.4</v>
      </c>
      <c r="L24" s="718">
        <f>SUMIFS('소재개발 실험항목_Total_AX팀 관리'!$Y$5:$Y$1558,'소재개발 실험항목_Total_AX팀 관리'!$C$5:$C$1558,$H24,'소재개발 실험항목_Total_AX팀 관리'!$D$5:$D$1558,$I24,'소재개발 실험항목_Total_AX팀 관리'!$E$5:$E$1558,$J24)</f>
        <v>2114.4</v>
      </c>
      <c r="M24" s="719">
        <f t="shared" si="1"/>
        <v>1.2013636363636364</v>
      </c>
      <c r="N24" s="719">
        <f t="shared" si="1"/>
        <v>1.2013636363636364</v>
      </c>
      <c r="O24" s="717"/>
      <c r="P24" s="717" t="s">
        <v>823</v>
      </c>
      <c r="Q24" s="717" t="s">
        <v>2979</v>
      </c>
      <c r="R24" s="717" t="s">
        <v>174</v>
      </c>
      <c r="S24" s="717" t="s">
        <v>922</v>
      </c>
      <c r="T24" s="720" t="str" cm="1">
        <f t="array" ref="T24">_xlfn.TEXTJOIN("→",TRUE,_xlfn.UNIQUE(TRIM(CLEAN(_xlfn._xlws.FILTER('소재개발 실험항목_Total_AX팀 관리'!$H$5:$H$1558,('소재개발 실험항목_Total_AX팀 관리'!$C$5:$C$1558=$P24)*('소재개발 실험항목_Total_AX팀 관리'!$D$5:$D$1558=$Q24)*('소재개발 실험항목_Total_AX팀 관리'!$E$5:$E$1558=$R24)*('소재개발 실험항목_Total_AX팀 관리'!$F$5:$F$1558=$S24)*('소재개발 실험항목_Total_AX팀 관리'!$H$5:$H$1558&lt;&gt;""),"")))))</f>
        <v>분석팀 의뢰_미량(약 1g 수준) 시료 분석 의뢰, 분석팀 SOP 활용</v>
      </c>
      <c r="U24" s="726">
        <f>SUMIFS('소재개발 실험항목_Total_AX팀 관리'!$V$5:$V$1558,'소재개발 실험항목_Total_AX팀 관리'!$C$5:$C$1558,$P24,'소재개발 실험항목_Total_AX팀 관리'!$D$5:$D$1558,$Q24,'소재개발 실험항목_Total_AX팀 관리'!$E$5:$E$1558,$R24,'소재개발 실험항목_Total_AX팀 관리'!$F$5:$F$1558,$S24)</f>
        <v>0</v>
      </c>
      <c r="V24" s="726">
        <f>SUMIFS('소재개발 실험항목_Total_AX팀 관리'!$Y$5:$Y$1558,'소재개발 실험항목_Total_AX팀 관리'!$C$5:$C$1558,$P24,'소재개발 실험항목_Total_AX팀 관리'!$D$5:$D$1558,$Q24,'소재개발 실험항목_Total_AX팀 관리'!$E$5:$E$1558,$R24,'소재개발 실험항목_Total_AX팀 관리'!$F$5:$F$1558,$S24)</f>
        <v>0</v>
      </c>
      <c r="W24" s="727">
        <f t="shared" si="2"/>
        <v>0</v>
      </c>
      <c r="X24" s="727">
        <f t="shared" si="2"/>
        <v>0</v>
      </c>
      <c r="Z24" t="s">
        <v>2979</v>
      </c>
      <c r="AA24" t="s">
        <v>1599</v>
      </c>
      <c r="AB24" t="s">
        <v>3257</v>
      </c>
      <c r="AC24" t="s">
        <v>3095</v>
      </c>
      <c r="AD24" s="716" t="s">
        <v>3292</v>
      </c>
      <c r="AE24" s="716" t="s">
        <v>3292</v>
      </c>
      <c r="AF24" s="716" t="s">
        <v>3292</v>
      </c>
      <c r="AG24" s="716" t="s">
        <v>3292</v>
      </c>
      <c r="AH24" s="716" t="s">
        <v>3292</v>
      </c>
      <c r="AI24" s="716" t="s">
        <v>3292</v>
      </c>
      <c r="AJ24" s="716" t="s">
        <v>3292</v>
      </c>
      <c r="AK24" s="716" t="s">
        <v>3292</v>
      </c>
      <c r="AL24" s="716" t="s">
        <v>3292</v>
      </c>
      <c r="AM24" s="716" t="s">
        <v>3292</v>
      </c>
      <c r="AN24" s="716" t="s">
        <v>3292</v>
      </c>
      <c r="AO24" s="716" t="s">
        <v>3292</v>
      </c>
      <c r="AP24" s="716" t="s">
        <v>3292</v>
      </c>
      <c r="AQ24" s="716" t="s">
        <v>3292</v>
      </c>
      <c r="AR24" s="716" t="s">
        <v>3292</v>
      </c>
      <c r="AS24" s="716" t="s">
        <v>3292</v>
      </c>
      <c r="AT24" s="716">
        <v>0.55000000000000004</v>
      </c>
      <c r="AU24" s="716">
        <v>0.55000000000000004</v>
      </c>
      <c r="AV24" s="716">
        <v>0.75</v>
      </c>
      <c r="AW24" s="716">
        <v>1.5</v>
      </c>
      <c r="AX24" s="716" t="s">
        <v>3292</v>
      </c>
      <c r="AY24" s="716" t="s">
        <v>3292</v>
      </c>
      <c r="AZ24" s="716" t="s">
        <v>3292</v>
      </c>
      <c r="BA24" s="716" t="s">
        <v>3292</v>
      </c>
      <c r="BB24" s="716" t="s">
        <v>3292</v>
      </c>
      <c r="BC24" s="716" t="s">
        <v>3292</v>
      </c>
    </row>
    <row r="25" spans="1:55" ht="32.15" hidden="1" customHeight="1">
      <c r="A25" s="717" t="s">
        <v>709</v>
      </c>
      <c r="B25" s="717" t="s">
        <v>2980</v>
      </c>
      <c r="C25" s="718">
        <f>SUMIFS('소재개발 실험항목_Total_AX팀 관리'!$V$5:$V$1558,'소재개발 실험항목_Total_AX팀 관리'!$C$5:$C$1558,$A25,'소재개발 실험항목_Total_AX팀 관리'!$D$5:$D$1558,$B25)</f>
        <v>2364.8399999999997</v>
      </c>
      <c r="D25" s="718">
        <f>SUMIFS('소재개발 실험항목_Total_AX팀 관리'!$Y$5:$Y$1558,'소재개발 실험항목_Total_AX팀 관리'!$C$5:$C$1558,$A25,'소재개발 실험항목_Total_AX팀 관리'!$D$5:$D$1558,$B25)</f>
        <v>3547.2600000000007</v>
      </c>
      <c r="E25" s="719">
        <f t="shared" si="0"/>
        <v>1.3436590909090906</v>
      </c>
      <c r="F25" s="719">
        <f t="shared" si="0"/>
        <v>2.0154886363636368</v>
      </c>
      <c r="G25" s="717"/>
      <c r="H25" s="717" t="s">
        <v>89</v>
      </c>
      <c r="I25" s="717" t="s">
        <v>2981</v>
      </c>
      <c r="J25" s="717" t="s">
        <v>2986</v>
      </c>
      <c r="K25" s="718">
        <f>SUMIFS('소재개발 실험항목_Total_AX팀 관리'!$V$5:$V$1558,'소재개발 실험항목_Total_AX팀 관리'!$C$5:$C$1558,$H25,'소재개발 실험항목_Total_AX팀 관리'!$D$5:$D$1558,$I25,'소재개발 실험항목_Total_AX팀 관리'!$E$5:$E$1558,$J25)</f>
        <v>250.8</v>
      </c>
      <c r="L25" s="718">
        <f>SUMIFS('소재개발 실험항목_Total_AX팀 관리'!$Y$5:$Y$1558,'소재개발 실험항목_Total_AX팀 관리'!$C$5:$C$1558,$H25,'소재개발 실험항목_Total_AX팀 관리'!$D$5:$D$1558,$I25,'소재개발 실험항목_Total_AX팀 관리'!$E$5:$E$1558,$J25)</f>
        <v>250.8</v>
      </c>
      <c r="M25" s="719">
        <f t="shared" si="1"/>
        <v>0.14250000000000002</v>
      </c>
      <c r="N25" s="719">
        <f t="shared" si="1"/>
        <v>0.14250000000000002</v>
      </c>
      <c r="O25" s="717"/>
      <c r="P25" s="717" t="s">
        <v>823</v>
      </c>
      <c r="Q25" s="717" t="s">
        <v>2979</v>
      </c>
      <c r="R25" s="717" t="s">
        <v>174</v>
      </c>
      <c r="S25" s="717" t="s">
        <v>924</v>
      </c>
      <c r="T25" s="720" t="str" cm="1">
        <f t="array" ref="T25">_xlfn.TEXTJOIN("→",TRUE,_xlfn.UNIQUE(TRIM(CLEAN(_xlfn._xlws.FILTER('소재개발 실험항목_Total_AX팀 관리'!$H$5:$H$1558,('소재개발 실험항목_Total_AX팀 관리'!$C$5:$C$1558=$P25)*('소재개발 실험항목_Total_AX팀 관리'!$D$5:$D$1558=$Q25)*('소재개발 실험항목_Total_AX팀 관리'!$E$5:$E$1558=$R25)*('소재개발 실험항목_Total_AX팀 관리'!$F$5:$F$1558=$S25)*('소재개발 실험항목_Total_AX팀 관리'!$H$5:$H$1558&lt;&gt;""),"")))))</f>
        <v>분석팀 의뢰_미량(약 1g 수준) 시료 분석 의뢰, 분석팀 SOP 활용</v>
      </c>
      <c r="U25" s="726">
        <f>SUMIFS('소재개발 실험항목_Total_AX팀 관리'!$V$5:$V$1558,'소재개발 실험항목_Total_AX팀 관리'!$C$5:$C$1558,$P25,'소재개발 실험항목_Total_AX팀 관리'!$D$5:$D$1558,$Q25,'소재개발 실험항목_Total_AX팀 관리'!$E$5:$E$1558,$R25,'소재개발 실험항목_Total_AX팀 관리'!$F$5:$F$1558,$S25)</f>
        <v>0</v>
      </c>
      <c r="V25" s="726">
        <f>SUMIFS('소재개발 실험항목_Total_AX팀 관리'!$Y$5:$Y$1558,'소재개발 실험항목_Total_AX팀 관리'!$C$5:$C$1558,$P25,'소재개발 실험항목_Total_AX팀 관리'!$D$5:$D$1558,$Q25,'소재개발 실험항목_Total_AX팀 관리'!$E$5:$E$1558,$R25,'소재개발 실험항목_Total_AX팀 관리'!$F$5:$F$1558,$S25)</f>
        <v>0</v>
      </c>
      <c r="W25" s="727">
        <f t="shared" si="2"/>
        <v>0</v>
      </c>
      <c r="X25" s="727">
        <f t="shared" si="2"/>
        <v>0</v>
      </c>
      <c r="Z25" t="s">
        <v>2979</v>
      </c>
      <c r="AA25" t="s">
        <v>1599</v>
      </c>
      <c r="AB25" t="s">
        <v>1705</v>
      </c>
      <c r="AC25" t="s">
        <v>3096</v>
      </c>
      <c r="AD25" s="716" t="s">
        <v>3292</v>
      </c>
      <c r="AE25" s="716" t="s">
        <v>3292</v>
      </c>
      <c r="AF25" s="716" t="s">
        <v>3292</v>
      </c>
      <c r="AG25" s="716" t="s">
        <v>3292</v>
      </c>
      <c r="AH25" s="716" t="s">
        <v>3292</v>
      </c>
      <c r="AI25" s="716" t="s">
        <v>3292</v>
      </c>
      <c r="AJ25" s="716" t="s">
        <v>3292</v>
      </c>
      <c r="AK25" s="716" t="s">
        <v>3292</v>
      </c>
      <c r="AL25" s="716" t="s">
        <v>3292</v>
      </c>
      <c r="AM25" s="716" t="s">
        <v>3292</v>
      </c>
      <c r="AN25" s="716" t="s">
        <v>3292</v>
      </c>
      <c r="AO25" s="716" t="s">
        <v>3292</v>
      </c>
      <c r="AP25" s="716" t="s">
        <v>3292</v>
      </c>
      <c r="AQ25" s="716" t="s">
        <v>3292</v>
      </c>
      <c r="AR25" s="716" t="s">
        <v>3292</v>
      </c>
      <c r="AS25" s="716" t="s">
        <v>3292</v>
      </c>
      <c r="AT25" s="716">
        <v>0</v>
      </c>
      <c r="AU25" s="716">
        <v>0</v>
      </c>
      <c r="AV25" s="716">
        <v>0.15</v>
      </c>
      <c r="AW25" s="716">
        <v>0.15</v>
      </c>
      <c r="AX25" s="716" t="s">
        <v>3292</v>
      </c>
      <c r="AY25" s="716" t="s">
        <v>3292</v>
      </c>
      <c r="AZ25" s="716" t="s">
        <v>3292</v>
      </c>
      <c r="BA25" s="716" t="s">
        <v>3292</v>
      </c>
      <c r="BB25" s="716" t="s">
        <v>3292</v>
      </c>
      <c r="BC25" s="716" t="s">
        <v>3292</v>
      </c>
    </row>
    <row r="26" spans="1:55" ht="32.15" hidden="1" customHeight="1">
      <c r="A26" s="717" t="s">
        <v>709</v>
      </c>
      <c r="B26" s="717" t="s">
        <v>2981</v>
      </c>
      <c r="C26" s="718">
        <f>SUMIFS('소재개발 실험항목_Total_AX팀 관리'!$V$5:$V$1558,'소재개발 실험항목_Total_AX팀 관리'!$C$5:$C$1558,$A26,'소재개발 실험항목_Total_AX팀 관리'!$D$5:$D$1558,$B26)</f>
        <v>1512.0000000000005</v>
      </c>
      <c r="D26" s="718">
        <f>SUMIFS('소재개발 실험항목_Total_AX팀 관리'!$Y$5:$Y$1558,'소재개발 실험항목_Total_AX팀 관리'!$C$5:$C$1558,$A26,'소재개발 실험항목_Total_AX팀 관리'!$D$5:$D$1558,$B26)</f>
        <v>2267.9999999999995</v>
      </c>
      <c r="E26" s="719">
        <f t="shared" si="0"/>
        <v>0.85909090909090935</v>
      </c>
      <c r="F26" s="719">
        <f t="shared" si="0"/>
        <v>1.2886363636363634</v>
      </c>
      <c r="G26" s="717"/>
      <c r="H26" s="717" t="s">
        <v>89</v>
      </c>
      <c r="I26" s="717" t="s">
        <v>2981</v>
      </c>
      <c r="J26" s="717" t="s">
        <v>2989</v>
      </c>
      <c r="K26" s="718">
        <f>SUMIFS('소재개발 실험항목_Total_AX팀 관리'!$V$5:$V$1558,'소재개발 실험항목_Total_AX팀 관리'!$C$5:$C$1558,$H26,'소재개발 실험항목_Total_AX팀 관리'!$D$5:$D$1558,$I26,'소재개발 실험항목_Total_AX팀 관리'!$E$5:$E$1558,$J26)</f>
        <v>144</v>
      </c>
      <c r="L26" s="718">
        <f>SUMIFS('소재개발 실험항목_Total_AX팀 관리'!$Y$5:$Y$1558,'소재개발 실험항목_Total_AX팀 관리'!$C$5:$C$1558,$H26,'소재개발 실험항목_Total_AX팀 관리'!$D$5:$D$1558,$I26,'소재개발 실험항목_Total_AX팀 관리'!$E$5:$E$1558,$J26)</f>
        <v>144</v>
      </c>
      <c r="M26" s="719">
        <f t="shared" si="1"/>
        <v>8.1818181818181818E-2</v>
      </c>
      <c r="N26" s="719">
        <f t="shared" si="1"/>
        <v>8.1818181818181818E-2</v>
      </c>
      <c r="O26" s="717"/>
      <c r="P26" s="717" t="s">
        <v>823</v>
      </c>
      <c r="Q26" s="717" t="s">
        <v>2979</v>
      </c>
      <c r="R26" s="717" t="s">
        <v>174</v>
      </c>
      <c r="S26" s="717" t="s">
        <v>94</v>
      </c>
      <c r="T26" s="720" t="str" cm="1">
        <f t="array" ref="T26">_xlfn.TEXTJOIN("→",TRUE,_xlfn.UNIQUE(TRIM(CLEAN(_xlfn._xlws.FILTER('소재개발 실험항목_Total_AX팀 관리'!$H$5:$H$1558,('소재개발 실험항목_Total_AX팀 관리'!$C$5:$C$1558=$P26)*('소재개발 실험항목_Total_AX팀 관리'!$D$5:$D$1558=$Q26)*('소재개발 실험항목_Total_AX팀 관리'!$E$5:$E$1558=$R26)*('소재개발 실험항목_Total_AX팀 관리'!$F$5:$F$1558=$S26)*('소재개발 실험항목_Total_AX팀 관리'!$H$5:$H$1558&lt;&gt;""),"")))))</f>
        <v>샘플링→XRD 측정→Data 변환 및 fitting→세척 및 정리→그래프 생성</v>
      </c>
      <c r="U26" s="724">
        <f>SUMIFS('소재개발 실험항목_Total_AX팀 관리'!$V$5:$V$1558,'소재개발 실험항목_Total_AX팀 관리'!$C$5:$C$1558,$P26,'소재개발 실험항목_Total_AX팀 관리'!$D$5:$D$1558,$Q26,'소재개발 실험항목_Total_AX팀 관리'!$E$5:$E$1558,$R26,'소재개발 실험항목_Total_AX팀 관리'!$F$5:$F$1558,$S26)</f>
        <v>972</v>
      </c>
      <c r="V26" s="724">
        <f>SUMIFS('소재개발 실험항목_Total_AX팀 관리'!$Y$5:$Y$1558,'소재개발 실험항목_Total_AX팀 관리'!$C$5:$C$1558,$P26,'소재개발 실험항목_Total_AX팀 관리'!$D$5:$D$1558,$Q26,'소재개발 실험항목_Total_AX팀 관리'!$E$5:$E$1558,$R26,'소재개발 실험항목_Total_AX팀 관리'!$F$5:$F$1558,$S26)</f>
        <v>1134</v>
      </c>
      <c r="W26" s="725">
        <f t="shared" si="2"/>
        <v>0.55227272727272725</v>
      </c>
      <c r="X26" s="725">
        <f t="shared" si="2"/>
        <v>0.64431818181818179</v>
      </c>
      <c r="Z26" t="s">
        <v>2979</v>
      </c>
      <c r="AA26" t="s">
        <v>1599</v>
      </c>
      <c r="AB26" t="s">
        <v>3010</v>
      </c>
      <c r="AC26" t="s">
        <v>3097</v>
      </c>
      <c r="AD26" s="716" t="s">
        <v>3292</v>
      </c>
      <c r="AE26" s="716" t="s">
        <v>3292</v>
      </c>
      <c r="AF26" s="716" t="s">
        <v>3292</v>
      </c>
      <c r="AG26" s="716" t="s">
        <v>3292</v>
      </c>
      <c r="AH26" s="716" t="s">
        <v>3292</v>
      </c>
      <c r="AI26" s="716" t="s">
        <v>3292</v>
      </c>
      <c r="AJ26" s="716" t="s">
        <v>3292</v>
      </c>
      <c r="AK26" s="716" t="s">
        <v>3292</v>
      </c>
      <c r="AL26" s="716" t="s">
        <v>3292</v>
      </c>
      <c r="AM26" s="716" t="s">
        <v>3292</v>
      </c>
      <c r="AN26" s="716" t="s">
        <v>3292</v>
      </c>
      <c r="AO26" s="716" t="s">
        <v>3292</v>
      </c>
      <c r="AP26" s="716" t="s">
        <v>3292</v>
      </c>
      <c r="AQ26" s="716" t="s">
        <v>3292</v>
      </c>
      <c r="AR26" s="716" t="s">
        <v>3292</v>
      </c>
      <c r="AS26" s="716" t="s">
        <v>3292</v>
      </c>
      <c r="AT26" s="716">
        <v>0.22</v>
      </c>
      <c r="AU26" s="716">
        <v>0.65</v>
      </c>
      <c r="AV26" s="716">
        <v>0.15</v>
      </c>
      <c r="AW26" s="716">
        <v>0.15</v>
      </c>
      <c r="AX26" s="716" t="s">
        <v>3292</v>
      </c>
      <c r="AY26" s="716" t="s">
        <v>3292</v>
      </c>
      <c r="AZ26" s="716" t="s">
        <v>3292</v>
      </c>
      <c r="BA26" s="716" t="s">
        <v>3292</v>
      </c>
      <c r="BB26" s="716" t="s">
        <v>3292</v>
      </c>
      <c r="BC26" s="716" t="s">
        <v>3292</v>
      </c>
    </row>
    <row r="27" spans="1:55" ht="32.15" hidden="1" customHeight="1">
      <c r="A27" s="717" t="s">
        <v>90</v>
      </c>
      <c r="B27" s="717" t="s">
        <v>2979</v>
      </c>
      <c r="C27" s="718">
        <f>SUMIFS('소재개발 실험항목_Total_AX팀 관리'!$V$5:$V$1558,'소재개발 실험항목_Total_AX팀 관리'!$C$5:$C$1558,$A27,'소재개발 실험항목_Total_AX팀 관리'!$D$5:$D$1558,$B27)</f>
        <v>120</v>
      </c>
      <c r="D27" s="718">
        <f>SUMIFS('소재개발 실험항목_Total_AX팀 관리'!$Y$5:$Y$1558,'소재개발 실험항목_Total_AX팀 관리'!$C$5:$C$1558,$A27,'소재개발 실험항목_Total_AX팀 관리'!$D$5:$D$1558,$B27)</f>
        <v>120</v>
      </c>
      <c r="E27" s="719">
        <f t="shared" si="0"/>
        <v>6.8181818181818177E-2</v>
      </c>
      <c r="F27" s="719">
        <f t="shared" si="0"/>
        <v>6.8181818181818177E-2</v>
      </c>
      <c r="G27" s="717"/>
      <c r="H27" s="717" t="s">
        <v>188</v>
      </c>
      <c r="I27" s="717" t="s">
        <v>2979</v>
      </c>
      <c r="J27" s="717" t="s">
        <v>2990</v>
      </c>
      <c r="K27" s="718">
        <f>SUMIFS('소재개발 실험항목_Total_AX팀 관리'!$V$5:$V$1558,'소재개발 실험항목_Total_AX팀 관리'!$C$5:$C$1558,$H27,'소재개발 실험항목_Total_AX팀 관리'!$D$5:$D$1558,$I27,'소재개발 실험항목_Total_AX팀 관리'!$E$5:$E$1558,$J27)</f>
        <v>187.2</v>
      </c>
      <c r="L27" s="718">
        <f>SUMIFS('소재개발 실험항목_Total_AX팀 관리'!$Y$5:$Y$1558,'소재개발 실험항목_Total_AX팀 관리'!$C$5:$C$1558,$H27,'소재개발 실험항목_Total_AX팀 관리'!$D$5:$D$1558,$I27,'소재개발 실험항목_Total_AX팀 관리'!$E$5:$E$1558,$J27)</f>
        <v>936</v>
      </c>
      <c r="M27" s="719">
        <f t="shared" si="1"/>
        <v>0.10636363636363635</v>
      </c>
      <c r="N27" s="719">
        <f t="shared" si="1"/>
        <v>0.53181818181818186</v>
      </c>
      <c r="O27" s="717"/>
      <c r="P27" s="717" t="s">
        <v>823</v>
      </c>
      <c r="Q27" s="717" t="s">
        <v>2980</v>
      </c>
      <c r="R27" s="717" t="s">
        <v>2984</v>
      </c>
      <c r="S27" s="717" t="s">
        <v>935</v>
      </c>
      <c r="T27" s="720" t="str" cm="1">
        <f t="array" ref="T27">_xlfn.TEXTJOIN("→",TRUE,_xlfn.UNIQUE(TRIM(CLEAN(_xlfn._xlws.FILTER('소재개발 실험항목_Total_AX팀 관리'!$H$5:$H$1558,('소재개발 실험항목_Total_AX팀 관리'!$C$5:$C$1558=$P27)*('소재개발 실험항목_Total_AX팀 관리'!$D$5:$D$1558=$Q27)*('소재개발 실험항목_Total_AX팀 관리'!$E$5:$E$1558=$R27)*('소재개발 실험항목_Total_AX팀 관리'!$F$5:$F$1558=$S27)*('소재개발 실험항목_Total_AX팀 관리'!$H$5:$H$1558&lt;&gt;""),"")))))</f>
        <v>1차 재료 계량→2차 계량→고형분 맞추기→1차 믹싱→뭉친부분 풀어주기→2차 믹싱→장비 세척 및 정리</v>
      </c>
      <c r="U27" s="724">
        <f>SUMIFS('소재개발 실험항목_Total_AX팀 관리'!$V$5:$V$1558,'소재개발 실험항목_Total_AX팀 관리'!$C$5:$C$1558,$P27,'소재개발 실험항목_Total_AX팀 관리'!$D$5:$D$1558,$Q27,'소재개발 실험항목_Total_AX팀 관리'!$E$5:$E$1558,$R27,'소재개발 실험항목_Total_AX팀 관리'!$F$5:$F$1558,$S27)</f>
        <v>102</v>
      </c>
      <c r="V27" s="724">
        <f>SUMIFS('소재개발 실험항목_Total_AX팀 관리'!$Y$5:$Y$1558,'소재개발 실험항목_Total_AX팀 관리'!$C$5:$C$1558,$P27,'소재개발 실험항목_Total_AX팀 관리'!$D$5:$D$1558,$Q27,'소재개발 실험항목_Total_AX팀 관리'!$E$5:$E$1558,$R27,'소재개발 실험항목_Total_AX팀 관리'!$F$5:$F$1558,$S27)</f>
        <v>142.80000000000001</v>
      </c>
      <c r="W27" s="725">
        <f t="shared" si="2"/>
        <v>5.7954545454545453E-2</v>
      </c>
      <c r="X27" s="725">
        <f t="shared" si="2"/>
        <v>8.1136363636363645E-2</v>
      </c>
      <c r="Z27" t="s">
        <v>2979</v>
      </c>
      <c r="AA27" t="s">
        <v>1599</v>
      </c>
      <c r="AB27" t="s">
        <v>2034</v>
      </c>
      <c r="AC27" t="s">
        <v>3098</v>
      </c>
      <c r="AD27" s="716" t="s">
        <v>3292</v>
      </c>
      <c r="AE27" s="716" t="s">
        <v>3292</v>
      </c>
      <c r="AF27" s="716" t="s">
        <v>3292</v>
      </c>
      <c r="AG27" s="716" t="s">
        <v>3292</v>
      </c>
      <c r="AH27" s="716" t="s">
        <v>3292</v>
      </c>
      <c r="AI27" s="716" t="s">
        <v>3292</v>
      </c>
      <c r="AJ27" s="716" t="s">
        <v>3292</v>
      </c>
      <c r="AK27" s="716" t="s">
        <v>3292</v>
      </c>
      <c r="AL27" s="716" t="s">
        <v>3292</v>
      </c>
      <c r="AM27" s="716" t="s">
        <v>3292</v>
      </c>
      <c r="AN27" s="716" t="s">
        <v>3292</v>
      </c>
      <c r="AO27" s="716" t="s">
        <v>3292</v>
      </c>
      <c r="AP27" s="716" t="s">
        <v>3292</v>
      </c>
      <c r="AQ27" s="716" t="s">
        <v>3292</v>
      </c>
      <c r="AR27" s="716" t="s">
        <v>3292</v>
      </c>
      <c r="AS27" s="716" t="s">
        <v>3292</v>
      </c>
      <c r="AT27" s="716">
        <v>0</v>
      </c>
      <c r="AU27" s="716">
        <v>0</v>
      </c>
      <c r="AV27" s="716">
        <v>0.08</v>
      </c>
      <c r="AW27" s="716">
        <v>0.08</v>
      </c>
      <c r="AX27" s="716" t="s">
        <v>3292</v>
      </c>
      <c r="AY27" s="716" t="s">
        <v>3292</v>
      </c>
      <c r="AZ27" s="716" t="s">
        <v>3292</v>
      </c>
      <c r="BA27" s="716" t="s">
        <v>3292</v>
      </c>
      <c r="BB27" s="716" t="s">
        <v>3292</v>
      </c>
      <c r="BC27" s="716" t="s">
        <v>3292</v>
      </c>
    </row>
    <row r="28" spans="1:55" ht="32.15" hidden="1" customHeight="1">
      <c r="A28" s="717" t="s">
        <v>90</v>
      </c>
      <c r="B28" s="717" t="s">
        <v>2980</v>
      </c>
      <c r="C28" s="718">
        <f>SUMIFS('소재개발 실험항목_Total_AX팀 관리'!$V$5:$V$1558,'소재개발 실험항목_Total_AX팀 관리'!$C$5:$C$1558,$A28,'소재개발 실험항목_Total_AX팀 관리'!$D$5:$D$1558,$B28)</f>
        <v>0</v>
      </c>
      <c r="D28" s="718">
        <f>SUMIFS('소재개발 실험항목_Total_AX팀 관리'!$Y$5:$Y$1558,'소재개발 실험항목_Total_AX팀 관리'!$C$5:$C$1558,$A28,'소재개발 실험항목_Total_AX팀 관리'!$D$5:$D$1558,$B28)</f>
        <v>0</v>
      </c>
      <c r="E28" s="719">
        <f t="shared" si="0"/>
        <v>0</v>
      </c>
      <c r="F28" s="719">
        <f t="shared" si="0"/>
        <v>0</v>
      </c>
      <c r="G28" s="717"/>
      <c r="H28" s="717" t="s">
        <v>188</v>
      </c>
      <c r="I28" s="717" t="s">
        <v>2979</v>
      </c>
      <c r="J28" s="717" t="s">
        <v>2983</v>
      </c>
      <c r="K28" s="718">
        <f>SUMIFS('소재개발 실험항목_Total_AX팀 관리'!$V$5:$V$1558,'소재개발 실험항목_Total_AX팀 관리'!$C$5:$C$1558,$H28,'소재개발 실험항목_Total_AX팀 관리'!$D$5:$D$1558,$I28,'소재개발 실험항목_Total_AX팀 관리'!$E$5:$E$1558,$J28)</f>
        <v>720</v>
      </c>
      <c r="L28" s="718">
        <f>SUMIFS('소재개발 실험항목_Total_AX팀 관리'!$Y$5:$Y$1558,'소재개발 실험항목_Total_AX팀 관리'!$C$5:$C$1558,$H28,'소재개발 실험항목_Total_AX팀 관리'!$D$5:$D$1558,$I28,'소재개발 실험항목_Total_AX팀 관리'!$E$5:$E$1558,$J28)</f>
        <v>960</v>
      </c>
      <c r="M28" s="719">
        <f t="shared" si="1"/>
        <v>0.40909090909090912</v>
      </c>
      <c r="N28" s="719">
        <f t="shared" si="1"/>
        <v>0.54545454545454541</v>
      </c>
      <c r="O28" s="717"/>
      <c r="P28" s="717" t="s">
        <v>823</v>
      </c>
      <c r="Q28" s="717" t="s">
        <v>2980</v>
      </c>
      <c r="R28" s="717" t="s">
        <v>2985</v>
      </c>
      <c r="S28" s="717" t="s">
        <v>346</v>
      </c>
      <c r="T28" s="720" t="str" cm="1">
        <f t="array" ref="T28">_xlfn.TEXTJOIN("→",TRUE,_xlfn.UNIQUE(TRIM(CLEAN(_xlfn._xlws.FILTER('소재개발 실험항목_Total_AX팀 관리'!$H$5:$H$1558,('소재개발 실험항목_Total_AX팀 관리'!$C$5:$C$1558=$P28)*('소재개발 실험항목_Total_AX팀 관리'!$D$5:$D$1558=$Q28)*('소재개발 실험항목_Total_AX팀 관리'!$E$5:$E$1558=$R28)*('소재개발 실험항목_Total_AX팀 관리'!$F$5:$F$1558=$S28)*('소재개발 실험항목_Total_AX팀 관리'!$H$5:$H$1558&lt;&gt;""),"")))))</f>
        <v>모노셀 용 전극 타발→양/음극 tap 닦기→실링 후, 모노셀 수작업실 전달→모노셀 조립→수작업실에서 모노셀 수령→건조된 모노셀 실링 후, degas 장비로 이동→전해액 주액→전해액 wetting→모노셀 실링→비어있는 충방전 채널에 모노셀 체결→모노셀의 활성화 공정→활성화 완료된 모노셀, degas 장비로 이동→모노셀 부분 6-7cm로 맞추어 cutting→모노셀 resealing</v>
      </c>
      <c r="U28" s="724">
        <f>SUMIFS('소재개발 실험항목_Total_AX팀 관리'!$V$5:$V$1558,'소재개발 실험항목_Total_AX팀 관리'!$C$5:$C$1558,$P28,'소재개발 실험항목_Total_AX팀 관리'!$D$5:$D$1558,$Q28,'소재개발 실험항목_Total_AX팀 관리'!$E$5:$E$1558,$R28,'소재개발 실험항목_Total_AX팀 관리'!$F$5:$F$1558,$S28)</f>
        <v>270</v>
      </c>
      <c r="V28" s="724">
        <f>SUMIFS('소재개발 실험항목_Total_AX팀 관리'!$Y$5:$Y$1558,'소재개발 실험항목_Total_AX팀 관리'!$C$5:$C$1558,$P28,'소재개발 실험항목_Total_AX팀 관리'!$D$5:$D$1558,$Q28,'소재개발 실험항목_Total_AX팀 관리'!$E$5:$E$1558,$R28,'소재개발 실험항목_Total_AX팀 관리'!$F$5:$F$1558,$S28)</f>
        <v>405</v>
      </c>
      <c r="W28" s="725">
        <f t="shared" si="2"/>
        <v>0.15340909090909091</v>
      </c>
      <c r="X28" s="725">
        <f t="shared" si="2"/>
        <v>0.23011363636363635</v>
      </c>
      <c r="Z28" t="s">
        <v>2979</v>
      </c>
      <c r="AA28" t="s">
        <v>1599</v>
      </c>
      <c r="AB28" t="s">
        <v>1699</v>
      </c>
      <c r="AC28" t="s">
        <v>3099</v>
      </c>
      <c r="AD28" s="716" t="s">
        <v>3292</v>
      </c>
      <c r="AE28" s="716" t="s">
        <v>3292</v>
      </c>
      <c r="AF28" s="716" t="s">
        <v>3292</v>
      </c>
      <c r="AG28" s="716" t="s">
        <v>3292</v>
      </c>
      <c r="AH28" s="716" t="s">
        <v>3292</v>
      </c>
      <c r="AI28" s="716" t="s">
        <v>3292</v>
      </c>
      <c r="AJ28" s="716" t="s">
        <v>3292</v>
      </c>
      <c r="AK28" s="716" t="s">
        <v>3292</v>
      </c>
      <c r="AL28" s="716" t="s">
        <v>3292</v>
      </c>
      <c r="AM28" s="716" t="s">
        <v>3292</v>
      </c>
      <c r="AN28" s="716" t="s">
        <v>3292</v>
      </c>
      <c r="AO28" s="716" t="s">
        <v>3292</v>
      </c>
      <c r="AP28" s="716" t="s">
        <v>3292</v>
      </c>
      <c r="AQ28" s="716" t="s">
        <v>3292</v>
      </c>
      <c r="AR28" s="716" t="s">
        <v>3292</v>
      </c>
      <c r="AS28" s="716" t="s">
        <v>3292</v>
      </c>
      <c r="AT28" s="716">
        <v>0.22</v>
      </c>
      <c r="AU28" s="716">
        <v>0.22</v>
      </c>
      <c r="AV28" s="716">
        <v>0.09</v>
      </c>
      <c r="AW28" s="716">
        <v>0.89</v>
      </c>
      <c r="AX28" s="716" t="s">
        <v>3292</v>
      </c>
      <c r="AY28" s="716" t="s">
        <v>3292</v>
      </c>
      <c r="AZ28" s="716" t="s">
        <v>3292</v>
      </c>
      <c r="BA28" s="716" t="s">
        <v>3292</v>
      </c>
      <c r="BB28" s="716" t="s">
        <v>3292</v>
      </c>
      <c r="BC28" s="716" t="s">
        <v>3292</v>
      </c>
    </row>
    <row r="29" spans="1:55" ht="32.15" hidden="1" customHeight="1">
      <c r="A29" s="717" t="s">
        <v>90</v>
      </c>
      <c r="B29" s="717" t="s">
        <v>2981</v>
      </c>
      <c r="C29" s="718">
        <f>SUMIFS('소재개발 실험항목_Total_AX팀 관리'!$V$5:$V$1558,'소재개발 실험항목_Total_AX팀 관리'!$C$5:$C$1558,$A29,'소재개발 실험항목_Total_AX팀 관리'!$D$5:$D$1558,$B29)</f>
        <v>0</v>
      </c>
      <c r="D29" s="718">
        <f>SUMIFS('소재개발 실험항목_Total_AX팀 관리'!$Y$5:$Y$1558,'소재개발 실험항목_Total_AX팀 관리'!$C$5:$C$1558,$A29,'소재개발 실험항목_Total_AX팀 관리'!$D$5:$D$1558,$B29)</f>
        <v>0</v>
      </c>
      <c r="E29" s="719">
        <f t="shared" si="0"/>
        <v>0</v>
      </c>
      <c r="F29" s="719">
        <f t="shared" si="0"/>
        <v>0</v>
      </c>
      <c r="G29" s="717"/>
      <c r="H29" s="717" t="s">
        <v>188</v>
      </c>
      <c r="I29" s="717" t="s">
        <v>2979</v>
      </c>
      <c r="J29" s="717" t="s">
        <v>174</v>
      </c>
      <c r="K29" s="718">
        <f>SUMIFS('소재개발 실험항목_Total_AX팀 관리'!$V$5:$V$1558,'소재개발 실험항목_Total_AX팀 관리'!$C$5:$C$1558,$H29,'소재개발 실험항목_Total_AX팀 관리'!$D$5:$D$1558,$I29,'소재개발 실험항목_Total_AX팀 관리'!$E$5:$E$1558,$J29)</f>
        <v>1483.2</v>
      </c>
      <c r="L29" s="718">
        <f>SUMIFS('소재개발 실험항목_Total_AX팀 관리'!$Y$5:$Y$1558,'소재개발 실험항목_Total_AX팀 관리'!$C$5:$C$1558,$H29,'소재개발 실험항목_Total_AX팀 관리'!$D$5:$D$1558,$I29,'소재개발 실험항목_Total_AX팀 관리'!$E$5:$E$1558,$J29)</f>
        <v>2145.6</v>
      </c>
      <c r="M29" s="719">
        <f t="shared" si="1"/>
        <v>0.84272727272727277</v>
      </c>
      <c r="N29" s="719">
        <f t="shared" si="1"/>
        <v>1.219090909090909</v>
      </c>
      <c r="O29" s="717"/>
      <c r="P29" s="717" t="s">
        <v>823</v>
      </c>
      <c r="Q29" s="717" t="s">
        <v>2980</v>
      </c>
      <c r="R29" s="717" t="s">
        <v>2985</v>
      </c>
      <c r="S29" s="717" t="s">
        <v>319</v>
      </c>
      <c r="T29" s="720" t="str" cm="1">
        <f t="array" ref="T29">_xlfn.TEXTJOIN("→",TRUE,_xlfn.UNIQUE(TRIM(CLEAN(_xlfn._xlws.FILTER('소재개발 실험항목_Total_AX팀 관리'!$H$5:$H$1558,('소재개발 실험항목_Total_AX팀 관리'!$C$5:$C$1558=$P29)*('소재개발 실험항목_Total_AX팀 관리'!$D$5:$D$1558=$Q29)*('소재개발 실험항목_Total_AX팀 관리'!$E$5:$E$1558=$R29)*('소재개발 실험항목_Total_AX팀 관리'!$F$5:$F$1558=$S29)*('소재개발 실험항목_Total_AX팀 관리'!$H$5:$H$1558&lt;&gt;""),"")))))</f>
        <v>코인셀 조립→코인셀 조립 후 OCV 측정</v>
      </c>
      <c r="U29" s="724">
        <f>SUMIFS('소재개발 실험항목_Total_AX팀 관리'!$V$5:$V$1558,'소재개발 실험항목_Total_AX팀 관리'!$C$5:$C$1558,$P29,'소재개발 실험항목_Total_AX팀 관리'!$D$5:$D$1558,$Q29,'소재개발 실험항목_Total_AX팀 관리'!$E$5:$E$1558,$R29,'소재개발 실험항목_Total_AX팀 관리'!$F$5:$F$1558,$S29)</f>
        <v>216</v>
      </c>
      <c r="V29" s="724">
        <f>SUMIFS('소재개발 실험항목_Total_AX팀 관리'!$Y$5:$Y$1558,'소재개발 실험항목_Total_AX팀 관리'!$C$5:$C$1558,$P29,'소재개발 실험항목_Total_AX팀 관리'!$D$5:$D$1558,$Q29,'소재개발 실험항목_Total_AX팀 관리'!$E$5:$E$1558,$R29,'소재개발 실험항목_Total_AX팀 관리'!$F$5:$F$1558,$S29)</f>
        <v>360</v>
      </c>
      <c r="W29" s="725">
        <f t="shared" si="2"/>
        <v>0.12272727272727273</v>
      </c>
      <c r="X29" s="725">
        <f t="shared" si="2"/>
        <v>0.20454545454545456</v>
      </c>
      <c r="Z29" t="s">
        <v>2979</v>
      </c>
      <c r="AA29" t="s">
        <v>1599</v>
      </c>
      <c r="AB29" t="s">
        <v>100</v>
      </c>
      <c r="AC29" t="s">
        <v>3100</v>
      </c>
      <c r="AD29" s="716" t="s">
        <v>3292</v>
      </c>
      <c r="AE29" s="716" t="s">
        <v>3292</v>
      </c>
      <c r="AF29" s="716" t="s">
        <v>3292</v>
      </c>
      <c r="AG29" s="716" t="s">
        <v>3292</v>
      </c>
      <c r="AH29" s="716" t="s">
        <v>3292</v>
      </c>
      <c r="AI29" s="716" t="s">
        <v>3292</v>
      </c>
      <c r="AJ29" s="716" t="s">
        <v>3292</v>
      </c>
      <c r="AK29" s="716" t="s">
        <v>3292</v>
      </c>
      <c r="AL29" s="716" t="s">
        <v>3292</v>
      </c>
      <c r="AM29" s="716" t="s">
        <v>3292</v>
      </c>
      <c r="AN29" s="716" t="s">
        <v>3292</v>
      </c>
      <c r="AO29" s="716" t="s">
        <v>3292</v>
      </c>
      <c r="AP29" s="716" t="s">
        <v>3292</v>
      </c>
      <c r="AQ29" s="716" t="s">
        <v>3292</v>
      </c>
      <c r="AR29" s="716" t="s">
        <v>3292</v>
      </c>
      <c r="AS29" s="716" t="s">
        <v>3292</v>
      </c>
      <c r="AT29" s="716">
        <v>0.09</v>
      </c>
      <c r="AU29" s="716">
        <v>0.09</v>
      </c>
      <c r="AV29" s="716">
        <v>1.05</v>
      </c>
      <c r="AW29" s="716">
        <v>1.05</v>
      </c>
      <c r="AX29" s="716" t="s">
        <v>3292</v>
      </c>
      <c r="AY29" s="716" t="s">
        <v>3292</v>
      </c>
      <c r="AZ29" s="716" t="s">
        <v>3292</v>
      </c>
      <c r="BA29" s="716" t="s">
        <v>3292</v>
      </c>
      <c r="BB29" s="716" t="s">
        <v>3292</v>
      </c>
      <c r="BC29" s="716" t="s">
        <v>3292</v>
      </c>
    </row>
    <row r="30" spans="1:55" ht="32.15" hidden="1" customHeight="1">
      <c r="A30" s="717" t="s">
        <v>84</v>
      </c>
      <c r="B30" s="717" t="s">
        <v>2979</v>
      </c>
      <c r="C30" s="718">
        <f>SUMIFS('소재개발 실험항목_Total_AX팀 관리'!$V$5:$V$1558,'소재개발 실험항목_Total_AX팀 관리'!$C$5:$C$1558,$A30,'소재개발 실험항목_Total_AX팀 관리'!$D$5:$D$1558,$B30)</f>
        <v>1347.585959999999</v>
      </c>
      <c r="D30" s="718">
        <f>SUMIFS('소재개발 실험항목_Total_AX팀 관리'!$Y$5:$Y$1558,'소재개발 실험항목_Total_AX팀 관리'!$C$5:$C$1558,$A30,'소재개발 실험항목_Total_AX팀 관리'!$D$5:$D$1558,$B30)</f>
        <v>12828.24</v>
      </c>
      <c r="E30" s="719">
        <f t="shared" si="0"/>
        <v>0.7656738409090903</v>
      </c>
      <c r="F30" s="719">
        <f t="shared" si="0"/>
        <v>7.2887727272727272</v>
      </c>
      <c r="G30" s="717"/>
      <c r="H30" s="717" t="s">
        <v>188</v>
      </c>
      <c r="I30" s="717" t="s">
        <v>2980</v>
      </c>
      <c r="J30" s="717" t="s">
        <v>2985</v>
      </c>
      <c r="K30" s="718">
        <f>SUMIFS('소재개발 실험항목_Total_AX팀 관리'!$V$5:$V$1558,'소재개발 실험항목_Total_AX팀 관리'!$C$5:$C$1558,$H30,'소재개발 실험항목_Total_AX팀 관리'!$D$5:$D$1558,$I30,'소재개발 실험항목_Total_AX팀 관리'!$E$5:$E$1558,$J30)</f>
        <v>2988.48</v>
      </c>
      <c r="L30" s="718">
        <f>SUMIFS('소재개발 실험항목_Total_AX팀 관리'!$Y$5:$Y$1558,'소재개발 실험항목_Total_AX팀 관리'!$C$5:$C$1558,$H30,'소재개발 실험항목_Total_AX팀 관리'!$D$5:$D$1558,$I30,'소재개발 실험항목_Total_AX팀 관리'!$E$5:$E$1558,$J30)</f>
        <v>7309.4400000000005</v>
      </c>
      <c r="M30" s="719">
        <f t="shared" si="1"/>
        <v>1.698</v>
      </c>
      <c r="N30" s="719">
        <f t="shared" si="1"/>
        <v>4.1530909090909089</v>
      </c>
      <c r="O30" s="717"/>
      <c r="P30" s="717" t="s">
        <v>823</v>
      </c>
      <c r="Q30" s="717" t="s">
        <v>2980</v>
      </c>
      <c r="R30" s="717" t="s">
        <v>1949</v>
      </c>
      <c r="S30" s="717" t="s">
        <v>3003</v>
      </c>
      <c r="T30" s="720" t="str" cm="1">
        <f t="array" ref="T30">_xlfn.TEXTJOIN("→",TRUE,_xlfn.UNIQUE(TRIM(CLEAN(_xlfn._xlws.FILTER('소재개발 실험항목_Total_AX팀 관리'!$H$5:$H$1558,('소재개발 실험항목_Total_AX팀 관리'!$C$5:$C$1558=$P30)*('소재개발 실험항목_Total_AX팀 관리'!$D$5:$D$1558=$Q30)*('소재개발 실험항목_Total_AX팀 관리'!$E$5:$E$1558=$R30)*('소재개발 실험항목_Total_AX팀 관리'!$F$5:$F$1558=$S30)*('소재개발 실험항목_Total_AX팀 관리'!$H$5:$H$1558&lt;&gt;""),"")))))</f>
        <v>소재준비 (이송)→코팅→건조→장비 세척 및 정리→압연</v>
      </c>
      <c r="U30" s="724">
        <f>SUMIFS('소재개발 실험항목_Total_AX팀 관리'!$V$5:$V$1558,'소재개발 실험항목_Total_AX팀 관리'!$C$5:$C$1558,$P30,'소재개발 실험항목_Total_AX팀 관리'!$D$5:$D$1558,$Q30,'소재개발 실험항목_Total_AX팀 관리'!$E$5:$E$1558,$R30,'소재개발 실험항목_Total_AX팀 관리'!$F$5:$F$1558,$S30)</f>
        <v>180</v>
      </c>
      <c r="V30" s="724">
        <f>SUMIFS('소재개발 실험항목_Total_AX팀 관리'!$Y$5:$Y$1558,'소재개발 실험항목_Total_AX팀 관리'!$C$5:$C$1558,$P30,'소재개발 실험항목_Total_AX팀 관리'!$D$5:$D$1558,$Q30,'소재개발 실험항목_Total_AX팀 관리'!$E$5:$E$1558,$R30,'소재개발 실험항목_Total_AX팀 관리'!$F$5:$F$1558,$S30)</f>
        <v>300</v>
      </c>
      <c r="W30" s="725">
        <f t="shared" si="2"/>
        <v>0.10227272727272728</v>
      </c>
      <c r="X30" s="725">
        <f t="shared" si="2"/>
        <v>0.17045454545454544</v>
      </c>
      <c r="Z30" t="s">
        <v>2979</v>
      </c>
      <c r="AA30" t="s">
        <v>1599</v>
      </c>
      <c r="AB30" t="s">
        <v>106</v>
      </c>
      <c r="AC30" t="s">
        <v>3101</v>
      </c>
      <c r="AD30" s="716" t="s">
        <v>3292</v>
      </c>
      <c r="AE30" s="716" t="s">
        <v>3292</v>
      </c>
      <c r="AF30" s="716" t="s">
        <v>3292</v>
      </c>
      <c r="AG30" s="716" t="s">
        <v>3292</v>
      </c>
      <c r="AH30" s="716" t="s">
        <v>3292</v>
      </c>
      <c r="AI30" s="716" t="s">
        <v>3292</v>
      </c>
      <c r="AJ30" s="716" t="s">
        <v>3292</v>
      </c>
      <c r="AK30" s="716" t="s">
        <v>3292</v>
      </c>
      <c r="AL30" s="716" t="s">
        <v>3292</v>
      </c>
      <c r="AM30" s="716" t="s">
        <v>3292</v>
      </c>
      <c r="AN30" s="716" t="s">
        <v>3292</v>
      </c>
      <c r="AO30" s="716" t="s">
        <v>3292</v>
      </c>
      <c r="AP30" s="716" t="s">
        <v>3292</v>
      </c>
      <c r="AQ30" s="716" t="s">
        <v>3292</v>
      </c>
      <c r="AR30" s="716" t="s">
        <v>3292</v>
      </c>
      <c r="AS30" s="716" t="s">
        <v>3292</v>
      </c>
      <c r="AT30" s="716">
        <v>0.92</v>
      </c>
      <c r="AU30" s="716">
        <v>0.92</v>
      </c>
      <c r="AV30" s="716">
        <v>1.75</v>
      </c>
      <c r="AW30" s="716">
        <v>15.77</v>
      </c>
      <c r="AX30" s="716" t="s">
        <v>3292</v>
      </c>
      <c r="AY30" s="716" t="s">
        <v>3292</v>
      </c>
      <c r="AZ30" s="716" t="s">
        <v>3292</v>
      </c>
      <c r="BA30" s="716" t="s">
        <v>3292</v>
      </c>
      <c r="BB30" s="716" t="s">
        <v>3292</v>
      </c>
      <c r="BC30" s="716" t="s">
        <v>3292</v>
      </c>
    </row>
    <row r="31" spans="1:55" ht="32.15" hidden="1" customHeight="1">
      <c r="A31" s="717" t="s">
        <v>84</v>
      </c>
      <c r="B31" s="717" t="s">
        <v>2980</v>
      </c>
      <c r="C31" s="718">
        <f>SUMIFS('소재개발 실험항목_Total_AX팀 관리'!$V$5:$V$1558,'소재개발 실험항목_Total_AX팀 관리'!$C$5:$C$1558,$A31,'소재개발 실험항목_Total_AX팀 관리'!$D$5:$D$1558,$B31)</f>
        <v>6065.8147199999985</v>
      </c>
      <c r="D31" s="718">
        <f>SUMIFS('소재개발 실험항목_Total_AX팀 관리'!$Y$5:$Y$1558,'소재개발 실험항목_Total_AX팀 관리'!$C$5:$C$1558,$A31,'소재개발 실험항목_Total_AX팀 관리'!$D$5:$D$1558,$B31)</f>
        <v>15304.884000000005</v>
      </c>
      <c r="E31" s="719">
        <f t="shared" si="0"/>
        <v>3.4464856363636356</v>
      </c>
      <c r="F31" s="719">
        <f t="shared" si="0"/>
        <v>8.6959568181818216</v>
      </c>
      <c r="G31" s="717"/>
      <c r="H31" s="717" t="s">
        <v>188</v>
      </c>
      <c r="I31" s="717" t="s">
        <v>2980</v>
      </c>
      <c r="J31" s="717" t="s">
        <v>2040</v>
      </c>
      <c r="K31" s="718">
        <f>SUMIFS('소재개발 실험항목_Total_AX팀 관리'!$V$5:$V$1558,'소재개발 실험항목_Total_AX팀 관리'!$C$5:$C$1558,$H31,'소재개발 실험항목_Total_AX팀 관리'!$D$5:$D$1558,$I31,'소재개발 실험항목_Total_AX팀 관리'!$E$5:$E$1558,$J31)</f>
        <v>1188</v>
      </c>
      <c r="L31" s="718">
        <f>SUMIFS('소재개발 실험항목_Total_AX팀 관리'!$Y$5:$Y$1558,'소재개발 실험항목_Total_AX팀 관리'!$C$5:$C$1558,$H31,'소재개발 실험항목_Total_AX팀 관리'!$D$5:$D$1558,$I31,'소재개발 실험항목_Total_AX팀 관리'!$E$5:$E$1558,$J31)</f>
        <v>1425.6000000000001</v>
      </c>
      <c r="M31" s="719">
        <f t="shared" si="1"/>
        <v>0.67500000000000004</v>
      </c>
      <c r="N31" s="719">
        <f t="shared" si="1"/>
        <v>0.81</v>
      </c>
      <c r="O31" s="717"/>
      <c r="P31" s="717" t="s">
        <v>823</v>
      </c>
      <c r="Q31" s="717" t="s">
        <v>2981</v>
      </c>
      <c r="R31" s="717" t="s">
        <v>2986</v>
      </c>
      <c r="S31" s="717" t="s">
        <v>3004</v>
      </c>
      <c r="T31" s="720" t="str" cm="1">
        <f t="array" ref="T31">_xlfn.TEXTJOIN("→",TRUE,_xlfn.UNIQUE(TRIM(CLEAN(_xlfn._xlws.FILTER('소재개발 실험항목_Total_AX팀 관리'!$H$5:$H$1558,('소재개발 실험항목_Total_AX팀 관리'!$C$5:$C$1558=$P31)*('소재개발 실험항목_Total_AX팀 관리'!$D$5:$D$1558=$Q31)*('소재개발 실험항목_Total_AX팀 관리'!$E$5:$E$1558=$R31)*('소재개발 실험항목_Total_AX팀 관리'!$F$5:$F$1558=$S31)*('소재개발 실험항목_Total_AX팀 관리'!$H$5:$H$1558&lt;&gt;""),"")))))</f>
        <v>셀 평가 (고온저장)</v>
      </c>
      <c r="U31" s="724">
        <f>SUMIFS('소재개발 실험항목_Total_AX팀 관리'!$V$5:$V$1558,'소재개발 실험항목_Total_AX팀 관리'!$C$5:$C$1558,$P31,'소재개발 실험항목_Total_AX팀 관리'!$D$5:$D$1558,$Q31,'소재개발 실험항목_Total_AX팀 관리'!$E$5:$E$1558,$R31,'소재개발 실험항목_Total_AX팀 관리'!$F$5:$F$1558,$S31)</f>
        <v>0</v>
      </c>
      <c r="V31" s="724">
        <f>SUMIFS('소재개발 실험항목_Total_AX팀 관리'!$Y$5:$Y$1558,'소재개발 실험항목_Total_AX팀 관리'!$C$5:$C$1558,$P31,'소재개발 실험항목_Total_AX팀 관리'!$D$5:$D$1558,$Q31,'소재개발 실험항목_Total_AX팀 관리'!$E$5:$E$1558,$R31,'소재개발 실험항목_Total_AX팀 관리'!$F$5:$F$1558,$S31)</f>
        <v>0</v>
      </c>
      <c r="W31" s="725">
        <f t="shared" si="2"/>
        <v>0</v>
      </c>
      <c r="X31" s="725">
        <f t="shared" si="2"/>
        <v>0</v>
      </c>
      <c r="Z31" t="s">
        <v>2979</v>
      </c>
      <c r="AA31" t="s">
        <v>1599</v>
      </c>
      <c r="AB31" t="s">
        <v>113</v>
      </c>
      <c r="AC31" t="s">
        <v>3102</v>
      </c>
      <c r="AD31" s="716" t="s">
        <v>3292</v>
      </c>
      <c r="AE31" s="716" t="s">
        <v>3292</v>
      </c>
      <c r="AF31" s="716" t="s">
        <v>3292</v>
      </c>
      <c r="AG31" s="716" t="s">
        <v>3292</v>
      </c>
      <c r="AH31" s="716" t="s">
        <v>3292</v>
      </c>
      <c r="AI31" s="716" t="s">
        <v>3292</v>
      </c>
      <c r="AJ31" s="716" t="s">
        <v>3292</v>
      </c>
      <c r="AK31" s="716" t="s">
        <v>3292</v>
      </c>
      <c r="AL31" s="716" t="s">
        <v>3292</v>
      </c>
      <c r="AM31" s="716" t="s">
        <v>3292</v>
      </c>
      <c r="AN31" s="716" t="s">
        <v>3292</v>
      </c>
      <c r="AO31" s="716" t="s">
        <v>3292</v>
      </c>
      <c r="AP31" s="716" t="s">
        <v>3292</v>
      </c>
      <c r="AQ31" s="716" t="s">
        <v>3292</v>
      </c>
      <c r="AR31" s="716" t="s">
        <v>3292</v>
      </c>
      <c r="AS31" s="716" t="s">
        <v>3292</v>
      </c>
      <c r="AT31" s="716">
        <v>0</v>
      </c>
      <c r="AU31" s="716">
        <v>0</v>
      </c>
      <c r="AV31" s="716" t="s">
        <v>3292</v>
      </c>
      <c r="AW31" s="716" t="s">
        <v>3292</v>
      </c>
      <c r="AX31" s="716" t="s">
        <v>3292</v>
      </c>
      <c r="AY31" s="716" t="s">
        <v>3292</v>
      </c>
      <c r="AZ31" s="716" t="s">
        <v>3292</v>
      </c>
      <c r="BA31" s="716" t="s">
        <v>3292</v>
      </c>
      <c r="BB31" s="716" t="s">
        <v>3292</v>
      </c>
      <c r="BC31" s="716" t="s">
        <v>3292</v>
      </c>
    </row>
    <row r="32" spans="1:55" ht="32.15" hidden="1" customHeight="1">
      <c r="A32" s="717" t="s">
        <v>84</v>
      </c>
      <c r="B32" s="717" t="s">
        <v>2981</v>
      </c>
      <c r="C32" s="718">
        <f>SUMIFS('소재개발 실험항목_Total_AX팀 관리'!$V$5:$V$1558,'소재개발 실험항목_Total_AX팀 관리'!$C$5:$C$1558,$A32,'소재개발 실험항목_Total_AX팀 관리'!$D$5:$D$1558,$B32)</f>
        <v>1951.4568000000004</v>
      </c>
      <c r="D32" s="718">
        <f>SUMIFS('소재개발 실험항목_Total_AX팀 관리'!$Y$5:$Y$1558,'소재개발 실험항목_Total_AX팀 관리'!$C$5:$C$1558,$A32,'소재개발 실험항목_Total_AX팀 관리'!$D$5:$D$1558,$B32)</f>
        <v>7959.0599999999977</v>
      </c>
      <c r="E32" s="719">
        <f t="shared" si="0"/>
        <v>1.1087822727272729</v>
      </c>
      <c r="F32" s="719">
        <f t="shared" si="0"/>
        <v>4.5221931818181806</v>
      </c>
      <c r="G32" s="717"/>
      <c r="H32" s="717" t="s">
        <v>188</v>
      </c>
      <c r="I32" s="717" t="s">
        <v>2980</v>
      </c>
      <c r="J32" s="717" t="s">
        <v>1949</v>
      </c>
      <c r="K32" s="718">
        <f>SUMIFS('소재개발 실험항목_Total_AX팀 관리'!$V$5:$V$1558,'소재개발 실험항목_Total_AX팀 관리'!$C$5:$C$1558,$H32,'소재개발 실험항목_Total_AX팀 관리'!$D$5:$D$1558,$I32,'소재개발 실험항목_Total_AX팀 관리'!$E$5:$E$1558,$J32)</f>
        <v>1386</v>
      </c>
      <c r="L32" s="718">
        <f>SUMIFS('소재개발 실험항목_Total_AX팀 관리'!$Y$5:$Y$1558,'소재개발 실험항목_Total_AX팀 관리'!$C$5:$C$1558,$H32,'소재개발 실험항목_Total_AX팀 관리'!$D$5:$D$1558,$I32,'소재개발 실험항목_Total_AX팀 관리'!$E$5:$E$1558,$J32)</f>
        <v>1821.6</v>
      </c>
      <c r="M32" s="719">
        <f t="shared" si="1"/>
        <v>0.78749999999999998</v>
      </c>
      <c r="N32" s="719">
        <f t="shared" si="1"/>
        <v>1.0349999999999999</v>
      </c>
      <c r="O32" s="717"/>
      <c r="P32" s="717" t="s">
        <v>823</v>
      </c>
      <c r="Q32" s="717" t="s">
        <v>2981</v>
      </c>
      <c r="R32" s="717" t="s">
        <v>2986</v>
      </c>
      <c r="S32" s="717" t="s">
        <v>3005</v>
      </c>
      <c r="T32" s="720" t="str" cm="1">
        <f t="array" ref="T32">_xlfn.TEXTJOIN("→",TRUE,_xlfn.UNIQUE(TRIM(CLEAN(_xlfn._xlws.FILTER('소재개발 실험항목_Total_AX팀 관리'!$H$5:$H$1558,('소재개발 실험항목_Total_AX팀 관리'!$C$5:$C$1558=$P32)*('소재개발 실험항목_Total_AX팀 관리'!$D$5:$D$1558=$Q32)*('소재개발 실험항목_Total_AX팀 관리'!$E$5:$E$1558=$R32)*('소재개발 실험항목_Total_AX팀 관리'!$F$5:$F$1558=$S32)*('소재개발 실험항목_Total_AX팀 관리'!$H$5:$H$1558&lt;&gt;""),"")))))</f>
        <v>모노셀 용량 및 HPPC 평가→Data 정리→추가 평가를 위한 셀 선별</v>
      </c>
      <c r="U32" s="724">
        <f>SUMIFS('소재개발 실험항목_Total_AX팀 관리'!$V$5:$V$1558,'소재개발 실험항목_Total_AX팀 관리'!$C$5:$C$1558,$P32,'소재개발 실험항목_Total_AX팀 관리'!$D$5:$D$1558,$Q32,'소재개발 실험항목_Total_AX팀 관리'!$E$5:$E$1558,$R32,'소재개발 실험항목_Total_AX팀 관리'!$F$5:$F$1558,$S32)</f>
        <v>180</v>
      </c>
      <c r="V32" s="724">
        <f>SUMIFS('소재개발 실험항목_Total_AX팀 관리'!$Y$5:$Y$1558,'소재개발 실험항목_Total_AX팀 관리'!$C$5:$C$1558,$P32,'소재개발 실험항목_Total_AX팀 관리'!$D$5:$D$1558,$Q32,'소재개발 실험항목_Total_AX팀 관리'!$E$5:$E$1558,$R32,'소재개발 실험항목_Total_AX팀 관리'!$F$5:$F$1558,$S32)</f>
        <v>270</v>
      </c>
      <c r="W32" s="725">
        <f t="shared" si="2"/>
        <v>0.10227272727272728</v>
      </c>
      <c r="X32" s="725">
        <f t="shared" si="2"/>
        <v>0.15340909090909091</v>
      </c>
      <c r="Z32" t="s">
        <v>2979</v>
      </c>
      <c r="AA32" t="s">
        <v>1599</v>
      </c>
      <c r="AB32" t="s">
        <v>113</v>
      </c>
      <c r="AC32" t="s">
        <v>3103</v>
      </c>
      <c r="AD32" s="716" t="s">
        <v>3292</v>
      </c>
      <c r="AE32" s="716" t="s">
        <v>3292</v>
      </c>
      <c r="AF32" s="716" t="s">
        <v>3292</v>
      </c>
      <c r="AG32" s="716" t="s">
        <v>3292</v>
      </c>
      <c r="AH32" s="716" t="s">
        <v>3292</v>
      </c>
      <c r="AI32" s="716" t="s">
        <v>3292</v>
      </c>
      <c r="AJ32" s="716" t="s">
        <v>3292</v>
      </c>
      <c r="AK32" s="716" t="s">
        <v>3292</v>
      </c>
      <c r="AL32" s="716" t="s">
        <v>3292</v>
      </c>
      <c r="AM32" s="716" t="s">
        <v>3292</v>
      </c>
      <c r="AN32" s="716" t="s">
        <v>3292</v>
      </c>
      <c r="AO32" s="716" t="s">
        <v>3292</v>
      </c>
      <c r="AP32" s="716" t="s">
        <v>3292</v>
      </c>
      <c r="AQ32" s="716" t="s">
        <v>3292</v>
      </c>
      <c r="AR32" s="716" t="s">
        <v>3292</v>
      </c>
      <c r="AS32" s="716" t="s">
        <v>3292</v>
      </c>
      <c r="AT32" s="716" t="s">
        <v>3292</v>
      </c>
      <c r="AU32" s="716" t="s">
        <v>3292</v>
      </c>
      <c r="AV32" s="716">
        <v>0.01</v>
      </c>
      <c r="AW32" s="716">
        <v>0.01</v>
      </c>
      <c r="AX32" s="716" t="s">
        <v>3292</v>
      </c>
      <c r="AY32" s="716" t="s">
        <v>3292</v>
      </c>
      <c r="AZ32" s="716" t="s">
        <v>3292</v>
      </c>
      <c r="BA32" s="716" t="s">
        <v>3292</v>
      </c>
      <c r="BB32" s="716" t="s">
        <v>3292</v>
      </c>
      <c r="BC32" s="716" t="s">
        <v>3292</v>
      </c>
    </row>
    <row r="33" spans="1:55" ht="32.15" hidden="1" customHeight="1">
      <c r="A33" s="717" t="s">
        <v>85</v>
      </c>
      <c r="B33" s="717" t="s">
        <v>2979</v>
      </c>
      <c r="C33" s="718">
        <f>SUMIFS('소재개발 실험항목_Total_AX팀 관리'!$V$5:$V$1558,'소재개발 실험항목_Total_AX팀 관리'!$C$5:$C$1558,$A33,'소재개발 실험항목_Total_AX팀 관리'!$D$5:$D$1558,$B33)</f>
        <v>2430</v>
      </c>
      <c r="D33" s="718">
        <f>SUMIFS('소재개발 실험항목_Total_AX팀 관리'!$Y$5:$Y$1558,'소재개발 실험항목_Total_AX팀 관리'!$C$5:$C$1558,$A33,'소재개발 실험항목_Total_AX팀 관리'!$D$5:$D$1558,$B33)</f>
        <v>3159</v>
      </c>
      <c r="E33" s="719">
        <f t="shared" si="0"/>
        <v>1.3806818181818181</v>
      </c>
      <c r="F33" s="719">
        <f t="shared" si="0"/>
        <v>1.7948863636363637</v>
      </c>
      <c r="G33" s="717"/>
      <c r="H33" s="717" t="s">
        <v>188</v>
      </c>
      <c r="I33" s="717" t="s">
        <v>2981</v>
      </c>
      <c r="J33" s="717" t="s">
        <v>2986</v>
      </c>
      <c r="K33" s="718">
        <f>SUMIFS('소재개발 실험항목_Total_AX팀 관리'!$V$5:$V$1558,'소재개발 실험항목_Total_AX팀 관리'!$C$5:$C$1558,$H33,'소재개발 실험항목_Total_AX팀 관리'!$D$5:$D$1558,$I33,'소재개발 실험항목_Total_AX팀 관리'!$E$5:$E$1558,$J33)</f>
        <v>705.60000000000014</v>
      </c>
      <c r="L33" s="718">
        <f>SUMIFS('소재개발 실험항목_Total_AX팀 관리'!$Y$5:$Y$1558,'소재개발 실험항목_Total_AX팀 관리'!$C$5:$C$1558,$H33,'소재개발 실험항목_Total_AX팀 관리'!$D$5:$D$1558,$I33,'소재개발 실험항목_Total_AX팀 관리'!$E$5:$E$1558,$J33)</f>
        <v>3096</v>
      </c>
      <c r="M33" s="719">
        <f t="shared" si="1"/>
        <v>0.40090909090909099</v>
      </c>
      <c r="N33" s="719">
        <f t="shared" si="1"/>
        <v>1.759090909090909</v>
      </c>
      <c r="O33" s="717"/>
      <c r="P33" s="717" t="s">
        <v>823</v>
      </c>
      <c r="Q33" s="717" t="s">
        <v>2981</v>
      </c>
      <c r="R33" s="717" t="s">
        <v>2986</v>
      </c>
      <c r="S33" s="717" t="s">
        <v>3006</v>
      </c>
      <c r="T33" s="720" t="str" cm="1">
        <f t="array" ref="T33">_xlfn.TEXTJOIN("→",TRUE,_xlfn.UNIQUE(TRIM(CLEAN(_xlfn._xlws.FILTER('소재개발 실험항목_Total_AX팀 관리'!$H$5:$H$1558,('소재개발 실험항목_Total_AX팀 관리'!$C$5:$C$1558=$P33)*('소재개발 실험항목_Total_AX팀 관리'!$D$5:$D$1558=$Q33)*('소재개발 실험항목_Total_AX팀 관리'!$E$5:$E$1558=$R33)*('소재개발 실험항목_Total_AX팀 관리'!$F$5:$F$1558=$S33)*('소재개발 실험항목_Total_AX팀 관리'!$H$5:$H$1558&lt;&gt;""),"")))))</f>
        <v>충방전 채널에 모노셀 체결 (저/상/고온수명/고온저장 각각)→셀 평가 (고온수명)→Data 정리</v>
      </c>
      <c r="U33" s="724">
        <f>SUMIFS('소재개발 실험항목_Total_AX팀 관리'!$V$5:$V$1558,'소재개발 실험항목_Total_AX팀 관리'!$C$5:$C$1558,$P33,'소재개발 실험항목_Total_AX팀 관리'!$D$5:$D$1558,$Q33,'소재개발 실험항목_Total_AX팀 관리'!$E$5:$E$1558,$R33,'소재개발 실험항목_Total_AX팀 관리'!$F$5:$F$1558,$S33)</f>
        <v>84</v>
      </c>
      <c r="V33" s="724">
        <f>SUMIFS('소재개발 실험항목_Total_AX팀 관리'!$Y$5:$Y$1558,'소재개발 실험항목_Total_AX팀 관리'!$C$5:$C$1558,$P33,'소재개발 실험항목_Total_AX팀 관리'!$D$5:$D$1558,$Q33,'소재개발 실험항목_Total_AX팀 관리'!$E$5:$E$1558,$R33,'소재개발 실험항목_Total_AX팀 관리'!$F$5:$F$1558,$S33)</f>
        <v>138</v>
      </c>
      <c r="W33" s="725">
        <f t="shared" si="2"/>
        <v>4.7727272727272729E-2</v>
      </c>
      <c r="X33" s="725">
        <f t="shared" si="2"/>
        <v>7.8409090909090914E-2</v>
      </c>
      <c r="Z33" t="s">
        <v>2979</v>
      </c>
      <c r="AA33" t="s">
        <v>1599</v>
      </c>
      <c r="AB33" t="s">
        <v>3011</v>
      </c>
      <c r="AC33" t="s">
        <v>3104</v>
      </c>
      <c r="AD33" s="716" t="s">
        <v>3292</v>
      </c>
      <c r="AE33" s="716" t="s">
        <v>3292</v>
      </c>
      <c r="AF33" s="716" t="s">
        <v>3292</v>
      </c>
      <c r="AG33" s="716" t="s">
        <v>3292</v>
      </c>
      <c r="AH33" s="716" t="s">
        <v>3292</v>
      </c>
      <c r="AI33" s="716" t="s">
        <v>3292</v>
      </c>
      <c r="AJ33" s="716" t="s">
        <v>3292</v>
      </c>
      <c r="AK33" s="716" t="s">
        <v>3292</v>
      </c>
      <c r="AL33" s="716" t="s">
        <v>3292</v>
      </c>
      <c r="AM33" s="716" t="s">
        <v>3292</v>
      </c>
      <c r="AN33" s="716" t="s">
        <v>3292</v>
      </c>
      <c r="AO33" s="716" t="s">
        <v>3292</v>
      </c>
      <c r="AP33" s="716" t="s">
        <v>3292</v>
      </c>
      <c r="AQ33" s="716" t="s">
        <v>3292</v>
      </c>
      <c r="AR33" s="716" t="s">
        <v>3292</v>
      </c>
      <c r="AS33" s="716" t="s">
        <v>3292</v>
      </c>
      <c r="AT33" s="716">
        <v>0.38</v>
      </c>
      <c r="AU33" s="716">
        <v>2.2799999999999998</v>
      </c>
      <c r="AV33" s="716">
        <v>0.47</v>
      </c>
      <c r="AW33" s="716">
        <v>2.35</v>
      </c>
      <c r="AX33" s="716" t="s">
        <v>3292</v>
      </c>
      <c r="AY33" s="716" t="s">
        <v>3292</v>
      </c>
      <c r="AZ33" s="716" t="s">
        <v>3292</v>
      </c>
      <c r="BA33" s="716" t="s">
        <v>3292</v>
      </c>
      <c r="BB33" s="716" t="s">
        <v>3292</v>
      </c>
      <c r="BC33" s="716" t="s">
        <v>3292</v>
      </c>
    </row>
    <row r="34" spans="1:55" ht="32.15" hidden="1" customHeight="1">
      <c r="A34" s="717" t="s">
        <v>85</v>
      </c>
      <c r="B34" s="717" t="s">
        <v>2980</v>
      </c>
      <c r="C34" s="718">
        <f>SUMIFS('소재개발 실험항목_Total_AX팀 관리'!$V$5:$V$1558,'소재개발 실험항목_Total_AX팀 관리'!$C$5:$C$1558,$A34,'소재개발 실험항목_Total_AX팀 관리'!$D$5:$D$1558,$B34)</f>
        <v>5878.2</v>
      </c>
      <c r="D34" s="718">
        <f>SUMIFS('소재개발 실험항목_Total_AX팀 관리'!$Y$5:$Y$1558,'소재개발 실험항목_Total_AX팀 관리'!$C$5:$C$1558,$A34,'소재개발 실험항목_Total_AX팀 관리'!$D$5:$D$1558,$B34)</f>
        <v>7641.6600000000035</v>
      </c>
      <c r="E34" s="719">
        <f t="shared" si="0"/>
        <v>3.3398863636363636</v>
      </c>
      <c r="F34" s="719">
        <f t="shared" si="0"/>
        <v>4.3418522727272748</v>
      </c>
      <c r="G34" s="717"/>
      <c r="H34" s="717" t="s">
        <v>188</v>
      </c>
      <c r="I34" s="717" t="s">
        <v>2981</v>
      </c>
      <c r="J34" s="717" t="s">
        <v>2987</v>
      </c>
      <c r="K34" s="718">
        <f>SUMIFS('소재개발 실험항목_Total_AX팀 관리'!$V$5:$V$1558,'소재개발 실험항목_Total_AX팀 관리'!$C$5:$C$1558,$H34,'소재개발 실험항목_Total_AX팀 관리'!$D$5:$D$1558,$I34,'소재개발 실험항목_Total_AX팀 관리'!$E$5:$E$1558,$J34)</f>
        <v>925.8</v>
      </c>
      <c r="L34" s="718">
        <f>SUMIFS('소재개발 실험항목_Total_AX팀 관리'!$Y$5:$Y$1558,'소재개발 실험항목_Total_AX팀 관리'!$C$5:$C$1558,$H34,'소재개발 실험항목_Total_AX팀 관리'!$D$5:$D$1558,$I34,'소재개발 실험항목_Total_AX팀 관리'!$E$5:$E$1558,$J34)</f>
        <v>1443</v>
      </c>
      <c r="M34" s="719">
        <f t="shared" si="1"/>
        <v>0.52602272727272725</v>
      </c>
      <c r="N34" s="719">
        <f t="shared" si="1"/>
        <v>0.81988636363636369</v>
      </c>
      <c r="O34" s="717"/>
      <c r="P34" s="717" t="s">
        <v>823</v>
      </c>
      <c r="Q34" s="717" t="s">
        <v>2981</v>
      </c>
      <c r="R34" s="717" t="s">
        <v>2986</v>
      </c>
      <c r="S34" s="717" t="s">
        <v>3007</v>
      </c>
      <c r="T34" s="720" t="str" cm="1">
        <f t="array" ref="T34">_xlfn.TEXTJOIN("→",TRUE,_xlfn.UNIQUE(TRIM(CLEAN(_xlfn._xlws.FILTER('소재개발 실험항목_Total_AX팀 관리'!$H$5:$H$1558,('소재개발 실험항목_Total_AX팀 관리'!$C$5:$C$1558=$P34)*('소재개발 실험항목_Total_AX팀 관리'!$D$5:$D$1558=$Q34)*('소재개발 실험항목_Total_AX팀 관리'!$E$5:$E$1558=$R34)*('소재개발 실험항목_Total_AX팀 관리'!$F$5:$F$1558=$S34)*('소재개발 실험항목_Total_AX팀 관리'!$H$5:$H$1558&lt;&gt;""),"")))))</f>
        <v>zig 체결→비어있는 충방전 채널에 모노셀 체결</v>
      </c>
      <c r="U34" s="724">
        <f>SUMIFS('소재개발 실험항목_Total_AX팀 관리'!$V$5:$V$1558,'소재개발 실험항목_Total_AX팀 관리'!$C$5:$C$1558,$P34,'소재개발 실험항목_Total_AX팀 관리'!$D$5:$D$1558,$Q34,'소재개발 실험항목_Total_AX팀 관리'!$E$5:$E$1558,$R34,'소재개발 실험항목_Total_AX팀 관리'!$F$5:$F$1558,$S34)</f>
        <v>12</v>
      </c>
      <c r="V34" s="724">
        <f>SUMIFS('소재개발 실험항목_Total_AX팀 관리'!$Y$5:$Y$1558,'소재개발 실험항목_Total_AX팀 관리'!$C$5:$C$1558,$P34,'소재개발 실험항목_Total_AX팀 관리'!$D$5:$D$1558,$Q34,'소재개발 실험항목_Total_AX팀 관리'!$E$5:$E$1558,$R34,'소재개발 실험항목_Total_AX팀 관리'!$F$5:$F$1558,$S34)</f>
        <v>18</v>
      </c>
      <c r="W34" s="725">
        <f t="shared" si="2"/>
        <v>6.8181818181818179E-3</v>
      </c>
      <c r="X34" s="725">
        <f t="shared" si="2"/>
        <v>1.0227272727272727E-2</v>
      </c>
      <c r="Z34" t="s">
        <v>2979</v>
      </c>
      <c r="AA34" t="s">
        <v>1599</v>
      </c>
      <c r="AB34" t="s">
        <v>928</v>
      </c>
      <c r="AC34" t="s">
        <v>3105</v>
      </c>
      <c r="AD34" s="716" t="s">
        <v>3292</v>
      </c>
      <c r="AE34" s="716" t="s">
        <v>3292</v>
      </c>
      <c r="AF34" s="716" t="s">
        <v>3292</v>
      </c>
      <c r="AG34" s="716" t="s">
        <v>3292</v>
      </c>
      <c r="AH34" s="716" t="s">
        <v>3292</v>
      </c>
      <c r="AI34" s="716" t="s">
        <v>3292</v>
      </c>
      <c r="AJ34" s="716" t="s">
        <v>3292</v>
      </c>
      <c r="AK34" s="716" t="s">
        <v>3292</v>
      </c>
      <c r="AL34" s="716" t="s">
        <v>3292</v>
      </c>
      <c r="AM34" s="716" t="s">
        <v>3292</v>
      </c>
      <c r="AN34" s="716" t="s">
        <v>3292</v>
      </c>
      <c r="AO34" s="716" t="s">
        <v>3292</v>
      </c>
      <c r="AP34" s="716" t="s">
        <v>3292</v>
      </c>
      <c r="AQ34" s="716" t="s">
        <v>3292</v>
      </c>
      <c r="AR34" s="716" t="s">
        <v>3292</v>
      </c>
      <c r="AS34" s="716" t="s">
        <v>3292</v>
      </c>
      <c r="AT34" s="716">
        <v>0</v>
      </c>
      <c r="AU34" s="716">
        <v>0</v>
      </c>
      <c r="AV34" s="716">
        <v>0.01</v>
      </c>
      <c r="AW34" s="716">
        <v>0.01</v>
      </c>
      <c r="AX34" s="716" t="s">
        <v>3292</v>
      </c>
      <c r="AY34" s="716" t="s">
        <v>3292</v>
      </c>
      <c r="AZ34" s="716" t="s">
        <v>3292</v>
      </c>
      <c r="BA34" s="716" t="s">
        <v>3292</v>
      </c>
      <c r="BB34" s="716" t="s">
        <v>3292</v>
      </c>
      <c r="BC34" s="716" t="s">
        <v>3292</v>
      </c>
    </row>
    <row r="35" spans="1:55" ht="32.15" hidden="1" customHeight="1">
      <c r="A35" s="717" t="s">
        <v>85</v>
      </c>
      <c r="B35" s="717" t="s">
        <v>2981</v>
      </c>
      <c r="C35" s="718">
        <f>SUMIFS('소재개발 실험항목_Total_AX팀 관리'!$V$5:$V$1558,'소재개발 실험항목_Total_AX팀 관리'!$C$5:$C$1558,$A35,'소재개발 실험항목_Total_AX팀 관리'!$D$5:$D$1558,$B35)</f>
        <v>3252.0720000000001</v>
      </c>
      <c r="D35" s="718">
        <f>SUMIFS('소재개발 실험항목_Total_AX팀 관리'!$Y$5:$Y$1558,'소재개발 실험항목_Total_AX팀 관리'!$C$5:$C$1558,$A35,'소재개발 실험항목_Total_AX팀 관리'!$D$5:$D$1558,$B35)</f>
        <v>4897.2239999999993</v>
      </c>
      <c r="E35" s="719">
        <f t="shared" si="0"/>
        <v>1.8477681818181819</v>
      </c>
      <c r="F35" s="719">
        <f t="shared" si="0"/>
        <v>2.7825136363636358</v>
      </c>
      <c r="G35" s="717"/>
      <c r="H35" s="717" t="s">
        <v>480</v>
      </c>
      <c r="I35" s="717" t="s">
        <v>2979</v>
      </c>
      <c r="J35" s="717" t="s">
        <v>2990</v>
      </c>
      <c r="K35" s="718">
        <f>SUMIFS('소재개발 실험항목_Total_AX팀 관리'!$V$5:$V$1558,'소재개발 실험항목_Total_AX팀 관리'!$C$5:$C$1558,$H35,'소재개발 실험항목_Total_AX팀 관리'!$D$5:$D$1558,$I35,'소재개발 실험항목_Total_AX팀 관리'!$E$5:$E$1558,$J35)</f>
        <v>374.4</v>
      </c>
      <c r="L35" s="718">
        <f>SUMIFS('소재개발 실험항목_Total_AX팀 관리'!$Y$5:$Y$1558,'소재개발 실험항목_Total_AX팀 관리'!$C$5:$C$1558,$H35,'소재개발 실험항목_Total_AX팀 관리'!$D$5:$D$1558,$I35,'소재개발 실험항목_Total_AX팀 관리'!$E$5:$E$1558,$J35)</f>
        <v>1238.4000000000001</v>
      </c>
      <c r="M35" s="719">
        <f t="shared" si="1"/>
        <v>0.21272727272727271</v>
      </c>
      <c r="N35" s="719">
        <f t="shared" si="1"/>
        <v>0.70363636363636373</v>
      </c>
      <c r="O35" s="717"/>
      <c r="P35" s="717" t="s">
        <v>823</v>
      </c>
      <c r="Q35" s="717" t="s">
        <v>2981</v>
      </c>
      <c r="R35" s="717" t="s">
        <v>2987</v>
      </c>
      <c r="S35" s="717" t="s">
        <v>770</v>
      </c>
      <c r="T35" s="720" t="str" cm="1">
        <f t="array" ref="T35">_xlfn.TEXTJOIN("→",TRUE,_xlfn.UNIQUE(TRIM(CLEAN(_xlfn._xlws.FILTER('소재개발 실험항목_Total_AX팀 관리'!$H$5:$H$1558,('소재개발 실험항목_Total_AX팀 관리'!$C$5:$C$1558=$P35)*('소재개발 실험항목_Total_AX팀 관리'!$D$5:$D$1558=$Q35)*('소재개발 실험항목_Total_AX팀 관리'!$E$5:$E$1558=$R35)*('소재개발 실험항목_Total_AX팀 관리'!$F$5:$F$1558=$S35)*('소재개발 실험항목_Total_AX팀 관리'!$H$5:$H$1558&lt;&gt;""),"")))))</f>
        <v>비어있는 충방전 채널에 코인셀 체결→충방전 평가 진행→Data 정리 및 용량/효율 계산→그래프 생성→Rate 별 평가→Data 정리</v>
      </c>
      <c r="U35" s="724">
        <f>SUMIFS('소재개발 실험항목_Total_AX팀 관리'!$V$5:$V$1558,'소재개발 실험항목_Total_AX팀 관리'!$C$5:$C$1558,$P35,'소재개발 실험항목_Total_AX팀 관리'!$D$5:$D$1558,$Q35,'소재개발 실험항목_Total_AX팀 관리'!$E$5:$E$1558,$R35,'소재개발 실험항목_Total_AX팀 관리'!$F$5:$F$1558,$S35)</f>
        <v>576</v>
      </c>
      <c r="V35" s="724">
        <f>SUMIFS('소재개발 실험항목_Total_AX팀 관리'!$Y$5:$Y$1558,'소재개발 실험항목_Total_AX팀 관리'!$C$5:$C$1558,$P35,'소재개발 실험항목_Total_AX팀 관리'!$D$5:$D$1558,$Q35,'소재개발 실험항목_Total_AX팀 관리'!$E$5:$E$1558,$R35,'소재개발 실험항목_Total_AX팀 관리'!$F$5:$F$1558,$S35)</f>
        <v>960</v>
      </c>
      <c r="W35" s="725">
        <f t="shared" si="2"/>
        <v>0.32727272727272727</v>
      </c>
      <c r="X35" s="725">
        <f t="shared" si="2"/>
        <v>0.54545454545454541</v>
      </c>
      <c r="Z35" t="s">
        <v>2979</v>
      </c>
      <c r="AA35" t="s">
        <v>1599</v>
      </c>
      <c r="AB35" t="s">
        <v>3012</v>
      </c>
      <c r="AC35" t="s">
        <v>3106</v>
      </c>
      <c r="AD35" s="716" t="s">
        <v>3292</v>
      </c>
      <c r="AE35" s="716" t="s">
        <v>3292</v>
      </c>
      <c r="AF35" s="716" t="s">
        <v>3292</v>
      </c>
      <c r="AG35" s="716" t="s">
        <v>3292</v>
      </c>
      <c r="AH35" s="716" t="s">
        <v>3292</v>
      </c>
      <c r="AI35" s="716" t="s">
        <v>3292</v>
      </c>
      <c r="AJ35" s="716" t="s">
        <v>3292</v>
      </c>
      <c r="AK35" s="716" t="s">
        <v>3292</v>
      </c>
      <c r="AL35" s="716" t="s">
        <v>3292</v>
      </c>
      <c r="AM35" s="716" t="s">
        <v>3292</v>
      </c>
      <c r="AN35" s="716" t="s">
        <v>3292</v>
      </c>
      <c r="AO35" s="716" t="s">
        <v>3292</v>
      </c>
      <c r="AP35" s="716" t="s">
        <v>3292</v>
      </c>
      <c r="AQ35" s="716" t="s">
        <v>3292</v>
      </c>
      <c r="AR35" s="716" t="s">
        <v>3292</v>
      </c>
      <c r="AS35" s="716" t="s">
        <v>3292</v>
      </c>
      <c r="AT35" s="716">
        <v>0</v>
      </c>
      <c r="AU35" s="716">
        <v>0</v>
      </c>
      <c r="AV35" s="716">
        <v>0.01</v>
      </c>
      <c r="AW35" s="716">
        <v>0.01</v>
      </c>
      <c r="AX35" s="716" t="s">
        <v>3292</v>
      </c>
      <c r="AY35" s="716" t="s">
        <v>3292</v>
      </c>
      <c r="AZ35" s="716" t="s">
        <v>3292</v>
      </c>
      <c r="BA35" s="716" t="s">
        <v>3292</v>
      </c>
      <c r="BB35" s="716" t="s">
        <v>3292</v>
      </c>
      <c r="BC35" s="716" t="s">
        <v>3292</v>
      </c>
    </row>
    <row r="36" spans="1:55" ht="32.15" hidden="1" customHeight="1">
      <c r="A36" s="717" t="s">
        <v>752</v>
      </c>
      <c r="B36" s="717" t="s">
        <v>2979</v>
      </c>
      <c r="C36" s="718">
        <f>SUMIFS('소재개발 실험항목_Total_AX팀 관리'!$V$5:$V$1558,'소재개발 실험항목_Total_AX팀 관리'!$C$5:$C$1558,$A36,'소재개발 실험항목_Total_AX팀 관리'!$D$5:$D$1558,$B36)</f>
        <v>1065</v>
      </c>
      <c r="D36" s="718">
        <f>SUMIFS('소재개발 실험항목_Total_AX팀 관리'!$Y$5:$Y$1558,'소재개발 실험항목_Total_AX팀 관리'!$C$5:$C$1558,$A36,'소재개발 실험항목_Total_AX팀 관리'!$D$5:$D$1558,$B36)</f>
        <v>1384.5000000000002</v>
      </c>
      <c r="E36" s="719">
        <f t="shared" si="0"/>
        <v>0.60511363636363635</v>
      </c>
      <c r="F36" s="719">
        <f t="shared" si="0"/>
        <v>0.78664772727272736</v>
      </c>
      <c r="G36" s="717"/>
      <c r="H36" s="717" t="s">
        <v>480</v>
      </c>
      <c r="I36" s="717" t="s">
        <v>2979</v>
      </c>
      <c r="J36" s="717" t="s">
        <v>2983</v>
      </c>
      <c r="K36" s="718">
        <f>SUMIFS('소재개발 실험항목_Total_AX팀 관리'!$V$5:$V$1558,'소재개발 실험항목_Total_AX팀 관리'!$C$5:$C$1558,$H36,'소재개발 실험항목_Total_AX팀 관리'!$D$5:$D$1558,$I36,'소재개발 실험항목_Total_AX팀 관리'!$E$5:$E$1558,$J36)</f>
        <v>240</v>
      </c>
      <c r="L36" s="718">
        <f>SUMIFS('소재개발 실험항목_Total_AX팀 관리'!$Y$5:$Y$1558,'소재개발 실험항목_Total_AX팀 관리'!$C$5:$C$1558,$H36,'소재개발 실험항목_Total_AX팀 관리'!$D$5:$D$1558,$I36,'소재개발 실험항목_Total_AX팀 관리'!$E$5:$E$1558,$J36)</f>
        <v>960</v>
      </c>
      <c r="M36" s="719">
        <f t="shared" si="1"/>
        <v>0.13636363636363635</v>
      </c>
      <c r="N36" s="719">
        <f t="shared" si="1"/>
        <v>0.54545454545454541</v>
      </c>
      <c r="O36" s="717"/>
      <c r="P36" s="717" t="s">
        <v>88</v>
      </c>
      <c r="Q36" s="717" t="s">
        <v>2979</v>
      </c>
      <c r="R36" s="717" t="s">
        <v>1599</v>
      </c>
      <c r="S36" s="717" t="s">
        <v>1714</v>
      </c>
      <c r="T36" s="720" t="str" cm="1">
        <f t="array" ref="T36">_xlfn.TEXTJOIN("→",TRUE,_xlfn.UNIQUE(TRIM(CLEAN(_xlfn._xlws.FILTER('소재개발 실험항목_Total_AX팀 관리'!$H$5:$H$1558,('소재개발 실험항목_Total_AX팀 관리'!$C$5:$C$1558=$P36)*('소재개발 실험항목_Total_AX팀 관리'!$D$5:$D$1558=$Q36)*('소재개발 실험항목_Total_AX팀 관리'!$E$5:$E$1558=$R36)*('소재개발 실험항목_Total_AX팀 관리'!$F$5:$F$1558=$S36)*('소재개발 실험항목_Total_AX팀 관리'!$H$5:$H$1558&lt;&gt;""),"")))))</f>
        <v>분리막 샘플링→원단의 기공 사이즈 확인 및 압축 전/후의 원단의 기공 변형 정도를 파악→Data 분석 및 추출</v>
      </c>
      <c r="U36" s="724">
        <f>SUMIFS('소재개발 실험항목_Total_AX팀 관리'!$V$5:$V$1558,'소재개발 실험항목_Total_AX팀 관리'!$C$5:$C$1558,$P36,'소재개발 실험항목_Total_AX팀 관리'!$D$5:$D$1558,$Q36,'소재개발 실험항목_Total_AX팀 관리'!$E$5:$E$1558,$R36,'소재개발 실험항목_Total_AX팀 관리'!$F$5:$F$1558,$S36)</f>
        <v>76.800000000000011</v>
      </c>
      <c r="V36" s="724">
        <f>SUMIFS('소재개발 실험항목_Total_AX팀 관리'!$Y$5:$Y$1558,'소재개발 실험항목_Total_AX팀 관리'!$C$5:$C$1558,$P36,'소재개발 실험항목_Total_AX팀 관리'!$D$5:$D$1558,$Q36,'소재개발 실험항목_Total_AX팀 관리'!$E$5:$E$1558,$R36,'소재개발 실험항목_Total_AX팀 관리'!$F$5:$F$1558,$S36)</f>
        <v>76.800000000000011</v>
      </c>
      <c r="W36" s="725">
        <f t="shared" si="2"/>
        <v>4.363636363636364E-2</v>
      </c>
      <c r="X36" s="725">
        <f t="shared" si="2"/>
        <v>4.363636363636364E-2</v>
      </c>
      <c r="Z36" t="s">
        <v>2979</v>
      </c>
      <c r="AA36" t="s">
        <v>1599</v>
      </c>
      <c r="AB36" t="s">
        <v>105</v>
      </c>
      <c r="AC36" t="s">
        <v>3107</v>
      </c>
      <c r="AD36" s="716" t="s">
        <v>3292</v>
      </c>
      <c r="AE36" s="716" t="s">
        <v>3292</v>
      </c>
      <c r="AF36" s="716" t="s">
        <v>3292</v>
      </c>
      <c r="AG36" s="716" t="s">
        <v>3292</v>
      </c>
      <c r="AH36" s="716" t="s">
        <v>3292</v>
      </c>
      <c r="AI36" s="716" t="s">
        <v>3292</v>
      </c>
      <c r="AJ36" s="716" t="s">
        <v>3292</v>
      </c>
      <c r="AK36" s="716" t="s">
        <v>3292</v>
      </c>
      <c r="AL36" s="716" t="s">
        <v>3292</v>
      </c>
      <c r="AM36" s="716" t="s">
        <v>3292</v>
      </c>
      <c r="AN36" s="716" t="s">
        <v>3292</v>
      </c>
      <c r="AO36" s="716" t="s">
        <v>3292</v>
      </c>
      <c r="AP36" s="716" t="s">
        <v>3292</v>
      </c>
      <c r="AQ36" s="716" t="s">
        <v>3292</v>
      </c>
      <c r="AR36" s="716" t="s">
        <v>3292</v>
      </c>
      <c r="AS36" s="716" t="s">
        <v>3292</v>
      </c>
      <c r="AT36" s="716">
        <v>0.01</v>
      </c>
      <c r="AU36" s="716">
        <v>0.02</v>
      </c>
      <c r="AV36" s="716">
        <v>0.08</v>
      </c>
      <c r="AW36" s="716">
        <v>0.08</v>
      </c>
      <c r="AX36" s="716" t="s">
        <v>3292</v>
      </c>
      <c r="AY36" s="716" t="s">
        <v>3292</v>
      </c>
      <c r="AZ36" s="716" t="s">
        <v>3292</v>
      </c>
      <c r="BA36" s="716" t="s">
        <v>3292</v>
      </c>
      <c r="BB36" s="716" t="s">
        <v>3292</v>
      </c>
      <c r="BC36" s="716" t="s">
        <v>3292</v>
      </c>
    </row>
    <row r="37" spans="1:55" ht="32.15" hidden="1" customHeight="1">
      <c r="A37" s="717" t="s">
        <v>752</v>
      </c>
      <c r="B37" s="717" t="s">
        <v>2980</v>
      </c>
      <c r="C37" s="718">
        <f>SUMIFS('소재개발 실험항목_Total_AX팀 관리'!$V$5:$V$1558,'소재개발 실험항목_Total_AX팀 관리'!$C$5:$C$1558,$A37,'소재개발 실험항목_Total_AX팀 관리'!$D$5:$D$1558,$B37)</f>
        <v>3072</v>
      </c>
      <c r="D37" s="718">
        <f>SUMIFS('소재개발 실험항목_Total_AX팀 관리'!$Y$5:$Y$1558,'소재개발 실험항목_Total_AX팀 관리'!$C$5:$C$1558,$A37,'소재개발 실험항목_Total_AX팀 관리'!$D$5:$D$1558,$B37)</f>
        <v>3993.6</v>
      </c>
      <c r="E37" s="719">
        <f t="shared" si="0"/>
        <v>1.7454545454545454</v>
      </c>
      <c r="F37" s="719">
        <f t="shared" si="0"/>
        <v>2.269090909090909</v>
      </c>
      <c r="G37" s="717"/>
      <c r="H37" s="717" t="s">
        <v>480</v>
      </c>
      <c r="I37" s="717" t="s">
        <v>2979</v>
      </c>
      <c r="J37" s="717" t="s">
        <v>174</v>
      </c>
      <c r="K37" s="718">
        <f>SUMIFS('소재개발 실험항목_Total_AX팀 관리'!$V$5:$V$1558,'소재개발 실험항목_Total_AX팀 관리'!$C$5:$C$1558,$H37,'소재개발 실험항목_Total_AX팀 관리'!$D$5:$D$1558,$I37,'소재개발 실험항목_Total_AX팀 관리'!$E$5:$E$1558,$J37)</f>
        <v>3252</v>
      </c>
      <c r="L37" s="718">
        <f>SUMIFS('소재개발 실험항목_Total_AX팀 관리'!$Y$5:$Y$1558,'소재개발 실험항목_Total_AX팀 관리'!$C$5:$C$1558,$H37,'소재개발 실험항목_Total_AX팀 관리'!$D$5:$D$1558,$I37,'소재개발 실험항목_Total_AX팀 관리'!$E$5:$E$1558,$J37)</f>
        <v>12792</v>
      </c>
      <c r="M37" s="719">
        <f t="shared" si="1"/>
        <v>1.8477272727272727</v>
      </c>
      <c r="N37" s="719">
        <f t="shared" si="1"/>
        <v>7.2681818181818185</v>
      </c>
      <c r="O37" s="717"/>
      <c r="P37" s="717" t="s">
        <v>88</v>
      </c>
      <c r="Q37" s="717" t="s">
        <v>2979</v>
      </c>
      <c r="R37" s="717" t="s">
        <v>1599</v>
      </c>
      <c r="S37" s="717" t="s">
        <v>3008</v>
      </c>
      <c r="T37" s="720" t="str" cm="1">
        <f t="array" ref="T37">_xlfn.TEXTJOIN("→",TRUE,_xlfn.UNIQUE(TRIM(CLEAN(_xlfn._xlws.FILTER('소재개발 실험항목_Total_AX팀 관리'!$H$5:$H$1558,('소재개발 실험항목_Total_AX팀 관리'!$C$5:$C$1558=$P37)*('소재개발 실험항목_Total_AX팀 관리'!$D$5:$D$1558=$Q37)*('소재개발 실험항목_Total_AX팀 관리'!$E$5:$E$1558=$R37)*('소재개발 실험항목_Total_AX팀 관리'!$F$5:$F$1558=$S37)*('소재개발 실험항목_Total_AX팀 관리'!$H$5:$H$1558&lt;&gt;""),"")))))</f>
        <v>분리막 타발→내압축전 두께/통기도 측정→heat press 진행→압축 후 두께/통기도 측정</v>
      </c>
      <c r="U37" s="724">
        <f>SUMIFS('소재개발 실험항목_Total_AX팀 관리'!$V$5:$V$1558,'소재개발 실험항목_Total_AX팀 관리'!$C$5:$C$1558,$P37,'소재개발 실험항목_Total_AX팀 관리'!$D$5:$D$1558,$Q37,'소재개발 실험항목_Total_AX팀 관리'!$E$5:$E$1558,$R37,'소재개발 실험항목_Total_AX팀 관리'!$F$5:$F$1558,$S37)</f>
        <v>1440</v>
      </c>
      <c r="V37" s="724">
        <f>SUMIFS('소재개발 실험항목_Total_AX팀 관리'!$Y$5:$Y$1558,'소재개발 실험항목_Total_AX팀 관리'!$C$5:$C$1558,$P37,'소재개발 실험항목_Total_AX팀 관리'!$D$5:$D$1558,$Q37,'소재개발 실험항목_Total_AX팀 관리'!$E$5:$E$1558,$R37,'소재개발 실험항목_Total_AX팀 관리'!$F$5:$F$1558,$S37)</f>
        <v>21600</v>
      </c>
      <c r="W37" s="725">
        <f t="shared" si="2"/>
        <v>0.81818181818181823</v>
      </c>
      <c r="X37" s="725">
        <f t="shared" si="2"/>
        <v>12.272727272727273</v>
      </c>
      <c r="Z37" t="s">
        <v>2979</v>
      </c>
      <c r="AA37" t="s">
        <v>1599</v>
      </c>
      <c r="AB37" t="s">
        <v>908</v>
      </c>
      <c r="AC37" t="s">
        <v>3108</v>
      </c>
      <c r="AD37" s="716" t="s">
        <v>3292</v>
      </c>
      <c r="AE37" s="716" t="s">
        <v>3292</v>
      </c>
      <c r="AF37" s="716" t="s">
        <v>3292</v>
      </c>
      <c r="AG37" s="716" t="s">
        <v>3292</v>
      </c>
      <c r="AH37" s="716" t="s">
        <v>3292</v>
      </c>
      <c r="AI37" s="716" t="s">
        <v>3292</v>
      </c>
      <c r="AJ37" s="716" t="s">
        <v>3292</v>
      </c>
      <c r="AK37" s="716" t="s">
        <v>3292</v>
      </c>
      <c r="AL37" s="716" t="s">
        <v>3292</v>
      </c>
      <c r="AM37" s="716" t="s">
        <v>3292</v>
      </c>
      <c r="AN37" s="716" t="s">
        <v>3292</v>
      </c>
      <c r="AO37" s="716" t="s">
        <v>3292</v>
      </c>
      <c r="AP37" s="716" t="s">
        <v>3292</v>
      </c>
      <c r="AQ37" s="716" t="s">
        <v>3292</v>
      </c>
      <c r="AR37" s="716" t="s">
        <v>3292</v>
      </c>
      <c r="AS37" s="716" t="s">
        <v>3292</v>
      </c>
      <c r="AT37" s="716">
        <v>0</v>
      </c>
      <c r="AU37" s="716">
        <v>0</v>
      </c>
      <c r="AV37" s="716">
        <v>0.01</v>
      </c>
      <c r="AW37" s="716">
        <v>0.01</v>
      </c>
      <c r="AX37" s="716" t="s">
        <v>3292</v>
      </c>
      <c r="AY37" s="716" t="s">
        <v>3292</v>
      </c>
      <c r="AZ37" s="716" t="s">
        <v>3292</v>
      </c>
      <c r="BA37" s="716" t="s">
        <v>3292</v>
      </c>
      <c r="BB37" s="716" t="s">
        <v>3292</v>
      </c>
      <c r="BC37" s="716" t="s">
        <v>3292</v>
      </c>
    </row>
    <row r="38" spans="1:55" ht="32.15" hidden="1" customHeight="1">
      <c r="A38" s="717" t="s">
        <v>752</v>
      </c>
      <c r="B38" s="717" t="s">
        <v>2981</v>
      </c>
      <c r="C38" s="718">
        <f>SUMIFS('소재개발 실험항목_Total_AX팀 관리'!$V$5:$V$1558,'소재개발 실험항목_Total_AX팀 관리'!$C$5:$C$1558,$A38,'소재개발 실험항목_Total_AX팀 관리'!$D$5:$D$1558,$B38)</f>
        <v>1634.4</v>
      </c>
      <c r="D38" s="718">
        <f>SUMIFS('소재개발 실험항목_Total_AX팀 관리'!$Y$5:$Y$1558,'소재개발 실험항목_Total_AX팀 관리'!$C$5:$C$1558,$A38,'소재개발 실험항목_Total_AX팀 관리'!$D$5:$D$1558,$B38)</f>
        <v>2124.7199999999998</v>
      </c>
      <c r="E38" s="719">
        <f t="shared" si="0"/>
        <v>0.9286363636363637</v>
      </c>
      <c r="F38" s="719">
        <f t="shared" si="0"/>
        <v>1.2072272727272726</v>
      </c>
      <c r="G38" s="717"/>
      <c r="H38" s="717" t="s">
        <v>480</v>
      </c>
      <c r="I38" s="717" t="s">
        <v>2980</v>
      </c>
      <c r="J38" s="717" t="s">
        <v>2985</v>
      </c>
      <c r="K38" s="718">
        <f>SUMIFS('소재개발 실험항목_Total_AX팀 관리'!$V$5:$V$1558,'소재개발 실험항목_Total_AX팀 관리'!$C$5:$C$1558,$H38,'소재개발 실험항목_Total_AX팀 관리'!$D$5:$D$1558,$I38,'소재개발 실험항목_Total_AX팀 관리'!$E$5:$E$1558,$J38)</f>
        <v>1244.4000000000001</v>
      </c>
      <c r="L38" s="718">
        <f>SUMIFS('소재개발 실험항목_Total_AX팀 관리'!$Y$5:$Y$1558,'소재개발 실험항목_Total_AX팀 관리'!$C$5:$C$1558,$H38,'소재개발 실험항목_Total_AX팀 관리'!$D$5:$D$1558,$I38,'소재개발 실험항목_Total_AX팀 관리'!$E$5:$E$1558,$J38)</f>
        <v>4977.6000000000004</v>
      </c>
      <c r="M38" s="719">
        <f t="shared" si="1"/>
        <v>0.70704545454545464</v>
      </c>
      <c r="N38" s="719">
        <f t="shared" si="1"/>
        <v>2.8281818181818186</v>
      </c>
      <c r="O38" s="717"/>
      <c r="P38" s="717" t="s">
        <v>88</v>
      </c>
      <c r="Q38" s="717" t="s">
        <v>2979</v>
      </c>
      <c r="R38" s="717" t="s">
        <v>1599</v>
      </c>
      <c r="S38" s="717" t="s">
        <v>3009</v>
      </c>
      <c r="T38" s="720" t="str" cm="1">
        <f t="array" ref="T38">_xlfn.TEXTJOIN("→",TRUE,_xlfn.UNIQUE(TRIM(CLEAN(_xlfn._xlws.FILTER('소재개발 실험항목_Total_AX팀 관리'!$H$5:$H$1558,('소재개발 실험항목_Total_AX팀 관리'!$C$5:$C$1558=$P38)*('소재개발 실험항목_Total_AX팀 관리'!$D$5:$D$1558=$Q38)*('소재개발 실험항목_Total_AX팀 관리'!$E$5:$E$1558=$R38)*('소재개발 실험항목_Total_AX팀 관리'!$F$5:$F$1558=$S38)*('소재개발 실험항목_Total_AX팀 관리'!$H$5:$H$1558&lt;&gt;""),"")))))</f>
        <v>이온밀링→분리막 단면 분석 (SEM/EDS)</v>
      </c>
      <c r="U38" s="724">
        <f>SUMIFS('소재개발 실험항목_Total_AX팀 관리'!$V$5:$V$1558,'소재개발 실험항목_Total_AX팀 관리'!$C$5:$C$1558,$P38,'소재개발 실험항목_Total_AX팀 관리'!$D$5:$D$1558,$Q38,'소재개발 실험항목_Total_AX팀 관리'!$E$5:$E$1558,$R38,'소재개발 실험항목_Total_AX팀 관리'!$F$5:$F$1558,$S38)</f>
        <v>12</v>
      </c>
      <c r="V38" s="724">
        <f>SUMIFS('소재개발 실험항목_Total_AX팀 관리'!$Y$5:$Y$1558,'소재개발 실험항목_Total_AX팀 관리'!$C$5:$C$1558,$P38,'소재개발 실험항목_Total_AX팀 관리'!$D$5:$D$1558,$Q38,'소재개발 실험항목_Total_AX팀 관리'!$E$5:$E$1558,$R38,'소재개발 실험항목_Total_AX팀 관리'!$F$5:$F$1558,$S38)</f>
        <v>12</v>
      </c>
      <c r="W38" s="725">
        <f t="shared" si="2"/>
        <v>6.8181818181818179E-3</v>
      </c>
      <c r="X38" s="725">
        <f t="shared" si="2"/>
        <v>6.8181818181818179E-3</v>
      </c>
      <c r="Z38" t="s">
        <v>2979</v>
      </c>
      <c r="AA38" t="s">
        <v>1599</v>
      </c>
      <c r="AB38" t="s">
        <v>104</v>
      </c>
      <c r="AC38" t="s">
        <v>3107</v>
      </c>
      <c r="AD38" s="716" t="s">
        <v>3292</v>
      </c>
      <c r="AE38" s="716" t="s">
        <v>3292</v>
      </c>
      <c r="AF38" s="716" t="s">
        <v>3292</v>
      </c>
      <c r="AG38" s="716" t="s">
        <v>3292</v>
      </c>
      <c r="AH38" s="716" t="s">
        <v>3292</v>
      </c>
      <c r="AI38" s="716" t="s">
        <v>3292</v>
      </c>
      <c r="AJ38" s="716" t="s">
        <v>3292</v>
      </c>
      <c r="AK38" s="716" t="s">
        <v>3292</v>
      </c>
      <c r="AL38" s="716" t="s">
        <v>3292</v>
      </c>
      <c r="AM38" s="716" t="s">
        <v>3292</v>
      </c>
      <c r="AN38" s="716" t="s">
        <v>3292</v>
      </c>
      <c r="AO38" s="716" t="s">
        <v>3292</v>
      </c>
      <c r="AP38" s="716" t="s">
        <v>3292</v>
      </c>
      <c r="AQ38" s="716" t="s">
        <v>3292</v>
      </c>
      <c r="AR38" s="716" t="s">
        <v>3292</v>
      </c>
      <c r="AS38" s="716" t="s">
        <v>3292</v>
      </c>
      <c r="AT38" s="716">
        <v>7.0000000000000007E-2</v>
      </c>
      <c r="AU38" s="716">
        <v>7.0000000000000007E-2</v>
      </c>
      <c r="AV38" s="716">
        <v>0.04</v>
      </c>
      <c r="AW38" s="716">
        <v>0.04</v>
      </c>
      <c r="AX38" s="716" t="s">
        <v>3292</v>
      </c>
      <c r="AY38" s="716" t="s">
        <v>3292</v>
      </c>
      <c r="AZ38" s="716" t="s">
        <v>3292</v>
      </c>
      <c r="BA38" s="716" t="s">
        <v>3292</v>
      </c>
      <c r="BB38" s="716" t="s">
        <v>3292</v>
      </c>
      <c r="BC38" s="716" t="s">
        <v>3292</v>
      </c>
    </row>
    <row r="39" spans="1:55" ht="32.15" hidden="1" customHeight="1">
      <c r="A39" s="717" t="s">
        <v>86</v>
      </c>
      <c r="B39" s="717" t="s">
        <v>2979</v>
      </c>
      <c r="C39" s="718">
        <f>SUMIFS('소재개발 실험항목_Total_AX팀 관리'!$V$5:$V$1558,'소재개발 실험항목_Total_AX팀 관리'!$C$5:$C$1558,$A39,'소재개발 실험항목_Total_AX팀 관리'!$D$5:$D$1558,$B39)</f>
        <v>2677.6800000000007</v>
      </c>
      <c r="D39" s="718">
        <f>SUMIFS('소재개발 실험항목_Total_AX팀 관리'!$Y$5:$Y$1558,'소재개발 실험항목_Total_AX팀 관리'!$C$5:$C$1558,$A39,'소재개발 실험항목_Total_AX팀 관리'!$D$5:$D$1558,$B39)</f>
        <v>40296</v>
      </c>
      <c r="E39" s="719">
        <f t="shared" si="0"/>
        <v>1.5214090909090914</v>
      </c>
      <c r="F39" s="719">
        <f t="shared" si="0"/>
        <v>22.895454545454545</v>
      </c>
      <c r="G39" s="717"/>
      <c r="H39" s="717" t="s">
        <v>480</v>
      </c>
      <c r="I39" s="717" t="s">
        <v>2980</v>
      </c>
      <c r="J39" s="717" t="s">
        <v>2040</v>
      </c>
      <c r="K39" s="718">
        <f>SUMIFS('소재개발 실험항목_Total_AX팀 관리'!$V$5:$V$1558,'소재개발 실험항목_Total_AX팀 관리'!$C$5:$C$1558,$H39,'소재개발 실험항목_Total_AX팀 관리'!$D$5:$D$1558,$I39,'소재개발 실험항목_Total_AX팀 관리'!$E$5:$E$1558,$J39)</f>
        <v>633.6</v>
      </c>
      <c r="L39" s="718">
        <f>SUMIFS('소재개발 실험항목_Total_AX팀 관리'!$Y$5:$Y$1558,'소재개발 실험항목_Total_AX팀 관리'!$C$5:$C$1558,$H39,'소재개발 실험항목_Total_AX팀 관리'!$D$5:$D$1558,$I39,'소재개발 실험항목_Total_AX팀 관리'!$E$5:$E$1558,$J39)</f>
        <v>2534.4</v>
      </c>
      <c r="M39" s="719">
        <f t="shared" si="1"/>
        <v>0.36</v>
      </c>
      <c r="N39" s="719">
        <f t="shared" si="1"/>
        <v>1.44</v>
      </c>
      <c r="O39" s="717"/>
      <c r="P39" s="717" t="s">
        <v>88</v>
      </c>
      <c r="Q39" s="717" t="s">
        <v>2979</v>
      </c>
      <c r="R39" s="717" t="s">
        <v>1599</v>
      </c>
      <c r="S39" s="717" t="s">
        <v>1600</v>
      </c>
      <c r="T39" s="720" t="str" cm="1">
        <f t="array" ref="T39">_xlfn.TEXTJOIN("→",TRUE,_xlfn.UNIQUE(TRIM(CLEAN(_xlfn._xlws.FILTER('소재개발 실험항목_Total_AX팀 관리'!$H$5:$H$1558,('소재개발 실험항목_Total_AX팀 관리'!$C$5:$C$1558=$P39)*('소재개발 실험항목_Total_AX팀 관리'!$D$5:$D$1558=$Q39)*('소재개발 실험항목_Total_AX팀 관리'!$E$5:$E$1558=$R39)*('소재개발 실험항목_Total_AX팀 관리'!$F$5:$F$1558=$S39)*('소재개발 실험항목_Total_AX팀 관리'!$H$5:$H$1558&lt;&gt;""),"")))))</f>
        <v>분리막 타발→분리막 두께 측정</v>
      </c>
      <c r="U39" s="724">
        <f>SUMIFS('소재개발 실험항목_Total_AX팀 관리'!$V$5:$V$1558,'소재개발 실험항목_Total_AX팀 관리'!$C$5:$C$1558,$P39,'소재개발 실험항목_Total_AX팀 관리'!$D$5:$D$1558,$Q39,'소재개발 실험항목_Total_AX팀 관리'!$E$5:$E$1558,$R39,'소재개발 실험항목_Total_AX팀 관리'!$F$5:$F$1558,$S39)</f>
        <v>960</v>
      </c>
      <c r="V39" s="724">
        <f>SUMIFS('소재개발 실험항목_Total_AX팀 관리'!$Y$5:$Y$1558,'소재개발 실험항목_Total_AX팀 관리'!$C$5:$C$1558,$P39,'소재개발 실험항목_Total_AX팀 관리'!$D$5:$D$1558,$Q39,'소재개발 실험항목_Total_AX팀 관리'!$E$5:$E$1558,$R39,'소재개발 실험항목_Total_AX팀 관리'!$F$5:$F$1558,$S39)</f>
        <v>1920</v>
      </c>
      <c r="W39" s="725">
        <f t="shared" si="2"/>
        <v>0.54545454545454541</v>
      </c>
      <c r="X39" s="725">
        <f t="shared" si="2"/>
        <v>1.0909090909090908</v>
      </c>
      <c r="Z39" t="s">
        <v>2979</v>
      </c>
      <c r="AA39" t="s">
        <v>1599</v>
      </c>
      <c r="AB39" t="s">
        <v>115</v>
      </c>
      <c r="AC39" t="s">
        <v>3109</v>
      </c>
      <c r="AD39" s="716" t="s">
        <v>3292</v>
      </c>
      <c r="AE39" s="716" t="s">
        <v>3292</v>
      </c>
      <c r="AF39" s="716" t="s">
        <v>3292</v>
      </c>
      <c r="AG39" s="716" t="s">
        <v>3292</v>
      </c>
      <c r="AH39" s="716" t="s">
        <v>3292</v>
      </c>
      <c r="AI39" s="716" t="s">
        <v>3292</v>
      </c>
      <c r="AJ39" s="716" t="s">
        <v>3292</v>
      </c>
      <c r="AK39" s="716" t="s">
        <v>3292</v>
      </c>
      <c r="AL39" s="716" t="s">
        <v>3292</v>
      </c>
      <c r="AM39" s="716" t="s">
        <v>3292</v>
      </c>
      <c r="AN39" s="716" t="s">
        <v>3292</v>
      </c>
      <c r="AO39" s="716" t="s">
        <v>3292</v>
      </c>
      <c r="AP39" s="716" t="s">
        <v>3292</v>
      </c>
      <c r="AQ39" s="716" t="s">
        <v>3292</v>
      </c>
      <c r="AR39" s="716" t="s">
        <v>3292</v>
      </c>
      <c r="AS39" s="716" t="s">
        <v>3292</v>
      </c>
      <c r="AT39" s="716">
        <v>0</v>
      </c>
      <c r="AU39" s="716">
        <v>0</v>
      </c>
      <c r="AV39" s="716">
        <v>0.01</v>
      </c>
      <c r="AW39" s="716">
        <v>0.01</v>
      </c>
      <c r="AX39" s="716" t="s">
        <v>3292</v>
      </c>
      <c r="AY39" s="716" t="s">
        <v>3292</v>
      </c>
      <c r="AZ39" s="716" t="s">
        <v>3292</v>
      </c>
      <c r="BA39" s="716" t="s">
        <v>3292</v>
      </c>
      <c r="BB39" s="716" t="s">
        <v>3292</v>
      </c>
      <c r="BC39" s="716" t="s">
        <v>3292</v>
      </c>
    </row>
    <row r="40" spans="1:55" ht="32.15" hidden="1" customHeight="1">
      <c r="A40" s="717" t="s">
        <v>86</v>
      </c>
      <c r="B40" s="717" t="s">
        <v>2980</v>
      </c>
      <c r="C40" s="718">
        <f>SUMIFS('소재개발 실험항목_Total_AX팀 관리'!$V$5:$V$1558,'소재개발 실험항목_Total_AX팀 관리'!$C$5:$C$1558,$A40,'소재개발 실험항목_Total_AX팀 관리'!$D$5:$D$1558,$B40)</f>
        <v>2535.5999999999985</v>
      </c>
      <c r="D40" s="718">
        <f>SUMIFS('소재개발 실험항목_Total_AX팀 관리'!$Y$5:$Y$1558,'소재개발 실험항목_Total_AX팀 관리'!$C$5:$C$1558,$A40,'소재개발 실험항목_Total_AX팀 관리'!$D$5:$D$1558,$B40)</f>
        <v>6504</v>
      </c>
      <c r="E40" s="719">
        <f t="shared" si="0"/>
        <v>1.4406818181818173</v>
      </c>
      <c r="F40" s="719">
        <f t="shared" si="0"/>
        <v>3.6954545454545453</v>
      </c>
      <c r="G40" s="717"/>
      <c r="H40" s="717" t="s">
        <v>480</v>
      </c>
      <c r="I40" s="717" t="s">
        <v>2980</v>
      </c>
      <c r="J40" s="717" t="s">
        <v>1949</v>
      </c>
      <c r="K40" s="718">
        <f>SUMIFS('소재개발 실험항목_Total_AX팀 관리'!$V$5:$V$1558,'소재개발 실험항목_Total_AX팀 관리'!$C$5:$C$1558,$H40,'소재개발 실험항목_Total_AX팀 관리'!$D$5:$D$1558,$I40,'소재개발 실험항목_Total_AX팀 관리'!$E$5:$E$1558,$J40)</f>
        <v>2092.8000000000002</v>
      </c>
      <c r="L40" s="718">
        <f>SUMIFS('소재개발 실험항목_Total_AX팀 관리'!$Y$5:$Y$1558,'소재개발 실험항목_Total_AX팀 관리'!$C$5:$C$1558,$H40,'소재개발 실험항목_Total_AX팀 관리'!$D$5:$D$1558,$I40,'소재개발 실험항목_Total_AX팀 관리'!$E$5:$E$1558,$J40)</f>
        <v>8371.2000000000007</v>
      </c>
      <c r="M40" s="719">
        <f t="shared" si="1"/>
        <v>1.1890909090909092</v>
      </c>
      <c r="N40" s="719">
        <f t="shared" si="1"/>
        <v>4.7563636363636368</v>
      </c>
      <c r="O40" s="717"/>
      <c r="P40" s="717" t="s">
        <v>88</v>
      </c>
      <c r="Q40" s="717" t="s">
        <v>2979</v>
      </c>
      <c r="R40" s="717" t="s">
        <v>1599</v>
      </c>
      <c r="S40" s="717" t="s">
        <v>1610</v>
      </c>
      <c r="T40" s="720" t="str" cm="1">
        <f t="array" ref="T40">_xlfn.TEXTJOIN("→",TRUE,_xlfn.UNIQUE(TRIM(CLEAN(_xlfn._xlws.FILTER('소재개발 실험항목_Total_AX팀 관리'!$H$5:$H$1558,('소재개발 실험항목_Total_AX팀 관리'!$C$5:$C$1558=$P40)*('소재개발 실험항목_Total_AX팀 관리'!$D$5:$D$1558=$Q40)*('소재개발 실험항목_Total_AX팀 관리'!$E$5:$E$1558=$R40)*('소재개발 실험항목_Total_AX팀 관리'!$F$5:$F$1558=$S40)*('소재개발 실험항목_Total_AX팀 관리'!$H$5:$H$1558&lt;&gt;""),"")))))</f>
        <v>분리막 타발→분리막 무게 측정</v>
      </c>
      <c r="U40" s="724">
        <f>SUMIFS('소재개발 실험항목_Total_AX팀 관리'!$V$5:$V$1558,'소재개발 실험항목_Total_AX팀 관리'!$C$5:$C$1558,$P40,'소재개발 실험항목_Total_AX팀 관리'!$D$5:$D$1558,$Q40,'소재개발 실험항목_Total_AX팀 관리'!$E$5:$E$1558,$R40,'소재개발 실험항목_Total_AX팀 관리'!$F$5:$F$1558,$S40)</f>
        <v>960</v>
      </c>
      <c r="V40" s="724">
        <f>SUMIFS('소재개발 실험항목_Total_AX팀 관리'!$Y$5:$Y$1558,'소재개발 실험항목_Total_AX팀 관리'!$C$5:$C$1558,$P40,'소재개발 실험항목_Total_AX팀 관리'!$D$5:$D$1558,$Q40,'소재개발 실험항목_Total_AX팀 관리'!$E$5:$E$1558,$R40,'소재개발 실험항목_Total_AX팀 관리'!$F$5:$F$1558,$S40)</f>
        <v>1632</v>
      </c>
      <c r="W40" s="725">
        <f t="shared" si="2"/>
        <v>0.54545454545454541</v>
      </c>
      <c r="X40" s="725">
        <f t="shared" si="2"/>
        <v>0.92727272727272725</v>
      </c>
      <c r="Z40" t="s">
        <v>2979</v>
      </c>
      <c r="AA40" t="s">
        <v>1599</v>
      </c>
      <c r="AB40" t="s">
        <v>108</v>
      </c>
      <c r="AC40" t="s">
        <v>3110</v>
      </c>
      <c r="AD40" s="716" t="s">
        <v>3292</v>
      </c>
      <c r="AE40" s="716" t="s">
        <v>3292</v>
      </c>
      <c r="AF40" s="716" t="s">
        <v>3292</v>
      </c>
      <c r="AG40" s="716" t="s">
        <v>3292</v>
      </c>
      <c r="AH40" s="716" t="s">
        <v>3292</v>
      </c>
      <c r="AI40" s="716" t="s">
        <v>3292</v>
      </c>
      <c r="AJ40" s="716" t="s">
        <v>3292</v>
      </c>
      <c r="AK40" s="716" t="s">
        <v>3292</v>
      </c>
      <c r="AL40" s="716" t="s">
        <v>3292</v>
      </c>
      <c r="AM40" s="716" t="s">
        <v>3292</v>
      </c>
      <c r="AN40" s="716" t="s">
        <v>3292</v>
      </c>
      <c r="AO40" s="716" t="s">
        <v>3292</v>
      </c>
      <c r="AP40" s="716" t="s">
        <v>3292</v>
      </c>
      <c r="AQ40" s="716" t="s">
        <v>3292</v>
      </c>
      <c r="AR40" s="716" t="s">
        <v>3292</v>
      </c>
      <c r="AS40" s="716" t="s">
        <v>3292</v>
      </c>
      <c r="AT40" s="716">
        <v>0.41</v>
      </c>
      <c r="AU40" s="716">
        <v>0.41</v>
      </c>
      <c r="AV40" s="716">
        <v>0.5</v>
      </c>
      <c r="AW40" s="716">
        <v>0.5</v>
      </c>
      <c r="AX40" s="716" t="s">
        <v>3292</v>
      </c>
      <c r="AY40" s="716" t="s">
        <v>3292</v>
      </c>
      <c r="AZ40" s="716" t="s">
        <v>3292</v>
      </c>
      <c r="BA40" s="716" t="s">
        <v>3292</v>
      </c>
      <c r="BB40" s="716" t="s">
        <v>3292</v>
      </c>
      <c r="BC40" s="716" t="s">
        <v>3292</v>
      </c>
    </row>
    <row r="41" spans="1:55" ht="32.15" hidden="1" customHeight="1">
      <c r="A41" s="717" t="s">
        <v>86</v>
      </c>
      <c r="B41" s="717" t="s">
        <v>2981</v>
      </c>
      <c r="C41" s="718">
        <f>SUMIFS('소재개발 실험항목_Total_AX팀 관리'!$V$5:$V$1558,'소재개발 실험항목_Total_AX팀 관리'!$C$5:$C$1558,$A41,'소재개발 실험항목_Total_AX팀 관리'!$D$5:$D$1558,$B41)</f>
        <v>8560.7999999999993</v>
      </c>
      <c r="D41" s="718">
        <f>SUMIFS('소재개발 실험항목_Total_AX팀 관리'!$Y$5:$Y$1558,'소재개발 실험항목_Total_AX팀 관리'!$C$5:$C$1558,$A41,'소재개발 실험항목_Total_AX팀 관리'!$D$5:$D$1558,$B41)</f>
        <v>16670.400000000001</v>
      </c>
      <c r="E41" s="719">
        <f t="shared" si="0"/>
        <v>4.8640909090909084</v>
      </c>
      <c r="F41" s="719">
        <f t="shared" si="0"/>
        <v>9.4718181818181826</v>
      </c>
      <c r="G41" s="717"/>
      <c r="H41" s="717" t="s">
        <v>480</v>
      </c>
      <c r="I41" s="717" t="s">
        <v>2981</v>
      </c>
      <c r="J41" s="717" t="s">
        <v>2986</v>
      </c>
      <c r="K41" s="718">
        <f>SUMIFS('소재개발 실험항목_Total_AX팀 관리'!$V$5:$V$1558,'소재개발 실험항목_Total_AX팀 관리'!$C$5:$C$1558,$H41,'소재개발 실험항목_Total_AX팀 관리'!$D$5:$D$1558,$I41,'소재개발 실험항목_Total_AX팀 관리'!$E$5:$E$1558,$J41)</f>
        <v>174</v>
      </c>
      <c r="L41" s="718">
        <f>SUMIFS('소재개발 실험항목_Total_AX팀 관리'!$Y$5:$Y$1558,'소재개발 실험항목_Total_AX팀 관리'!$C$5:$C$1558,$H41,'소재개발 실험항목_Total_AX팀 관리'!$D$5:$D$1558,$I41,'소재개발 실험항목_Total_AX팀 관리'!$E$5:$E$1558,$J41)</f>
        <v>696</v>
      </c>
      <c r="M41" s="719">
        <f t="shared" si="1"/>
        <v>9.8863636363636362E-2</v>
      </c>
      <c r="N41" s="719">
        <f t="shared" si="1"/>
        <v>0.39545454545454545</v>
      </c>
      <c r="O41" s="717"/>
      <c r="P41" s="717" t="s">
        <v>88</v>
      </c>
      <c r="Q41" s="717" t="s">
        <v>2979</v>
      </c>
      <c r="R41" s="717" t="s">
        <v>1599</v>
      </c>
      <c r="S41" s="717" t="s">
        <v>1616</v>
      </c>
      <c r="T41" s="720" t="str" cm="1">
        <f t="array" ref="T41">_xlfn.TEXTJOIN("→",TRUE,_xlfn.UNIQUE(TRIM(CLEAN(_xlfn._xlws.FILTER('소재개발 실험항목_Total_AX팀 관리'!$H$5:$H$1558,('소재개발 실험항목_Total_AX팀 관리'!$C$5:$C$1558=$P41)*('소재개발 실험항목_Total_AX팀 관리'!$D$5:$D$1558=$Q41)*('소재개발 실험항목_Total_AX팀 관리'!$E$5:$E$1558=$R41)*('소재개발 실험항목_Total_AX팀 관리'!$F$5:$F$1558=$S41)*('소재개발 실험항목_Total_AX팀 관리'!$H$5:$H$1558&lt;&gt;""),"")))))</f>
        <v>분리막 타발→분리막 통기도 측정</v>
      </c>
      <c r="U41" s="724">
        <f>SUMIFS('소재개발 실험항목_Total_AX팀 관리'!$V$5:$V$1558,'소재개발 실험항목_Total_AX팀 관리'!$C$5:$C$1558,$P41,'소재개발 실험항목_Total_AX팀 관리'!$D$5:$D$1558,$Q41,'소재개발 실험항목_Total_AX팀 관리'!$E$5:$E$1558,$R41,'소재개발 실험항목_Total_AX팀 관리'!$F$5:$F$1558,$S41)</f>
        <v>960</v>
      </c>
      <c r="V41" s="724">
        <f>SUMIFS('소재개발 실험항목_Total_AX팀 관리'!$Y$5:$Y$1558,'소재개발 실험항목_Total_AX팀 관리'!$C$5:$C$1558,$P41,'소재개발 실험항목_Total_AX팀 관리'!$D$5:$D$1558,$Q41,'소재개발 실험항목_Total_AX팀 관리'!$E$5:$E$1558,$R41,'소재개발 실험항목_Total_AX팀 관리'!$F$5:$F$1558,$S41)</f>
        <v>960</v>
      </c>
      <c r="W41" s="725">
        <f t="shared" si="2"/>
        <v>0.54545454545454541</v>
      </c>
      <c r="X41" s="725">
        <f t="shared" si="2"/>
        <v>0.54545454545454541</v>
      </c>
      <c r="Z41" t="s">
        <v>2979</v>
      </c>
      <c r="AA41" t="s">
        <v>1599</v>
      </c>
      <c r="AB41" t="s">
        <v>3258</v>
      </c>
      <c r="AC41" t="s">
        <v>3111</v>
      </c>
      <c r="AD41" s="716" t="s">
        <v>3292</v>
      </c>
      <c r="AE41" s="716" t="s">
        <v>3292</v>
      </c>
      <c r="AF41" s="716" t="s">
        <v>3292</v>
      </c>
      <c r="AG41" s="716" t="s">
        <v>3292</v>
      </c>
      <c r="AH41" s="716" t="s">
        <v>3292</v>
      </c>
      <c r="AI41" s="716" t="s">
        <v>3292</v>
      </c>
      <c r="AJ41" s="716" t="s">
        <v>3292</v>
      </c>
      <c r="AK41" s="716" t="s">
        <v>3292</v>
      </c>
      <c r="AL41" s="716" t="s">
        <v>3292</v>
      </c>
      <c r="AM41" s="716" t="s">
        <v>3292</v>
      </c>
      <c r="AN41" s="716" t="s">
        <v>3292</v>
      </c>
      <c r="AO41" s="716" t="s">
        <v>3292</v>
      </c>
      <c r="AP41" s="716" t="s">
        <v>3292</v>
      </c>
      <c r="AQ41" s="716" t="s">
        <v>3292</v>
      </c>
      <c r="AR41" s="716" t="s">
        <v>3292</v>
      </c>
      <c r="AS41" s="716" t="s">
        <v>3292</v>
      </c>
      <c r="AT41" s="716">
        <v>0.16</v>
      </c>
      <c r="AU41" s="716">
        <v>0.16</v>
      </c>
      <c r="AV41" s="716">
        <v>0.19</v>
      </c>
      <c r="AW41" s="716">
        <v>0.19</v>
      </c>
      <c r="AX41" s="716" t="s">
        <v>3292</v>
      </c>
      <c r="AY41" s="716" t="s">
        <v>3292</v>
      </c>
      <c r="AZ41" s="716" t="s">
        <v>3292</v>
      </c>
      <c r="BA41" s="716" t="s">
        <v>3292</v>
      </c>
      <c r="BB41" s="716" t="s">
        <v>3292</v>
      </c>
      <c r="BC41" s="716" t="s">
        <v>3292</v>
      </c>
    </row>
    <row r="42" spans="1:55" ht="32.15" hidden="1" customHeight="1">
      <c r="A42" s="717" t="s">
        <v>87</v>
      </c>
      <c r="B42" s="717" t="s">
        <v>2979</v>
      </c>
      <c r="C42" s="718">
        <f>SUMIFS('소재개발 실험항목_Total_AX팀 관리'!$V$5:$V$1558,'소재개발 실험항목_Total_AX팀 관리'!$C$5:$C$1558,$A42,'소재개발 실험항목_Total_AX팀 관리'!$D$5:$D$1558,$B42)</f>
        <v>5798.88</v>
      </c>
      <c r="D42" s="718">
        <f>SUMIFS('소재개발 실험항목_Total_AX팀 관리'!$Y$5:$Y$1558,'소재개발 실험항목_Total_AX팀 관리'!$C$5:$C$1558,$A42,'소재개발 실험항목_Total_AX팀 관리'!$D$5:$D$1558,$B42)</f>
        <v>57240</v>
      </c>
      <c r="E42" s="719">
        <f t="shared" si="0"/>
        <v>3.2948181818181821</v>
      </c>
      <c r="F42" s="719">
        <f t="shared" si="0"/>
        <v>32.522727272727273</v>
      </c>
      <c r="G42" s="717"/>
      <c r="H42" s="717" t="s">
        <v>480</v>
      </c>
      <c r="I42" s="717" t="s">
        <v>2981</v>
      </c>
      <c r="J42" s="717" t="s">
        <v>2987</v>
      </c>
      <c r="K42" s="718">
        <f>SUMIFS('소재개발 실험항목_Total_AX팀 관리'!$V$5:$V$1558,'소재개발 실험항목_Total_AX팀 관리'!$C$5:$C$1558,$H42,'소재개발 실험항목_Total_AX팀 관리'!$D$5:$D$1558,$I42,'소재개발 실험항목_Total_AX팀 관리'!$E$5:$E$1558,$J42)</f>
        <v>489.59999999999997</v>
      </c>
      <c r="L42" s="718">
        <f>SUMIFS('소재개발 실험항목_Total_AX팀 관리'!$Y$5:$Y$1558,'소재개발 실험항목_Total_AX팀 관리'!$C$5:$C$1558,$H42,'소재개발 실험항목_Total_AX팀 관리'!$D$5:$D$1558,$I42,'소재개발 실험항목_Total_AX팀 관리'!$E$5:$E$1558,$J42)</f>
        <v>1958.3999999999999</v>
      </c>
      <c r="M42" s="719">
        <f t="shared" si="1"/>
        <v>0.27818181818181814</v>
      </c>
      <c r="N42" s="719">
        <f t="shared" si="1"/>
        <v>1.1127272727272726</v>
      </c>
      <c r="O42" s="717"/>
      <c r="P42" s="717" t="s">
        <v>88</v>
      </c>
      <c r="Q42" s="717" t="s">
        <v>2979</v>
      </c>
      <c r="R42" s="717" t="s">
        <v>1599</v>
      </c>
      <c r="S42" s="717" t="s">
        <v>1705</v>
      </c>
      <c r="T42" s="720" t="str" cm="1">
        <f t="array" ref="T42">_xlfn.TEXTJOIN("→",TRUE,_xlfn.UNIQUE(TRIM(CLEAN(_xlfn._xlws.FILTER('소재개발 실험항목_Total_AX팀 관리'!$H$5:$H$1558,('소재개발 실험항목_Total_AX팀 관리'!$C$5:$C$1558=$P42)*('소재개발 실험항목_Total_AX팀 관리'!$D$5:$D$1558=$Q42)*('소재개발 실험항목_Total_AX팀 관리'!$E$5:$E$1558=$R42)*('소재개발 실험항목_Total_AX팀 관리'!$F$5:$F$1558=$S42)*('소재개발 실험항목_Total_AX팀 관리'!$H$5:$H$1558&lt;&gt;""),"")))))</f>
        <v>샘플링전 준비→샘플링→장비 측정 진행→Data 분석 및 추출</v>
      </c>
      <c r="U42" s="724">
        <f>SUMIFS('소재개발 실험항목_Total_AX팀 관리'!$V$5:$V$1558,'소재개발 실험항목_Total_AX팀 관리'!$C$5:$C$1558,$P42,'소재개발 실험항목_Total_AX팀 관리'!$D$5:$D$1558,$Q42,'소재개발 실험항목_Total_AX팀 관리'!$E$5:$E$1558,$R42,'소재개발 실험항목_Total_AX팀 관리'!$F$5:$F$1558,$S42)</f>
        <v>0.90000000000000013</v>
      </c>
      <c r="V42" s="724">
        <f>SUMIFS('소재개발 실험항목_Total_AX팀 관리'!$Y$5:$Y$1558,'소재개발 실험항목_Total_AX팀 관리'!$C$5:$C$1558,$P42,'소재개발 실험항목_Total_AX팀 관리'!$D$5:$D$1558,$Q42,'소재개발 실험항목_Total_AX팀 관리'!$E$5:$E$1558,$R42,'소재개발 실험항목_Total_AX팀 관리'!$F$5:$F$1558,$S42)</f>
        <v>0.90000000000000013</v>
      </c>
      <c r="W42" s="725">
        <f t="shared" si="2"/>
        <v>5.113636363636364E-4</v>
      </c>
      <c r="X42" s="725">
        <f t="shared" si="2"/>
        <v>5.113636363636364E-4</v>
      </c>
      <c r="Z42" t="s">
        <v>2979</v>
      </c>
      <c r="AA42" t="s">
        <v>1599</v>
      </c>
      <c r="AB42" t="s">
        <v>868</v>
      </c>
      <c r="AC42" t="s">
        <v>3112</v>
      </c>
      <c r="AD42" s="716" t="s">
        <v>3292</v>
      </c>
      <c r="AE42" s="716" t="s">
        <v>3292</v>
      </c>
      <c r="AF42" s="716" t="s">
        <v>3292</v>
      </c>
      <c r="AG42" s="716" t="s">
        <v>3292</v>
      </c>
      <c r="AH42" s="716" t="s">
        <v>3292</v>
      </c>
      <c r="AI42" s="716" t="s">
        <v>3292</v>
      </c>
      <c r="AJ42" s="716" t="s">
        <v>3292</v>
      </c>
      <c r="AK42" s="716" t="s">
        <v>3292</v>
      </c>
      <c r="AL42" s="716" t="s">
        <v>3292</v>
      </c>
      <c r="AM42" s="716" t="s">
        <v>3292</v>
      </c>
      <c r="AN42" s="716" t="s">
        <v>3292</v>
      </c>
      <c r="AO42" s="716" t="s">
        <v>3292</v>
      </c>
      <c r="AP42" s="716" t="s">
        <v>3292</v>
      </c>
      <c r="AQ42" s="716" t="s">
        <v>3292</v>
      </c>
      <c r="AR42" s="716" t="s">
        <v>3292</v>
      </c>
      <c r="AS42" s="716" t="s">
        <v>3292</v>
      </c>
      <c r="AT42" s="716">
        <v>0.33</v>
      </c>
      <c r="AU42" s="716">
        <v>0.33</v>
      </c>
      <c r="AV42" s="716" t="s">
        <v>3292</v>
      </c>
      <c r="AW42" s="716" t="s">
        <v>3292</v>
      </c>
      <c r="AX42" s="716" t="s">
        <v>3292</v>
      </c>
      <c r="AY42" s="716" t="s">
        <v>3292</v>
      </c>
      <c r="AZ42" s="716" t="s">
        <v>3292</v>
      </c>
      <c r="BA42" s="716" t="s">
        <v>3292</v>
      </c>
      <c r="BB42" s="716" t="s">
        <v>3292</v>
      </c>
      <c r="BC42" s="716" t="s">
        <v>3292</v>
      </c>
    </row>
    <row r="43" spans="1:55" ht="32.15" hidden="1" customHeight="1">
      <c r="A43" s="717" t="s">
        <v>87</v>
      </c>
      <c r="B43" s="717" t="s">
        <v>2980</v>
      </c>
      <c r="C43" s="718">
        <f>SUMIFS('소재개발 실험항목_Total_AX팀 관리'!$V$5:$V$1558,'소재개발 실험항목_Total_AX팀 관리'!$C$5:$C$1558,$A43,'소재개발 실험항목_Total_AX팀 관리'!$D$5:$D$1558,$B43)</f>
        <v>8100</v>
      </c>
      <c r="D43" s="718">
        <f>SUMIFS('소재개발 실험항목_Total_AX팀 관리'!$Y$5:$Y$1558,'소재개발 실험항목_Total_AX팀 관리'!$C$5:$C$1558,$A43,'소재개발 실험항목_Total_AX팀 관리'!$D$5:$D$1558,$B43)</f>
        <v>14880</v>
      </c>
      <c r="E43" s="719">
        <f t="shared" si="0"/>
        <v>4.6022727272727275</v>
      </c>
      <c r="F43" s="719">
        <f t="shared" si="0"/>
        <v>8.454545454545455</v>
      </c>
      <c r="G43" s="717"/>
      <c r="H43" s="717" t="s">
        <v>521</v>
      </c>
      <c r="I43" s="717" t="s">
        <v>2979</v>
      </c>
      <c r="J43" s="717" t="s">
        <v>2990</v>
      </c>
      <c r="K43" s="718">
        <f>SUMIFS('소재개발 실험항목_Total_AX팀 관리'!$V$5:$V$1558,'소재개발 실험항목_Total_AX팀 관리'!$C$5:$C$1558,$H43,'소재개발 실험항목_Total_AX팀 관리'!$D$5:$D$1558,$I43,'소재개발 실험항목_Total_AX팀 관리'!$E$5:$E$1558,$J43)</f>
        <v>187.2</v>
      </c>
      <c r="L43" s="718">
        <f>SUMIFS('소재개발 실험항목_Total_AX팀 관리'!$Y$5:$Y$1558,'소재개발 실험항목_Total_AX팀 관리'!$C$5:$C$1558,$H43,'소재개발 실험항목_Total_AX팀 관리'!$D$5:$D$1558,$I43,'소재개발 실험항목_Total_AX팀 관리'!$E$5:$E$1558,$J43)</f>
        <v>936</v>
      </c>
      <c r="M43" s="719">
        <f t="shared" si="1"/>
        <v>0.10636363636363635</v>
      </c>
      <c r="N43" s="719">
        <f t="shared" si="1"/>
        <v>0.53181818181818186</v>
      </c>
      <c r="O43" s="717"/>
      <c r="P43" s="717" t="s">
        <v>88</v>
      </c>
      <c r="Q43" s="717" t="s">
        <v>2979</v>
      </c>
      <c r="R43" s="717" t="s">
        <v>1599</v>
      </c>
      <c r="S43" s="717" t="s">
        <v>3010</v>
      </c>
      <c r="T43" s="720" t="str" cm="1">
        <f t="array" ref="T43">_xlfn.TEXTJOIN("→",TRUE,_xlfn.UNIQUE(TRIM(CLEAN(_xlfn._xlws.FILTER('소재개발 실험항목_Total_AX팀 관리'!$H$5:$H$1558,('소재개발 실험항목_Total_AX팀 관리'!$C$5:$C$1558=$P43)*('소재개발 실험항목_Total_AX팀 관리'!$D$5:$D$1558=$Q43)*('소재개발 실험항목_Total_AX팀 관리'!$E$5:$E$1558=$R43)*('소재개발 실험항목_Total_AX팀 관리'!$F$5:$F$1558=$S43)*('소재개발 실험항목_Total_AX팀 관리'!$H$5:$H$1558&lt;&gt;""),"")))))</f>
        <v>샘플 준비→절연파괴전압 측정→Data 분석</v>
      </c>
      <c r="U43" s="724">
        <f>SUMIFS('소재개발 실험항목_Total_AX팀 관리'!$V$5:$V$1558,'소재개발 실험항목_Total_AX팀 관리'!$C$5:$C$1558,$P43,'소재개발 실험항목_Total_AX팀 관리'!$D$5:$D$1558,$Q43,'소재개발 실험항목_Total_AX팀 관리'!$E$5:$E$1558,$R43,'소재개발 실험항목_Total_AX팀 관리'!$F$5:$F$1558,$S43)</f>
        <v>384</v>
      </c>
      <c r="V43" s="724">
        <f>SUMIFS('소재개발 실험항목_Total_AX팀 관리'!$Y$5:$Y$1558,'소재개발 실험항목_Total_AX팀 관리'!$C$5:$C$1558,$P43,'소재개발 실험항목_Total_AX팀 관리'!$D$5:$D$1558,$Q43,'소재개발 실험항목_Total_AX팀 관리'!$E$5:$E$1558,$R43,'소재개발 실험항목_Total_AX팀 관리'!$F$5:$F$1558,$S43)</f>
        <v>1152.0000000000002</v>
      </c>
      <c r="W43" s="725">
        <f t="shared" si="2"/>
        <v>0.21818181818181817</v>
      </c>
      <c r="X43" s="725">
        <f t="shared" si="2"/>
        <v>0.65454545454545465</v>
      </c>
      <c r="Z43" t="s">
        <v>2979</v>
      </c>
      <c r="AA43" t="s">
        <v>1599</v>
      </c>
      <c r="AB43" t="s">
        <v>868</v>
      </c>
      <c r="AC43" t="s">
        <v>3080</v>
      </c>
      <c r="AD43" s="716" t="s">
        <v>3292</v>
      </c>
      <c r="AE43" s="716" t="s">
        <v>3292</v>
      </c>
      <c r="AF43" s="716" t="s">
        <v>3292</v>
      </c>
      <c r="AG43" s="716" t="s">
        <v>3292</v>
      </c>
      <c r="AH43" s="716" t="s">
        <v>3292</v>
      </c>
      <c r="AI43" s="716" t="s">
        <v>3292</v>
      </c>
      <c r="AJ43" s="716" t="s">
        <v>3292</v>
      </c>
      <c r="AK43" s="716" t="s">
        <v>3292</v>
      </c>
      <c r="AL43" s="716" t="s">
        <v>3292</v>
      </c>
      <c r="AM43" s="716" t="s">
        <v>3292</v>
      </c>
      <c r="AN43" s="716" t="s">
        <v>3292</v>
      </c>
      <c r="AO43" s="716" t="s">
        <v>3292</v>
      </c>
      <c r="AP43" s="716" t="s">
        <v>3292</v>
      </c>
      <c r="AQ43" s="716" t="s">
        <v>3292</v>
      </c>
      <c r="AR43" s="716" t="s">
        <v>3292</v>
      </c>
      <c r="AS43" s="716" t="s">
        <v>3292</v>
      </c>
      <c r="AT43" s="716" t="s">
        <v>3292</v>
      </c>
      <c r="AU43" s="716" t="s">
        <v>3292</v>
      </c>
      <c r="AV43" s="716">
        <v>0.09</v>
      </c>
      <c r="AW43" s="716">
        <v>0.09</v>
      </c>
      <c r="AX43" s="716" t="s">
        <v>3292</v>
      </c>
      <c r="AY43" s="716" t="s">
        <v>3292</v>
      </c>
      <c r="AZ43" s="716" t="s">
        <v>3292</v>
      </c>
      <c r="BA43" s="716" t="s">
        <v>3292</v>
      </c>
      <c r="BB43" s="716" t="s">
        <v>3292</v>
      </c>
      <c r="BC43" s="716" t="s">
        <v>3292</v>
      </c>
    </row>
    <row r="44" spans="1:55" ht="32.15" hidden="1" customHeight="1">
      <c r="A44" s="717" t="s">
        <v>87</v>
      </c>
      <c r="B44" s="717" t="s">
        <v>2981</v>
      </c>
      <c r="C44" s="718">
        <f>SUMIFS('소재개발 실험항목_Total_AX팀 관리'!$V$5:$V$1558,'소재개발 실험항목_Total_AX팀 관리'!$C$5:$C$1558,$A44,'소재개발 실험항목_Total_AX팀 관리'!$D$5:$D$1558,$B44)</f>
        <v>6453.6</v>
      </c>
      <c r="D44" s="718">
        <f>SUMIFS('소재개발 실험항목_Total_AX팀 관리'!$Y$5:$Y$1558,'소재개발 실험항목_Total_AX팀 관리'!$C$5:$C$1558,$A44,'소재개발 실험항목_Total_AX팀 관리'!$D$5:$D$1558,$B44)</f>
        <v>13296</v>
      </c>
      <c r="E44" s="719">
        <f t="shared" si="0"/>
        <v>3.666818181818182</v>
      </c>
      <c r="F44" s="719">
        <f t="shared" si="0"/>
        <v>7.5545454545454547</v>
      </c>
      <c r="G44" s="717"/>
      <c r="H44" s="717" t="s">
        <v>521</v>
      </c>
      <c r="I44" s="717" t="s">
        <v>2979</v>
      </c>
      <c r="J44" s="717" t="s">
        <v>2983</v>
      </c>
      <c r="K44" s="718">
        <f>SUMIFS('소재개발 실험항목_Total_AX팀 관리'!$V$5:$V$1558,'소재개발 실험항목_Total_AX팀 관리'!$C$5:$C$1558,$H44,'소재개발 실험항목_Total_AX팀 관리'!$D$5:$D$1558,$I44,'소재개발 실험항목_Total_AX팀 관리'!$E$5:$E$1558,$J44)</f>
        <v>144</v>
      </c>
      <c r="L44" s="718">
        <f>SUMIFS('소재개발 실험항목_Total_AX팀 관리'!$Y$5:$Y$1558,'소재개발 실험항목_Total_AX팀 관리'!$C$5:$C$1558,$H44,'소재개발 실험항목_Total_AX팀 관리'!$D$5:$D$1558,$I44,'소재개발 실험항목_Total_AX팀 관리'!$E$5:$E$1558,$J44)</f>
        <v>288</v>
      </c>
      <c r="M44" s="719">
        <f t="shared" si="1"/>
        <v>8.1818181818181818E-2</v>
      </c>
      <c r="N44" s="719">
        <f t="shared" si="1"/>
        <v>0.16363636363636364</v>
      </c>
      <c r="O44" s="717"/>
      <c r="P44" s="717" t="s">
        <v>88</v>
      </c>
      <c r="Q44" s="717" t="s">
        <v>2979</v>
      </c>
      <c r="R44" s="717" t="s">
        <v>1599</v>
      </c>
      <c r="S44" s="717" t="s">
        <v>2034</v>
      </c>
      <c r="T44" s="720" t="str" cm="1">
        <f t="array" ref="T44">_xlfn.TEXTJOIN("→",TRUE,_xlfn.UNIQUE(TRIM(CLEAN(_xlfn._xlws.FILTER('소재개발 실험항목_Total_AX팀 관리'!$H$5:$H$1558,('소재개발 실험항목_Total_AX팀 관리'!$C$5:$C$1558=$P44)*('소재개발 실험항목_Total_AX팀 관리'!$D$5:$D$1558=$Q44)*('소재개발 실험항목_Total_AX팀 관리'!$E$5:$E$1558=$R44)*('소재개발 실험항목_Total_AX팀 관리'!$F$5:$F$1558=$S44)*('소재개발 실험항목_Total_AX팀 관리'!$H$5:$H$1558&lt;&gt;""),"")))))</f>
        <v>샘플 소분 및 샘플링→전처리→무게 측정→측정 준비→측정→Data 정리→세척 및 정리</v>
      </c>
      <c r="U44" s="724">
        <f>SUMIFS('소재개발 실험항목_Total_AX팀 관리'!$V$5:$V$1558,'소재개발 실험항목_Total_AX팀 관리'!$C$5:$C$1558,$P44,'소재개발 실험항목_Total_AX팀 관리'!$D$5:$D$1558,$Q44,'소재개발 실험항목_Total_AX팀 관리'!$E$5:$E$1558,$R44,'소재개발 실험항목_Total_AX팀 관리'!$F$5:$F$1558,$S44)</f>
        <v>1.8000000000000003</v>
      </c>
      <c r="V44" s="724">
        <f>SUMIFS('소재개발 실험항목_Total_AX팀 관리'!$Y$5:$Y$1558,'소재개발 실험항목_Total_AX팀 관리'!$C$5:$C$1558,$P44,'소재개발 실험항목_Total_AX팀 관리'!$D$5:$D$1558,$Q44,'소재개발 실험항목_Total_AX팀 관리'!$E$5:$E$1558,$R44,'소재개발 실험항목_Total_AX팀 관리'!$F$5:$F$1558,$S44)</f>
        <v>1.8000000000000003</v>
      </c>
      <c r="W44" s="725">
        <f t="shared" si="2"/>
        <v>1.0227272727272728E-3</v>
      </c>
      <c r="X44" s="725">
        <f t="shared" si="2"/>
        <v>1.0227272727272728E-3</v>
      </c>
      <c r="Z44" t="s">
        <v>2979</v>
      </c>
      <c r="AA44" t="s">
        <v>1599</v>
      </c>
      <c r="AB44" t="s">
        <v>3259</v>
      </c>
      <c r="AC44" t="s">
        <v>3113</v>
      </c>
      <c r="AD44" s="716" t="s">
        <v>3292</v>
      </c>
      <c r="AE44" s="716" t="s">
        <v>3292</v>
      </c>
      <c r="AF44" s="716" t="s">
        <v>3292</v>
      </c>
      <c r="AG44" s="716" t="s">
        <v>3292</v>
      </c>
      <c r="AH44" s="716" t="s">
        <v>3292</v>
      </c>
      <c r="AI44" s="716" t="s">
        <v>3292</v>
      </c>
      <c r="AJ44" s="716" t="s">
        <v>3292</v>
      </c>
      <c r="AK44" s="716" t="s">
        <v>3292</v>
      </c>
      <c r="AL44" s="716" t="s">
        <v>3292</v>
      </c>
      <c r="AM44" s="716" t="s">
        <v>3292</v>
      </c>
      <c r="AN44" s="716" t="s">
        <v>3292</v>
      </c>
      <c r="AO44" s="716" t="s">
        <v>3292</v>
      </c>
      <c r="AP44" s="716" t="s">
        <v>3292</v>
      </c>
      <c r="AQ44" s="716" t="s">
        <v>3292</v>
      </c>
      <c r="AR44" s="716" t="s">
        <v>3292</v>
      </c>
      <c r="AS44" s="716" t="s">
        <v>3292</v>
      </c>
      <c r="AT44" s="716">
        <v>0.16</v>
      </c>
      <c r="AU44" s="716">
        <v>0.82</v>
      </c>
      <c r="AV44" s="716">
        <v>0.19</v>
      </c>
      <c r="AW44" s="716">
        <v>0.19</v>
      </c>
      <c r="AX44" s="716" t="s">
        <v>3292</v>
      </c>
      <c r="AY44" s="716" t="s">
        <v>3292</v>
      </c>
      <c r="AZ44" s="716" t="s">
        <v>3292</v>
      </c>
      <c r="BA44" s="716" t="s">
        <v>3292</v>
      </c>
      <c r="BB44" s="716" t="s">
        <v>3292</v>
      </c>
      <c r="BC44" s="716" t="s">
        <v>3292</v>
      </c>
    </row>
    <row r="45" spans="1:55" ht="32.15" hidden="1" customHeight="1">
      <c r="A45" s="717"/>
      <c r="B45" s="717"/>
      <c r="C45" s="717"/>
      <c r="D45" s="717"/>
      <c r="E45" s="717"/>
      <c r="F45" s="717"/>
      <c r="G45" s="717"/>
      <c r="H45" s="717" t="s">
        <v>521</v>
      </c>
      <c r="I45" s="717" t="s">
        <v>2979</v>
      </c>
      <c r="J45" s="717" t="s">
        <v>174</v>
      </c>
      <c r="K45" s="718">
        <f>SUMIFS('소재개발 실험항목_Total_AX팀 관리'!$V$5:$V$1558,'소재개발 실험항목_Total_AX팀 관리'!$C$5:$C$1558,$H45,'소재개발 실험항목_Total_AX팀 관리'!$D$5:$D$1558,$I45,'소재개발 실험항목_Total_AX팀 관리'!$E$5:$E$1558,$J45)</f>
        <v>1518.0000000000002</v>
      </c>
      <c r="L45" s="718">
        <f>SUMIFS('소재개발 실험항목_Total_AX팀 관리'!$Y$5:$Y$1558,'소재개발 실험항목_Total_AX팀 관리'!$C$5:$C$1558,$H45,'소재개발 실험항목_Total_AX팀 관리'!$D$5:$D$1558,$I45,'소재개발 실험항목_Total_AX팀 관리'!$E$5:$E$1558,$J45)</f>
        <v>3424.8</v>
      </c>
      <c r="M45" s="719">
        <f t="shared" si="1"/>
        <v>0.86250000000000016</v>
      </c>
      <c r="N45" s="719">
        <f t="shared" si="1"/>
        <v>1.945909090909091</v>
      </c>
      <c r="O45" s="717"/>
      <c r="P45" s="717" t="s">
        <v>88</v>
      </c>
      <c r="Q45" s="717" t="s">
        <v>2979</v>
      </c>
      <c r="R45" s="717" t="s">
        <v>1599</v>
      </c>
      <c r="S45" s="717" t="s">
        <v>1699</v>
      </c>
      <c r="T45" s="720" t="str" cm="1">
        <f t="array" ref="T45">_xlfn.TEXTJOIN("→",TRUE,_xlfn.UNIQUE(TRIM(CLEAN(_xlfn._xlws.FILTER('소재개발 실험항목_Total_AX팀 관리'!$H$5:$H$1558,('소재개발 실험항목_Total_AX팀 관리'!$C$5:$C$1558=$P45)*('소재개발 실험항목_Total_AX팀 관리'!$D$5:$D$1558=$Q45)*('소재개발 실험항목_Total_AX팀 관리'!$E$5:$E$1558=$R45)*('소재개발 실험항목_Total_AX팀 관리'!$F$5:$F$1558=$S45)*('소재개발 실험항목_Total_AX팀 관리'!$H$5:$H$1558&lt;&gt;""),"")))))</f>
        <v>샘플링→CLSM 분석→Data 저장</v>
      </c>
      <c r="U45" s="724">
        <f>SUMIFS('소재개발 실험항목_Total_AX팀 관리'!$V$5:$V$1558,'소재개발 실험항목_Total_AX팀 관리'!$C$5:$C$1558,$P45,'소재개발 실험항목_Total_AX팀 관리'!$D$5:$D$1558,$Q45,'소재개발 실험항목_Total_AX팀 관리'!$E$5:$E$1558,$R45,'소재개발 실험항목_Total_AX팀 관리'!$F$5:$F$1558,$S45)</f>
        <v>384</v>
      </c>
      <c r="V45" s="724">
        <f>SUMIFS('소재개발 실험항목_Total_AX팀 관리'!$Y$5:$Y$1558,'소재개발 실험항목_Total_AX팀 관리'!$C$5:$C$1558,$P45,'소재개발 실험항목_Total_AX팀 관리'!$D$5:$D$1558,$Q45,'소재개발 실험항목_Total_AX팀 관리'!$E$5:$E$1558,$R45,'소재개발 실험항목_Total_AX팀 관리'!$F$5:$F$1558,$S45)</f>
        <v>384</v>
      </c>
      <c r="W45" s="725">
        <f t="shared" si="2"/>
        <v>0.21818181818181817</v>
      </c>
      <c r="X45" s="725">
        <f t="shared" si="2"/>
        <v>0.21818181818181817</v>
      </c>
      <c r="Z45" t="s">
        <v>2979</v>
      </c>
      <c r="AA45" t="s">
        <v>1599</v>
      </c>
      <c r="AB45" t="s">
        <v>922</v>
      </c>
      <c r="AC45" t="s">
        <v>3114</v>
      </c>
      <c r="AD45" s="716" t="s">
        <v>3292</v>
      </c>
      <c r="AE45" s="716" t="s">
        <v>3292</v>
      </c>
      <c r="AF45" s="716" t="s">
        <v>3292</v>
      </c>
      <c r="AG45" s="716" t="s">
        <v>3292</v>
      </c>
      <c r="AH45" s="716" t="s">
        <v>3292</v>
      </c>
      <c r="AI45" s="716" t="s">
        <v>3292</v>
      </c>
      <c r="AJ45" s="716" t="s">
        <v>3292</v>
      </c>
      <c r="AK45" s="716" t="s">
        <v>3292</v>
      </c>
      <c r="AL45" s="716" t="s">
        <v>3292</v>
      </c>
      <c r="AM45" s="716" t="s">
        <v>3292</v>
      </c>
      <c r="AN45" s="716" t="s">
        <v>3292</v>
      </c>
      <c r="AO45" s="716" t="s">
        <v>3292</v>
      </c>
      <c r="AP45" s="716" t="s">
        <v>3292</v>
      </c>
      <c r="AQ45" s="716" t="s">
        <v>3292</v>
      </c>
      <c r="AR45" s="716" t="s">
        <v>3292</v>
      </c>
      <c r="AS45" s="716" t="s">
        <v>3292</v>
      </c>
      <c r="AT45" s="716">
        <v>0</v>
      </c>
      <c r="AU45" s="716">
        <v>0</v>
      </c>
      <c r="AV45" s="716">
        <v>0.01</v>
      </c>
      <c r="AW45" s="716">
        <v>0.01</v>
      </c>
      <c r="AX45" s="716" t="s">
        <v>3292</v>
      </c>
      <c r="AY45" s="716" t="s">
        <v>3292</v>
      </c>
      <c r="AZ45" s="716" t="s">
        <v>3292</v>
      </c>
      <c r="BA45" s="716" t="s">
        <v>3292</v>
      </c>
      <c r="BB45" s="716" t="s">
        <v>3292</v>
      </c>
      <c r="BC45" s="716" t="s">
        <v>3292</v>
      </c>
    </row>
    <row r="46" spans="1:55" ht="32.15" hidden="1" customHeight="1">
      <c r="A46" s="717"/>
      <c r="B46" s="717"/>
      <c r="C46" s="717"/>
      <c r="D46" s="717"/>
      <c r="E46" s="717"/>
      <c r="F46" s="717"/>
      <c r="G46" s="717"/>
      <c r="H46" s="717" t="s">
        <v>521</v>
      </c>
      <c r="I46" s="717" t="s">
        <v>2980</v>
      </c>
      <c r="J46" s="717" t="s">
        <v>2985</v>
      </c>
      <c r="K46" s="718">
        <f>SUMIFS('소재개발 실험항목_Total_AX팀 관리'!$V$5:$V$1558,'소재개발 실험항목_Total_AX팀 관리'!$C$5:$C$1558,$H46,'소재개발 실험항목_Total_AX팀 관리'!$D$5:$D$1558,$I46,'소재개발 실험항목_Total_AX팀 관리'!$E$5:$E$1558,$J46)</f>
        <v>2445.1200000000003</v>
      </c>
      <c r="L46" s="718">
        <f>SUMIFS('소재개발 실험항목_Total_AX팀 관리'!$Y$5:$Y$1558,'소재개발 실험항목_Total_AX팀 관리'!$C$5:$C$1558,$H46,'소재개발 실험항목_Total_AX팀 관리'!$D$5:$D$1558,$I46,'소재개발 실험항목_Total_AX팀 관리'!$E$5:$E$1558,$J46)</f>
        <v>5949.1200000000008</v>
      </c>
      <c r="M46" s="719">
        <f t="shared" si="1"/>
        <v>1.3892727272727274</v>
      </c>
      <c r="N46" s="719">
        <f t="shared" si="1"/>
        <v>3.3801818181818186</v>
      </c>
      <c r="O46" s="717"/>
      <c r="P46" s="717" t="s">
        <v>88</v>
      </c>
      <c r="Q46" s="717" t="s">
        <v>2979</v>
      </c>
      <c r="R46" s="717" t="s">
        <v>1599</v>
      </c>
      <c r="S46" s="717" t="s">
        <v>100</v>
      </c>
      <c r="T46" s="720" t="str" cm="1">
        <f t="array" ref="T46">_xlfn.TEXTJOIN("→",TRUE,_xlfn.UNIQUE(TRIM(CLEAN(_xlfn._xlws.FILTER('소재개발 실험항목_Total_AX팀 관리'!$H$5:$H$1558,('소재개발 실험항목_Total_AX팀 관리'!$C$5:$C$1558=$P46)*('소재개발 실험항목_Total_AX팀 관리'!$D$5:$D$1558=$Q46)*('소재개발 실험항목_Total_AX팀 관리'!$E$5:$E$1558=$R46)*('소재개발 실험항목_Total_AX팀 관리'!$F$5:$F$1558=$S46)*('소재개발 실험항목_Total_AX팀 관리'!$H$5:$H$1558&lt;&gt;""),"")))))</f>
        <v>분리막 타발하여 준비→오븐내에 분리막 가열 진행→수축된 분리막 길이 측정</v>
      </c>
      <c r="U46" s="724">
        <f>SUMIFS('소재개발 실험항목_Total_AX팀 관리'!$V$5:$V$1558,'소재개발 실험항목_Total_AX팀 관리'!$C$5:$C$1558,$P46,'소재개발 실험항목_Total_AX팀 관리'!$D$5:$D$1558,$Q46,'소재개발 실험항목_Total_AX팀 관리'!$E$5:$E$1558,$R46,'소재개발 실험항목_Total_AX팀 관리'!$F$5:$F$1558,$S46)</f>
        <v>153.60000000000002</v>
      </c>
      <c r="V46" s="724">
        <f>SUMIFS('소재개발 실험항목_Total_AX팀 관리'!$Y$5:$Y$1558,'소재개발 실험항목_Total_AX팀 관리'!$C$5:$C$1558,$P46,'소재개발 실험항목_Total_AX팀 관리'!$D$5:$D$1558,$Q46,'소재개발 실험항목_Total_AX팀 관리'!$E$5:$E$1558,$R46,'소재개발 실험항목_Total_AX팀 관리'!$F$5:$F$1558,$S46)</f>
        <v>153.60000000000002</v>
      </c>
      <c r="W46" s="725">
        <f t="shared" si="2"/>
        <v>8.727272727272728E-2</v>
      </c>
      <c r="X46" s="725">
        <f t="shared" si="2"/>
        <v>8.727272727272728E-2</v>
      </c>
      <c r="Z46" t="s">
        <v>2979</v>
      </c>
      <c r="AA46" t="s">
        <v>1599</v>
      </c>
      <c r="AB46" t="s">
        <v>3013</v>
      </c>
      <c r="AC46" t="s">
        <v>3115</v>
      </c>
      <c r="AD46" s="716" t="s">
        <v>3292</v>
      </c>
      <c r="AE46" s="716" t="s">
        <v>3292</v>
      </c>
      <c r="AF46" s="716" t="s">
        <v>3292</v>
      </c>
      <c r="AG46" s="716" t="s">
        <v>3292</v>
      </c>
      <c r="AH46" s="716" t="s">
        <v>3292</v>
      </c>
      <c r="AI46" s="716" t="s">
        <v>3292</v>
      </c>
      <c r="AJ46" s="716" t="s">
        <v>3292</v>
      </c>
      <c r="AK46" s="716" t="s">
        <v>3292</v>
      </c>
      <c r="AL46" s="716" t="s">
        <v>3292</v>
      </c>
      <c r="AM46" s="716" t="s">
        <v>3292</v>
      </c>
      <c r="AN46" s="716" t="s">
        <v>3292</v>
      </c>
      <c r="AO46" s="716" t="s">
        <v>3292</v>
      </c>
      <c r="AP46" s="716" t="s">
        <v>3292</v>
      </c>
      <c r="AQ46" s="716" t="s">
        <v>3292</v>
      </c>
      <c r="AR46" s="716" t="s">
        <v>3292</v>
      </c>
      <c r="AS46" s="716" t="s">
        <v>3292</v>
      </c>
      <c r="AT46" s="716">
        <v>0.01</v>
      </c>
      <c r="AU46" s="716">
        <v>0.01</v>
      </c>
      <c r="AV46" s="716">
        <v>0.08</v>
      </c>
      <c r="AW46" s="716">
        <v>0.08</v>
      </c>
      <c r="AX46" s="716" t="s">
        <v>3292</v>
      </c>
      <c r="AY46" s="716" t="s">
        <v>3292</v>
      </c>
      <c r="AZ46" s="716" t="s">
        <v>3292</v>
      </c>
      <c r="BA46" s="716" t="s">
        <v>3292</v>
      </c>
      <c r="BB46" s="716" t="s">
        <v>3292</v>
      </c>
      <c r="BC46" s="716" t="s">
        <v>3292</v>
      </c>
    </row>
    <row r="47" spans="1:55" ht="32.15" hidden="1" customHeight="1">
      <c r="A47" s="717"/>
      <c r="B47" s="717"/>
      <c r="C47" s="717"/>
      <c r="D47" s="717"/>
      <c r="E47" s="717"/>
      <c r="F47" s="717"/>
      <c r="G47" s="717"/>
      <c r="H47" s="717" t="s">
        <v>521</v>
      </c>
      <c r="I47" s="717" t="s">
        <v>2980</v>
      </c>
      <c r="J47" s="717" t="s">
        <v>2040</v>
      </c>
      <c r="K47" s="718">
        <f>SUMIFS('소재개발 실험항목_Total_AX팀 관리'!$V$5:$V$1558,'소재개발 실험항목_Total_AX팀 관리'!$C$5:$C$1558,$H47,'소재개발 실험항목_Total_AX팀 관리'!$D$5:$D$1558,$I47,'소재개발 실험항목_Total_AX팀 관리'!$E$5:$E$1558,$J47)</f>
        <v>540</v>
      </c>
      <c r="L47" s="718">
        <f>SUMIFS('소재개발 실험항목_Total_AX팀 관리'!$Y$5:$Y$1558,'소재개발 실험항목_Total_AX팀 관리'!$C$5:$C$1558,$H47,'소재개발 실험항목_Total_AX팀 관리'!$D$5:$D$1558,$I47,'소재개발 실험항목_Total_AX팀 관리'!$E$5:$E$1558,$J47)</f>
        <v>720</v>
      </c>
      <c r="M47" s="719">
        <f t="shared" si="1"/>
        <v>0.30681818181818182</v>
      </c>
      <c r="N47" s="719">
        <f t="shared" si="1"/>
        <v>0.40909090909090912</v>
      </c>
      <c r="O47" s="717"/>
      <c r="P47" s="717" t="s">
        <v>88</v>
      </c>
      <c r="Q47" s="717" t="s">
        <v>2979</v>
      </c>
      <c r="R47" s="717" t="s">
        <v>1599</v>
      </c>
      <c r="S47" s="717" t="s">
        <v>106</v>
      </c>
      <c r="T47" s="720" t="str" cm="1">
        <f t="array" ref="T47">_xlfn.TEXTJOIN("→",TRUE,_xlfn.UNIQUE(TRIM(CLEAN(_xlfn._xlws.FILTER('소재개발 실험항목_Total_AX팀 관리'!$H$5:$H$1558,('소재개발 실험항목_Total_AX팀 관리'!$C$5:$C$1558=$P47)*('소재개발 실험항목_Total_AX팀 관리'!$D$5:$D$1558=$Q47)*('소재개발 실험항목_Total_AX팀 관리'!$E$5:$E$1558=$R47)*('소재개발 실험항목_Total_AX팀 관리'!$F$5:$F$1558=$S47)*('소재개발 실험항목_Total_AX팀 관리'!$H$5:$H$1558&lt;&gt;""),"")))))</f>
        <v>분리막/전극 타발→Heat press 진행→슬라이드 글라스에 부착→접착력 측정→Data 정리 (Dry 상태의 전극-분리막 사이의 접착력 측정)</v>
      </c>
      <c r="U47" s="724">
        <f>SUMIFS('소재개발 실험항목_Total_AX팀 관리'!$V$5:$V$1558,'소재개발 실험항목_Total_AX팀 관리'!$C$5:$C$1558,$P47,'소재개발 실험항목_Total_AX팀 관리'!$D$5:$D$1558,$Q47,'소재개발 실험항목_Total_AX팀 관리'!$E$5:$E$1558,$R47,'소재개발 실험항목_Total_AX팀 관리'!$F$5:$F$1558,$S47)</f>
        <v>1612.8</v>
      </c>
      <c r="V47" s="724">
        <f>SUMIFS('소재개발 실험항목_Total_AX팀 관리'!$Y$5:$Y$1558,'소재개발 실험항목_Total_AX팀 관리'!$C$5:$C$1558,$P47,'소재개발 실험항목_Total_AX팀 관리'!$D$5:$D$1558,$Q47,'소재개발 실험항목_Total_AX팀 관리'!$E$5:$E$1558,$R47,'소재개발 실험항목_Total_AX팀 관리'!$F$5:$F$1558,$S47)</f>
        <v>1612.8</v>
      </c>
      <c r="W47" s="725">
        <f t="shared" si="2"/>
        <v>0.91636363636363638</v>
      </c>
      <c r="X47" s="725">
        <f t="shared" si="2"/>
        <v>0.91636363636363638</v>
      </c>
      <c r="Z47" t="s">
        <v>2979</v>
      </c>
      <c r="AA47" t="s">
        <v>1599</v>
      </c>
      <c r="AB47" t="s">
        <v>101</v>
      </c>
      <c r="AC47" t="s">
        <v>3116</v>
      </c>
      <c r="AD47" s="716" t="s">
        <v>3292</v>
      </c>
      <c r="AE47" s="716" t="s">
        <v>3292</v>
      </c>
      <c r="AF47" s="716" t="s">
        <v>3292</v>
      </c>
      <c r="AG47" s="716" t="s">
        <v>3292</v>
      </c>
      <c r="AH47" s="716" t="s">
        <v>3292</v>
      </c>
      <c r="AI47" s="716" t="s">
        <v>3292</v>
      </c>
      <c r="AJ47" s="716" t="s">
        <v>3292</v>
      </c>
      <c r="AK47" s="716" t="s">
        <v>3292</v>
      </c>
      <c r="AL47" s="716" t="s">
        <v>3292</v>
      </c>
      <c r="AM47" s="716" t="s">
        <v>3292</v>
      </c>
      <c r="AN47" s="716" t="s">
        <v>3292</v>
      </c>
      <c r="AO47" s="716" t="s">
        <v>3292</v>
      </c>
      <c r="AP47" s="716" t="s">
        <v>3292</v>
      </c>
      <c r="AQ47" s="716" t="s">
        <v>3292</v>
      </c>
      <c r="AR47" s="716" t="s">
        <v>3292</v>
      </c>
      <c r="AS47" s="716" t="s">
        <v>3292</v>
      </c>
      <c r="AT47" s="716">
        <v>0.22</v>
      </c>
      <c r="AU47" s="716">
        <v>0.65</v>
      </c>
      <c r="AV47" s="716">
        <v>0.5</v>
      </c>
      <c r="AW47" s="716">
        <v>0.5</v>
      </c>
      <c r="AX47" s="716" t="s">
        <v>3292</v>
      </c>
      <c r="AY47" s="716" t="s">
        <v>3292</v>
      </c>
      <c r="AZ47" s="716" t="s">
        <v>3292</v>
      </c>
      <c r="BA47" s="716" t="s">
        <v>3292</v>
      </c>
      <c r="BB47" s="716" t="s">
        <v>3292</v>
      </c>
      <c r="BC47" s="716" t="s">
        <v>3292</v>
      </c>
    </row>
    <row r="48" spans="1:55" ht="32.15" hidden="1" customHeight="1">
      <c r="A48" s="717"/>
      <c r="B48" s="717"/>
      <c r="C48" s="717"/>
      <c r="D48" s="717"/>
      <c r="E48" s="717"/>
      <c r="F48" s="717"/>
      <c r="G48" s="717"/>
      <c r="H48" s="717" t="s">
        <v>521</v>
      </c>
      <c r="I48" s="717" t="s">
        <v>2980</v>
      </c>
      <c r="J48" s="717" t="s">
        <v>1949</v>
      </c>
      <c r="K48" s="718">
        <f>SUMIFS('소재개발 실험항목_Total_AX팀 관리'!$V$5:$V$1558,'소재개발 실험항목_Total_AX팀 관리'!$C$5:$C$1558,$H48,'소재개발 실험항목_Total_AX팀 관리'!$D$5:$D$1558,$I48,'소재개발 실험항목_Total_AX팀 관리'!$E$5:$E$1558,$J48)</f>
        <v>2052</v>
      </c>
      <c r="L48" s="718">
        <f>SUMIFS('소재개발 실험항목_Total_AX팀 관리'!$Y$5:$Y$1558,'소재개발 실험항목_Total_AX팀 관리'!$C$5:$C$1558,$H48,'소재개발 실험항목_Total_AX팀 관리'!$D$5:$D$1558,$I48,'소재개발 실험항목_Total_AX팀 관리'!$E$5:$E$1558,$J48)</f>
        <v>2736</v>
      </c>
      <c r="M48" s="719">
        <f t="shared" si="1"/>
        <v>1.165909090909091</v>
      </c>
      <c r="N48" s="719">
        <f t="shared" si="1"/>
        <v>1.5545454545454545</v>
      </c>
      <c r="O48" s="717"/>
      <c r="P48" s="717" t="s">
        <v>88</v>
      </c>
      <c r="Q48" s="717" t="s">
        <v>2979</v>
      </c>
      <c r="R48" s="717" t="s">
        <v>1599</v>
      </c>
      <c r="S48" s="717" t="s">
        <v>113</v>
      </c>
      <c r="T48" s="720" t="str" cm="1">
        <f t="array" ref="T48">_xlfn.TEXTJOIN("→",TRUE,_xlfn.UNIQUE(TRIM(CLEAN(_xlfn._xlws.FILTER('소재개발 실험항목_Total_AX팀 관리'!$H$5:$H$1558,('소재개발 실험항목_Total_AX팀 관리'!$C$5:$C$1558=$P48)*('소재개발 실험항목_Total_AX팀 관리'!$D$5:$D$1558=$Q48)*('소재개발 실험항목_Total_AX팀 관리'!$E$5:$E$1558=$R48)*('소재개발 실험항목_Total_AX팀 관리'!$F$5:$F$1558=$S48)*('소재개발 실험항목_Total_AX팀 관리'!$H$5:$H$1558&lt;&gt;""),"")))))</f>
        <v>샘플 준비→DSC 분석을 위한 샘플을 준비한다.</v>
      </c>
      <c r="U48" s="724">
        <f>SUMIFS('소재개발 실험항목_Total_AX팀 관리'!$V$5:$V$1558,'소재개발 실험항목_Total_AX팀 관리'!$C$5:$C$1558,$P48,'소재개발 실험항목_Total_AX팀 관리'!$D$5:$D$1558,$Q48,'소재개발 실험항목_Total_AX팀 관리'!$E$5:$E$1558,$R48,'소재개발 실험항목_Total_AX팀 관리'!$F$5:$F$1558,$S48)</f>
        <v>1.2000000000000002</v>
      </c>
      <c r="V48" s="724">
        <f>SUMIFS('소재개발 실험항목_Total_AX팀 관리'!$Y$5:$Y$1558,'소재개발 실험항목_Total_AX팀 관리'!$C$5:$C$1558,$P48,'소재개발 실험항목_Total_AX팀 관리'!$D$5:$D$1558,$Q48,'소재개발 실험항목_Total_AX팀 관리'!$E$5:$E$1558,$R48,'소재개발 실험항목_Total_AX팀 관리'!$F$5:$F$1558,$S48)</f>
        <v>1.2000000000000002</v>
      </c>
      <c r="W48" s="725">
        <f t="shared" si="2"/>
        <v>6.8181818181818187E-4</v>
      </c>
      <c r="X48" s="725">
        <f t="shared" si="2"/>
        <v>6.8181818181818187E-4</v>
      </c>
      <c r="Z48" t="s">
        <v>2979</v>
      </c>
      <c r="AA48" t="s">
        <v>1599</v>
      </c>
      <c r="AB48" t="s">
        <v>107</v>
      </c>
      <c r="AC48" t="s">
        <v>3117</v>
      </c>
      <c r="AD48" s="716" t="s">
        <v>3292</v>
      </c>
      <c r="AE48" s="716" t="s">
        <v>3292</v>
      </c>
      <c r="AF48" s="716" t="s">
        <v>3292</v>
      </c>
      <c r="AG48" s="716" t="s">
        <v>3292</v>
      </c>
      <c r="AH48" s="716" t="s">
        <v>3292</v>
      </c>
      <c r="AI48" s="716" t="s">
        <v>3292</v>
      </c>
      <c r="AJ48" s="716" t="s">
        <v>3292</v>
      </c>
      <c r="AK48" s="716" t="s">
        <v>3292</v>
      </c>
      <c r="AL48" s="716" t="s">
        <v>3292</v>
      </c>
      <c r="AM48" s="716" t="s">
        <v>3292</v>
      </c>
      <c r="AN48" s="716" t="s">
        <v>3292</v>
      </c>
      <c r="AO48" s="716" t="s">
        <v>3292</v>
      </c>
      <c r="AP48" s="716" t="s">
        <v>3292</v>
      </c>
      <c r="AQ48" s="716" t="s">
        <v>3292</v>
      </c>
      <c r="AR48" s="716" t="s">
        <v>3292</v>
      </c>
      <c r="AS48" s="716" t="s">
        <v>3292</v>
      </c>
      <c r="AT48" s="716">
        <v>0.24</v>
      </c>
      <c r="AU48" s="716">
        <v>0.72</v>
      </c>
      <c r="AV48" s="716">
        <v>3.5</v>
      </c>
      <c r="AW48" s="716">
        <v>3.5</v>
      </c>
      <c r="AX48" s="716" t="s">
        <v>3292</v>
      </c>
      <c r="AY48" s="716" t="s">
        <v>3292</v>
      </c>
      <c r="AZ48" s="716" t="s">
        <v>3292</v>
      </c>
      <c r="BA48" s="716" t="s">
        <v>3292</v>
      </c>
      <c r="BB48" s="716" t="s">
        <v>3292</v>
      </c>
      <c r="BC48" s="716" t="s">
        <v>3292</v>
      </c>
    </row>
    <row r="49" spans="1:55" ht="32.15" hidden="1" customHeight="1">
      <c r="A49" s="717"/>
      <c r="B49" s="717"/>
      <c r="C49" s="717"/>
      <c r="D49" s="717"/>
      <c r="E49" s="717"/>
      <c r="F49" s="717"/>
      <c r="G49" s="717"/>
      <c r="H49" s="717" t="s">
        <v>521</v>
      </c>
      <c r="I49" s="717" t="s">
        <v>2981</v>
      </c>
      <c r="J49" s="717" t="s">
        <v>2986</v>
      </c>
      <c r="K49" s="718">
        <f>SUMIFS('소재개발 실험항목_Total_AX팀 관리'!$V$5:$V$1558,'소재개발 실험항목_Total_AX팀 관리'!$C$5:$C$1558,$H49,'소재개발 실험항목_Total_AX팀 관리'!$D$5:$D$1558,$I49,'소재개발 실험항목_Total_AX팀 관리'!$E$5:$E$1558,$J49)</f>
        <v>561.6</v>
      </c>
      <c r="L49" s="718">
        <f>SUMIFS('소재개발 실험항목_Total_AX팀 관리'!$Y$5:$Y$1558,'소재개발 실험항목_Total_AX팀 관리'!$C$5:$C$1558,$H49,'소재개발 실험항목_Total_AX팀 관리'!$D$5:$D$1558,$I49,'소재개발 실험항목_Total_AX팀 관리'!$E$5:$E$1558,$J49)</f>
        <v>2376</v>
      </c>
      <c r="M49" s="719">
        <f t="shared" si="1"/>
        <v>0.31909090909090909</v>
      </c>
      <c r="N49" s="719">
        <f t="shared" si="1"/>
        <v>1.35</v>
      </c>
      <c r="O49" s="717"/>
      <c r="P49" s="717" t="s">
        <v>88</v>
      </c>
      <c r="Q49" s="717" t="s">
        <v>2979</v>
      </c>
      <c r="R49" s="717" t="s">
        <v>1599</v>
      </c>
      <c r="S49" s="717" t="s">
        <v>3011</v>
      </c>
      <c r="T49" s="720" t="str" cm="1">
        <f t="array" ref="T49">_xlfn.TEXTJOIN("→",TRUE,_xlfn.UNIQUE(TRIM(CLEAN(_xlfn._xlws.FILTER('소재개발 실험항목_Total_AX팀 관리'!$H$5:$H$1558,('소재개발 실험항목_Total_AX팀 관리'!$C$5:$C$1558=$P49)*('소재개발 실험항목_Total_AX팀 관리'!$D$5:$D$1558=$Q49)*('소재개발 실험항목_Total_AX팀 관리'!$E$5:$E$1558=$R49)*('소재개발 실험항목_Total_AX팀 관리'!$F$5:$F$1558=$S49)*('소재개발 실험항목_Total_AX팀 관리'!$H$5:$H$1558&lt;&gt;""),"")))))</f>
        <v>분리막 타발하여 준비→코인셀 조립→Wetting 진행→EIS 측정→Data 분석 및 추출</v>
      </c>
      <c r="U49" s="724">
        <f>SUMIFS('소재개발 실험항목_Total_AX팀 관리'!$V$5:$V$1558,'소재개발 실험항목_Total_AX팀 관리'!$C$5:$C$1558,$P49,'소재개발 실험항목_Total_AX팀 관리'!$D$5:$D$1558,$Q49,'소재개발 실험항목_Total_AX팀 관리'!$E$5:$E$1558,$R49,'소재개발 실험항목_Total_AX팀 관리'!$F$5:$F$1558,$S49)</f>
        <v>668.99624530663334</v>
      </c>
      <c r="V49" s="724">
        <f>SUMIFS('소재개발 실험항목_Total_AX팀 관리'!$Y$5:$Y$1558,'소재개발 실험항목_Total_AX팀 관리'!$C$5:$C$1558,$P49,'소재개발 실험항목_Total_AX팀 관리'!$D$5:$D$1558,$Q49,'소재개발 실험항목_Total_AX팀 관리'!$E$5:$E$1558,$R49,'소재개발 실험항목_Total_AX팀 관리'!$F$5:$F$1558,$S49)</f>
        <v>4013.9774718397998</v>
      </c>
      <c r="W49" s="725">
        <f t="shared" si="2"/>
        <v>0.38011150301513258</v>
      </c>
      <c r="X49" s="725">
        <f t="shared" si="2"/>
        <v>2.2806690180907951</v>
      </c>
      <c r="Z49" t="s">
        <v>2979</v>
      </c>
      <c r="AA49" t="s">
        <v>1599</v>
      </c>
      <c r="AB49" t="s">
        <v>94</v>
      </c>
      <c r="AC49" t="s">
        <v>3118</v>
      </c>
      <c r="AD49" s="716" t="s">
        <v>3292</v>
      </c>
      <c r="AE49" s="716" t="s">
        <v>3292</v>
      </c>
      <c r="AF49" s="716" t="s">
        <v>3292</v>
      </c>
      <c r="AG49" s="716" t="s">
        <v>3292</v>
      </c>
      <c r="AH49" s="716" t="s">
        <v>3292</v>
      </c>
      <c r="AI49" s="716" t="s">
        <v>3292</v>
      </c>
      <c r="AJ49" s="716" t="s">
        <v>3292</v>
      </c>
      <c r="AK49" s="716" t="s">
        <v>3292</v>
      </c>
      <c r="AL49" s="716" t="s">
        <v>3292</v>
      </c>
      <c r="AM49" s="716" t="s">
        <v>3292</v>
      </c>
      <c r="AN49" s="716" t="s">
        <v>3292</v>
      </c>
      <c r="AO49" s="716" t="s">
        <v>3292</v>
      </c>
      <c r="AP49" s="716" t="s">
        <v>3292</v>
      </c>
      <c r="AQ49" s="716" t="s">
        <v>3292</v>
      </c>
      <c r="AR49" s="716" t="s">
        <v>3292</v>
      </c>
      <c r="AS49" s="716" t="s">
        <v>3292</v>
      </c>
      <c r="AT49" s="716">
        <v>0</v>
      </c>
      <c r="AU49" s="716">
        <v>0</v>
      </c>
      <c r="AV49" s="716">
        <v>0.01</v>
      </c>
      <c r="AW49" s="716">
        <v>0.01</v>
      </c>
      <c r="AX49" s="716" t="s">
        <v>3292</v>
      </c>
      <c r="AY49" s="716" t="s">
        <v>3292</v>
      </c>
      <c r="AZ49" s="716" t="s">
        <v>3292</v>
      </c>
      <c r="BA49" s="716" t="s">
        <v>3292</v>
      </c>
      <c r="BB49" s="716" t="s">
        <v>3292</v>
      </c>
      <c r="BC49" s="716" t="s">
        <v>3292</v>
      </c>
    </row>
    <row r="50" spans="1:55" ht="32.15" hidden="1" customHeight="1">
      <c r="A50" s="717"/>
      <c r="B50" s="717"/>
      <c r="C50" s="717"/>
      <c r="D50" s="717"/>
      <c r="E50" s="717"/>
      <c r="F50" s="717"/>
      <c r="G50" s="717"/>
      <c r="H50" s="717" t="s">
        <v>521</v>
      </c>
      <c r="I50" s="717" t="s">
        <v>2981</v>
      </c>
      <c r="J50" s="717" t="s">
        <v>2987</v>
      </c>
      <c r="K50" s="718">
        <f>SUMIFS('소재개발 실험항목_Total_AX팀 관리'!$V$5:$V$1558,'소재개발 실험항목_Total_AX팀 관리'!$C$5:$C$1558,$H50,'소재개발 실험항목_Total_AX팀 관리'!$D$5:$D$1558,$I50,'소재개발 실험항목_Total_AX팀 관리'!$E$5:$E$1558,$J50)</f>
        <v>493.91999999999996</v>
      </c>
      <c r="L50" s="718">
        <f>SUMIFS('소재개발 실험항목_Total_AX팀 관리'!$Y$5:$Y$1558,'소재개발 실험항목_Total_AX팀 관리'!$C$5:$C$1558,$H50,'소재개발 실험항목_Total_AX팀 관리'!$D$5:$D$1558,$I50,'소재개발 실험항목_Total_AX팀 관리'!$E$5:$E$1558,$J50)</f>
        <v>987.83999999999992</v>
      </c>
      <c r="M50" s="719">
        <f t="shared" si="1"/>
        <v>0.28063636363636363</v>
      </c>
      <c r="N50" s="719">
        <f t="shared" si="1"/>
        <v>0.56127272727272726</v>
      </c>
      <c r="O50" s="717"/>
      <c r="P50" s="717" t="s">
        <v>88</v>
      </c>
      <c r="Q50" s="717" t="s">
        <v>2979</v>
      </c>
      <c r="R50" s="717" t="s">
        <v>1599</v>
      </c>
      <c r="S50" s="717" t="s">
        <v>928</v>
      </c>
      <c r="T50" s="720" t="str" cm="1">
        <f t="array" ref="T50">_xlfn.TEXTJOIN("→",TRUE,_xlfn.UNIQUE(TRIM(CLEAN(_xlfn._xlws.FILTER('소재개발 실험항목_Total_AX팀 관리'!$H$5:$H$1558,('소재개발 실험항목_Total_AX팀 관리'!$C$5:$C$1558=$P50)*('소재개발 실험항목_Total_AX팀 관리'!$D$5:$D$1558=$Q50)*('소재개발 실험항목_Total_AX팀 관리'!$E$5:$E$1558=$R50)*('소재개발 실험항목_Total_AX팀 관리'!$F$5:$F$1558=$S50)*('소재개발 실험항목_Total_AX팀 관리'!$H$5:$H$1558&lt;&gt;""),"")))))</f>
        <v>샘플 준비→FT-IR 분석</v>
      </c>
      <c r="U50" s="724">
        <f>SUMIFS('소재개발 실험항목_Total_AX팀 관리'!$V$5:$V$1558,'소재개발 실험항목_Total_AX팀 관리'!$C$5:$C$1558,$P50,'소재개발 실험항목_Total_AX팀 관리'!$D$5:$D$1558,$Q50,'소재개발 실험항목_Total_AX팀 관리'!$E$5:$E$1558,$R50,'소재개발 실험항목_Total_AX팀 관리'!$F$5:$F$1558,$S50)</f>
        <v>1.2000000000000002</v>
      </c>
      <c r="V50" s="724">
        <f>SUMIFS('소재개발 실험항목_Total_AX팀 관리'!$Y$5:$Y$1558,'소재개발 실험항목_Total_AX팀 관리'!$C$5:$C$1558,$P50,'소재개발 실험항목_Total_AX팀 관리'!$D$5:$D$1558,$Q50,'소재개발 실험항목_Total_AX팀 관리'!$E$5:$E$1558,$R50,'소재개발 실험항목_Total_AX팀 관리'!$F$5:$F$1558,$S50)</f>
        <v>1.2000000000000002</v>
      </c>
      <c r="W50" s="725">
        <f t="shared" si="2"/>
        <v>6.8181818181818187E-4</v>
      </c>
      <c r="X50" s="725">
        <f t="shared" si="2"/>
        <v>6.8181818181818187E-4</v>
      </c>
      <c r="Z50" t="s">
        <v>2979</v>
      </c>
      <c r="AA50" t="s">
        <v>1599</v>
      </c>
      <c r="AB50" t="s">
        <v>1866</v>
      </c>
      <c r="AC50" t="s">
        <v>3119</v>
      </c>
      <c r="AD50" s="716" t="s">
        <v>3292</v>
      </c>
      <c r="AE50" s="716" t="s">
        <v>3292</v>
      </c>
      <c r="AF50" s="716" t="s">
        <v>3292</v>
      </c>
      <c r="AG50" s="716" t="s">
        <v>3292</v>
      </c>
      <c r="AH50" s="716" t="s">
        <v>3292</v>
      </c>
      <c r="AI50" s="716" t="s">
        <v>3292</v>
      </c>
      <c r="AJ50" s="716" t="s">
        <v>3292</v>
      </c>
      <c r="AK50" s="716" t="s">
        <v>3292</v>
      </c>
      <c r="AL50" s="716" t="s">
        <v>3292</v>
      </c>
      <c r="AM50" s="716" t="s">
        <v>3292</v>
      </c>
      <c r="AN50" s="716" t="s">
        <v>3292</v>
      </c>
      <c r="AO50" s="716" t="s">
        <v>3292</v>
      </c>
      <c r="AP50" s="716" t="s">
        <v>3292</v>
      </c>
      <c r="AQ50" s="716" t="s">
        <v>3292</v>
      </c>
      <c r="AR50" s="716" t="s">
        <v>3292</v>
      </c>
      <c r="AS50" s="716" t="s">
        <v>3292</v>
      </c>
      <c r="AT50" s="716">
        <v>0</v>
      </c>
      <c r="AU50" s="716">
        <v>0</v>
      </c>
      <c r="AV50" s="716">
        <v>0.41</v>
      </c>
      <c r="AW50" s="716">
        <v>0.41</v>
      </c>
      <c r="AX50" s="716" t="s">
        <v>3292</v>
      </c>
      <c r="AY50" s="716" t="s">
        <v>3292</v>
      </c>
      <c r="AZ50" s="716" t="s">
        <v>3292</v>
      </c>
      <c r="BA50" s="716" t="s">
        <v>3292</v>
      </c>
      <c r="BB50" s="716" t="s">
        <v>3292</v>
      </c>
      <c r="BC50" s="716" t="s">
        <v>3292</v>
      </c>
    </row>
    <row r="51" spans="1:55" ht="32.15" hidden="1" customHeight="1">
      <c r="A51" s="717"/>
      <c r="B51" s="717"/>
      <c r="C51" s="717"/>
      <c r="D51" s="717"/>
      <c r="E51" s="717"/>
      <c r="F51" s="717"/>
      <c r="G51" s="717"/>
      <c r="H51" s="717" t="s">
        <v>709</v>
      </c>
      <c r="I51" s="717" t="s">
        <v>2979</v>
      </c>
      <c r="J51" s="717" t="s">
        <v>2990</v>
      </c>
      <c r="K51" s="718">
        <f>SUMIFS('소재개발 실험항목_Total_AX팀 관리'!$V$5:$V$1558,'소재개발 실험항목_Total_AX팀 관리'!$C$5:$C$1558,$H51,'소재개발 실험항목_Total_AX팀 관리'!$D$5:$D$1558,$I51,'소재개발 실험항목_Total_AX팀 관리'!$E$5:$E$1558,$J51)</f>
        <v>244.8</v>
      </c>
      <c r="L51" s="718">
        <f>SUMIFS('소재개발 실험항목_Total_AX팀 관리'!$Y$5:$Y$1558,'소재개발 실험항목_Total_AX팀 관리'!$C$5:$C$1558,$H51,'소재개발 실험항목_Total_AX팀 관리'!$D$5:$D$1558,$I51,'소재개발 실험항목_Total_AX팀 관리'!$E$5:$E$1558,$J51)</f>
        <v>367.20000000000005</v>
      </c>
      <c r="M51" s="719">
        <f t="shared" si="1"/>
        <v>0.1390909090909091</v>
      </c>
      <c r="N51" s="719">
        <f t="shared" si="1"/>
        <v>0.20863636363636368</v>
      </c>
      <c r="O51" s="717"/>
      <c r="P51" s="717" t="s">
        <v>88</v>
      </c>
      <c r="Q51" s="717" t="s">
        <v>2979</v>
      </c>
      <c r="R51" s="717" t="s">
        <v>1599</v>
      </c>
      <c r="S51" s="717" t="s">
        <v>3012</v>
      </c>
      <c r="T51" s="720" t="str" cm="1">
        <f t="array" ref="T51">_xlfn.TEXTJOIN("→",TRUE,_xlfn.UNIQUE(TRIM(CLEAN(_xlfn._xlws.FILTER('소재개발 실험항목_Total_AX팀 관리'!$H$5:$H$1558,('소재개발 실험항목_Total_AX팀 관리'!$C$5:$C$1558=$P51)*('소재개발 실험항목_Total_AX팀 관리'!$D$5:$D$1558=$Q51)*('소재개발 실험항목_Total_AX팀 관리'!$E$5:$E$1558=$R51)*('소재개발 실험항목_Total_AX팀 관리'!$F$5:$F$1558=$S51)*('소재개발 실험항목_Total_AX팀 관리'!$H$5:$H$1558&lt;&gt;""),"")))))</f>
        <v>샘플 준비→GC 분석</v>
      </c>
      <c r="U51" s="724">
        <f>SUMIFS('소재개발 실험항목_Total_AX팀 관리'!$V$5:$V$1558,'소재개발 실험항목_Total_AX팀 관리'!$C$5:$C$1558,$P51,'소재개발 실험항목_Total_AX팀 관리'!$D$5:$D$1558,$Q51,'소재개발 실험항목_Total_AX팀 관리'!$E$5:$E$1558,$R51,'소재개발 실험항목_Total_AX팀 관리'!$F$5:$F$1558,$S51)</f>
        <v>1.2000000000000002</v>
      </c>
      <c r="V51" s="724">
        <f>SUMIFS('소재개발 실험항목_Total_AX팀 관리'!$Y$5:$Y$1558,'소재개발 실험항목_Total_AX팀 관리'!$C$5:$C$1558,$P51,'소재개발 실험항목_Total_AX팀 관리'!$D$5:$D$1558,$Q51,'소재개발 실험항목_Total_AX팀 관리'!$E$5:$E$1558,$R51,'소재개발 실험항목_Total_AX팀 관리'!$F$5:$F$1558,$S51)</f>
        <v>1.2000000000000002</v>
      </c>
      <c r="W51" s="725">
        <f t="shared" si="2"/>
        <v>6.8181818181818187E-4</v>
      </c>
      <c r="X51" s="725">
        <f t="shared" si="2"/>
        <v>6.8181818181818187E-4</v>
      </c>
      <c r="Z51" t="s">
        <v>2979</v>
      </c>
      <c r="AA51" t="s">
        <v>2995</v>
      </c>
      <c r="AB51" t="s">
        <v>3042</v>
      </c>
      <c r="AC51" t="s">
        <v>3120</v>
      </c>
      <c r="AD51" s="716" t="s">
        <v>3292</v>
      </c>
      <c r="AE51" s="716" t="s">
        <v>3292</v>
      </c>
      <c r="AF51" s="716" t="s">
        <v>3292</v>
      </c>
      <c r="AG51" s="716" t="s">
        <v>3292</v>
      </c>
      <c r="AH51" s="716" t="s">
        <v>3292</v>
      </c>
      <c r="AI51" s="716" t="s">
        <v>3292</v>
      </c>
      <c r="AJ51" s="716" t="s">
        <v>3292</v>
      </c>
      <c r="AK51" s="716" t="s">
        <v>3292</v>
      </c>
      <c r="AL51" s="716" t="s">
        <v>3292</v>
      </c>
      <c r="AM51" s="716" t="s">
        <v>3292</v>
      </c>
      <c r="AN51" s="716" t="s">
        <v>3292</v>
      </c>
      <c r="AO51" s="716" t="s">
        <v>3292</v>
      </c>
      <c r="AP51" s="716" t="s">
        <v>3292</v>
      </c>
      <c r="AQ51" s="716" t="s">
        <v>3292</v>
      </c>
      <c r="AR51" s="716" t="s">
        <v>3292</v>
      </c>
      <c r="AS51" s="716" t="s">
        <v>3292</v>
      </c>
      <c r="AT51" s="716" t="s">
        <v>3292</v>
      </c>
      <c r="AU51" s="716" t="s">
        <v>3292</v>
      </c>
      <c r="AV51" s="716" t="s">
        <v>3292</v>
      </c>
      <c r="AW51" s="716" t="s">
        <v>3292</v>
      </c>
      <c r="AX51" s="716" t="s">
        <v>3292</v>
      </c>
      <c r="AY51" s="716" t="s">
        <v>3292</v>
      </c>
      <c r="AZ51" s="716" t="s">
        <v>3292</v>
      </c>
      <c r="BA51" s="716" t="s">
        <v>3292</v>
      </c>
      <c r="BB51" s="716" t="s">
        <v>3292</v>
      </c>
      <c r="BC51" s="716" t="s">
        <v>3292</v>
      </c>
    </row>
    <row r="52" spans="1:55" ht="32.15" hidden="1" customHeight="1">
      <c r="A52" s="717"/>
      <c r="B52" s="717"/>
      <c r="C52" s="717"/>
      <c r="D52" s="717"/>
      <c r="E52" s="717"/>
      <c r="F52" s="717"/>
      <c r="G52" s="717"/>
      <c r="H52" s="717" t="s">
        <v>709</v>
      </c>
      <c r="I52" s="717" t="s">
        <v>2979</v>
      </c>
      <c r="J52" s="717" t="s">
        <v>174</v>
      </c>
      <c r="K52" s="718">
        <f>SUMIFS('소재개발 실험항목_Total_AX팀 관리'!$V$5:$V$1558,'소재개발 실험항목_Total_AX팀 관리'!$C$5:$C$1558,$H52,'소재개발 실험항목_Total_AX팀 관리'!$D$5:$D$1558,$I52,'소재개발 실험항목_Total_AX팀 관리'!$E$5:$E$1558,$J52)</f>
        <v>4243.68</v>
      </c>
      <c r="L52" s="718">
        <f>SUMIFS('소재개발 실험항목_Total_AX팀 관리'!$Y$5:$Y$1558,'소재개발 실험항목_Total_AX팀 관리'!$C$5:$C$1558,$H52,'소재개발 실험항목_Total_AX팀 관리'!$D$5:$D$1558,$I52,'소재개발 실험항목_Total_AX팀 관리'!$E$5:$E$1558,$J52)</f>
        <v>6365.5199999999986</v>
      </c>
      <c r="M52" s="719">
        <f t="shared" si="1"/>
        <v>2.4111818181818183</v>
      </c>
      <c r="N52" s="719">
        <f t="shared" si="1"/>
        <v>3.6167727272727266</v>
      </c>
      <c r="O52" s="717"/>
      <c r="P52" s="717" t="s">
        <v>88</v>
      </c>
      <c r="Q52" s="717" t="s">
        <v>2979</v>
      </c>
      <c r="R52" s="717" t="s">
        <v>1599</v>
      </c>
      <c r="S52" s="717" t="s">
        <v>1739</v>
      </c>
      <c r="T52" s="720" t="str" cm="1">
        <f t="array" ref="T52">_xlfn.TEXTJOIN("→",TRUE,_xlfn.UNIQUE(TRIM(CLEAN(_xlfn._xlws.FILTER('소재개발 실험항목_Total_AX팀 관리'!$H$5:$H$1558,('소재개발 실험항목_Total_AX팀 관리'!$C$5:$C$1558=$P52)*('소재개발 실험항목_Total_AX팀 관리'!$D$5:$D$1558=$Q52)*('소재개발 실험항목_Total_AX팀 관리'!$E$5:$E$1558=$R52)*('소재개발 실험항목_Total_AX팀 관리'!$F$5:$F$1558=$S52)*('소재개발 실험항목_Total_AX팀 관리'!$H$5:$H$1558&lt;&gt;""),"")))))</f>
        <v>샘플 준비→장비 세팅→장비 측정→Data 정리</v>
      </c>
      <c r="U52" s="724">
        <f>SUMIFS('소재개발 실험항목_Total_AX팀 관리'!$V$5:$V$1558,'소재개발 실험항목_Total_AX팀 관리'!$C$5:$C$1558,$P52,'소재개발 실험항목_Total_AX팀 관리'!$D$5:$D$1558,$Q52,'소재개발 실험항목_Total_AX팀 관리'!$E$5:$E$1558,$R52,'소재개발 실험항목_Total_AX팀 관리'!$F$5:$F$1558,$S52)</f>
        <v>14.400000000000002</v>
      </c>
      <c r="V52" s="724">
        <f>SUMIFS('소재개발 실험항목_Total_AX팀 관리'!$Y$5:$Y$1558,'소재개발 실험항목_Total_AX팀 관리'!$C$5:$C$1558,$P52,'소재개발 실험항목_Total_AX팀 관리'!$D$5:$D$1558,$Q52,'소재개발 실험항목_Total_AX팀 관리'!$E$5:$E$1558,$R52,'소재개발 실험항목_Total_AX팀 관리'!$F$5:$F$1558,$S52)</f>
        <v>43.2</v>
      </c>
      <c r="W52" s="725">
        <f t="shared" si="2"/>
        <v>8.1818181818181825E-3</v>
      </c>
      <c r="X52" s="725">
        <f t="shared" si="2"/>
        <v>2.4545454545454547E-2</v>
      </c>
      <c r="Z52" t="s">
        <v>2979</v>
      </c>
      <c r="AA52" t="s">
        <v>2996</v>
      </c>
      <c r="AB52" t="s">
        <v>3043</v>
      </c>
      <c r="AC52" t="s">
        <v>3121</v>
      </c>
      <c r="AD52" s="716" t="s">
        <v>3292</v>
      </c>
      <c r="AE52" s="716" t="s">
        <v>3292</v>
      </c>
      <c r="AF52" s="716" t="s">
        <v>3292</v>
      </c>
      <c r="AG52" s="716" t="s">
        <v>3292</v>
      </c>
      <c r="AH52" s="716" t="s">
        <v>3292</v>
      </c>
      <c r="AI52" s="716" t="s">
        <v>3292</v>
      </c>
      <c r="AJ52" s="716" t="s">
        <v>3292</v>
      </c>
      <c r="AK52" s="716" t="s">
        <v>3292</v>
      </c>
      <c r="AL52" s="716" t="s">
        <v>3292</v>
      </c>
      <c r="AM52" s="716" t="s">
        <v>3292</v>
      </c>
      <c r="AN52" s="716" t="s">
        <v>3292</v>
      </c>
      <c r="AO52" s="716" t="s">
        <v>3292</v>
      </c>
      <c r="AP52" s="716" t="s">
        <v>3292</v>
      </c>
      <c r="AQ52" s="716" t="s">
        <v>3292</v>
      </c>
      <c r="AR52" s="716" t="s">
        <v>3292</v>
      </c>
      <c r="AS52" s="716" t="s">
        <v>3292</v>
      </c>
      <c r="AT52" s="716" t="s">
        <v>3292</v>
      </c>
      <c r="AU52" s="716" t="s">
        <v>3292</v>
      </c>
      <c r="AV52" s="716" t="s">
        <v>3292</v>
      </c>
      <c r="AW52" s="716" t="s">
        <v>3292</v>
      </c>
      <c r="AX52" s="716" t="s">
        <v>3292</v>
      </c>
      <c r="AY52" s="716" t="s">
        <v>3292</v>
      </c>
      <c r="AZ52" s="716" t="s">
        <v>3292</v>
      </c>
      <c r="BA52" s="716" t="s">
        <v>3292</v>
      </c>
      <c r="BB52" s="716">
        <v>7.0000000000000007E-2</v>
      </c>
      <c r="BC52" s="716">
        <v>7.0000000000000007E-2</v>
      </c>
    </row>
    <row r="53" spans="1:55" ht="32.15" hidden="1" customHeight="1">
      <c r="A53" s="717"/>
      <c r="B53" s="717"/>
      <c r="C53" s="717"/>
      <c r="D53" s="717"/>
      <c r="E53" s="717"/>
      <c r="F53" s="717"/>
      <c r="G53" s="717"/>
      <c r="H53" s="717" t="s">
        <v>709</v>
      </c>
      <c r="I53" s="717" t="s">
        <v>2980</v>
      </c>
      <c r="J53" s="717" t="s">
        <v>2985</v>
      </c>
      <c r="K53" s="718">
        <f>SUMIFS('소재개발 실험항목_Total_AX팀 관리'!$V$5:$V$1558,'소재개발 실험항목_Total_AX팀 관리'!$C$5:$C$1558,$H53,'소재개발 실험항목_Total_AX팀 관리'!$D$5:$D$1558,$I53,'소재개발 실험항목_Total_AX팀 관리'!$E$5:$E$1558,$J53)</f>
        <v>1627.2</v>
      </c>
      <c r="L53" s="718">
        <f>SUMIFS('소재개발 실험항목_Total_AX팀 관리'!$Y$5:$Y$1558,'소재개발 실험항목_Total_AX팀 관리'!$C$5:$C$1558,$H53,'소재개발 실험항목_Total_AX팀 관리'!$D$5:$D$1558,$I53,'소재개발 실험항목_Total_AX팀 관리'!$E$5:$E$1558,$J53)</f>
        <v>2440.8000000000002</v>
      </c>
      <c r="M53" s="719">
        <f t="shared" si="1"/>
        <v>0.92454545454545456</v>
      </c>
      <c r="N53" s="719">
        <f t="shared" si="1"/>
        <v>1.3868181818181819</v>
      </c>
      <c r="O53" s="717"/>
      <c r="P53" s="717" t="s">
        <v>88</v>
      </c>
      <c r="Q53" s="717" t="s">
        <v>2979</v>
      </c>
      <c r="R53" s="717" t="s">
        <v>1599</v>
      </c>
      <c r="S53" s="717" t="s">
        <v>225</v>
      </c>
      <c r="T53" s="720" t="str" cm="1">
        <f t="array" ref="T53">_xlfn.TEXTJOIN("→",TRUE,_xlfn.UNIQUE(TRIM(CLEAN(_xlfn._xlws.FILTER('소재개발 실험항목_Total_AX팀 관리'!$H$5:$H$1558,('소재개발 실험항목_Total_AX팀 관리'!$C$5:$C$1558=$P53)*('소재개발 실험항목_Total_AX팀 관리'!$D$5:$D$1558=$Q53)*('소재개발 실험항목_Total_AX팀 관리'!$E$5:$E$1558=$R53)*('소재개발 실험항목_Total_AX팀 관리'!$F$5:$F$1558=$S53)*('소재개발 실험항목_Total_AX팀 관리'!$H$5:$H$1558&lt;&gt;""),"")))))</f>
        <v>샘플 준비→ICP 분석</v>
      </c>
      <c r="U53" s="724">
        <f>SUMIFS('소재개발 실험항목_Total_AX팀 관리'!$V$5:$V$1558,'소재개발 실험항목_Total_AX팀 관리'!$C$5:$C$1558,$P53,'소재개발 실험항목_Total_AX팀 관리'!$D$5:$D$1558,$Q53,'소재개발 실험항목_Total_AX팀 관리'!$E$5:$E$1558,$R53,'소재개발 실험항목_Total_AX팀 관리'!$F$5:$F$1558,$S53)</f>
        <v>1.2000000000000002</v>
      </c>
      <c r="V53" s="724">
        <f>SUMIFS('소재개발 실험항목_Total_AX팀 관리'!$Y$5:$Y$1558,'소재개발 실험항목_Total_AX팀 관리'!$C$5:$C$1558,$P53,'소재개발 실험항목_Total_AX팀 관리'!$D$5:$D$1558,$Q53,'소재개발 실험항목_Total_AX팀 관리'!$E$5:$E$1558,$R53,'소재개발 실험항목_Total_AX팀 관리'!$F$5:$F$1558,$S53)</f>
        <v>1.2000000000000002</v>
      </c>
      <c r="W53" s="725">
        <f t="shared" si="2"/>
        <v>6.8181818181818187E-4</v>
      </c>
      <c r="X53" s="725">
        <f t="shared" si="2"/>
        <v>6.8181818181818187E-4</v>
      </c>
      <c r="Z53" t="s">
        <v>2979</v>
      </c>
      <c r="AA53" t="s">
        <v>2996</v>
      </c>
      <c r="AB53" t="s">
        <v>839</v>
      </c>
      <c r="AC53" t="s">
        <v>3122</v>
      </c>
      <c r="AD53" s="716" t="s">
        <v>3292</v>
      </c>
      <c r="AE53" s="716" t="s">
        <v>3292</v>
      </c>
      <c r="AF53" s="716" t="s">
        <v>3292</v>
      </c>
      <c r="AG53" s="716" t="s">
        <v>3292</v>
      </c>
      <c r="AH53" s="716" t="s">
        <v>3292</v>
      </c>
      <c r="AI53" s="716" t="s">
        <v>3292</v>
      </c>
      <c r="AJ53" s="716" t="s">
        <v>3292</v>
      </c>
      <c r="AK53" s="716" t="s">
        <v>3292</v>
      </c>
      <c r="AL53" s="716" t="s">
        <v>3292</v>
      </c>
      <c r="AM53" s="716" t="s">
        <v>3292</v>
      </c>
      <c r="AN53" s="716" t="s">
        <v>3292</v>
      </c>
      <c r="AO53" s="716" t="s">
        <v>3292</v>
      </c>
      <c r="AP53" s="716" t="s">
        <v>3292</v>
      </c>
      <c r="AQ53" s="716" t="s">
        <v>3292</v>
      </c>
      <c r="AR53" s="716" t="s">
        <v>3292</v>
      </c>
      <c r="AS53" s="716" t="s">
        <v>3292</v>
      </c>
      <c r="AT53" s="716" t="s">
        <v>3292</v>
      </c>
      <c r="AU53" s="716" t="s">
        <v>3292</v>
      </c>
      <c r="AV53" s="716" t="s">
        <v>3292</v>
      </c>
      <c r="AW53" s="716" t="s">
        <v>3292</v>
      </c>
      <c r="AX53" s="716" t="s">
        <v>3292</v>
      </c>
      <c r="AY53" s="716" t="s">
        <v>3292</v>
      </c>
      <c r="AZ53" s="716" t="s">
        <v>3292</v>
      </c>
      <c r="BA53" s="716" t="s">
        <v>3292</v>
      </c>
      <c r="BB53" s="716" t="s">
        <v>3292</v>
      </c>
      <c r="BC53" s="716" t="s">
        <v>3292</v>
      </c>
    </row>
    <row r="54" spans="1:55" ht="32.15" hidden="1" customHeight="1">
      <c r="A54" s="717"/>
      <c r="B54" s="717"/>
      <c r="C54" s="717"/>
      <c r="D54" s="717"/>
      <c r="E54" s="717"/>
      <c r="F54" s="717"/>
      <c r="G54" s="717"/>
      <c r="H54" s="717" t="s">
        <v>709</v>
      </c>
      <c r="I54" s="717" t="s">
        <v>2980</v>
      </c>
      <c r="J54" s="717" t="s">
        <v>2991</v>
      </c>
      <c r="K54" s="718">
        <f>SUMIFS('소재개발 실험항목_Total_AX팀 관리'!$V$5:$V$1558,'소재개발 실험항목_Total_AX팀 관리'!$C$5:$C$1558,$H54,'소재개발 실험항목_Total_AX팀 관리'!$D$5:$D$1558,$I54,'소재개발 실험항목_Total_AX팀 관리'!$E$5:$E$1558,$J54)</f>
        <v>127.80000000000001</v>
      </c>
      <c r="L54" s="718">
        <f>SUMIFS('소재개발 실험항목_Total_AX팀 관리'!$Y$5:$Y$1558,'소재개발 실험항목_Total_AX팀 관리'!$C$5:$C$1558,$H54,'소재개발 실험항목_Total_AX팀 관리'!$D$5:$D$1558,$I54,'소재개발 실험항목_Total_AX팀 관리'!$E$5:$E$1558,$J54)</f>
        <v>191.7</v>
      </c>
      <c r="M54" s="719">
        <f t="shared" si="1"/>
        <v>7.2613636363636366E-2</v>
      </c>
      <c r="N54" s="719">
        <f t="shared" si="1"/>
        <v>0.10892045454545454</v>
      </c>
      <c r="O54" s="717"/>
      <c r="P54" s="717" t="s">
        <v>88</v>
      </c>
      <c r="Q54" s="717" t="s">
        <v>2979</v>
      </c>
      <c r="R54" s="717" t="s">
        <v>1599</v>
      </c>
      <c r="S54" s="717" t="s">
        <v>1731</v>
      </c>
      <c r="T54" s="720" t="str" cm="1">
        <f t="array" ref="T54">_xlfn.TEXTJOIN("→",TRUE,_xlfn.UNIQUE(TRIM(CLEAN(_xlfn._xlws.FILTER('소재개발 실험항목_Total_AX팀 관리'!$H$5:$H$1558,('소재개발 실험항목_Total_AX팀 관리'!$C$5:$C$1558=$P54)*('소재개발 실험항목_Total_AX팀 관리'!$D$5:$D$1558=$Q54)*('소재개발 실험항목_Total_AX팀 관리'!$E$5:$E$1558=$R54)*('소재개발 실험항목_Total_AX팀 관리'!$F$5:$F$1558=$S54)*('소재개발 실험항목_Total_AX팀 관리'!$H$5:$H$1558&lt;&gt;""),"")))))</f>
        <v>샘플 준비→장비 세팅→장비 측정→Data 정리</v>
      </c>
      <c r="U54" s="724">
        <f>SUMIFS('소재개발 실험항목_Total_AX팀 관리'!$V$5:$V$1558,'소재개발 실험항목_Total_AX팀 관리'!$C$5:$C$1558,$P54,'소재개발 실험항목_Total_AX팀 관리'!$D$5:$D$1558,$Q54,'소재개발 실험항목_Total_AX팀 관리'!$E$5:$E$1558,$R54,'소재개발 실험항목_Total_AX팀 관리'!$F$5:$F$1558,$S54)</f>
        <v>115.20000000000002</v>
      </c>
      <c r="V54" s="724">
        <f>SUMIFS('소재개발 실험항목_Total_AX팀 관리'!$Y$5:$Y$1558,'소재개발 실험항목_Total_AX팀 관리'!$C$5:$C$1558,$P54,'소재개발 실험항목_Total_AX팀 관리'!$D$5:$D$1558,$Q54,'소재개발 실험항목_Total_AX팀 관리'!$E$5:$E$1558,$R54,'소재개발 실험항목_Total_AX팀 관리'!$F$5:$F$1558,$S54)</f>
        <v>115.20000000000002</v>
      </c>
      <c r="W54" s="725">
        <f t="shared" si="2"/>
        <v>6.545454545454546E-2</v>
      </c>
      <c r="X54" s="725">
        <f t="shared" si="2"/>
        <v>6.545454545454546E-2</v>
      </c>
      <c r="Z54" t="s">
        <v>2979</v>
      </c>
      <c r="AA54" t="s">
        <v>2996</v>
      </c>
      <c r="AB54" t="s">
        <v>868</v>
      </c>
      <c r="AC54" t="s">
        <v>3080</v>
      </c>
      <c r="AD54" s="716" t="s">
        <v>3292</v>
      </c>
      <c r="AE54" s="716" t="s">
        <v>3292</v>
      </c>
      <c r="AF54" s="716" t="s">
        <v>3292</v>
      </c>
      <c r="AG54" s="716" t="s">
        <v>3292</v>
      </c>
      <c r="AH54" s="716" t="s">
        <v>3292</v>
      </c>
      <c r="AI54" s="716" t="s">
        <v>3292</v>
      </c>
      <c r="AJ54" s="716" t="s">
        <v>3292</v>
      </c>
      <c r="AK54" s="716" t="s">
        <v>3292</v>
      </c>
      <c r="AL54" s="716" t="s">
        <v>3292</v>
      </c>
      <c r="AM54" s="716" t="s">
        <v>3292</v>
      </c>
      <c r="AN54" s="716" t="s">
        <v>3292</v>
      </c>
      <c r="AO54" s="716" t="s">
        <v>3292</v>
      </c>
      <c r="AP54" s="716" t="s">
        <v>3292</v>
      </c>
      <c r="AQ54" s="716" t="s">
        <v>3292</v>
      </c>
      <c r="AR54" s="716" t="s">
        <v>3292</v>
      </c>
      <c r="AS54" s="716" t="s">
        <v>3292</v>
      </c>
      <c r="AT54" s="716" t="s">
        <v>3292</v>
      </c>
      <c r="AU54" s="716" t="s">
        <v>3292</v>
      </c>
      <c r="AV54" s="716" t="s">
        <v>3292</v>
      </c>
      <c r="AW54" s="716" t="s">
        <v>3292</v>
      </c>
      <c r="AX54" s="716" t="s">
        <v>3292</v>
      </c>
      <c r="AY54" s="716" t="s">
        <v>3292</v>
      </c>
      <c r="AZ54" s="716" t="s">
        <v>3292</v>
      </c>
      <c r="BA54" s="716" t="s">
        <v>3292</v>
      </c>
      <c r="BB54" s="716" t="s">
        <v>3292</v>
      </c>
      <c r="BC54" s="716" t="s">
        <v>3292</v>
      </c>
    </row>
    <row r="55" spans="1:55" ht="32.15" hidden="1" customHeight="1">
      <c r="A55" s="717"/>
      <c r="B55" s="717"/>
      <c r="C55" s="717"/>
      <c r="D55" s="717"/>
      <c r="E55" s="717"/>
      <c r="F55" s="717"/>
      <c r="G55" s="717"/>
      <c r="H55" s="717" t="s">
        <v>709</v>
      </c>
      <c r="I55" s="717" t="s">
        <v>2980</v>
      </c>
      <c r="J55" s="717" t="s">
        <v>2040</v>
      </c>
      <c r="K55" s="718">
        <f>SUMIFS('소재개발 실험항목_Total_AX팀 관리'!$V$5:$V$1558,'소재개발 실험항목_Total_AX팀 관리'!$C$5:$C$1558,$H55,'소재개발 실험항목_Total_AX팀 관리'!$D$5:$D$1558,$I55,'소재개발 실험항목_Total_AX팀 관리'!$E$5:$E$1558,$J55)</f>
        <v>314.64</v>
      </c>
      <c r="L55" s="718">
        <f>SUMIFS('소재개발 실험항목_Total_AX팀 관리'!$Y$5:$Y$1558,'소재개발 실험항목_Total_AX팀 관리'!$C$5:$C$1558,$H55,'소재개발 실험항목_Total_AX팀 관리'!$D$5:$D$1558,$I55,'소재개발 실험항목_Total_AX팀 관리'!$E$5:$E$1558,$J55)</f>
        <v>471.96000000000004</v>
      </c>
      <c r="M55" s="719">
        <f t="shared" si="1"/>
        <v>0.17877272727272728</v>
      </c>
      <c r="N55" s="719">
        <f t="shared" si="1"/>
        <v>0.2681590909090909</v>
      </c>
      <c r="O55" s="717"/>
      <c r="P55" s="717" t="s">
        <v>88</v>
      </c>
      <c r="Q55" s="717" t="s">
        <v>2979</v>
      </c>
      <c r="R55" s="717" t="s">
        <v>1599</v>
      </c>
      <c r="S55" s="717" t="s">
        <v>115</v>
      </c>
      <c r="T55" s="720" t="str" cm="1">
        <f t="array" ref="T55">_xlfn.TEXTJOIN("→",TRUE,_xlfn.UNIQUE(TRIM(CLEAN(_xlfn._xlws.FILTER('소재개발 실험항목_Total_AX팀 관리'!$H$5:$H$1558,('소재개발 실험항목_Total_AX팀 관리'!$C$5:$C$1558=$P55)*('소재개발 실험항목_Total_AX팀 관리'!$D$5:$D$1558=$Q55)*('소재개발 실험항목_Total_AX팀 관리'!$E$5:$E$1558=$R55)*('소재개발 실험항목_Total_AX팀 관리'!$F$5:$F$1558=$S55)*('소재개발 실험항목_Total_AX팀 관리'!$H$5:$H$1558&lt;&gt;""),"")))))</f>
        <v>샘플 준비→NMR 분석</v>
      </c>
      <c r="U55" s="724">
        <f>SUMIFS('소재개발 실험항목_Total_AX팀 관리'!$V$5:$V$1558,'소재개발 실험항목_Total_AX팀 관리'!$C$5:$C$1558,$P55,'소재개발 실험항목_Total_AX팀 관리'!$D$5:$D$1558,$Q55,'소재개발 실험항목_Total_AX팀 관리'!$E$5:$E$1558,$R55,'소재개발 실험항목_Total_AX팀 관리'!$F$5:$F$1558,$S55)</f>
        <v>1.2000000000000002</v>
      </c>
      <c r="V55" s="724">
        <f>SUMIFS('소재개발 실험항목_Total_AX팀 관리'!$Y$5:$Y$1558,'소재개발 실험항목_Total_AX팀 관리'!$C$5:$C$1558,$P55,'소재개발 실험항목_Total_AX팀 관리'!$D$5:$D$1558,$Q55,'소재개발 실험항목_Total_AX팀 관리'!$E$5:$E$1558,$R55,'소재개발 실험항목_Total_AX팀 관리'!$F$5:$F$1558,$S55)</f>
        <v>1.2000000000000002</v>
      </c>
      <c r="W55" s="725">
        <f t="shared" si="2"/>
        <v>6.8181818181818187E-4</v>
      </c>
      <c r="X55" s="725">
        <f t="shared" si="2"/>
        <v>6.8181818181818187E-4</v>
      </c>
      <c r="Z55" t="s">
        <v>2979</v>
      </c>
      <c r="AA55" t="s">
        <v>2990</v>
      </c>
      <c r="AB55" t="s">
        <v>1302</v>
      </c>
      <c r="AC55" t="s">
        <v>3123</v>
      </c>
      <c r="AD55" s="716" t="s">
        <v>3292</v>
      </c>
      <c r="AE55" s="716" t="s">
        <v>3292</v>
      </c>
      <c r="AF55" s="716" t="s">
        <v>3292</v>
      </c>
      <c r="AG55" s="716" t="s">
        <v>3292</v>
      </c>
      <c r="AH55" s="716" t="s">
        <v>3292</v>
      </c>
      <c r="AI55" s="716" t="s">
        <v>3292</v>
      </c>
      <c r="AJ55" s="716" t="s">
        <v>3292</v>
      </c>
      <c r="AK55" s="716" t="s">
        <v>3292</v>
      </c>
      <c r="AL55" s="716" t="s">
        <v>3292</v>
      </c>
      <c r="AM55" s="716" t="s">
        <v>3292</v>
      </c>
      <c r="AN55" s="716" t="s">
        <v>3292</v>
      </c>
      <c r="AO55" s="716" t="s">
        <v>3292</v>
      </c>
      <c r="AP55" s="716" t="s">
        <v>3292</v>
      </c>
      <c r="AQ55" s="716" t="s">
        <v>3292</v>
      </c>
      <c r="AR55" s="716" t="s">
        <v>3292</v>
      </c>
      <c r="AS55" s="716" t="s">
        <v>3292</v>
      </c>
      <c r="AT55" s="716" t="s">
        <v>3292</v>
      </c>
      <c r="AU55" s="716" t="s">
        <v>3292</v>
      </c>
      <c r="AV55" s="716" t="s">
        <v>3292</v>
      </c>
      <c r="AW55" s="716" t="s">
        <v>3292</v>
      </c>
      <c r="AX55" s="716">
        <v>0.32</v>
      </c>
      <c r="AY55" s="716">
        <v>0.49</v>
      </c>
      <c r="AZ55" s="716">
        <v>0.25</v>
      </c>
      <c r="BA55" s="716">
        <v>0.41</v>
      </c>
      <c r="BB55" s="716" t="s">
        <v>3292</v>
      </c>
      <c r="BC55" s="716" t="s">
        <v>3292</v>
      </c>
    </row>
    <row r="56" spans="1:55" ht="32.15" hidden="1" customHeight="1">
      <c r="A56" s="717"/>
      <c r="B56" s="717"/>
      <c r="C56" s="717"/>
      <c r="D56" s="717"/>
      <c r="E56" s="717"/>
      <c r="F56" s="717"/>
      <c r="G56" s="717"/>
      <c r="H56" s="717" t="s">
        <v>709</v>
      </c>
      <c r="I56" s="717" t="s">
        <v>2980</v>
      </c>
      <c r="J56" s="717" t="s">
        <v>1949</v>
      </c>
      <c r="K56" s="718">
        <f>SUMIFS('소재개발 실험항목_Total_AX팀 관리'!$V$5:$V$1558,'소재개발 실험항목_Total_AX팀 관리'!$C$5:$C$1558,$H56,'소재개발 실험항목_Total_AX팀 관리'!$D$5:$D$1558,$I56,'소재개발 실험항목_Total_AX팀 관리'!$E$5:$E$1558,$J56)</f>
        <v>295.2</v>
      </c>
      <c r="L56" s="718">
        <f>SUMIFS('소재개발 실험항목_Total_AX팀 관리'!$Y$5:$Y$1558,'소재개발 실험항목_Total_AX팀 관리'!$C$5:$C$1558,$H56,'소재개발 실험항목_Total_AX팀 관리'!$D$5:$D$1558,$I56,'소재개발 실험항목_Total_AX팀 관리'!$E$5:$E$1558,$J56)</f>
        <v>442.79999999999995</v>
      </c>
      <c r="M56" s="719">
        <f t="shared" si="1"/>
        <v>0.16772727272727272</v>
      </c>
      <c r="N56" s="719">
        <f t="shared" si="1"/>
        <v>0.25159090909090909</v>
      </c>
      <c r="O56" s="717"/>
      <c r="P56" s="717" t="s">
        <v>88</v>
      </c>
      <c r="Q56" s="717" t="s">
        <v>2979</v>
      </c>
      <c r="R56" s="717" t="s">
        <v>1599</v>
      </c>
      <c r="S56" s="717" t="s">
        <v>1755</v>
      </c>
      <c r="T56" s="720" t="str" cm="1">
        <f t="array" ref="T56">_xlfn.TEXTJOIN("→",TRUE,_xlfn.UNIQUE(TRIM(CLEAN(_xlfn._xlws.FILTER('소재개발 실험항목_Total_AX팀 관리'!$H$5:$H$1558,('소재개발 실험항목_Total_AX팀 관리'!$C$5:$C$1558=$P56)*('소재개발 실험항목_Total_AX팀 관리'!$D$5:$D$1558=$Q56)*('소재개발 실험항목_Total_AX팀 관리'!$E$5:$E$1558=$R56)*('소재개발 실험항목_Total_AX팀 관리'!$F$5:$F$1558=$S56)*('소재개발 실험항목_Total_AX팀 관리'!$H$5:$H$1558&lt;&gt;""),"")))))</f>
        <v>분리막 타발→슬라이드 글라스에 부착→Peel strength 측정→Data 정리</v>
      </c>
      <c r="U56" s="724">
        <f>SUMIFS('소재개발 실험항목_Total_AX팀 관리'!$V$5:$V$1558,'소재개발 실험항목_Total_AX팀 관리'!$C$5:$C$1558,$P56,'소재개발 실험항목_Total_AX팀 관리'!$D$5:$D$1558,$Q56,'소재개발 실험항목_Total_AX팀 관리'!$E$5:$E$1558,$R56,'소재개발 실험항목_Total_AX팀 관리'!$F$5:$F$1558,$S56)</f>
        <v>720</v>
      </c>
      <c r="V56" s="724">
        <f>SUMIFS('소재개발 실험항목_Total_AX팀 관리'!$Y$5:$Y$1558,'소재개발 실험항목_Total_AX팀 관리'!$C$5:$C$1558,$P56,'소재개발 실험항목_Total_AX팀 관리'!$D$5:$D$1558,$Q56,'소재개발 실험항목_Total_AX팀 관리'!$E$5:$E$1558,$R56,'소재개발 실험항목_Total_AX팀 관리'!$F$5:$F$1558,$S56)</f>
        <v>720</v>
      </c>
      <c r="W56" s="725">
        <f t="shared" si="2"/>
        <v>0.40909090909090912</v>
      </c>
      <c r="X56" s="725">
        <f t="shared" si="2"/>
        <v>0.40909090909090912</v>
      </c>
      <c r="Z56" t="s">
        <v>2979</v>
      </c>
      <c r="AA56" t="s">
        <v>2990</v>
      </c>
      <c r="AB56" t="s">
        <v>3022</v>
      </c>
      <c r="AC56" t="s">
        <v>3124</v>
      </c>
      <c r="AD56" s="716">
        <v>0.14000000000000001</v>
      </c>
      <c r="AE56" s="716">
        <v>0.21</v>
      </c>
      <c r="AF56" s="716" t="s">
        <v>3292</v>
      </c>
      <c r="AG56" s="716" t="s">
        <v>3292</v>
      </c>
      <c r="AH56" s="716">
        <v>0.05</v>
      </c>
      <c r="AI56" s="716">
        <v>7.0000000000000007E-2</v>
      </c>
      <c r="AJ56" s="716" t="s">
        <v>3292</v>
      </c>
      <c r="AK56" s="716" t="s">
        <v>3292</v>
      </c>
      <c r="AL56" s="716" t="s">
        <v>3292</v>
      </c>
      <c r="AM56" s="716" t="s">
        <v>3292</v>
      </c>
      <c r="AN56" s="716" t="s">
        <v>3292</v>
      </c>
      <c r="AO56" s="716" t="s">
        <v>3292</v>
      </c>
      <c r="AP56" s="716" t="s">
        <v>3292</v>
      </c>
      <c r="AQ56" s="716" t="s">
        <v>3292</v>
      </c>
      <c r="AR56" s="716" t="s">
        <v>3292</v>
      </c>
      <c r="AS56" s="716" t="s">
        <v>3292</v>
      </c>
      <c r="AT56" s="716" t="s">
        <v>3292</v>
      </c>
      <c r="AU56" s="716" t="s">
        <v>3292</v>
      </c>
      <c r="AV56" s="716" t="s">
        <v>3292</v>
      </c>
      <c r="AW56" s="716" t="s">
        <v>3292</v>
      </c>
      <c r="AX56" s="716" t="s">
        <v>3292</v>
      </c>
      <c r="AY56" s="716" t="s">
        <v>3292</v>
      </c>
      <c r="AZ56" s="716" t="s">
        <v>3292</v>
      </c>
      <c r="BA56" s="716" t="s">
        <v>3292</v>
      </c>
      <c r="BB56" s="716" t="s">
        <v>3292</v>
      </c>
      <c r="BC56" s="716" t="s">
        <v>3292</v>
      </c>
    </row>
    <row r="57" spans="1:55" ht="32.15" hidden="1" customHeight="1">
      <c r="A57" s="717"/>
      <c r="B57" s="717"/>
      <c r="C57" s="717"/>
      <c r="D57" s="717"/>
      <c r="E57" s="717"/>
      <c r="F57" s="717"/>
      <c r="G57" s="717"/>
      <c r="H57" s="717" t="s">
        <v>709</v>
      </c>
      <c r="I57" s="717" t="s">
        <v>2981</v>
      </c>
      <c r="J57" s="717" t="s">
        <v>2986</v>
      </c>
      <c r="K57" s="718">
        <f>SUMIFS('소재개발 실험항목_Total_AX팀 관리'!$V$5:$V$1558,'소재개발 실험항목_Total_AX팀 관리'!$C$5:$C$1558,$H57,'소재개발 실험항목_Total_AX팀 관리'!$D$5:$D$1558,$I57,'소재개발 실험항목_Total_AX팀 관리'!$E$5:$E$1558,$J57)</f>
        <v>964.8</v>
      </c>
      <c r="L57" s="718">
        <f>SUMIFS('소재개발 실험항목_Total_AX팀 관리'!$Y$5:$Y$1558,'소재개발 실험항목_Total_AX팀 관리'!$C$5:$C$1558,$H57,'소재개발 실험항목_Total_AX팀 관리'!$D$5:$D$1558,$I57,'소재개발 실험항목_Total_AX팀 관리'!$E$5:$E$1558,$J57)</f>
        <v>1447.1999999999998</v>
      </c>
      <c r="M57" s="719">
        <f t="shared" si="1"/>
        <v>0.5481818181818181</v>
      </c>
      <c r="N57" s="719">
        <f t="shared" si="1"/>
        <v>0.82227272727272716</v>
      </c>
      <c r="O57" s="717"/>
      <c r="P57" s="717" t="s">
        <v>88</v>
      </c>
      <c r="Q57" s="717" t="s">
        <v>2979</v>
      </c>
      <c r="R57" s="717" t="s">
        <v>1599</v>
      </c>
      <c r="S57" s="717" t="s">
        <v>1622</v>
      </c>
      <c r="T57" s="720" t="str" cm="1">
        <f t="array" ref="T57">_xlfn.TEXTJOIN("→",TRUE,_xlfn.UNIQUE(TRIM(CLEAN(_xlfn._xlws.FILTER('소재개발 실험항목_Total_AX팀 관리'!$H$5:$H$1558,('소재개발 실험항목_Total_AX팀 관리'!$C$5:$C$1558=$P57)*('소재개발 실험항목_Total_AX팀 관리'!$D$5:$D$1558=$Q57)*('소재개발 실험항목_Total_AX팀 관리'!$E$5:$E$1558=$R57)*('소재개발 실험항목_Total_AX팀 관리'!$F$5:$F$1558=$S57)*('소재개발 실험항목_Total_AX팀 관리'!$H$5:$H$1558&lt;&gt;""),"")))))</f>
        <v>분리막 타발 후, 장비에 분리막 고정→Needle의 위치를 분리막에 맞닿게 위치 조절→천공 강도 측정 프로그램을 실행→Data 분석 및 추출</v>
      </c>
      <c r="U57" s="724">
        <f>SUMIFS('소재개발 실험항목_Total_AX팀 관리'!$V$5:$V$1558,'소재개발 실험항목_Total_AX팀 관리'!$C$5:$C$1558,$P57,'소재개발 실험항목_Total_AX팀 관리'!$D$5:$D$1558,$Q57,'소재개발 실험항목_Total_AX팀 관리'!$E$5:$E$1558,$R57,'소재개발 실험항목_Total_AX팀 관리'!$F$5:$F$1558,$S57)</f>
        <v>288</v>
      </c>
      <c r="V57" s="724">
        <f>SUMIFS('소재개발 실험항목_Total_AX팀 관리'!$Y$5:$Y$1558,'소재개발 실험항목_Total_AX팀 관리'!$C$5:$C$1558,$P57,'소재개발 실험항목_Total_AX팀 관리'!$D$5:$D$1558,$Q57,'소재개발 실험항목_Total_AX팀 관리'!$E$5:$E$1558,$R57,'소재개발 실험항목_Total_AX팀 관리'!$F$5:$F$1558,$S57)</f>
        <v>288</v>
      </c>
      <c r="W57" s="725">
        <f t="shared" si="2"/>
        <v>0.16363636363636364</v>
      </c>
      <c r="X57" s="725">
        <f t="shared" si="2"/>
        <v>0.16363636363636364</v>
      </c>
      <c r="Z57" t="s">
        <v>2979</v>
      </c>
      <c r="AA57" t="s">
        <v>2990</v>
      </c>
      <c r="AB57" t="s">
        <v>3022</v>
      </c>
      <c r="AC57" t="s">
        <v>3125</v>
      </c>
      <c r="AD57" s="716" t="s">
        <v>3292</v>
      </c>
      <c r="AE57" s="716" t="s">
        <v>3292</v>
      </c>
      <c r="AF57" s="716" t="s">
        <v>3292</v>
      </c>
      <c r="AG57" s="716" t="s">
        <v>3292</v>
      </c>
      <c r="AH57" s="716" t="s">
        <v>3292</v>
      </c>
      <c r="AI57" s="716" t="s">
        <v>3292</v>
      </c>
      <c r="AJ57" s="716">
        <v>0.11</v>
      </c>
      <c r="AK57" s="716">
        <v>0.53</v>
      </c>
      <c r="AL57" s="716">
        <v>0.21</v>
      </c>
      <c r="AM57" s="716">
        <v>0.7</v>
      </c>
      <c r="AN57" s="716">
        <v>0.11</v>
      </c>
      <c r="AO57" s="716">
        <v>0.53</v>
      </c>
      <c r="AP57" s="716" t="s">
        <v>3292</v>
      </c>
      <c r="AQ57" s="716" t="s">
        <v>3292</v>
      </c>
      <c r="AR57" s="716" t="s">
        <v>3292</v>
      </c>
      <c r="AS57" s="716" t="s">
        <v>3292</v>
      </c>
      <c r="AT57" s="716" t="s">
        <v>3292</v>
      </c>
      <c r="AU57" s="716" t="s">
        <v>3292</v>
      </c>
      <c r="AV57" s="716" t="s">
        <v>3292</v>
      </c>
      <c r="AW57" s="716" t="s">
        <v>3292</v>
      </c>
      <c r="AX57" s="716" t="s">
        <v>3292</v>
      </c>
      <c r="AY57" s="716" t="s">
        <v>3292</v>
      </c>
      <c r="AZ57" s="716" t="s">
        <v>3292</v>
      </c>
      <c r="BA57" s="716" t="s">
        <v>3292</v>
      </c>
      <c r="BB57" s="716" t="s">
        <v>3292</v>
      </c>
      <c r="BC57" s="716" t="s">
        <v>3292</v>
      </c>
    </row>
    <row r="58" spans="1:55" ht="32.15" hidden="1" customHeight="1">
      <c r="A58" s="717"/>
      <c r="B58" s="717"/>
      <c r="C58" s="717"/>
      <c r="D58" s="717"/>
      <c r="E58" s="717"/>
      <c r="F58" s="717"/>
      <c r="G58" s="717"/>
      <c r="H58" s="717" t="s">
        <v>709</v>
      </c>
      <c r="I58" s="717" t="s">
        <v>2981</v>
      </c>
      <c r="J58" s="717" t="s">
        <v>2992</v>
      </c>
      <c r="K58" s="718">
        <f>SUMIFS('소재개발 실험항목_Total_AX팀 관리'!$V$5:$V$1558,'소재개발 실험항목_Total_AX팀 관리'!$C$5:$C$1558,$H58,'소재개발 실험항목_Total_AX팀 관리'!$D$5:$D$1558,$I58,'소재개발 실험항목_Total_AX팀 관리'!$E$5:$E$1558,$J58)</f>
        <v>28.799999999999997</v>
      </c>
      <c r="L58" s="718">
        <f>SUMIFS('소재개발 실험항목_Total_AX팀 관리'!$Y$5:$Y$1558,'소재개발 실험항목_Total_AX팀 관리'!$C$5:$C$1558,$H58,'소재개발 실험항목_Total_AX팀 관리'!$D$5:$D$1558,$I58,'소재개발 실험항목_Total_AX팀 관리'!$E$5:$E$1558,$J58)</f>
        <v>43.2</v>
      </c>
      <c r="M58" s="719">
        <f t="shared" si="1"/>
        <v>1.6363636363636361E-2</v>
      </c>
      <c r="N58" s="719">
        <f t="shared" si="1"/>
        <v>2.4545454545454547E-2</v>
      </c>
      <c r="O58" s="717"/>
      <c r="P58" s="717" t="s">
        <v>88</v>
      </c>
      <c r="Q58" s="717" t="s">
        <v>2979</v>
      </c>
      <c r="R58" s="717" t="s">
        <v>1599</v>
      </c>
      <c r="S58" s="717" t="s">
        <v>244</v>
      </c>
      <c r="T58" s="720" t="str" cm="1">
        <f t="array" ref="T58">_xlfn.TEXTJOIN("→",TRUE,_xlfn.UNIQUE(TRIM(CLEAN(_xlfn._xlws.FILTER('소재개발 실험항목_Total_AX팀 관리'!$H$5:$H$1558,('소재개발 실험항목_Total_AX팀 관리'!$C$5:$C$1558=$P58)*('소재개발 실험항목_Total_AX팀 관리'!$D$5:$D$1558=$Q58)*('소재개발 실험항목_Total_AX팀 관리'!$E$5:$E$1558=$R58)*('소재개발 실험항목_Total_AX팀 관리'!$F$5:$F$1558=$S58)*('소재개발 실험항목_Total_AX팀 관리'!$H$5:$H$1558&lt;&gt;""),"")))))</f>
        <v>샘플링→샘플 홀더 장비로 투입→이미지 생성→EDS 분석→Data 저장→샘플 홀더 자동 배출</v>
      </c>
      <c r="U58" s="724">
        <f>SUMIFS('소재개발 실험항목_Total_AX팀 관리'!$V$5:$V$1558,'소재개발 실험항목_Total_AX팀 관리'!$C$5:$C$1558,$P58,'소재개발 실험항목_Total_AX팀 관리'!$D$5:$D$1558,$Q58,'소재개발 실험항목_Total_AX팀 관리'!$E$5:$E$1558,$R58,'소재개발 실험항목_Total_AX팀 관리'!$F$5:$F$1558,$S58)</f>
        <v>576</v>
      </c>
      <c r="V58" s="724">
        <f>SUMIFS('소재개발 실험항목_Total_AX팀 관리'!$Y$5:$Y$1558,'소재개발 실험항목_Total_AX팀 관리'!$C$5:$C$1558,$P58,'소재개발 실험항목_Total_AX팀 관리'!$D$5:$D$1558,$Q58,'소재개발 실험항목_Total_AX팀 관리'!$E$5:$E$1558,$R58,'소재개발 실험항목_Total_AX팀 관리'!$F$5:$F$1558,$S58)</f>
        <v>576</v>
      </c>
      <c r="W58" s="725">
        <f t="shared" si="2"/>
        <v>0.32727272727272727</v>
      </c>
      <c r="X58" s="725">
        <f t="shared" si="2"/>
        <v>0.32727272727272727</v>
      </c>
      <c r="Z58" t="s">
        <v>2979</v>
      </c>
      <c r="AA58" t="s">
        <v>2990</v>
      </c>
      <c r="AB58" t="s">
        <v>3060</v>
      </c>
      <c r="AC58" t="s">
        <v>3126</v>
      </c>
      <c r="AD58" s="716" t="s">
        <v>3292</v>
      </c>
      <c r="AE58" s="716" t="s">
        <v>3292</v>
      </c>
      <c r="AF58" s="716" t="s">
        <v>3292</v>
      </c>
      <c r="AG58" s="716" t="s">
        <v>3292</v>
      </c>
      <c r="AH58" s="716" t="s">
        <v>3292</v>
      </c>
      <c r="AI58" s="716" t="s">
        <v>3292</v>
      </c>
      <c r="AJ58" s="716" t="s">
        <v>3292</v>
      </c>
      <c r="AK58" s="716" t="s">
        <v>3292</v>
      </c>
      <c r="AL58" s="716" t="s">
        <v>3292</v>
      </c>
      <c r="AM58" s="716" t="s">
        <v>3292</v>
      </c>
      <c r="AN58" s="716" t="s">
        <v>3292</v>
      </c>
      <c r="AO58" s="716" t="s">
        <v>3292</v>
      </c>
      <c r="AP58" s="716" t="s">
        <v>3292</v>
      </c>
      <c r="AQ58" s="716" t="s">
        <v>3292</v>
      </c>
      <c r="AR58" s="716" t="s">
        <v>3292</v>
      </c>
      <c r="AS58" s="716" t="s">
        <v>3292</v>
      </c>
      <c r="AT58" s="716" t="s">
        <v>3292</v>
      </c>
      <c r="AU58" s="716" t="s">
        <v>3292</v>
      </c>
      <c r="AV58" s="716" t="s">
        <v>3292</v>
      </c>
      <c r="AW58" s="716" t="s">
        <v>3292</v>
      </c>
      <c r="AX58" s="716">
        <v>0.8</v>
      </c>
      <c r="AY58" s="716">
        <v>1.23</v>
      </c>
      <c r="AZ58" s="716" t="s">
        <v>3292</v>
      </c>
      <c r="BA58" s="716" t="s">
        <v>3292</v>
      </c>
      <c r="BB58" s="716" t="s">
        <v>3292</v>
      </c>
      <c r="BC58" s="716" t="s">
        <v>3292</v>
      </c>
    </row>
    <row r="59" spans="1:55" ht="32.15" hidden="1" customHeight="1">
      <c r="A59" s="717"/>
      <c r="B59" s="717"/>
      <c r="C59" s="717"/>
      <c r="D59" s="717"/>
      <c r="E59" s="717"/>
      <c r="F59" s="717"/>
      <c r="G59" s="717"/>
      <c r="H59" s="717" t="s">
        <v>709</v>
      </c>
      <c r="I59" s="717" t="s">
        <v>2981</v>
      </c>
      <c r="J59" s="717" t="s">
        <v>2987</v>
      </c>
      <c r="K59" s="718">
        <f>SUMIFS('소재개발 실험항목_Total_AX팀 관리'!$V$5:$V$1558,'소재개발 실험항목_Total_AX팀 관리'!$C$5:$C$1558,$H59,'소재개발 실험항목_Total_AX팀 관리'!$D$5:$D$1558,$I59,'소재개발 실험항목_Total_AX팀 관리'!$E$5:$E$1558,$J59)</f>
        <v>518.40000000000009</v>
      </c>
      <c r="L59" s="718">
        <f>SUMIFS('소재개발 실험항목_Total_AX팀 관리'!$Y$5:$Y$1558,'소재개발 실험항목_Total_AX팀 관리'!$C$5:$C$1558,$H59,'소재개발 실험항목_Total_AX팀 관리'!$D$5:$D$1558,$I59,'소재개발 실험항목_Total_AX팀 관리'!$E$5:$E$1558,$J59)</f>
        <v>777.59999999999991</v>
      </c>
      <c r="M59" s="719">
        <f t="shared" si="1"/>
        <v>0.29454545454545461</v>
      </c>
      <c r="N59" s="719">
        <f t="shared" si="1"/>
        <v>0.44181818181818178</v>
      </c>
      <c r="O59" s="717"/>
      <c r="P59" s="717" t="s">
        <v>88</v>
      </c>
      <c r="Q59" s="717" t="s">
        <v>2979</v>
      </c>
      <c r="R59" s="717" t="s">
        <v>1599</v>
      </c>
      <c r="S59" s="717" t="s">
        <v>1634</v>
      </c>
      <c r="T59" s="720" t="str" cm="1">
        <f t="array" ref="T59">_xlfn.TEXTJOIN("→",TRUE,_xlfn.UNIQUE(TRIM(CLEAN(_xlfn._xlws.FILTER('소재개발 실험항목_Total_AX팀 관리'!$H$5:$H$1558,('소재개발 실험항목_Total_AX팀 관리'!$C$5:$C$1558=$P59)*('소재개발 실험항목_Total_AX팀 관리'!$D$5:$D$1558=$Q59)*('소재개발 실험항목_Total_AX팀 관리'!$E$5:$E$1558=$R59)*('소재개발 실험항목_Total_AX팀 관리'!$F$5:$F$1558=$S59)*('소재개발 실험항목_Total_AX팀 관리'!$H$5:$H$1558&lt;&gt;""),"")))))</f>
        <v>분리막 타발→장비에 분리막 고정→인장 강도 측정 프로그램 실행→Data 분석 및 추출</v>
      </c>
      <c r="U59" s="724">
        <f>SUMIFS('소재개발 실험항목_Total_AX팀 관리'!$V$5:$V$1558,'소재개발 실험항목_Total_AX팀 관리'!$C$5:$C$1558,$P59,'소재개발 실험항목_Total_AX팀 관리'!$D$5:$D$1558,$Q59,'소재개발 실험항목_Total_AX팀 관리'!$E$5:$E$1558,$R59,'소재개발 실험항목_Total_AX팀 관리'!$F$5:$F$1558,$S59)</f>
        <v>288</v>
      </c>
      <c r="V59" s="724">
        <f>SUMIFS('소재개발 실험항목_Total_AX팀 관리'!$Y$5:$Y$1558,'소재개발 실험항목_Total_AX팀 관리'!$C$5:$C$1558,$P59,'소재개발 실험항목_Total_AX팀 관리'!$D$5:$D$1558,$Q59,'소재개발 실험항목_Total_AX팀 관리'!$E$5:$E$1558,$R59,'소재개발 실험항목_Total_AX팀 관리'!$F$5:$F$1558,$S59)</f>
        <v>1440</v>
      </c>
      <c r="W59" s="725">
        <f t="shared" si="2"/>
        <v>0.16363636363636364</v>
      </c>
      <c r="X59" s="725">
        <f t="shared" si="2"/>
        <v>0.81818181818181823</v>
      </c>
      <c r="Z59" t="s">
        <v>2979</v>
      </c>
      <c r="AA59" t="s">
        <v>2990</v>
      </c>
      <c r="AB59" t="s">
        <v>3060</v>
      </c>
      <c r="AC59" t="s">
        <v>3127</v>
      </c>
      <c r="AD59" s="716" t="s">
        <v>3292</v>
      </c>
      <c r="AE59" s="716" t="s">
        <v>3292</v>
      </c>
      <c r="AF59" s="716" t="s">
        <v>3292</v>
      </c>
      <c r="AG59" s="716" t="s">
        <v>3292</v>
      </c>
      <c r="AH59" s="716" t="s">
        <v>3292</v>
      </c>
      <c r="AI59" s="716" t="s">
        <v>3292</v>
      </c>
      <c r="AJ59" s="716" t="s">
        <v>3292</v>
      </c>
      <c r="AK59" s="716" t="s">
        <v>3292</v>
      </c>
      <c r="AL59" s="716" t="s">
        <v>3292</v>
      </c>
      <c r="AM59" s="716" t="s">
        <v>3292</v>
      </c>
      <c r="AN59" s="716" t="s">
        <v>3292</v>
      </c>
      <c r="AO59" s="716" t="s">
        <v>3292</v>
      </c>
      <c r="AP59" s="716" t="s">
        <v>3292</v>
      </c>
      <c r="AQ59" s="716" t="s">
        <v>3292</v>
      </c>
      <c r="AR59" s="716" t="s">
        <v>3292</v>
      </c>
      <c r="AS59" s="716" t="s">
        <v>3292</v>
      </c>
      <c r="AT59" s="716" t="s">
        <v>3292</v>
      </c>
      <c r="AU59" s="716" t="s">
        <v>3292</v>
      </c>
      <c r="AV59" s="716" t="s">
        <v>3292</v>
      </c>
      <c r="AW59" s="716" t="s">
        <v>3292</v>
      </c>
      <c r="AX59" s="716" t="s">
        <v>3292</v>
      </c>
      <c r="AY59" s="716" t="s">
        <v>3292</v>
      </c>
      <c r="AZ59" s="716">
        <v>2.64</v>
      </c>
      <c r="BA59" s="716">
        <v>13.3</v>
      </c>
      <c r="BB59" s="716" t="s">
        <v>3292</v>
      </c>
      <c r="BC59" s="716" t="s">
        <v>3292</v>
      </c>
    </row>
    <row r="60" spans="1:55" ht="32.15" hidden="1" customHeight="1">
      <c r="A60" s="717"/>
      <c r="B60" s="717"/>
      <c r="C60" s="717"/>
      <c r="D60" s="717"/>
      <c r="E60" s="717"/>
      <c r="F60" s="717"/>
      <c r="G60" s="717"/>
      <c r="H60" s="717" t="s">
        <v>90</v>
      </c>
      <c r="I60" s="717" t="s">
        <v>2979</v>
      </c>
      <c r="J60" s="717" t="s">
        <v>2993</v>
      </c>
      <c r="K60" s="718">
        <f>SUMIFS('소재개발 실험항목_Total_AX팀 관리'!$V$5:$V$1558,'소재개발 실험항목_Total_AX팀 관리'!$C$5:$C$1558,$H60,'소재개발 실험항목_Total_AX팀 관리'!$D$5:$D$1558,$I60,'소재개발 실험항목_Total_AX팀 관리'!$E$5:$E$1558,$J60)</f>
        <v>0</v>
      </c>
      <c r="L60" s="718">
        <f>SUMIFS('소재개발 실험항목_Total_AX팀 관리'!$Y$5:$Y$1558,'소재개발 실험항목_Total_AX팀 관리'!$C$5:$C$1558,$H60,'소재개발 실험항목_Total_AX팀 관리'!$D$5:$D$1558,$I60,'소재개발 실험항목_Total_AX팀 관리'!$E$5:$E$1558,$J60)</f>
        <v>0</v>
      </c>
      <c r="M60" s="719">
        <f t="shared" si="1"/>
        <v>0</v>
      </c>
      <c r="N60" s="719">
        <f t="shared" si="1"/>
        <v>0</v>
      </c>
      <c r="O60" s="717"/>
      <c r="P60" s="717" t="s">
        <v>88</v>
      </c>
      <c r="Q60" s="717" t="s">
        <v>2979</v>
      </c>
      <c r="R60" s="717" t="s">
        <v>1599</v>
      </c>
      <c r="S60" s="717" t="s">
        <v>922</v>
      </c>
      <c r="T60" s="720" t="str" cm="1">
        <f t="array" ref="T60">_xlfn.TEXTJOIN("→",TRUE,_xlfn.UNIQUE(TRIM(CLEAN(_xlfn._xlws.FILTER('소재개발 실험항목_Total_AX팀 관리'!$H$5:$H$1558,('소재개발 실험항목_Total_AX팀 관리'!$C$5:$C$1558=$P60)*('소재개발 실험항목_Total_AX팀 관리'!$D$5:$D$1558=$Q60)*('소재개발 실험항목_Total_AX팀 관리'!$E$5:$E$1558=$R60)*('소재개발 실험항목_Total_AX팀 관리'!$F$5:$F$1558=$S60)*('소재개발 실험항목_Total_AX팀 관리'!$H$5:$H$1558&lt;&gt;""),"")))))</f>
        <v>샘플 준비→TGA 분석</v>
      </c>
      <c r="U60" s="724">
        <f>SUMIFS('소재개발 실험항목_Total_AX팀 관리'!$V$5:$V$1558,'소재개발 실험항목_Total_AX팀 관리'!$C$5:$C$1558,$P60,'소재개발 실험항목_Total_AX팀 관리'!$D$5:$D$1558,$Q60,'소재개발 실험항목_Total_AX팀 관리'!$E$5:$E$1558,$R60,'소재개발 실험항목_Total_AX팀 관리'!$F$5:$F$1558,$S60)</f>
        <v>1.2000000000000002</v>
      </c>
      <c r="V60" s="724">
        <f>SUMIFS('소재개발 실험항목_Total_AX팀 관리'!$Y$5:$Y$1558,'소재개발 실험항목_Total_AX팀 관리'!$C$5:$C$1558,$P60,'소재개발 실험항목_Total_AX팀 관리'!$D$5:$D$1558,$Q60,'소재개발 실험항목_Total_AX팀 관리'!$E$5:$E$1558,$R60,'소재개발 실험항목_Total_AX팀 관리'!$F$5:$F$1558,$S60)</f>
        <v>1.2000000000000002</v>
      </c>
      <c r="W60" s="725">
        <f t="shared" si="2"/>
        <v>6.8181818181818187E-4</v>
      </c>
      <c r="X60" s="725">
        <f t="shared" si="2"/>
        <v>6.8181818181818187E-4</v>
      </c>
      <c r="Z60" t="s">
        <v>2979</v>
      </c>
      <c r="AA60" t="s">
        <v>2982</v>
      </c>
      <c r="AB60" t="s">
        <v>99</v>
      </c>
      <c r="AC60" t="s">
        <v>3128</v>
      </c>
      <c r="AD60" s="716" t="s">
        <v>3292</v>
      </c>
      <c r="AE60" s="716" t="s">
        <v>3292</v>
      </c>
      <c r="AF60" s="716" t="s">
        <v>3292</v>
      </c>
      <c r="AG60" s="716" t="s">
        <v>3292</v>
      </c>
      <c r="AH60" s="716" t="s">
        <v>3292</v>
      </c>
      <c r="AI60" s="716" t="s">
        <v>3292</v>
      </c>
      <c r="AJ60" s="716" t="s">
        <v>3292</v>
      </c>
      <c r="AK60" s="716" t="s">
        <v>3292</v>
      </c>
      <c r="AL60" s="716" t="s">
        <v>3292</v>
      </c>
      <c r="AM60" s="716" t="s">
        <v>3292</v>
      </c>
      <c r="AN60" s="716" t="s">
        <v>3292</v>
      </c>
      <c r="AO60" s="716" t="s">
        <v>3292</v>
      </c>
      <c r="AP60" s="716" t="s">
        <v>3292</v>
      </c>
      <c r="AQ60" s="716" t="s">
        <v>3292</v>
      </c>
      <c r="AR60" s="716" t="s">
        <v>3292</v>
      </c>
      <c r="AS60" s="716" t="s">
        <v>3292</v>
      </c>
      <c r="AT60" s="716">
        <v>0.11</v>
      </c>
      <c r="AU60" s="716">
        <v>0.11</v>
      </c>
      <c r="AV60" s="716">
        <v>0.19</v>
      </c>
      <c r="AW60" s="716">
        <v>0.19</v>
      </c>
      <c r="AX60" s="716" t="s">
        <v>3292</v>
      </c>
      <c r="AY60" s="716" t="s">
        <v>3292</v>
      </c>
      <c r="AZ60" s="716" t="s">
        <v>3292</v>
      </c>
      <c r="BA60" s="716" t="s">
        <v>3292</v>
      </c>
      <c r="BB60" s="716" t="s">
        <v>3292</v>
      </c>
      <c r="BC60" s="716" t="s">
        <v>3292</v>
      </c>
    </row>
    <row r="61" spans="1:55" ht="32.15" hidden="1" customHeight="1">
      <c r="A61" s="717"/>
      <c r="B61" s="717"/>
      <c r="C61" s="717"/>
      <c r="D61" s="717"/>
      <c r="E61" s="717"/>
      <c r="F61" s="717"/>
      <c r="G61" s="717"/>
      <c r="H61" s="717" t="s">
        <v>90</v>
      </c>
      <c r="I61" s="717" t="s">
        <v>2979</v>
      </c>
      <c r="J61" s="717" t="s">
        <v>2994</v>
      </c>
      <c r="K61" s="718">
        <f>SUMIFS('소재개발 실험항목_Total_AX팀 관리'!$V$5:$V$1558,'소재개발 실험항목_Total_AX팀 관리'!$C$5:$C$1558,$H61,'소재개발 실험항목_Total_AX팀 관리'!$D$5:$D$1558,$I61,'소재개발 실험항목_Total_AX팀 관리'!$E$5:$E$1558,$J61)</f>
        <v>0</v>
      </c>
      <c r="L61" s="718">
        <f>SUMIFS('소재개발 실험항목_Total_AX팀 관리'!$Y$5:$Y$1558,'소재개발 실험항목_Total_AX팀 관리'!$C$5:$C$1558,$H61,'소재개발 실험항목_Total_AX팀 관리'!$D$5:$D$1558,$I61,'소재개발 실험항목_Total_AX팀 관리'!$E$5:$E$1558,$J61)</f>
        <v>0</v>
      </c>
      <c r="M61" s="719">
        <f t="shared" si="1"/>
        <v>0</v>
      </c>
      <c r="N61" s="719">
        <f t="shared" si="1"/>
        <v>0</v>
      </c>
      <c r="O61" s="717"/>
      <c r="P61" s="717" t="s">
        <v>88</v>
      </c>
      <c r="Q61" s="717" t="s">
        <v>2979</v>
      </c>
      <c r="R61" s="717" t="s">
        <v>1599</v>
      </c>
      <c r="S61" s="717" t="s">
        <v>3013</v>
      </c>
      <c r="T61" s="720" t="str" cm="1">
        <f t="array" ref="T61">_xlfn.TEXTJOIN("→",TRUE,_xlfn.UNIQUE(TRIM(CLEAN(_xlfn._xlws.FILTER('소재개발 실험항목_Total_AX팀 관리'!$H$5:$H$1558,('소재개발 실험항목_Total_AX팀 관리'!$C$5:$C$1558=$P61)*('소재개발 실험항목_Total_AX팀 관리'!$D$5:$D$1558=$Q61)*('소재개발 실험항목_Total_AX팀 관리'!$E$5:$E$1558=$R61)*('소재개발 실험항목_Total_AX팀 관리'!$F$5:$F$1558=$S61)*('소재개발 실험항목_Total_AX팀 관리'!$H$5:$H$1558&lt;&gt;""),"")))))</f>
        <v>분리막 타발하여 준비→장비에 분리막 고정 후 열특성 측정→Data 분석 및 추출</v>
      </c>
      <c r="U61" s="724">
        <f>SUMIFS('소재개발 실험항목_Total_AX팀 관리'!$V$5:$V$1558,'소재개발 실험항목_Total_AX팀 관리'!$C$5:$C$1558,$P61,'소재개발 실험항목_Total_AX팀 관리'!$D$5:$D$1558,$Q61,'소재개발 실험항목_Total_AX팀 관리'!$E$5:$E$1558,$R61,'소재개발 실험항목_Total_AX팀 관리'!$F$5:$F$1558,$S61)</f>
        <v>25.04347826086957</v>
      </c>
      <c r="V61" s="724">
        <f>SUMIFS('소재개발 실험항목_Total_AX팀 관리'!$Y$5:$Y$1558,'소재개발 실험항목_Total_AX팀 관리'!$C$5:$C$1558,$P61,'소재개발 실험항목_Total_AX팀 관리'!$D$5:$D$1558,$Q61,'소재개발 실험항목_Total_AX팀 관리'!$E$5:$E$1558,$R61,'소재개발 실험항목_Total_AX팀 관리'!$F$5:$F$1558,$S61)</f>
        <v>25.04347826086957</v>
      </c>
      <c r="W61" s="725">
        <f t="shared" si="2"/>
        <v>1.422924901185771E-2</v>
      </c>
      <c r="X61" s="725">
        <f t="shared" si="2"/>
        <v>1.422924901185771E-2</v>
      </c>
      <c r="Z61" t="s">
        <v>2979</v>
      </c>
      <c r="AA61" t="s">
        <v>2982</v>
      </c>
      <c r="AB61" t="s">
        <v>3014</v>
      </c>
      <c r="AC61" t="s">
        <v>3129</v>
      </c>
      <c r="AD61" s="716" t="s">
        <v>3292</v>
      </c>
      <c r="AE61" s="716" t="s">
        <v>3292</v>
      </c>
      <c r="AF61" s="716" t="s">
        <v>3292</v>
      </c>
      <c r="AG61" s="716" t="s">
        <v>3292</v>
      </c>
      <c r="AH61" s="716" t="s">
        <v>3292</v>
      </c>
      <c r="AI61" s="716" t="s">
        <v>3292</v>
      </c>
      <c r="AJ61" s="716" t="s">
        <v>3292</v>
      </c>
      <c r="AK61" s="716" t="s">
        <v>3292</v>
      </c>
      <c r="AL61" s="716" t="s">
        <v>3292</v>
      </c>
      <c r="AM61" s="716" t="s">
        <v>3292</v>
      </c>
      <c r="AN61" s="716" t="s">
        <v>3292</v>
      </c>
      <c r="AO61" s="716" t="s">
        <v>3292</v>
      </c>
      <c r="AP61" s="716" t="s">
        <v>3292</v>
      </c>
      <c r="AQ61" s="716" t="s">
        <v>3292</v>
      </c>
      <c r="AR61" s="716" t="s">
        <v>3292</v>
      </c>
      <c r="AS61" s="716" t="s">
        <v>3292</v>
      </c>
      <c r="AT61" s="716">
        <v>0.11</v>
      </c>
      <c r="AU61" s="716">
        <v>0.11</v>
      </c>
      <c r="AV61" s="716">
        <v>0.19</v>
      </c>
      <c r="AW61" s="716">
        <v>0.19</v>
      </c>
      <c r="AX61" s="716" t="s">
        <v>3292</v>
      </c>
      <c r="AY61" s="716" t="s">
        <v>3292</v>
      </c>
      <c r="AZ61" s="716" t="s">
        <v>3292</v>
      </c>
      <c r="BA61" s="716" t="s">
        <v>3292</v>
      </c>
      <c r="BB61" s="716" t="s">
        <v>3292</v>
      </c>
      <c r="BC61" s="716" t="s">
        <v>3292</v>
      </c>
    </row>
    <row r="62" spans="1:55" ht="32.15" hidden="1" customHeight="1">
      <c r="A62" s="717"/>
      <c r="B62" s="717"/>
      <c r="C62" s="717"/>
      <c r="D62" s="717"/>
      <c r="E62" s="717"/>
      <c r="F62" s="717"/>
      <c r="G62" s="717"/>
      <c r="H62" s="717" t="s">
        <v>90</v>
      </c>
      <c r="I62" s="717" t="s">
        <v>2979</v>
      </c>
      <c r="J62" s="717" t="s">
        <v>2995</v>
      </c>
      <c r="K62" s="718">
        <f>SUMIFS('소재개발 실험항목_Total_AX팀 관리'!$V$5:$V$1558,'소재개발 실험항목_Total_AX팀 관리'!$C$5:$C$1558,$H62,'소재개발 실험항목_Total_AX팀 관리'!$D$5:$D$1558,$I62,'소재개발 실험항목_Total_AX팀 관리'!$E$5:$E$1558,$J62)</f>
        <v>0</v>
      </c>
      <c r="L62" s="718">
        <f>SUMIFS('소재개발 실험항목_Total_AX팀 관리'!$Y$5:$Y$1558,'소재개발 실험항목_Total_AX팀 관리'!$C$5:$C$1558,$H62,'소재개발 실험항목_Total_AX팀 관리'!$D$5:$D$1558,$I62,'소재개발 실험항목_Total_AX팀 관리'!$E$5:$E$1558,$J62)</f>
        <v>0</v>
      </c>
      <c r="M62" s="719">
        <f t="shared" si="1"/>
        <v>0</v>
      </c>
      <c r="N62" s="719">
        <f t="shared" si="1"/>
        <v>0</v>
      </c>
      <c r="O62" s="717"/>
      <c r="P62" s="717" t="s">
        <v>88</v>
      </c>
      <c r="Q62" s="717" t="s">
        <v>2979</v>
      </c>
      <c r="R62" s="717" t="s">
        <v>1599</v>
      </c>
      <c r="S62" s="717" t="s">
        <v>101</v>
      </c>
      <c r="T62" s="720" t="str" cm="1">
        <f t="array" ref="T62">_xlfn.TEXTJOIN("→",TRUE,_xlfn.UNIQUE(TRIM(CLEAN(_xlfn._xlws.FILTER('소재개발 실험항목_Total_AX팀 관리'!$H$5:$H$1558,('소재개발 실험항목_Total_AX팀 관리'!$C$5:$C$1558=$P62)*('소재개발 실험항목_Total_AX팀 관리'!$D$5:$D$1558=$Q62)*('소재개발 실험항목_Total_AX팀 관리'!$E$5:$E$1558=$R62)*('소재개발 실험항목_Total_AX팀 관리'!$F$5:$F$1558=$S62)*('소재개발 실험항목_Total_AX팀 관리'!$H$5:$H$1558&lt;&gt;""),"")))))</f>
        <v>분리막 타발하여 준비→Al pouch에 분리막을 넣고, 전해액 넣은 후 밀봉→30분간 분리막을 가열→수축된 분리막 길이 측정</v>
      </c>
      <c r="U62" s="724">
        <f>SUMIFS('소재개발 실험항목_Total_AX팀 관리'!$V$5:$V$1558,'소재개발 실험항목_Total_AX팀 관리'!$C$5:$C$1558,$P62,'소재개발 실험항목_Total_AX팀 관리'!$D$5:$D$1558,$Q62,'소재개발 실험항목_Total_AX팀 관리'!$E$5:$E$1558,$R62,'소재개발 실험항목_Total_AX팀 관리'!$F$5:$F$1558,$S62)</f>
        <v>384</v>
      </c>
      <c r="V62" s="724">
        <f>SUMIFS('소재개발 실험항목_Total_AX팀 관리'!$Y$5:$Y$1558,'소재개발 실험항목_Total_AX팀 관리'!$C$5:$C$1558,$P62,'소재개발 실험항목_Total_AX팀 관리'!$D$5:$D$1558,$Q62,'소재개발 실험항목_Total_AX팀 관리'!$E$5:$E$1558,$R62,'소재개발 실험항목_Total_AX팀 관리'!$F$5:$F$1558,$S62)</f>
        <v>1152</v>
      </c>
      <c r="W62" s="725">
        <f t="shared" si="2"/>
        <v>0.21818181818181817</v>
      </c>
      <c r="X62" s="725">
        <f t="shared" si="2"/>
        <v>0.65454545454545454</v>
      </c>
      <c r="Z62" t="s">
        <v>2979</v>
      </c>
      <c r="AA62" t="s">
        <v>2982</v>
      </c>
      <c r="AB62" t="s">
        <v>3002</v>
      </c>
      <c r="AC62" t="s">
        <v>3120</v>
      </c>
      <c r="AD62" s="716" t="s">
        <v>3292</v>
      </c>
      <c r="AE62" s="716" t="s">
        <v>3292</v>
      </c>
      <c r="AF62" s="716" t="s">
        <v>3292</v>
      </c>
      <c r="AG62" s="716" t="s">
        <v>3292</v>
      </c>
      <c r="AH62" s="716" t="s">
        <v>3292</v>
      </c>
      <c r="AI62" s="716" t="s">
        <v>3292</v>
      </c>
      <c r="AJ62" s="716" t="s">
        <v>3292</v>
      </c>
      <c r="AK62" s="716" t="s">
        <v>3292</v>
      </c>
      <c r="AL62" s="716" t="s">
        <v>3292</v>
      </c>
      <c r="AM62" s="716" t="s">
        <v>3292</v>
      </c>
      <c r="AN62" s="716" t="s">
        <v>3292</v>
      </c>
      <c r="AO62" s="716" t="s">
        <v>3292</v>
      </c>
      <c r="AP62" s="716">
        <v>0.09</v>
      </c>
      <c r="AQ62" s="716">
        <v>1.46</v>
      </c>
      <c r="AR62" s="716">
        <v>0.04</v>
      </c>
      <c r="AS62" s="716">
        <v>0.06</v>
      </c>
      <c r="AT62" s="716" t="s">
        <v>3292</v>
      </c>
      <c r="AU62" s="716" t="s">
        <v>3292</v>
      </c>
      <c r="AV62" s="716" t="s">
        <v>3292</v>
      </c>
      <c r="AW62" s="716" t="s">
        <v>3292</v>
      </c>
      <c r="AX62" s="716" t="s">
        <v>3292</v>
      </c>
      <c r="AY62" s="716" t="s">
        <v>3292</v>
      </c>
      <c r="AZ62" s="716" t="s">
        <v>3292</v>
      </c>
      <c r="BA62" s="716" t="s">
        <v>3292</v>
      </c>
      <c r="BB62" s="716" t="s">
        <v>3292</v>
      </c>
      <c r="BC62" s="716" t="s">
        <v>3292</v>
      </c>
    </row>
    <row r="63" spans="1:55" ht="32.15" hidden="1" customHeight="1">
      <c r="A63" s="717"/>
      <c r="B63" s="717"/>
      <c r="C63" s="717"/>
      <c r="D63" s="717"/>
      <c r="E63" s="717"/>
      <c r="F63" s="717"/>
      <c r="G63" s="717"/>
      <c r="H63" s="717" t="s">
        <v>90</v>
      </c>
      <c r="I63" s="717" t="s">
        <v>2979</v>
      </c>
      <c r="J63" s="717" t="s">
        <v>2996</v>
      </c>
      <c r="K63" s="718">
        <f>SUMIFS('소재개발 실험항목_Total_AX팀 관리'!$V$5:$V$1558,'소재개발 실험항목_Total_AX팀 관리'!$C$5:$C$1558,$H63,'소재개발 실험항목_Total_AX팀 관리'!$D$5:$D$1558,$I63,'소재개발 실험항목_Total_AX팀 관리'!$E$5:$E$1558,$J63)</f>
        <v>120</v>
      </c>
      <c r="L63" s="718">
        <f>SUMIFS('소재개발 실험항목_Total_AX팀 관리'!$Y$5:$Y$1558,'소재개발 실험항목_Total_AX팀 관리'!$C$5:$C$1558,$H63,'소재개발 실험항목_Total_AX팀 관리'!$D$5:$D$1558,$I63,'소재개발 실험항목_Total_AX팀 관리'!$E$5:$E$1558,$J63)</f>
        <v>120</v>
      </c>
      <c r="M63" s="719">
        <f t="shared" si="1"/>
        <v>6.8181818181818177E-2</v>
      </c>
      <c r="N63" s="719">
        <f t="shared" si="1"/>
        <v>6.8181818181818177E-2</v>
      </c>
      <c r="O63" s="717"/>
      <c r="P63" s="717" t="s">
        <v>88</v>
      </c>
      <c r="Q63" s="717" t="s">
        <v>2979</v>
      </c>
      <c r="R63" s="717" t="s">
        <v>1599</v>
      </c>
      <c r="S63" s="717" t="s">
        <v>107</v>
      </c>
      <c r="T63" s="720" t="str" cm="1">
        <f t="array" ref="T63">_xlfn.TEXTJOIN("→",TRUE,_xlfn.UNIQUE(TRIM(CLEAN(_xlfn._xlws.FILTER('소재개발 실험항목_Total_AX팀 관리'!$H$5:$H$1558,('소재개발 실험항목_Total_AX팀 관리'!$C$5:$C$1558=$P63)*('소재개발 실험항목_Total_AX팀 관리'!$D$5:$D$1558=$Q63)*('소재개발 실험항목_Total_AX팀 관리'!$E$5:$E$1558=$R63)*('소재개발 실험항목_Total_AX팀 관리'!$F$5:$F$1558=$S63)*('소재개발 실험항목_Total_AX팀 관리'!$H$5:$H$1558&lt;&gt;""),"")))))</f>
        <v>분리막/전극 타발→모노셀 제작 후 formation 진행→슬라이드 글라스 전극-분리막 부착→접착력 측정→Data 정리 (Wet 상태의 전극-분리막 사이의 접착력 측정)</v>
      </c>
      <c r="U63" s="724">
        <f>SUMIFS('소재개발 실험항목_Total_AX팀 관리'!$V$5:$V$1558,'소재개발 실험항목_Total_AX팀 관리'!$C$5:$C$1558,$P63,'소재개발 실험항목_Total_AX팀 관리'!$D$5:$D$1558,$Q63,'소재개발 실험항목_Total_AX팀 관리'!$E$5:$E$1558,$R63,'소재개발 실험항목_Total_AX팀 관리'!$F$5:$F$1558,$S63)</f>
        <v>422.4</v>
      </c>
      <c r="V63" s="724">
        <f>SUMIFS('소재개발 실험항목_Total_AX팀 관리'!$Y$5:$Y$1558,'소재개발 실험항목_Total_AX팀 관리'!$C$5:$C$1558,$P63,'소재개발 실험항목_Total_AX팀 관리'!$D$5:$D$1558,$Q63,'소재개발 실험항목_Total_AX팀 관리'!$E$5:$E$1558,$R63,'소재개발 실험항목_Total_AX팀 관리'!$F$5:$F$1558,$S63)</f>
        <v>1267.2</v>
      </c>
      <c r="W63" s="725">
        <f t="shared" si="2"/>
        <v>0.24</v>
      </c>
      <c r="X63" s="725">
        <f t="shared" si="2"/>
        <v>0.72</v>
      </c>
      <c r="Z63" t="s">
        <v>2979</v>
      </c>
      <c r="AA63" t="s">
        <v>2982</v>
      </c>
      <c r="AB63" t="s">
        <v>3002</v>
      </c>
      <c r="AC63" t="s">
        <v>3130</v>
      </c>
      <c r="AD63" s="716" t="s">
        <v>3292</v>
      </c>
      <c r="AE63" s="716" t="s">
        <v>3292</v>
      </c>
      <c r="AF63" s="716">
        <v>0.02</v>
      </c>
      <c r="AG63" s="716">
        <v>0.03</v>
      </c>
      <c r="AH63" s="716" t="s">
        <v>3292</v>
      </c>
      <c r="AI63" s="716" t="s">
        <v>3292</v>
      </c>
      <c r="AJ63" s="716" t="s">
        <v>3292</v>
      </c>
      <c r="AK63" s="716" t="s">
        <v>3292</v>
      </c>
      <c r="AL63" s="716" t="s">
        <v>3292</v>
      </c>
      <c r="AM63" s="716" t="s">
        <v>3292</v>
      </c>
      <c r="AN63" s="716" t="s">
        <v>3292</v>
      </c>
      <c r="AO63" s="716" t="s">
        <v>3292</v>
      </c>
      <c r="AP63" s="716" t="s">
        <v>3292</v>
      </c>
      <c r="AQ63" s="716" t="s">
        <v>3292</v>
      </c>
      <c r="AR63" s="716" t="s">
        <v>3292</v>
      </c>
      <c r="AS63" s="716" t="s">
        <v>3292</v>
      </c>
      <c r="AT63" s="716" t="s">
        <v>3292</v>
      </c>
      <c r="AU63" s="716" t="s">
        <v>3292</v>
      </c>
      <c r="AV63" s="716" t="s">
        <v>3292</v>
      </c>
      <c r="AW63" s="716" t="s">
        <v>3292</v>
      </c>
      <c r="AX63" s="716" t="s">
        <v>3292</v>
      </c>
      <c r="AY63" s="716" t="s">
        <v>3292</v>
      </c>
      <c r="AZ63" s="716" t="s">
        <v>3292</v>
      </c>
      <c r="BA63" s="716" t="s">
        <v>3292</v>
      </c>
      <c r="BB63" s="716" t="s">
        <v>3292</v>
      </c>
      <c r="BC63" s="716" t="s">
        <v>3292</v>
      </c>
    </row>
    <row r="64" spans="1:55" ht="32.15" hidden="1" customHeight="1">
      <c r="A64" s="717"/>
      <c r="B64" s="717"/>
      <c r="C64" s="717"/>
      <c r="D64" s="717"/>
      <c r="E64" s="717"/>
      <c r="F64" s="717"/>
      <c r="G64" s="717"/>
      <c r="H64" s="717" t="s">
        <v>90</v>
      </c>
      <c r="I64" s="717" t="s">
        <v>2979</v>
      </c>
      <c r="J64" s="717" t="s">
        <v>2983</v>
      </c>
      <c r="K64" s="718">
        <f>SUMIFS('소재개발 실험항목_Total_AX팀 관리'!$V$5:$V$1558,'소재개발 실험항목_Total_AX팀 관리'!$C$5:$C$1558,$H64,'소재개발 실험항목_Total_AX팀 관리'!$D$5:$D$1558,$I64,'소재개발 실험항목_Total_AX팀 관리'!$E$5:$E$1558,$J64)</f>
        <v>0</v>
      </c>
      <c r="L64" s="718">
        <f>SUMIFS('소재개발 실험항목_Total_AX팀 관리'!$Y$5:$Y$1558,'소재개발 실험항목_Total_AX팀 관리'!$C$5:$C$1558,$H64,'소재개발 실험항목_Total_AX팀 관리'!$D$5:$D$1558,$I64,'소재개발 실험항목_Total_AX팀 관리'!$E$5:$E$1558,$J64)</f>
        <v>0</v>
      </c>
      <c r="M64" s="719">
        <f t="shared" si="1"/>
        <v>0</v>
      </c>
      <c r="N64" s="719">
        <f t="shared" si="1"/>
        <v>0</v>
      </c>
      <c r="O64" s="717"/>
      <c r="P64" s="717" t="s">
        <v>88</v>
      </c>
      <c r="Q64" s="717" t="s">
        <v>2979</v>
      </c>
      <c r="R64" s="717" t="s">
        <v>1599</v>
      </c>
      <c r="S64" s="717" t="s">
        <v>94</v>
      </c>
      <c r="T64" s="720" t="str" cm="1">
        <f t="array" ref="T64">_xlfn.TEXTJOIN("→",TRUE,_xlfn.UNIQUE(TRIM(CLEAN(_xlfn._xlws.FILTER('소재개발 실험항목_Total_AX팀 관리'!$H$5:$H$1558,('소재개발 실험항목_Total_AX팀 관리'!$C$5:$C$1558=$P64)*('소재개발 실험항목_Total_AX팀 관리'!$D$5:$D$1558=$Q64)*('소재개발 실험항목_Total_AX팀 관리'!$E$5:$E$1558=$R64)*('소재개발 실험항목_Total_AX팀 관리'!$F$5:$F$1558=$S64)*('소재개발 실험항목_Total_AX팀 관리'!$H$5:$H$1558&lt;&gt;""),"")))))</f>
        <v>샘플 준비→XRD 분석</v>
      </c>
      <c r="U64" s="724">
        <f>SUMIFS('소재개발 실험항목_Total_AX팀 관리'!$V$5:$V$1558,'소재개발 실험항목_Total_AX팀 관리'!$C$5:$C$1558,$P64,'소재개발 실험항목_Total_AX팀 관리'!$D$5:$D$1558,$Q64,'소재개발 실험항목_Total_AX팀 관리'!$E$5:$E$1558,$R64,'소재개발 실험항목_Total_AX팀 관리'!$F$5:$F$1558,$S64)</f>
        <v>1.2000000000000002</v>
      </c>
      <c r="V64" s="724">
        <f>SUMIFS('소재개발 실험항목_Total_AX팀 관리'!$Y$5:$Y$1558,'소재개발 실험항목_Total_AX팀 관리'!$C$5:$C$1558,$P64,'소재개발 실험항목_Total_AX팀 관리'!$D$5:$D$1558,$Q64,'소재개발 실험항목_Total_AX팀 관리'!$E$5:$E$1558,$R64,'소재개발 실험항목_Total_AX팀 관리'!$F$5:$F$1558,$S64)</f>
        <v>1.2000000000000002</v>
      </c>
      <c r="W64" s="725">
        <f t="shared" si="2"/>
        <v>6.8181818181818187E-4</v>
      </c>
      <c r="X64" s="725">
        <f t="shared" si="2"/>
        <v>6.8181818181818187E-4</v>
      </c>
      <c r="Z64" t="s">
        <v>2979</v>
      </c>
      <c r="AA64" t="s">
        <v>2982</v>
      </c>
      <c r="AB64" t="s">
        <v>3015</v>
      </c>
      <c r="AC64" t="s">
        <v>3131</v>
      </c>
      <c r="AD64" t="s">
        <v>3292</v>
      </c>
      <c r="AE64" t="s">
        <v>3292</v>
      </c>
      <c r="AF64" t="s">
        <v>3292</v>
      </c>
      <c r="AG64" t="s">
        <v>3292</v>
      </c>
      <c r="AH64" t="s">
        <v>3292</v>
      </c>
      <c r="AI64" t="s">
        <v>3292</v>
      </c>
      <c r="AJ64" t="s">
        <v>3292</v>
      </c>
      <c r="AK64" t="s">
        <v>3292</v>
      </c>
      <c r="AL64" t="s">
        <v>3292</v>
      </c>
      <c r="AM64" t="s">
        <v>3292</v>
      </c>
      <c r="AN64" t="s">
        <v>3292</v>
      </c>
      <c r="AO64" t="s">
        <v>3292</v>
      </c>
      <c r="AP64" t="s">
        <v>3292</v>
      </c>
      <c r="AQ64" t="s">
        <v>3292</v>
      </c>
      <c r="AR64" t="s">
        <v>3292</v>
      </c>
      <c r="AS64" t="s">
        <v>3292</v>
      </c>
      <c r="AT64" s="716">
        <v>0.22</v>
      </c>
      <c r="AU64" s="716">
        <v>0.22</v>
      </c>
      <c r="AV64" s="716">
        <v>0.19</v>
      </c>
      <c r="AW64" s="716">
        <v>0.19</v>
      </c>
      <c r="AX64" t="s">
        <v>3292</v>
      </c>
      <c r="AY64" t="s">
        <v>3292</v>
      </c>
      <c r="AZ64" t="s">
        <v>3292</v>
      </c>
      <c r="BA64" t="s">
        <v>3292</v>
      </c>
      <c r="BB64" t="s">
        <v>3292</v>
      </c>
      <c r="BC64" t="s">
        <v>3292</v>
      </c>
    </row>
    <row r="65" spans="1:55" ht="32.15" hidden="1" customHeight="1">
      <c r="A65" s="717"/>
      <c r="B65" s="717"/>
      <c r="C65" s="717"/>
      <c r="D65" s="717"/>
      <c r="E65" s="717"/>
      <c r="F65" s="717"/>
      <c r="G65" s="717"/>
      <c r="H65" s="717" t="s">
        <v>90</v>
      </c>
      <c r="I65" s="717" t="s">
        <v>2979</v>
      </c>
      <c r="J65" s="717" t="s">
        <v>2997</v>
      </c>
      <c r="K65" s="718">
        <f>SUMIFS('소재개발 실험항목_Total_AX팀 관리'!$V$5:$V$1558,'소재개발 실험항목_Total_AX팀 관리'!$C$5:$C$1558,$H65,'소재개발 실험항목_Total_AX팀 관리'!$D$5:$D$1558,$I65,'소재개발 실험항목_Total_AX팀 관리'!$E$5:$E$1558,$J65)</f>
        <v>0</v>
      </c>
      <c r="L65" s="718">
        <f>SUMIFS('소재개발 실험항목_Total_AX팀 관리'!$Y$5:$Y$1558,'소재개발 실험항목_Total_AX팀 관리'!$C$5:$C$1558,$H65,'소재개발 실험항목_Total_AX팀 관리'!$D$5:$D$1558,$I65,'소재개발 실험항목_Total_AX팀 관리'!$E$5:$E$1558,$J65)</f>
        <v>0</v>
      </c>
      <c r="M65" s="719">
        <f t="shared" si="1"/>
        <v>0</v>
      </c>
      <c r="N65" s="719">
        <f t="shared" si="1"/>
        <v>0</v>
      </c>
      <c r="O65" s="717"/>
      <c r="P65" s="717" t="s">
        <v>88</v>
      </c>
      <c r="Q65" s="717" t="s">
        <v>2979</v>
      </c>
      <c r="R65" s="717" t="s">
        <v>1599</v>
      </c>
      <c r="S65" s="717" t="s">
        <v>1866</v>
      </c>
      <c r="T65" s="720" t="str" cm="1">
        <f t="array" ref="T65">_xlfn.TEXTJOIN("→",TRUE,_xlfn.UNIQUE(TRIM(CLEAN(_xlfn._xlws.FILTER('소재개발 실험항목_Total_AX팀 관리'!$H$5:$H$1558,('소재개발 실험항목_Total_AX팀 관리'!$C$5:$C$1558=$P65)*('소재개발 실험항목_Total_AX팀 관리'!$D$5:$D$1558=$Q65)*('소재개발 실험항목_Total_AX팀 관리'!$E$5:$E$1558=$R65)*('소재개발 실험항목_Total_AX팀 관리'!$F$5:$F$1558=$S65)*('소재개발 실험항목_Total_AX팀 관리'!$H$5:$H$1558&lt;&gt;""),"")))))</f>
        <v>샘플 준비→zeta-potential 분석</v>
      </c>
      <c r="U65" s="724">
        <f>SUMIFS('소재개발 실험항목_Total_AX팀 관리'!$V$5:$V$1558,'소재개발 실험항목_Total_AX팀 관리'!$C$5:$C$1558,$P65,'소재개발 실험항목_Total_AX팀 관리'!$D$5:$D$1558,$Q65,'소재개발 실험항목_Total_AX팀 관리'!$E$5:$E$1558,$R65,'소재개발 실험항목_Total_AX팀 관리'!$F$5:$F$1558,$S65)</f>
        <v>1.2000000000000002</v>
      </c>
      <c r="V65" s="724">
        <f>SUMIFS('소재개발 실험항목_Total_AX팀 관리'!$Y$5:$Y$1558,'소재개발 실험항목_Total_AX팀 관리'!$C$5:$C$1558,$P65,'소재개발 실험항목_Total_AX팀 관리'!$D$5:$D$1558,$Q65,'소재개발 실험항목_Total_AX팀 관리'!$E$5:$E$1558,$R65,'소재개발 실험항목_Total_AX팀 관리'!$F$5:$F$1558,$S65)</f>
        <v>1.2000000000000002</v>
      </c>
      <c r="W65" s="725">
        <f t="shared" si="2"/>
        <v>6.8181818181818187E-4</v>
      </c>
      <c r="X65" s="725">
        <f t="shared" si="2"/>
        <v>6.8181818181818187E-4</v>
      </c>
      <c r="Z65" t="s">
        <v>2979</v>
      </c>
      <c r="AA65" t="s">
        <v>2982</v>
      </c>
      <c r="AB65" t="s">
        <v>3260</v>
      </c>
      <c r="AC65" t="s">
        <v>3132</v>
      </c>
      <c r="AD65" t="s">
        <v>3292</v>
      </c>
      <c r="AE65" t="s">
        <v>3292</v>
      </c>
      <c r="AF65" t="s">
        <v>3292</v>
      </c>
      <c r="AG65" t="s">
        <v>3292</v>
      </c>
      <c r="AH65" t="s">
        <v>3292</v>
      </c>
      <c r="AI65" t="s">
        <v>3292</v>
      </c>
      <c r="AJ65" t="s">
        <v>3292</v>
      </c>
      <c r="AK65" t="s">
        <v>3292</v>
      </c>
      <c r="AL65" t="s">
        <v>3292</v>
      </c>
      <c r="AM65" t="s">
        <v>3292</v>
      </c>
      <c r="AN65" t="s">
        <v>3292</v>
      </c>
      <c r="AO65" t="s">
        <v>3292</v>
      </c>
      <c r="AP65" s="716">
        <v>0.17</v>
      </c>
      <c r="AQ65" s="716">
        <v>1.04</v>
      </c>
      <c r="AR65" t="s">
        <v>3292</v>
      </c>
      <c r="AS65" t="s">
        <v>3292</v>
      </c>
      <c r="AT65" t="s">
        <v>3292</v>
      </c>
      <c r="AU65" t="s">
        <v>3292</v>
      </c>
      <c r="AV65" t="s">
        <v>3292</v>
      </c>
      <c r="AW65" t="s">
        <v>3292</v>
      </c>
      <c r="AX65" t="s">
        <v>3292</v>
      </c>
      <c r="AY65" t="s">
        <v>3292</v>
      </c>
      <c r="AZ65" t="s">
        <v>3292</v>
      </c>
      <c r="BA65" t="s">
        <v>3292</v>
      </c>
      <c r="BB65" t="s">
        <v>3292</v>
      </c>
      <c r="BC65" t="s">
        <v>3292</v>
      </c>
    </row>
    <row r="66" spans="1:55" ht="32.15" hidden="1" customHeight="1">
      <c r="A66" s="717"/>
      <c r="B66" s="717"/>
      <c r="C66" s="717"/>
      <c r="D66" s="717"/>
      <c r="E66" s="717"/>
      <c r="F66" s="717"/>
      <c r="G66" s="717"/>
      <c r="H66" s="717" t="s">
        <v>90</v>
      </c>
      <c r="I66" s="717" t="s">
        <v>2980</v>
      </c>
      <c r="J66" s="717" t="s">
        <v>2984</v>
      </c>
      <c r="K66" s="718">
        <f>SUMIFS('소재개발 실험항목_Total_AX팀 관리'!$V$5:$V$1558,'소재개발 실험항목_Total_AX팀 관리'!$C$5:$C$1558,$H66,'소재개발 실험항목_Total_AX팀 관리'!$D$5:$D$1558,$I66,'소재개발 실험항목_Total_AX팀 관리'!$E$5:$E$1558,$J66)</f>
        <v>0</v>
      </c>
      <c r="L66" s="718">
        <f>SUMIFS('소재개발 실험항목_Total_AX팀 관리'!$Y$5:$Y$1558,'소재개발 실험항목_Total_AX팀 관리'!$C$5:$C$1558,$H66,'소재개발 실험항목_Total_AX팀 관리'!$D$5:$D$1558,$I66,'소재개발 실험항목_Total_AX팀 관리'!$E$5:$E$1558,$J66)</f>
        <v>0</v>
      </c>
      <c r="M66" s="719">
        <f t="shared" si="1"/>
        <v>0</v>
      </c>
      <c r="N66" s="719">
        <f t="shared" si="1"/>
        <v>0</v>
      </c>
      <c r="O66" s="717"/>
      <c r="P66" s="717" t="s">
        <v>88</v>
      </c>
      <c r="Q66" s="717" t="s">
        <v>2979</v>
      </c>
      <c r="R66" s="717" t="s">
        <v>2982</v>
      </c>
      <c r="S66" s="717" t="s">
        <v>99</v>
      </c>
      <c r="T66" s="720" t="str" cm="1">
        <f t="array" ref="T66">_xlfn.TEXTJOIN("→",TRUE,_xlfn.UNIQUE(TRIM(CLEAN(_xlfn._xlws.FILTER('소재개발 실험항목_Total_AX팀 관리'!$H$5:$H$1558,('소재개발 실험항목_Total_AX팀 관리'!$C$5:$C$1558=$P66)*('소재개발 실험항목_Total_AX팀 관리'!$D$5:$D$1558=$Q66)*('소재개발 실험항목_Total_AX팀 관리'!$E$5:$E$1558=$R66)*('소재개발 실험항목_Total_AX팀 관리'!$F$5:$F$1558=$S66)*('소재개발 실험항목_Total_AX팀 관리'!$H$5:$H$1558&lt;&gt;""),"")))))</f>
        <v>슬러리 준비→코팅층 슬러리 고형분 측정</v>
      </c>
      <c r="U66" s="724">
        <f>SUMIFS('소재개발 실험항목_Total_AX팀 관리'!$V$5:$V$1558,'소재개발 실험항목_Total_AX팀 관리'!$C$5:$C$1558,$P66,'소재개발 실험항목_Total_AX팀 관리'!$D$5:$D$1558,$Q66,'소재개발 실험항목_Total_AX팀 관리'!$E$5:$E$1558,$R66,'소재개발 실험항목_Total_AX팀 관리'!$F$5:$F$1558,$S66)</f>
        <v>192.00000000000003</v>
      </c>
      <c r="V66" s="724">
        <f>SUMIFS('소재개발 실험항목_Total_AX팀 관리'!$Y$5:$Y$1558,'소재개발 실험항목_Total_AX팀 관리'!$C$5:$C$1558,$P66,'소재개발 실험항목_Total_AX팀 관리'!$D$5:$D$1558,$Q66,'소재개발 실험항목_Total_AX팀 관리'!$E$5:$E$1558,$R66,'소재개발 실험항목_Total_AX팀 관리'!$F$5:$F$1558,$S66)</f>
        <v>192.00000000000003</v>
      </c>
      <c r="W66" s="725">
        <f t="shared" si="2"/>
        <v>0.10909090909090911</v>
      </c>
      <c r="X66" s="725">
        <f t="shared" si="2"/>
        <v>0.10909090909090911</v>
      </c>
      <c r="Z66" t="s">
        <v>2979</v>
      </c>
      <c r="AA66" t="s">
        <v>2983</v>
      </c>
      <c r="AB66" t="s">
        <v>965</v>
      </c>
      <c r="AC66" t="s">
        <v>3133</v>
      </c>
      <c r="AD66" t="s">
        <v>3292</v>
      </c>
      <c r="AE66" t="s">
        <v>3292</v>
      </c>
      <c r="AF66" s="716">
        <v>7.0000000000000007E-2</v>
      </c>
      <c r="AG66" s="716">
        <v>0.09</v>
      </c>
      <c r="AH66" t="s">
        <v>3292</v>
      </c>
      <c r="AI66" t="s">
        <v>3292</v>
      </c>
      <c r="AJ66" t="s">
        <v>3292</v>
      </c>
      <c r="AK66" t="s">
        <v>3292</v>
      </c>
      <c r="AL66" t="s">
        <v>3292</v>
      </c>
      <c r="AM66" t="s">
        <v>3292</v>
      </c>
      <c r="AN66" t="s">
        <v>3292</v>
      </c>
      <c r="AO66" t="s">
        <v>3292</v>
      </c>
      <c r="AP66" t="s">
        <v>3292</v>
      </c>
      <c r="AQ66" t="s">
        <v>3292</v>
      </c>
      <c r="AR66" t="s">
        <v>3292</v>
      </c>
      <c r="AS66" t="s">
        <v>3292</v>
      </c>
      <c r="AT66" t="s">
        <v>3292</v>
      </c>
      <c r="AU66" t="s">
        <v>3292</v>
      </c>
      <c r="AV66" t="s">
        <v>3292</v>
      </c>
      <c r="AW66" t="s">
        <v>3292</v>
      </c>
      <c r="AX66" t="s">
        <v>3292</v>
      </c>
      <c r="AY66" t="s">
        <v>3292</v>
      </c>
      <c r="AZ66" t="s">
        <v>3292</v>
      </c>
      <c r="BA66" t="s">
        <v>3292</v>
      </c>
      <c r="BB66" t="s">
        <v>3292</v>
      </c>
      <c r="BC66" t="s">
        <v>3292</v>
      </c>
    </row>
    <row r="67" spans="1:55" ht="32.15" hidden="1" customHeight="1">
      <c r="A67" s="717"/>
      <c r="B67" s="717"/>
      <c r="C67" s="717"/>
      <c r="D67" s="717"/>
      <c r="E67" s="717"/>
      <c r="F67" s="717"/>
      <c r="G67" s="717"/>
      <c r="H67" s="717" t="s">
        <v>90</v>
      </c>
      <c r="I67" s="717" t="s">
        <v>2980</v>
      </c>
      <c r="J67" s="717" t="s">
        <v>2985</v>
      </c>
      <c r="K67" s="718">
        <f>SUMIFS('소재개발 실험항목_Total_AX팀 관리'!$V$5:$V$1558,'소재개발 실험항목_Total_AX팀 관리'!$C$5:$C$1558,$H67,'소재개발 실험항목_Total_AX팀 관리'!$D$5:$D$1558,$I67,'소재개발 실험항목_Total_AX팀 관리'!$E$5:$E$1558,$J67)</f>
        <v>0</v>
      </c>
      <c r="L67" s="718">
        <f>SUMIFS('소재개발 실험항목_Total_AX팀 관리'!$Y$5:$Y$1558,'소재개발 실험항목_Total_AX팀 관리'!$C$5:$C$1558,$H67,'소재개발 실험항목_Total_AX팀 관리'!$D$5:$D$1558,$I67,'소재개발 실험항목_Total_AX팀 관리'!$E$5:$E$1558,$J67)</f>
        <v>0</v>
      </c>
      <c r="M67" s="719">
        <f t="shared" si="1"/>
        <v>0</v>
      </c>
      <c r="N67" s="719">
        <f t="shared" si="1"/>
        <v>0</v>
      </c>
      <c r="O67" s="717"/>
      <c r="P67" s="717" t="s">
        <v>88</v>
      </c>
      <c r="Q67" s="717" t="s">
        <v>2979</v>
      </c>
      <c r="R67" s="717" t="s">
        <v>2982</v>
      </c>
      <c r="S67" s="717" t="s">
        <v>3014</v>
      </c>
      <c r="T67" s="720" t="str" cm="1">
        <f t="array" ref="T67">_xlfn.TEXTJOIN("→",TRUE,_xlfn.UNIQUE(TRIM(CLEAN(_xlfn._xlws.FILTER('소재개발 실험항목_Total_AX팀 관리'!$H$5:$H$1558,('소재개발 실험항목_Total_AX팀 관리'!$C$5:$C$1558=$P67)*('소재개발 실험항목_Total_AX팀 관리'!$D$5:$D$1558=$Q67)*('소재개발 실험항목_Total_AX팀 관리'!$E$5:$E$1558=$R67)*('소재개발 실험항목_Total_AX팀 관리'!$F$5:$F$1558=$S67)*('소재개발 실험항목_Total_AX팀 관리'!$H$5:$H$1558&lt;&gt;""),"")))))</f>
        <v>슬러리 준비→코팅층 슬러리 점도 측정→장비 세척</v>
      </c>
      <c r="U67" s="724">
        <f>SUMIFS('소재개발 실험항목_Total_AX팀 관리'!$V$5:$V$1558,'소재개발 실험항목_Total_AX팀 관리'!$C$5:$C$1558,$P67,'소재개발 실험항목_Total_AX팀 관리'!$D$5:$D$1558,$Q67,'소재개발 실험항목_Total_AX팀 관리'!$E$5:$E$1558,$R67,'소재개발 실험항목_Total_AX팀 관리'!$F$5:$F$1558,$S67)</f>
        <v>195.84</v>
      </c>
      <c r="V67" s="724">
        <f>SUMIFS('소재개발 실험항목_Total_AX팀 관리'!$Y$5:$Y$1558,'소재개발 실험항목_Total_AX팀 관리'!$C$5:$C$1558,$P67,'소재개발 실험항목_Total_AX팀 관리'!$D$5:$D$1558,$Q67,'소재개발 실험항목_Total_AX팀 관리'!$E$5:$E$1558,$R67,'소재개발 실험항목_Total_AX팀 관리'!$F$5:$F$1558,$S67)</f>
        <v>195.84</v>
      </c>
      <c r="W67" s="725">
        <f t="shared" si="2"/>
        <v>0.11127272727272727</v>
      </c>
      <c r="X67" s="725">
        <f t="shared" si="2"/>
        <v>0.11127272727272727</v>
      </c>
      <c r="Z67" t="s">
        <v>2979</v>
      </c>
      <c r="AA67" t="s">
        <v>2983</v>
      </c>
      <c r="AB67" t="s">
        <v>877</v>
      </c>
      <c r="AC67" t="s">
        <v>3134</v>
      </c>
      <c r="AD67" t="s">
        <v>3292</v>
      </c>
      <c r="AE67" t="s">
        <v>3292</v>
      </c>
      <c r="AF67" t="s">
        <v>3292</v>
      </c>
      <c r="AG67" t="s">
        <v>3292</v>
      </c>
      <c r="AH67" s="716">
        <v>0.11</v>
      </c>
      <c r="AI67" s="716">
        <v>0.14000000000000001</v>
      </c>
      <c r="AJ67" t="s">
        <v>3292</v>
      </c>
      <c r="AK67" t="s">
        <v>3292</v>
      </c>
      <c r="AL67" t="s">
        <v>3292</v>
      </c>
      <c r="AM67" t="s">
        <v>3292</v>
      </c>
      <c r="AN67" t="s">
        <v>3292</v>
      </c>
      <c r="AO67" t="s">
        <v>3292</v>
      </c>
      <c r="AP67" t="s">
        <v>3292</v>
      </c>
      <c r="AQ67" t="s">
        <v>3292</v>
      </c>
      <c r="AR67" t="s">
        <v>3292</v>
      </c>
      <c r="AS67" t="s">
        <v>3292</v>
      </c>
      <c r="AT67" t="s">
        <v>3292</v>
      </c>
      <c r="AU67" t="s">
        <v>3292</v>
      </c>
      <c r="AV67" t="s">
        <v>3292</v>
      </c>
      <c r="AW67" t="s">
        <v>3292</v>
      </c>
      <c r="AX67" t="s">
        <v>3292</v>
      </c>
      <c r="AY67" t="s">
        <v>3292</v>
      </c>
      <c r="AZ67" t="s">
        <v>3292</v>
      </c>
      <c r="BA67" t="s">
        <v>3292</v>
      </c>
      <c r="BB67" t="s">
        <v>3292</v>
      </c>
      <c r="BC67" t="s">
        <v>3292</v>
      </c>
    </row>
    <row r="68" spans="1:55" ht="32.15" hidden="1" customHeight="1">
      <c r="A68" s="717"/>
      <c r="B68" s="717"/>
      <c r="C68" s="717"/>
      <c r="D68" s="717"/>
      <c r="E68" s="717"/>
      <c r="F68" s="717"/>
      <c r="G68" s="717"/>
      <c r="H68" s="717" t="s">
        <v>90</v>
      </c>
      <c r="I68" s="717" t="s">
        <v>2980</v>
      </c>
      <c r="J68" s="717" t="s">
        <v>1949</v>
      </c>
      <c r="K68" s="718">
        <f>SUMIFS('소재개발 실험항목_Total_AX팀 관리'!$V$5:$V$1558,'소재개발 실험항목_Total_AX팀 관리'!$C$5:$C$1558,$H68,'소재개발 실험항목_Total_AX팀 관리'!$D$5:$D$1558,$I68,'소재개발 실험항목_Total_AX팀 관리'!$E$5:$E$1558,$J68)</f>
        <v>0</v>
      </c>
      <c r="L68" s="718">
        <f>SUMIFS('소재개발 실험항목_Total_AX팀 관리'!$Y$5:$Y$1558,'소재개발 실험항목_Total_AX팀 관리'!$C$5:$C$1558,$H68,'소재개발 실험항목_Total_AX팀 관리'!$D$5:$D$1558,$I68,'소재개발 실험항목_Total_AX팀 관리'!$E$5:$E$1558,$J68)</f>
        <v>0</v>
      </c>
      <c r="M68" s="719">
        <f t="shared" si="1"/>
        <v>0</v>
      </c>
      <c r="N68" s="719">
        <f t="shared" si="1"/>
        <v>0</v>
      </c>
      <c r="O68" s="717"/>
      <c r="P68" s="717" t="s">
        <v>88</v>
      </c>
      <c r="Q68" s="717" t="s">
        <v>2979</v>
      </c>
      <c r="R68" s="717" t="s">
        <v>2982</v>
      </c>
      <c r="S68" s="717" t="s">
        <v>3015</v>
      </c>
      <c r="T68" s="720" t="str" cm="1">
        <f t="array" ref="T68">_xlfn.TEXTJOIN("→",TRUE,_xlfn.UNIQUE(TRIM(CLEAN(_xlfn._xlws.FILTER('소재개발 실험항목_Total_AX팀 관리'!$H$5:$H$1558,('소재개발 실험항목_Total_AX팀 관리'!$C$5:$C$1558=$P68)*('소재개발 실험항목_Total_AX팀 관리'!$D$5:$D$1558=$Q68)*('소재개발 실험항목_Total_AX팀 관리'!$E$5:$E$1558=$R68)*('소재개발 실험항목_Total_AX팀 관리'!$F$5:$F$1558=$S68)*('소재개발 실험항목_Total_AX팀 관리'!$H$5:$H$1558&lt;&gt;""),"")))))</f>
        <v>슬러리 준비→코팅층 슬러리 입도 측정→장비 세척</v>
      </c>
      <c r="U68" s="724">
        <f>SUMIFS('소재개발 실험항목_Total_AX팀 관리'!$V$5:$V$1558,'소재개발 실험항목_Total_AX팀 관리'!$C$5:$C$1558,$P68,'소재개발 실험항목_Total_AX팀 관리'!$D$5:$D$1558,$Q68,'소재개발 실험항목_Total_AX팀 관리'!$E$5:$E$1558,$R68,'소재개발 실험항목_Total_AX팀 관리'!$F$5:$F$1558,$S68)</f>
        <v>384</v>
      </c>
      <c r="V68" s="724">
        <f>SUMIFS('소재개발 실험항목_Total_AX팀 관리'!$Y$5:$Y$1558,'소재개발 실험항목_Total_AX팀 관리'!$C$5:$C$1558,$P68,'소재개발 실험항목_Total_AX팀 관리'!$D$5:$D$1558,$Q68,'소재개발 실험항목_Total_AX팀 관리'!$E$5:$E$1558,$R68,'소재개발 실험항목_Total_AX팀 관리'!$F$5:$F$1558,$S68)</f>
        <v>384</v>
      </c>
      <c r="W68" s="725">
        <f t="shared" si="2"/>
        <v>0.21818181818181817</v>
      </c>
      <c r="X68" s="725">
        <f t="shared" si="2"/>
        <v>0.21818181818181817</v>
      </c>
      <c r="Z68" t="s">
        <v>2979</v>
      </c>
      <c r="AA68" t="s">
        <v>2983</v>
      </c>
      <c r="AB68" t="s">
        <v>877</v>
      </c>
      <c r="AC68" t="s">
        <v>3135</v>
      </c>
      <c r="AD68" t="s">
        <v>3292</v>
      </c>
      <c r="AE68" t="s">
        <v>3292</v>
      </c>
      <c r="AF68" t="s">
        <v>3292</v>
      </c>
      <c r="AG68" t="s">
        <v>3292</v>
      </c>
      <c r="AH68" t="s">
        <v>3292</v>
      </c>
      <c r="AI68" t="s">
        <v>3292</v>
      </c>
      <c r="AJ68" s="716">
        <v>0.41</v>
      </c>
      <c r="AK68" s="716">
        <v>0.55000000000000004</v>
      </c>
      <c r="AL68" s="716">
        <v>0.14000000000000001</v>
      </c>
      <c r="AM68" s="716">
        <v>0.55000000000000004</v>
      </c>
      <c r="AN68" s="716">
        <v>0.08</v>
      </c>
      <c r="AO68" s="716">
        <v>0.16</v>
      </c>
      <c r="AP68" t="s">
        <v>3292</v>
      </c>
      <c r="AQ68" t="s">
        <v>3292</v>
      </c>
      <c r="AR68" t="s">
        <v>3292</v>
      </c>
      <c r="AS68" t="s">
        <v>3292</v>
      </c>
      <c r="AT68" t="s">
        <v>3292</v>
      </c>
      <c r="AU68" t="s">
        <v>3292</v>
      </c>
      <c r="AV68" t="s">
        <v>3292</v>
      </c>
      <c r="AW68" t="s">
        <v>3292</v>
      </c>
      <c r="AX68" t="s">
        <v>3292</v>
      </c>
      <c r="AY68" t="s">
        <v>3292</v>
      </c>
      <c r="AZ68" t="s">
        <v>3292</v>
      </c>
      <c r="BA68" t="s">
        <v>3292</v>
      </c>
      <c r="BB68" t="s">
        <v>3292</v>
      </c>
      <c r="BC68" t="s">
        <v>3292</v>
      </c>
    </row>
    <row r="69" spans="1:55" ht="32.15" hidden="1" customHeight="1">
      <c r="A69" s="717"/>
      <c r="B69" s="717"/>
      <c r="C69" s="717"/>
      <c r="D69" s="717"/>
      <c r="E69" s="717"/>
      <c r="F69" s="717"/>
      <c r="G69" s="717"/>
      <c r="H69" s="717" t="s">
        <v>90</v>
      </c>
      <c r="I69" s="717" t="s">
        <v>2981</v>
      </c>
      <c r="J69" s="717" t="s">
        <v>2986</v>
      </c>
      <c r="K69" s="718">
        <f>SUMIFS('소재개발 실험항목_Total_AX팀 관리'!$V$5:$V$1558,'소재개발 실험항목_Total_AX팀 관리'!$C$5:$C$1558,$H69,'소재개발 실험항목_Total_AX팀 관리'!$D$5:$D$1558,$I69,'소재개발 실험항목_Total_AX팀 관리'!$E$5:$E$1558,$J69)</f>
        <v>0</v>
      </c>
      <c r="L69" s="718">
        <f>SUMIFS('소재개발 실험항목_Total_AX팀 관리'!$Y$5:$Y$1558,'소재개발 실험항목_Total_AX팀 관리'!$C$5:$C$1558,$H69,'소재개발 실험항목_Total_AX팀 관리'!$D$5:$D$1558,$I69,'소재개발 실험항목_Total_AX팀 관리'!$E$5:$E$1558,$J69)</f>
        <v>0</v>
      </c>
      <c r="M69" s="719">
        <f t="shared" si="1"/>
        <v>0</v>
      </c>
      <c r="N69" s="719">
        <f t="shared" si="1"/>
        <v>0</v>
      </c>
      <c r="O69" s="717"/>
      <c r="P69" s="717" t="s">
        <v>88</v>
      </c>
      <c r="Q69" s="717" t="s">
        <v>2980</v>
      </c>
      <c r="R69" s="717" t="s">
        <v>2988</v>
      </c>
      <c r="S69" s="717" t="s">
        <v>3016</v>
      </c>
      <c r="T69" s="720" t="str" cm="1">
        <f t="array" ref="T69">_xlfn.TEXTJOIN("→",TRUE,_xlfn.UNIQUE(TRIM(CLEAN(_xlfn._xlws.FILTER('소재개발 실험항목_Total_AX팀 관리'!$H$5:$H$1558,('소재개발 실험항목_Total_AX팀 관리'!$C$5:$C$1558=$P69)*('소재개발 실험항목_Total_AX팀 관리'!$D$5:$D$1558=$Q69)*('소재개발 실험항목_Total_AX팀 관리'!$E$5:$E$1558=$R69)*('소재개발 실험항목_Total_AX팀 관리'!$F$5:$F$1558=$S69)*('소재개발 실험항목_Total_AX팀 관리'!$H$5:$H$1558&lt;&gt;""),"")))))</f>
        <v>분리막 원단 및 슬러리 준비→코팅 및 건조→코팅 분리막 두께 측정</v>
      </c>
      <c r="U69" s="724">
        <f>SUMIFS('소재개발 실험항목_Total_AX팀 관리'!$V$5:$V$1558,'소재개발 실험항목_Total_AX팀 관리'!$C$5:$C$1558,$P69,'소재개발 실험항목_Total_AX팀 관리'!$D$5:$D$1558,$Q69,'소재개발 실험항목_Total_AX팀 관리'!$E$5:$E$1558,$R69,'소재개발 실험항목_Total_AX팀 관리'!$F$5:$F$1558,$S69)</f>
        <v>537.6</v>
      </c>
      <c r="V69" s="724">
        <f>SUMIFS('소재개발 실험항목_Total_AX팀 관리'!$Y$5:$Y$1558,'소재개발 실험항목_Total_AX팀 관리'!$C$5:$C$1558,$P69,'소재개발 실험항목_Total_AX팀 관리'!$D$5:$D$1558,$Q69,'소재개발 실험항목_Total_AX팀 관리'!$E$5:$E$1558,$R69,'소재개발 실험항목_Total_AX팀 관리'!$F$5:$F$1558,$S69)</f>
        <v>537.6</v>
      </c>
      <c r="W69" s="725">
        <f t="shared" si="2"/>
        <v>0.30545454545454548</v>
      </c>
      <c r="X69" s="725">
        <f t="shared" si="2"/>
        <v>0.30545454545454548</v>
      </c>
      <c r="Z69" t="s">
        <v>2979</v>
      </c>
      <c r="AA69" t="s">
        <v>2983</v>
      </c>
      <c r="AB69" t="s">
        <v>3051</v>
      </c>
      <c r="AC69" t="s">
        <v>3136</v>
      </c>
      <c r="AD69" t="s">
        <v>3292</v>
      </c>
      <c r="AE69" t="s">
        <v>3292</v>
      </c>
      <c r="AF69" t="s">
        <v>3292</v>
      </c>
      <c r="AG69" t="s">
        <v>3292</v>
      </c>
      <c r="AH69" t="s">
        <v>3292</v>
      </c>
      <c r="AI69" t="s">
        <v>3292</v>
      </c>
      <c r="AJ69" t="s">
        <v>3292</v>
      </c>
      <c r="AK69" t="s">
        <v>3292</v>
      </c>
      <c r="AL69" t="s">
        <v>3292</v>
      </c>
      <c r="AM69" t="s">
        <v>3292</v>
      </c>
      <c r="AN69" t="s">
        <v>3292</v>
      </c>
      <c r="AO69" t="s">
        <v>3292</v>
      </c>
      <c r="AP69" t="s">
        <v>3296</v>
      </c>
      <c r="AQ69" t="s">
        <v>3296</v>
      </c>
      <c r="AR69" t="s">
        <v>3296</v>
      </c>
      <c r="AS69" t="s">
        <v>3296</v>
      </c>
      <c r="AT69" t="s">
        <v>3292</v>
      </c>
      <c r="AU69" t="s">
        <v>3292</v>
      </c>
      <c r="AV69" t="s">
        <v>3292</v>
      </c>
      <c r="AW69" t="s">
        <v>3292</v>
      </c>
      <c r="AX69" t="s">
        <v>3292</v>
      </c>
      <c r="AY69" t="s">
        <v>3292</v>
      </c>
      <c r="AZ69" t="s">
        <v>3292</v>
      </c>
      <c r="BA69" t="s">
        <v>3292</v>
      </c>
      <c r="BB69" t="s">
        <v>3292</v>
      </c>
      <c r="BC69" t="s">
        <v>3292</v>
      </c>
    </row>
    <row r="70" spans="1:55" ht="32.15" hidden="1" customHeight="1">
      <c r="A70" s="717"/>
      <c r="B70" s="717"/>
      <c r="C70" s="717"/>
      <c r="D70" s="717"/>
      <c r="E70" s="717"/>
      <c r="F70" s="717"/>
      <c r="G70" s="717"/>
      <c r="H70" s="717" t="s">
        <v>84</v>
      </c>
      <c r="I70" s="717" t="s">
        <v>2979</v>
      </c>
      <c r="J70" s="717" t="s">
        <v>2982</v>
      </c>
      <c r="K70" s="718">
        <f>SUMIFS('소재개발 실험항목_Total_AX팀 관리'!$V$5:$V$1558,'소재개발 실험항목_Total_AX팀 관리'!$C$5:$C$1558,$H70,'소재개발 실험항목_Total_AX팀 관리'!$D$5:$D$1558,$I70,'소재개발 실험항목_Total_AX팀 관리'!$E$5:$E$1558,$J70)</f>
        <v>452.64719999999994</v>
      </c>
      <c r="L70" s="718">
        <f>SUMIFS('소재개발 실험항목_Total_AX팀 관리'!$Y$5:$Y$1558,'소재개발 실험항목_Total_AX팀 관리'!$C$5:$C$1558,$H70,'소재개발 실험항목_Total_AX팀 관리'!$D$5:$D$1558,$I70,'소재개발 실험항목_Total_AX팀 관리'!$E$5:$E$1558,$J70)</f>
        <v>4387.5</v>
      </c>
      <c r="M70" s="719">
        <f t="shared" si="1"/>
        <v>0.25718590909090905</v>
      </c>
      <c r="N70" s="719">
        <f t="shared" si="1"/>
        <v>2.4928977272727271</v>
      </c>
      <c r="O70" s="717"/>
      <c r="P70" s="717" t="s">
        <v>88</v>
      </c>
      <c r="Q70" s="717" t="s">
        <v>2980</v>
      </c>
      <c r="R70" s="717" t="s">
        <v>2984</v>
      </c>
      <c r="S70" s="717" t="s">
        <v>3017</v>
      </c>
      <c r="T70" s="720" t="str" cm="1">
        <f t="array" ref="T70">_xlfn.TEXTJOIN("→",TRUE,_xlfn.UNIQUE(TRIM(CLEAN(_xlfn._xlws.FILTER('소재개발 실험항목_Total_AX팀 관리'!$H$5:$H$1558,('소재개발 실험항목_Total_AX팀 관리'!$C$5:$C$1558=$P70)*('소재개발 실험항목_Total_AX팀 관리'!$D$5:$D$1558=$Q70)*('소재개발 실험항목_Total_AX팀 관리'!$E$5:$E$1558=$R70)*('소재개발 실험항목_Total_AX팀 관리'!$F$5:$F$1558=$S70)*('소재개발 실험항목_Total_AX팀 관리'!$H$5:$H$1558&lt;&gt;""),"")))))</f>
        <v>소재 준비→원재료 믹싱</v>
      </c>
      <c r="U70" s="724">
        <f>SUMIFS('소재개발 실험항목_Total_AX팀 관리'!$V$5:$V$1558,'소재개발 실험항목_Total_AX팀 관리'!$C$5:$C$1558,$P70,'소재개발 실험항목_Total_AX팀 관리'!$D$5:$D$1558,$Q70,'소재개발 실험항목_Total_AX팀 관리'!$E$5:$E$1558,$R70,'소재개발 실험항목_Total_AX팀 관리'!$F$5:$F$1558,$S70)</f>
        <v>768.00000000000011</v>
      </c>
      <c r="V70" s="724">
        <f>SUMIFS('소재개발 실험항목_Total_AX팀 관리'!$Y$5:$Y$1558,'소재개발 실험항목_Total_AX팀 관리'!$C$5:$C$1558,$P70,'소재개발 실험항목_Total_AX팀 관리'!$D$5:$D$1558,$Q70,'소재개발 실험항목_Total_AX팀 관리'!$E$5:$E$1558,$R70,'소재개발 실험항목_Total_AX팀 관리'!$F$5:$F$1558,$S70)</f>
        <v>768.00000000000011</v>
      </c>
      <c r="W70" s="725">
        <f t="shared" si="2"/>
        <v>0.43636363636363645</v>
      </c>
      <c r="X70" s="725">
        <f t="shared" si="2"/>
        <v>0.43636363636363645</v>
      </c>
      <c r="Z70" t="s">
        <v>2979</v>
      </c>
      <c r="AA70" t="s">
        <v>2983</v>
      </c>
      <c r="AB70" t="s">
        <v>3044</v>
      </c>
      <c r="AC70" t="s">
        <v>3137</v>
      </c>
      <c r="AD70" t="s">
        <v>3292</v>
      </c>
      <c r="AE70" t="s">
        <v>3292</v>
      </c>
      <c r="AF70" t="s">
        <v>3292</v>
      </c>
      <c r="AG70" t="s">
        <v>3292</v>
      </c>
      <c r="AH70" t="s">
        <v>3292</v>
      </c>
      <c r="AI70" t="s">
        <v>3292</v>
      </c>
      <c r="AJ70" t="s">
        <v>3292</v>
      </c>
      <c r="AK70" t="s">
        <v>3292</v>
      </c>
      <c r="AL70" t="s">
        <v>3292</v>
      </c>
      <c r="AM70" t="s">
        <v>3292</v>
      </c>
      <c r="AN70" t="s">
        <v>3292</v>
      </c>
      <c r="AO70" t="s">
        <v>3292</v>
      </c>
      <c r="AP70" t="s">
        <v>3292</v>
      </c>
      <c r="AQ70" t="s">
        <v>3292</v>
      </c>
      <c r="AR70" t="s">
        <v>3292</v>
      </c>
      <c r="AS70" t="s">
        <v>3292</v>
      </c>
      <c r="AT70" t="s">
        <v>3292</v>
      </c>
      <c r="AU70" t="s">
        <v>3292</v>
      </c>
      <c r="AV70" t="s">
        <v>3292</v>
      </c>
      <c r="AW70" t="s">
        <v>3292</v>
      </c>
      <c r="AX70" t="s">
        <v>3292</v>
      </c>
      <c r="AY70" t="s">
        <v>3292</v>
      </c>
      <c r="AZ70" t="s">
        <v>3292</v>
      </c>
      <c r="BA70" t="s">
        <v>3292</v>
      </c>
      <c r="BB70" t="s">
        <v>3292</v>
      </c>
      <c r="BC70" t="s">
        <v>3292</v>
      </c>
    </row>
    <row r="71" spans="1:55" ht="32.15" hidden="1" customHeight="1">
      <c r="A71" s="717"/>
      <c r="B71" s="717"/>
      <c r="C71" s="717"/>
      <c r="D71" s="717"/>
      <c r="E71" s="717"/>
      <c r="F71" s="717"/>
      <c r="G71" s="717"/>
      <c r="H71" s="717" t="s">
        <v>84</v>
      </c>
      <c r="I71" s="717" t="s">
        <v>2979</v>
      </c>
      <c r="J71" s="717" t="s">
        <v>2983</v>
      </c>
      <c r="K71" s="718">
        <f>SUMIFS('소재개발 실험항목_Total_AX팀 관리'!$V$5:$V$1558,'소재개발 실험항목_Total_AX팀 관리'!$C$5:$C$1558,$H71,'소재개발 실험항목_Total_AX팀 관리'!$D$5:$D$1558,$I71,'소재개발 실험항목_Total_AX팀 관리'!$E$5:$E$1558,$J71)</f>
        <v>16.459199999999999</v>
      </c>
      <c r="L71" s="718">
        <f>SUMIFS('소재개발 실험항목_Total_AX팀 관리'!$Y$5:$Y$1558,'소재개발 실험항목_Total_AX팀 관리'!$C$5:$C$1558,$H71,'소재개발 실험항목_Total_AX팀 관리'!$D$5:$D$1558,$I71,'소재개발 실험항목_Total_AX팀 관리'!$E$5:$E$1558,$J71)</f>
        <v>810</v>
      </c>
      <c r="M71" s="719">
        <f t="shared" ref="M71:N111" si="3">K71/1760</f>
        <v>9.3518181818181816E-3</v>
      </c>
      <c r="N71" s="719">
        <f t="shared" si="3"/>
        <v>0.46022727272727271</v>
      </c>
      <c r="O71" s="717"/>
      <c r="P71" s="717" t="s">
        <v>88</v>
      </c>
      <c r="Q71" s="717" t="s">
        <v>2980</v>
      </c>
      <c r="R71" s="717" t="s">
        <v>2985</v>
      </c>
      <c r="S71" s="717" t="s">
        <v>346</v>
      </c>
      <c r="T71" s="720" t="str" cm="1">
        <f t="array" ref="T71">_xlfn.TEXTJOIN("→",TRUE,_xlfn.UNIQUE(TRIM(CLEAN(_xlfn._xlws.FILTER('소재개발 실험항목_Total_AX팀 관리'!$H$5:$H$1558,('소재개발 실험항목_Total_AX팀 관리'!$C$5:$C$1558=$P71)*('소재개발 실험항목_Total_AX팀 관리'!$D$5:$D$1558=$Q71)*('소재개발 실험항목_Total_AX팀 관리'!$E$5:$E$1558=$R71)*('소재개발 실험항목_Total_AX팀 관리'!$F$5:$F$1558=$S71)*('소재개발 실험항목_Total_AX팀 관리'!$H$5:$H$1558&lt;&gt;""),"")))))</f>
        <v>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v>
      </c>
      <c r="U71" s="724">
        <f>SUMIFS('소재개발 실험항목_Total_AX팀 관리'!$V$5:$V$1558,'소재개발 실험항목_Total_AX팀 관리'!$C$5:$C$1558,$P71,'소재개발 실험항목_Total_AX팀 관리'!$D$5:$D$1558,$Q71,'소재개발 실험항목_Total_AX팀 관리'!$E$5:$E$1558,$R71,'소재개발 실험항목_Total_AX팀 관리'!$F$5:$F$1558,$S71)</f>
        <v>2505.6000000000004</v>
      </c>
      <c r="V71" s="724">
        <f>SUMIFS('소재개발 실험항목_Total_AX팀 관리'!$Y$5:$Y$1558,'소재개발 실험항목_Total_AX팀 관리'!$C$5:$C$1558,$P71,'소재개발 실험항목_Total_AX팀 관리'!$D$5:$D$1558,$Q71,'소재개발 실험항목_Total_AX팀 관리'!$E$5:$E$1558,$R71,'소재개발 실험항목_Total_AX팀 관리'!$F$5:$F$1558,$S71)</f>
        <v>5011.2000000000007</v>
      </c>
      <c r="W71" s="725">
        <f t="shared" ref="W71:X134" si="4">U71/1760</f>
        <v>1.4236363636363638</v>
      </c>
      <c r="X71" s="725">
        <f t="shared" si="4"/>
        <v>2.8472727272727276</v>
      </c>
      <c r="Z71" t="s">
        <v>2979</v>
      </c>
      <c r="AA71" t="s">
        <v>2983</v>
      </c>
      <c r="AB71" t="s">
        <v>958</v>
      </c>
      <c r="AC71" t="s">
        <v>3138</v>
      </c>
      <c r="AD71" t="s">
        <v>3292</v>
      </c>
      <c r="AE71" t="s">
        <v>3292</v>
      </c>
      <c r="AF71" s="716">
        <v>7.0000000000000007E-2</v>
      </c>
      <c r="AG71" s="716">
        <v>0.1</v>
      </c>
      <c r="AH71" t="s">
        <v>3292</v>
      </c>
      <c r="AI71" t="s">
        <v>3292</v>
      </c>
      <c r="AJ71" t="s">
        <v>3292</v>
      </c>
      <c r="AK71" t="s">
        <v>3292</v>
      </c>
      <c r="AL71" t="s">
        <v>3292</v>
      </c>
      <c r="AM71" t="s">
        <v>3292</v>
      </c>
      <c r="AN71" t="s">
        <v>3292</v>
      </c>
      <c r="AO71" t="s">
        <v>3292</v>
      </c>
      <c r="AP71" t="s">
        <v>3292</v>
      </c>
      <c r="AQ71" t="s">
        <v>3292</v>
      </c>
      <c r="AR71" t="s">
        <v>3292</v>
      </c>
      <c r="AS71" t="s">
        <v>3292</v>
      </c>
      <c r="AT71" t="s">
        <v>3292</v>
      </c>
      <c r="AU71" t="s">
        <v>3292</v>
      </c>
      <c r="AV71" t="s">
        <v>3292</v>
      </c>
      <c r="AW71" t="s">
        <v>3292</v>
      </c>
      <c r="AX71" t="s">
        <v>3292</v>
      </c>
      <c r="AY71" t="s">
        <v>3292</v>
      </c>
      <c r="AZ71" t="s">
        <v>3292</v>
      </c>
      <c r="BA71" t="s">
        <v>3292</v>
      </c>
      <c r="BB71" t="s">
        <v>3292</v>
      </c>
      <c r="BC71" t="s">
        <v>3292</v>
      </c>
    </row>
    <row r="72" spans="1:55" ht="32.15" hidden="1" customHeight="1">
      <c r="A72" s="717"/>
      <c r="B72" s="717"/>
      <c r="C72" s="717"/>
      <c r="D72" s="717"/>
      <c r="E72" s="717"/>
      <c r="F72" s="717"/>
      <c r="G72" s="717"/>
      <c r="H72" s="717" t="s">
        <v>84</v>
      </c>
      <c r="I72" s="717" t="s">
        <v>2979</v>
      </c>
      <c r="J72" s="717" t="s">
        <v>174</v>
      </c>
      <c r="K72" s="718">
        <f>SUMIFS('소재개발 실험항목_Total_AX팀 관리'!$V$5:$V$1558,'소재개발 실험항목_Total_AX팀 관리'!$C$5:$C$1558,$H72,'소재개발 실험항목_Total_AX팀 관리'!$D$5:$D$1558,$I72,'소재개발 실험항목_Total_AX팀 관리'!$E$5:$E$1558,$J72)</f>
        <v>878.47955999999976</v>
      </c>
      <c r="L72" s="718">
        <f>SUMIFS('소재개발 실험항목_Total_AX팀 관리'!$Y$5:$Y$1558,'소재개발 실험항목_Total_AX팀 관리'!$C$5:$C$1558,$H72,'소재개발 실험항목_Total_AX팀 관리'!$D$5:$D$1558,$I72,'소재개발 실험항목_Total_AX팀 관리'!$E$5:$E$1558,$J72)</f>
        <v>7630.74</v>
      </c>
      <c r="M72" s="719">
        <f t="shared" si="3"/>
        <v>0.49913611363636351</v>
      </c>
      <c r="N72" s="719">
        <f t="shared" si="3"/>
        <v>4.3356477272727272</v>
      </c>
      <c r="O72" s="717"/>
      <c r="P72" s="717" t="s">
        <v>88</v>
      </c>
      <c r="Q72" s="717" t="s">
        <v>2981</v>
      </c>
      <c r="R72" s="717" t="s">
        <v>2986</v>
      </c>
      <c r="S72" s="717" t="s">
        <v>3004</v>
      </c>
      <c r="T72" s="720" t="str" cm="1">
        <f t="array" ref="T72">_xlfn.TEXTJOIN("→",TRUE,_xlfn.UNIQUE(TRIM(CLEAN(_xlfn._xlws.FILTER('소재개발 실험항목_Total_AX팀 관리'!$H$5:$H$1558,('소재개발 실험항목_Total_AX팀 관리'!$C$5:$C$1558=$P72)*('소재개발 실험항목_Total_AX팀 관리'!$D$5:$D$1558=$Q72)*('소재개발 실험항목_Total_AX팀 관리'!$E$5:$E$1558=$R72)*('소재개발 실험항목_Total_AX팀 관리'!$F$5:$F$1558=$S72)*('소재개발 실험항목_Total_AX팀 관리'!$H$5:$H$1558&lt;&gt;""),"")))))</f>
        <v>셀 평가 (고온수명)→셀 평가 (고온저장)</v>
      </c>
      <c r="U72" s="724">
        <f>SUMIFS('소재개발 실험항목_Total_AX팀 관리'!$V$5:$V$1558,'소재개발 실험항목_Total_AX팀 관리'!$C$5:$C$1558,$P72,'소재개발 실험항목_Total_AX팀 관리'!$D$5:$D$1558,$Q72,'소재개발 실험항목_Total_AX팀 관리'!$E$5:$E$1558,$R72,'소재개발 실험항목_Total_AX팀 관리'!$F$5:$F$1558,$S72)</f>
        <v>38.400000000000006</v>
      </c>
      <c r="V72" s="724">
        <f>SUMIFS('소재개발 실험항목_Total_AX팀 관리'!$Y$5:$Y$1558,'소재개발 실험항목_Total_AX팀 관리'!$C$5:$C$1558,$P72,'소재개발 실험항목_Total_AX팀 관리'!$D$5:$D$1558,$Q72,'소재개발 실험항목_Total_AX팀 관리'!$E$5:$E$1558,$R72,'소재개발 실험항목_Total_AX팀 관리'!$F$5:$F$1558,$S72)</f>
        <v>76.800000000000011</v>
      </c>
      <c r="W72" s="725">
        <f t="shared" si="4"/>
        <v>2.181818181818182E-2</v>
      </c>
      <c r="X72" s="725">
        <f t="shared" si="4"/>
        <v>4.363636363636364E-2</v>
      </c>
      <c r="Z72" t="s">
        <v>2979</v>
      </c>
      <c r="AA72" t="s">
        <v>2983</v>
      </c>
      <c r="AB72" t="s">
        <v>3261</v>
      </c>
      <c r="AC72" t="s">
        <v>3139</v>
      </c>
      <c r="AD72" t="s">
        <v>3292</v>
      </c>
      <c r="AE72" t="s">
        <v>3292</v>
      </c>
      <c r="AF72" t="s">
        <v>3292</v>
      </c>
      <c r="AG72" t="s">
        <v>3292</v>
      </c>
      <c r="AH72" t="s">
        <v>3292</v>
      </c>
      <c r="AI72" t="s">
        <v>3292</v>
      </c>
      <c r="AJ72" t="s">
        <v>3292</v>
      </c>
      <c r="AK72" t="s">
        <v>3292</v>
      </c>
      <c r="AL72" t="s">
        <v>3292</v>
      </c>
      <c r="AM72" t="s">
        <v>3292</v>
      </c>
      <c r="AN72" t="s">
        <v>3292</v>
      </c>
      <c r="AO72" t="s">
        <v>3292</v>
      </c>
      <c r="AP72" s="716">
        <v>0.01</v>
      </c>
      <c r="AQ72" s="716">
        <v>0.46</v>
      </c>
      <c r="AR72" t="s">
        <v>3292</v>
      </c>
      <c r="AS72" t="s">
        <v>3292</v>
      </c>
      <c r="AT72" t="s">
        <v>3292</v>
      </c>
      <c r="AU72" t="s">
        <v>3292</v>
      </c>
      <c r="AV72" t="s">
        <v>3292</v>
      </c>
      <c r="AW72" t="s">
        <v>3292</v>
      </c>
      <c r="AX72" t="s">
        <v>3292</v>
      </c>
      <c r="AY72" t="s">
        <v>3292</v>
      </c>
      <c r="AZ72" t="s">
        <v>3292</v>
      </c>
      <c r="BA72" t="s">
        <v>3292</v>
      </c>
      <c r="BB72" t="s">
        <v>3292</v>
      </c>
      <c r="BC72" t="s">
        <v>3292</v>
      </c>
    </row>
    <row r="73" spans="1:55" ht="32.15" hidden="1" customHeight="1">
      <c r="A73" s="717"/>
      <c r="B73" s="717"/>
      <c r="C73" s="717"/>
      <c r="D73" s="717"/>
      <c r="E73" s="717"/>
      <c r="F73" s="717"/>
      <c r="G73" s="717"/>
      <c r="H73" s="717" t="s">
        <v>84</v>
      </c>
      <c r="I73" s="717" t="s">
        <v>2980</v>
      </c>
      <c r="J73" s="717" t="s">
        <v>2984</v>
      </c>
      <c r="K73" s="718">
        <f>SUMIFS('소재개발 실험항목_Total_AX팀 관리'!$V$5:$V$1558,'소재개발 실험항목_Total_AX팀 관리'!$C$5:$C$1558,$H73,'소재개발 실험항목_Total_AX팀 관리'!$D$5:$D$1558,$I73,'소재개발 실험항목_Total_AX팀 관리'!$E$5:$E$1558,$J73)</f>
        <v>2284.7808</v>
      </c>
      <c r="L73" s="718">
        <f>SUMIFS('소재개발 실험항목_Total_AX팀 관리'!$Y$5:$Y$1558,'소재개발 실험항목_Total_AX팀 관리'!$C$5:$C$1558,$H73,'소재개발 실험항목_Total_AX팀 관리'!$D$5:$D$1558,$I73,'소재개발 실험항목_Total_AX팀 관리'!$E$5:$E$1558,$J73)</f>
        <v>4763.1840000000002</v>
      </c>
      <c r="M73" s="719">
        <f t="shared" si="3"/>
        <v>1.298170909090909</v>
      </c>
      <c r="N73" s="719">
        <f t="shared" si="3"/>
        <v>2.7063545454545457</v>
      </c>
      <c r="O73" s="717"/>
      <c r="P73" s="717" t="s">
        <v>88</v>
      </c>
      <c r="Q73" s="717" t="s">
        <v>2981</v>
      </c>
      <c r="R73" s="717" t="s">
        <v>2986</v>
      </c>
      <c r="S73" s="717" t="s">
        <v>3005</v>
      </c>
      <c r="T73" s="720" t="str" cm="1">
        <f t="array" ref="T73">_xlfn.TEXTJOIN("→",TRUE,_xlfn.UNIQUE(TRIM(CLEAN(_xlfn._xlws.FILTER('소재개발 실험항목_Total_AX팀 관리'!$H$5:$H$1558,('소재개발 실험항목_Total_AX팀 관리'!$C$5:$C$1558=$P73)*('소재개발 실험항목_Total_AX팀 관리'!$D$5:$D$1558=$Q73)*('소재개발 실험항목_Total_AX팀 관리'!$E$5:$E$1558=$R73)*('소재개발 실험항목_Total_AX팀 관리'!$F$5:$F$1558=$S73)*('소재개발 실험항목_Total_AX팀 관리'!$H$5:$H$1558&lt;&gt;""),"")))))</f>
        <v>비어있는 충방전 채널에 모노셀 체결→모노셀 용량 및 (LT)HPPC 평가→Data 정리→모노셀 EIS 측정</v>
      </c>
      <c r="U73" s="724">
        <f>SUMIFS('소재개발 실험항목_Total_AX팀 관리'!$V$5:$V$1558,'소재개발 실험항목_Total_AX팀 관리'!$C$5:$C$1558,$P73,'소재개발 실험항목_Total_AX팀 관리'!$D$5:$D$1558,$Q73,'소재개발 실험항목_Total_AX팀 관리'!$E$5:$E$1558,$R73,'소재개발 실험항목_Total_AX팀 관리'!$F$5:$F$1558,$S73)</f>
        <v>576</v>
      </c>
      <c r="V73" s="724">
        <f>SUMIFS('소재개발 실험항목_Total_AX팀 관리'!$Y$5:$Y$1558,'소재개발 실험항목_Total_AX팀 관리'!$C$5:$C$1558,$P73,'소재개발 실험항목_Total_AX팀 관리'!$D$5:$D$1558,$Q73,'소재개발 실험항목_Total_AX팀 관리'!$E$5:$E$1558,$R73,'소재개발 실험항목_Total_AX팀 관리'!$F$5:$F$1558,$S73)</f>
        <v>1152</v>
      </c>
      <c r="W73" s="725">
        <f t="shared" si="4"/>
        <v>0.32727272727272727</v>
      </c>
      <c r="X73" s="725">
        <f t="shared" si="4"/>
        <v>0.65454545454545454</v>
      </c>
      <c r="Z73" t="s">
        <v>2979</v>
      </c>
      <c r="AA73" t="s">
        <v>2983</v>
      </c>
      <c r="AB73" t="s">
        <v>3261</v>
      </c>
      <c r="AC73" t="s">
        <v>3140</v>
      </c>
      <c r="AD73" t="s">
        <v>3292</v>
      </c>
      <c r="AE73" t="s">
        <v>3292</v>
      </c>
      <c r="AF73" t="s">
        <v>3292</v>
      </c>
      <c r="AG73" t="s">
        <v>3292</v>
      </c>
      <c r="AH73" t="s">
        <v>3292</v>
      </c>
      <c r="AI73" t="s">
        <v>3292</v>
      </c>
      <c r="AJ73" t="s">
        <v>3292</v>
      </c>
      <c r="AK73" t="s">
        <v>3292</v>
      </c>
      <c r="AL73" t="s">
        <v>3292</v>
      </c>
      <c r="AM73" t="s">
        <v>3292</v>
      </c>
      <c r="AN73" t="s">
        <v>3292</v>
      </c>
      <c r="AO73" t="s">
        <v>3292</v>
      </c>
      <c r="AP73" t="s">
        <v>3292</v>
      </c>
      <c r="AQ73" t="s">
        <v>3292</v>
      </c>
      <c r="AR73" s="716">
        <v>0.25</v>
      </c>
      <c r="AS73" s="716">
        <v>0.32</v>
      </c>
      <c r="AT73" t="s">
        <v>3292</v>
      </c>
      <c r="AU73" t="s">
        <v>3292</v>
      </c>
      <c r="AV73" t="s">
        <v>3292</v>
      </c>
      <c r="AW73" t="s">
        <v>3292</v>
      </c>
      <c r="AX73" t="s">
        <v>3292</v>
      </c>
      <c r="AY73" t="s">
        <v>3292</v>
      </c>
      <c r="AZ73" t="s">
        <v>3292</v>
      </c>
      <c r="BA73" t="s">
        <v>3292</v>
      </c>
      <c r="BB73" t="s">
        <v>3292</v>
      </c>
      <c r="BC73" t="s">
        <v>3292</v>
      </c>
    </row>
    <row r="74" spans="1:55" ht="32.15" customHeight="1">
      <c r="A74" s="717"/>
      <c r="B74" s="717"/>
      <c r="C74" s="717"/>
      <c r="D74" s="717"/>
      <c r="E74" s="717"/>
      <c r="F74" s="717"/>
      <c r="G74" s="717"/>
      <c r="H74" s="717" t="s">
        <v>84</v>
      </c>
      <c r="I74" s="717" t="s">
        <v>2980</v>
      </c>
      <c r="J74" s="717" t="s">
        <v>2985</v>
      </c>
      <c r="K74" s="718">
        <f>SUMIFS('소재개발 실험항목_Total_AX팀 관리'!$V$5:$V$1558,'소재개발 실험항목_Total_AX팀 관리'!$C$5:$C$1558,$H74,'소재개발 실험항목_Total_AX팀 관리'!$D$5:$D$1558,$I74,'소재개발 실험항목_Total_AX팀 관리'!$E$5:$E$1558,$J74)</f>
        <v>1925.1107999999995</v>
      </c>
      <c r="L74" s="718">
        <f>SUMIFS('소재개발 실험항목_Total_AX팀 관리'!$Y$5:$Y$1558,'소재개발 실험항목_Total_AX팀 관리'!$C$5:$C$1558,$H74,'소재개발 실험항목_Total_AX팀 관리'!$D$5:$D$1558,$I74,'소재개발 실험항목_Total_AX팀 관리'!$E$5:$E$1558,$J74)</f>
        <v>5468.4359999999988</v>
      </c>
      <c r="M74" s="719">
        <f t="shared" si="3"/>
        <v>1.0938129545454542</v>
      </c>
      <c r="N74" s="719">
        <f t="shared" si="3"/>
        <v>3.1070659090909083</v>
      </c>
      <c r="O74" s="717"/>
      <c r="P74" s="717" t="s">
        <v>89</v>
      </c>
      <c r="Q74" s="717" t="s">
        <v>2979</v>
      </c>
      <c r="R74" s="717" t="s">
        <v>1599</v>
      </c>
      <c r="S74" s="717" t="s">
        <v>1714</v>
      </c>
      <c r="T74" s="720" t="str" cm="1">
        <f t="array" ref="T74">_xlfn.TEXTJOIN("→",TRUE,_xlfn.UNIQUE(TRIM(CLEAN(_xlfn._xlws.FILTER('소재개발 실험항목_Total_AX팀 관리'!$H$5:$H$1558,('소재개발 실험항목_Total_AX팀 관리'!$C$5:$C$1558=$P74)*('소재개발 실험항목_Total_AX팀 관리'!$D$5:$D$1558=$Q74)*('소재개발 실험항목_Total_AX팀 관리'!$E$5:$E$1558=$R74)*('소재개발 실험항목_Total_AX팀 관리'!$F$5:$F$1558=$S74)*('소재개발 실험항목_Total_AX팀 관리'!$H$5:$H$1558&lt;&gt;""),"")))))</f>
        <v>분리막 샘플링→원단의 기공 사이즈 확인 및 압축 전/후의 원단의 기공 변형 정도를 파악→Data 분석 및 추출</v>
      </c>
      <c r="U74" s="724">
        <f>SUMIFS('소재개발 실험항목_Total_AX팀 관리'!$V$5:$V$1558,'소재개발 실험항목_Total_AX팀 관리'!$C$5:$C$1558,$P74,'소재개발 실험항목_Total_AX팀 관리'!$D$5:$D$1558,$Q74,'소재개발 실험항목_Total_AX팀 관리'!$E$5:$E$1558,$R74,'소재개발 실험항목_Total_AX팀 관리'!$F$5:$F$1558,$S74)</f>
        <v>660</v>
      </c>
      <c r="V74" s="724">
        <f>SUMIFS('소재개발 실험항목_Total_AX팀 관리'!$Y$5:$Y$1558,'소재개발 실험항목_Total_AX팀 관리'!$C$5:$C$1558,$P74,'소재개발 실험항목_Total_AX팀 관리'!$D$5:$D$1558,$Q74,'소재개발 실험항목_Total_AX팀 관리'!$E$5:$E$1558,$R74,'소재개발 실험항목_Total_AX팀 관리'!$F$5:$F$1558,$S74)</f>
        <v>660</v>
      </c>
      <c r="W74" s="725">
        <f t="shared" si="4"/>
        <v>0.375</v>
      </c>
      <c r="X74" s="725">
        <f t="shared" si="4"/>
        <v>0.375</v>
      </c>
      <c r="Z74" t="s">
        <v>2979</v>
      </c>
      <c r="AA74" t="s">
        <v>2983</v>
      </c>
      <c r="AB74" t="s">
        <v>3058</v>
      </c>
      <c r="AC74" s="723" t="s">
        <v>3141</v>
      </c>
      <c r="AD74" s="716" t="s">
        <v>3292</v>
      </c>
      <c r="AE74" s="716" t="s">
        <v>3292</v>
      </c>
      <c r="AF74" s="716" t="s">
        <v>3292</v>
      </c>
      <c r="AG74" s="716" t="s">
        <v>3292</v>
      </c>
      <c r="AH74" s="716" t="s">
        <v>3292</v>
      </c>
      <c r="AI74" s="716" t="s">
        <v>3292</v>
      </c>
      <c r="AJ74" s="716" t="s">
        <v>3292</v>
      </c>
      <c r="AK74" s="716" t="s">
        <v>3292</v>
      </c>
      <c r="AL74" s="716" t="s">
        <v>3292</v>
      </c>
      <c r="AM74" s="716" t="s">
        <v>3292</v>
      </c>
      <c r="AN74" s="716" t="s">
        <v>3292</v>
      </c>
      <c r="AO74" s="716" t="s">
        <v>3292</v>
      </c>
      <c r="AP74" s="716" t="s">
        <v>3292</v>
      </c>
      <c r="AQ74" s="716" t="s">
        <v>3292</v>
      </c>
      <c r="AR74" s="716">
        <v>0.24</v>
      </c>
      <c r="AS74" s="716">
        <v>0.31</v>
      </c>
      <c r="AT74" s="716" t="s">
        <v>3292</v>
      </c>
      <c r="AU74" s="716" t="s">
        <v>3292</v>
      </c>
      <c r="AV74" s="716" t="s">
        <v>3292</v>
      </c>
      <c r="AW74" s="716" t="s">
        <v>3292</v>
      </c>
      <c r="AX74" s="716" t="s">
        <v>3292</v>
      </c>
      <c r="AY74" s="716" t="s">
        <v>3292</v>
      </c>
      <c r="AZ74" s="716" t="s">
        <v>3292</v>
      </c>
      <c r="BA74" s="716" t="s">
        <v>3292</v>
      </c>
      <c r="BB74" s="716" t="s">
        <v>3292</v>
      </c>
      <c r="BC74" s="716" t="s">
        <v>3292</v>
      </c>
    </row>
    <row r="75" spans="1:55" ht="32.15" customHeight="1">
      <c r="A75" s="717"/>
      <c r="B75" s="717"/>
      <c r="C75" s="717"/>
      <c r="D75" s="717"/>
      <c r="E75" s="717"/>
      <c r="F75" s="717"/>
      <c r="G75" s="717"/>
      <c r="H75" s="717" t="s">
        <v>84</v>
      </c>
      <c r="I75" s="717" t="s">
        <v>2980</v>
      </c>
      <c r="J75" s="717" t="s">
        <v>1949</v>
      </c>
      <c r="K75" s="718">
        <f>SUMIFS('소재개발 실험항목_Total_AX팀 관리'!$V$5:$V$1558,'소재개발 실험항목_Total_AX팀 관리'!$C$5:$C$1558,$H75,'소재개발 실험항목_Total_AX팀 관리'!$D$5:$D$1558,$I75,'소재개발 실험항목_Total_AX팀 관리'!$E$5:$E$1558,$J75)</f>
        <v>1855.9231200000004</v>
      </c>
      <c r="L75" s="718">
        <f>SUMIFS('소재개발 실험항목_Total_AX팀 관리'!$Y$5:$Y$1558,'소재개발 실험항목_Total_AX팀 관리'!$C$5:$C$1558,$H75,'소재개발 실험항목_Total_AX팀 관리'!$D$5:$D$1558,$I75,'소재개발 실험항목_Total_AX팀 관리'!$E$5:$E$1558,$J75)</f>
        <v>5073.2640000000001</v>
      </c>
      <c r="M75" s="719">
        <f t="shared" si="3"/>
        <v>1.054501772727273</v>
      </c>
      <c r="N75" s="719">
        <f t="shared" si="3"/>
        <v>2.8825363636363637</v>
      </c>
      <c r="O75" s="717"/>
      <c r="P75" s="717" t="s">
        <v>89</v>
      </c>
      <c r="Q75" s="717" t="s">
        <v>2979</v>
      </c>
      <c r="R75" s="717" t="s">
        <v>1599</v>
      </c>
      <c r="S75" s="717" t="s">
        <v>3008</v>
      </c>
      <c r="T75" s="720" t="str" cm="1">
        <f t="array" ref="T75">_xlfn.TEXTJOIN("→",TRUE,_xlfn.UNIQUE(TRIM(CLEAN(_xlfn._xlws.FILTER('소재개발 실험항목_Total_AX팀 관리'!$H$5:$H$1558,('소재개발 실험항목_Total_AX팀 관리'!$C$5:$C$1558=$P75)*('소재개발 실험항목_Total_AX팀 관리'!$D$5:$D$1558=$Q75)*('소재개발 실험항목_Total_AX팀 관리'!$E$5:$E$1558=$R75)*('소재개발 실험항목_Total_AX팀 관리'!$F$5:$F$1558=$S75)*('소재개발 실험항목_Total_AX팀 관리'!$H$5:$H$1558&lt;&gt;""),"")))))</f>
        <v>분리막 타발→내압축전 두께/통기도 측정→heat press 진행→압축 후 두께/통기도 측정</v>
      </c>
      <c r="U75" s="724">
        <f>SUMIFS('소재개발 실험항목_Total_AX팀 관리'!$V$5:$V$1558,'소재개발 실험항목_Total_AX팀 관리'!$C$5:$C$1558,$P75,'소재개발 실험항목_Total_AX팀 관리'!$D$5:$D$1558,$Q75,'소재개발 실험항목_Total_AX팀 관리'!$E$5:$E$1558,$R75,'소재개발 실험항목_Total_AX팀 관리'!$F$5:$F$1558,$S75)</f>
        <v>2112</v>
      </c>
      <c r="V75" s="724">
        <f>SUMIFS('소재개발 실험항목_Total_AX팀 관리'!$Y$5:$Y$1558,'소재개발 실험항목_Total_AX팀 관리'!$C$5:$C$1558,$P75,'소재개발 실험항목_Total_AX팀 관리'!$D$5:$D$1558,$Q75,'소재개발 실험항목_Total_AX팀 관리'!$E$5:$E$1558,$R75,'소재개발 실험항목_Total_AX팀 관리'!$F$5:$F$1558,$S75)</f>
        <v>19008</v>
      </c>
      <c r="W75" s="725">
        <f t="shared" si="4"/>
        <v>1.2</v>
      </c>
      <c r="X75" s="725">
        <f t="shared" si="4"/>
        <v>10.8</v>
      </c>
      <c r="Z75" t="s">
        <v>2979</v>
      </c>
      <c r="AA75" t="s">
        <v>2983</v>
      </c>
      <c r="AB75" t="s">
        <v>868</v>
      </c>
      <c r="AC75" s="723" t="s">
        <v>3080</v>
      </c>
      <c r="AD75" s="716" t="s">
        <v>3292</v>
      </c>
      <c r="AE75" s="716" t="s">
        <v>3292</v>
      </c>
      <c r="AF75" s="716" t="s">
        <v>3292</v>
      </c>
      <c r="AG75" s="716" t="s">
        <v>3292</v>
      </c>
      <c r="AH75" s="716" t="s">
        <v>3292</v>
      </c>
      <c r="AI75" s="716" t="s">
        <v>3292</v>
      </c>
      <c r="AJ75" s="716" t="s">
        <v>3292</v>
      </c>
      <c r="AK75" s="716" t="s">
        <v>3292</v>
      </c>
      <c r="AL75" s="716" t="s">
        <v>3292</v>
      </c>
      <c r="AM75" s="716" t="s">
        <v>3292</v>
      </c>
      <c r="AN75" s="716" t="s">
        <v>3292</v>
      </c>
      <c r="AO75" s="716" t="s">
        <v>3292</v>
      </c>
      <c r="AP75" s="716" t="s">
        <v>3292</v>
      </c>
      <c r="AQ75" s="716" t="s">
        <v>3292</v>
      </c>
      <c r="AR75" s="716" t="s">
        <v>3292</v>
      </c>
      <c r="AS75" s="716" t="s">
        <v>3292</v>
      </c>
      <c r="AT75" s="716" t="s">
        <v>3292</v>
      </c>
      <c r="AU75" s="716" t="s">
        <v>3292</v>
      </c>
      <c r="AV75" s="716" t="s">
        <v>3292</v>
      </c>
      <c r="AW75" s="716" t="s">
        <v>3292</v>
      </c>
      <c r="AX75" s="716" t="s">
        <v>3292</v>
      </c>
      <c r="AY75" s="716" t="s">
        <v>3292</v>
      </c>
      <c r="AZ75" s="716" t="s">
        <v>3292</v>
      </c>
      <c r="BA75" s="716" t="s">
        <v>3292</v>
      </c>
      <c r="BB75" s="716" t="s">
        <v>3292</v>
      </c>
      <c r="BC75" s="716" t="s">
        <v>3292</v>
      </c>
    </row>
    <row r="76" spans="1:55" ht="32.15" customHeight="1">
      <c r="A76" s="717"/>
      <c r="B76" s="717"/>
      <c r="C76" s="717"/>
      <c r="D76" s="717"/>
      <c r="E76" s="717"/>
      <c r="F76" s="717"/>
      <c r="G76" s="717"/>
      <c r="H76" s="717" t="s">
        <v>84</v>
      </c>
      <c r="I76" s="717" t="s">
        <v>2981</v>
      </c>
      <c r="J76" s="717" t="s">
        <v>2986</v>
      </c>
      <c r="K76" s="718">
        <f>SUMIFS('소재개발 실험항목_Total_AX팀 관리'!$V$5:$V$1558,'소재개발 실험항목_Total_AX팀 관리'!$C$5:$C$1558,$H76,'소재개발 실험항목_Total_AX팀 관리'!$D$5:$D$1558,$I76,'소재개발 실험항목_Total_AX팀 관리'!$E$5:$E$1558,$J76)</f>
        <v>770.83199999999999</v>
      </c>
      <c r="L76" s="718">
        <f>SUMIFS('소재개발 실험항목_Total_AX팀 관리'!$Y$5:$Y$1558,'소재개발 실험항목_Total_AX팀 관리'!$C$5:$C$1558,$H76,'소재개발 실험항목_Total_AX팀 관리'!$D$5:$D$1558,$I76,'소재개발 실험항목_Total_AX팀 관리'!$E$5:$E$1558,$J76)</f>
        <v>3439.4999999999995</v>
      </c>
      <c r="M76" s="719">
        <f t="shared" si="3"/>
        <v>0.43797272727272729</v>
      </c>
      <c r="N76" s="719">
        <f t="shared" si="3"/>
        <v>1.9542613636363633</v>
      </c>
      <c r="O76" s="717"/>
      <c r="P76" s="717" t="s">
        <v>89</v>
      </c>
      <c r="Q76" s="717" t="s">
        <v>2979</v>
      </c>
      <c r="R76" s="717" t="s">
        <v>1599</v>
      </c>
      <c r="S76" s="717" t="s">
        <v>3009</v>
      </c>
      <c r="T76" s="720" t="str" cm="1">
        <f t="array" ref="T76">_xlfn.TEXTJOIN("→",TRUE,_xlfn.UNIQUE(TRIM(CLEAN(_xlfn._xlws.FILTER('소재개발 실험항목_Total_AX팀 관리'!$H$5:$H$1558,('소재개발 실험항목_Total_AX팀 관리'!$C$5:$C$1558=$P76)*('소재개발 실험항목_Total_AX팀 관리'!$D$5:$D$1558=$Q76)*('소재개발 실험항목_Total_AX팀 관리'!$E$5:$E$1558=$R76)*('소재개발 실험항목_Total_AX팀 관리'!$F$5:$F$1558=$S76)*('소재개발 실험항목_Total_AX팀 관리'!$H$5:$H$1558&lt;&gt;""),"")))))</f>
        <v>분리막 이온 밀링을 위한 샘플링을 진행한 후 단면 cutting을 진행한다.→SEM 장비를 통해 milling 된 분리막의 단면을 관측한다.</v>
      </c>
      <c r="U76" s="724">
        <f>SUMIFS('소재개발 실험항목_Total_AX팀 관리'!$V$5:$V$1558,'소재개발 실험항목_Total_AX팀 관리'!$C$5:$C$1558,$P76,'소재개발 실험항목_Total_AX팀 관리'!$D$5:$D$1558,$Q76,'소재개발 실험항목_Total_AX팀 관리'!$E$5:$E$1558,$R76,'소재개발 실험항목_Total_AX팀 관리'!$F$5:$F$1558,$S76)</f>
        <v>396</v>
      </c>
      <c r="V76" s="724">
        <f>SUMIFS('소재개발 실험항목_Total_AX팀 관리'!$Y$5:$Y$1558,'소재개발 실험항목_Total_AX팀 관리'!$C$5:$C$1558,$P76,'소재개발 실험항목_Total_AX팀 관리'!$D$5:$D$1558,$Q76,'소재개발 실험항목_Total_AX팀 관리'!$E$5:$E$1558,$R76,'소재개발 실험항목_Total_AX팀 관리'!$F$5:$F$1558,$S76)</f>
        <v>396</v>
      </c>
      <c r="W76" s="725">
        <f t="shared" si="4"/>
        <v>0.22500000000000001</v>
      </c>
      <c r="X76" s="725">
        <f t="shared" si="4"/>
        <v>0.22500000000000001</v>
      </c>
      <c r="Z76" t="s">
        <v>2979</v>
      </c>
      <c r="AA76" t="s">
        <v>1064</v>
      </c>
      <c r="AB76" t="s">
        <v>881</v>
      </c>
      <c r="AC76" s="723" t="s">
        <v>3142</v>
      </c>
      <c r="AD76" s="716" t="s">
        <v>3292</v>
      </c>
      <c r="AE76" s="716" t="s">
        <v>3292</v>
      </c>
      <c r="AF76" s="716" t="s">
        <v>3292</v>
      </c>
      <c r="AG76" s="716" t="s">
        <v>3292</v>
      </c>
      <c r="AH76" s="716" t="s">
        <v>3292</v>
      </c>
      <c r="AI76" s="716" t="s">
        <v>3292</v>
      </c>
      <c r="AJ76" s="716" t="s">
        <v>3292</v>
      </c>
      <c r="AK76" s="716" t="s">
        <v>3292</v>
      </c>
      <c r="AL76" s="716" t="s">
        <v>3292</v>
      </c>
      <c r="AM76" s="716" t="s">
        <v>3292</v>
      </c>
      <c r="AN76" s="716" t="s">
        <v>3292</v>
      </c>
      <c r="AO76" s="716" t="s">
        <v>3292</v>
      </c>
      <c r="AP76" s="716" t="s">
        <v>3292</v>
      </c>
      <c r="AQ76" s="716" t="s">
        <v>3292</v>
      </c>
      <c r="AR76" s="716" t="s">
        <v>3292</v>
      </c>
      <c r="AS76" s="716" t="s">
        <v>3292</v>
      </c>
      <c r="AT76" s="716" t="s">
        <v>3292</v>
      </c>
      <c r="AU76" s="716" t="s">
        <v>3292</v>
      </c>
      <c r="AV76" s="716" t="s">
        <v>3292</v>
      </c>
      <c r="AW76" s="716" t="s">
        <v>3292</v>
      </c>
      <c r="AX76" s="716">
        <v>0.01</v>
      </c>
      <c r="AY76" s="716">
        <v>2.39</v>
      </c>
      <c r="AZ76" s="716">
        <v>0.01</v>
      </c>
      <c r="BA76" s="716">
        <v>2.0499999999999998</v>
      </c>
      <c r="BB76" s="716" t="s">
        <v>3292</v>
      </c>
      <c r="BC76" s="716" t="s">
        <v>3292</v>
      </c>
    </row>
    <row r="77" spans="1:55" ht="32.15" customHeight="1">
      <c r="A77" s="717"/>
      <c r="B77" s="717"/>
      <c r="C77" s="717"/>
      <c r="D77" s="717"/>
      <c r="E77" s="717"/>
      <c r="F77" s="717"/>
      <c r="G77" s="717"/>
      <c r="H77" s="717" t="s">
        <v>84</v>
      </c>
      <c r="I77" s="717" t="s">
        <v>2981</v>
      </c>
      <c r="J77" s="717" t="s">
        <v>2998</v>
      </c>
      <c r="K77" s="718">
        <f>SUMIFS('소재개발 실험항목_Total_AX팀 관리'!$V$5:$V$1558,'소재개발 실험항목_Total_AX팀 관리'!$C$5:$C$1558,$H77,'소재개발 실험항목_Total_AX팀 관리'!$D$5:$D$1558,$I77,'소재개발 실험항목_Total_AX팀 관리'!$E$5:$E$1558,$J77)</f>
        <v>862.69200000000001</v>
      </c>
      <c r="L77" s="718">
        <f>SUMIFS('소재개발 실험항목_Total_AX팀 관리'!$Y$5:$Y$1558,'소재개발 실험항목_Total_AX팀 관리'!$C$5:$C$1558,$H77,'소재개발 실험항목_Total_AX팀 관리'!$D$5:$D$1558,$I77,'소재개발 실험항목_Total_AX팀 관리'!$E$5:$E$1558,$J77)</f>
        <v>2959.2600000000007</v>
      </c>
      <c r="M77" s="719">
        <f t="shared" si="3"/>
        <v>0.49016590909090907</v>
      </c>
      <c r="N77" s="719">
        <f t="shared" si="3"/>
        <v>1.6813977272727276</v>
      </c>
      <c r="O77" s="717"/>
      <c r="P77" s="717" t="s">
        <v>89</v>
      </c>
      <c r="Q77" s="717" t="s">
        <v>2979</v>
      </c>
      <c r="R77" s="717" t="s">
        <v>1599</v>
      </c>
      <c r="S77" s="717" t="s">
        <v>1600</v>
      </c>
      <c r="T77" s="720" t="str" cm="1">
        <f t="array" ref="T77">_xlfn.TEXTJOIN("→",TRUE,_xlfn.UNIQUE(TRIM(CLEAN(_xlfn._xlws.FILTER('소재개발 실험항목_Total_AX팀 관리'!$H$5:$H$1558,('소재개발 실험항목_Total_AX팀 관리'!$C$5:$C$1558=$P77)*('소재개발 실험항목_Total_AX팀 관리'!$D$5:$D$1558=$Q77)*('소재개발 실험항목_Total_AX팀 관리'!$E$5:$E$1558=$R77)*('소재개발 실험항목_Total_AX팀 관리'!$F$5:$F$1558=$S77)*('소재개발 실험항목_Total_AX팀 관리'!$H$5:$H$1558&lt;&gt;""),"")))))</f>
        <v>분리막 타발→분리막 두께 측정</v>
      </c>
      <c r="U77" s="724">
        <f>SUMIFS('소재개발 실험항목_Total_AX팀 관리'!$V$5:$V$1558,'소재개발 실험항목_Total_AX팀 관리'!$C$5:$C$1558,$P77,'소재개발 실험항목_Total_AX팀 관리'!$D$5:$D$1558,$Q77,'소재개발 실험항목_Total_AX팀 관리'!$E$5:$E$1558,$R77,'소재개발 실험항목_Total_AX팀 관리'!$F$5:$F$1558,$S77)</f>
        <v>1320</v>
      </c>
      <c r="V77" s="724">
        <f>SUMIFS('소재개발 실험항목_Total_AX팀 관리'!$Y$5:$Y$1558,'소재개발 실험항목_Total_AX팀 관리'!$C$5:$C$1558,$P77,'소재개발 실험항목_Total_AX팀 관리'!$D$5:$D$1558,$Q77,'소재개발 실험항목_Total_AX팀 관리'!$E$5:$E$1558,$R77,'소재개발 실험항목_Total_AX팀 관리'!$F$5:$F$1558,$S77)</f>
        <v>2640</v>
      </c>
      <c r="W77" s="725">
        <f t="shared" si="4"/>
        <v>0.75</v>
      </c>
      <c r="X77" s="725">
        <f t="shared" si="4"/>
        <v>1.5</v>
      </c>
      <c r="Z77" t="s">
        <v>2979</v>
      </c>
      <c r="AA77" t="s">
        <v>1064</v>
      </c>
      <c r="AB77" t="s">
        <v>3061</v>
      </c>
      <c r="AC77" s="723" t="s">
        <v>3143</v>
      </c>
      <c r="AD77" s="716" t="s">
        <v>3292</v>
      </c>
      <c r="AE77" s="716" t="s">
        <v>3292</v>
      </c>
      <c r="AF77" s="716" t="s">
        <v>3292</v>
      </c>
      <c r="AG77" s="716" t="s">
        <v>3292</v>
      </c>
      <c r="AH77" s="716" t="s">
        <v>3292</v>
      </c>
      <c r="AI77" s="716" t="s">
        <v>3292</v>
      </c>
      <c r="AJ77" s="716" t="s">
        <v>3292</v>
      </c>
      <c r="AK77" s="716" t="s">
        <v>3292</v>
      </c>
      <c r="AL77" s="716" t="s">
        <v>3292</v>
      </c>
      <c r="AM77" s="716" t="s">
        <v>3292</v>
      </c>
      <c r="AN77" s="716" t="s">
        <v>3292</v>
      </c>
      <c r="AO77" s="716" t="s">
        <v>3292</v>
      </c>
      <c r="AP77" s="716" t="s">
        <v>3292</v>
      </c>
      <c r="AQ77" s="716" t="s">
        <v>3292</v>
      </c>
      <c r="AR77" s="716" t="s">
        <v>3292</v>
      </c>
      <c r="AS77" s="716" t="s">
        <v>3292</v>
      </c>
      <c r="AT77" s="716" t="s">
        <v>3292</v>
      </c>
      <c r="AU77" s="716" t="s">
        <v>3292</v>
      </c>
      <c r="AV77" s="716" t="s">
        <v>3292</v>
      </c>
      <c r="AW77" s="716" t="s">
        <v>3292</v>
      </c>
      <c r="AX77" s="716">
        <v>0</v>
      </c>
      <c r="AY77" s="716">
        <v>2.39</v>
      </c>
      <c r="AZ77" s="716">
        <v>0</v>
      </c>
      <c r="BA77" s="716">
        <v>1.02</v>
      </c>
      <c r="BB77" s="716" t="s">
        <v>3292</v>
      </c>
      <c r="BC77" s="716" t="s">
        <v>3292</v>
      </c>
    </row>
    <row r="78" spans="1:55" ht="32.15" customHeight="1">
      <c r="A78" s="717"/>
      <c r="B78" s="717"/>
      <c r="C78" s="717"/>
      <c r="D78" s="717"/>
      <c r="E78" s="717"/>
      <c r="F78" s="717"/>
      <c r="G78" s="717"/>
      <c r="H78" s="717" t="s">
        <v>84</v>
      </c>
      <c r="I78" s="717" t="s">
        <v>2981</v>
      </c>
      <c r="J78" s="717" t="s">
        <v>2987</v>
      </c>
      <c r="K78" s="718">
        <f>SUMIFS('소재개발 실험항목_Total_AX팀 관리'!$V$5:$V$1558,'소재개발 실험항목_Total_AX팀 관리'!$C$5:$C$1558,$H78,'소재개발 실험항목_Total_AX팀 관리'!$D$5:$D$1558,$I78,'소재개발 실험항목_Total_AX팀 관리'!$E$5:$E$1558,$J78)</f>
        <v>317.93279999999999</v>
      </c>
      <c r="L78" s="718">
        <f>SUMIFS('소재개발 실험항목_Total_AX팀 관리'!$Y$5:$Y$1558,'소재개발 실험항목_Total_AX팀 관리'!$C$5:$C$1558,$H78,'소재개발 실험항목_Total_AX팀 관리'!$D$5:$D$1558,$I78,'소재개발 실험항목_Total_AX팀 관리'!$E$5:$E$1558,$J78)</f>
        <v>1560.3000000000002</v>
      </c>
      <c r="M78" s="719">
        <f t="shared" si="3"/>
        <v>0.18064363636363637</v>
      </c>
      <c r="N78" s="719">
        <f t="shared" si="3"/>
        <v>0.88653409090909097</v>
      </c>
      <c r="O78" s="717"/>
      <c r="P78" s="717" t="s">
        <v>89</v>
      </c>
      <c r="Q78" s="717" t="s">
        <v>2979</v>
      </c>
      <c r="R78" s="717" t="s">
        <v>1599</v>
      </c>
      <c r="S78" s="717" t="s">
        <v>1610</v>
      </c>
      <c r="T78" s="720" t="str" cm="1">
        <f t="array" ref="T78">_xlfn.TEXTJOIN("→",TRUE,_xlfn.UNIQUE(TRIM(CLEAN(_xlfn._xlws.FILTER('소재개발 실험항목_Total_AX팀 관리'!$H$5:$H$1558,('소재개발 실험항목_Total_AX팀 관리'!$C$5:$C$1558=$P78)*('소재개발 실험항목_Total_AX팀 관리'!$D$5:$D$1558=$Q78)*('소재개발 실험항목_Total_AX팀 관리'!$E$5:$E$1558=$R78)*('소재개발 실험항목_Total_AX팀 관리'!$F$5:$F$1558=$S78)*('소재개발 실험항목_Total_AX팀 관리'!$H$5:$H$1558&lt;&gt;""),"")))))</f>
        <v>분리막 타발→분리막 무게 측정</v>
      </c>
      <c r="U78" s="724">
        <f>SUMIFS('소재개발 실험항목_Total_AX팀 관리'!$V$5:$V$1558,'소재개발 실험항목_Total_AX팀 관리'!$C$5:$C$1558,$P78,'소재개발 실험항목_Total_AX팀 관리'!$D$5:$D$1558,$Q78,'소재개발 실험항목_Total_AX팀 관리'!$E$5:$E$1558,$R78,'소재개발 실험항목_Total_AX팀 관리'!$F$5:$F$1558,$S78)</f>
        <v>1320</v>
      </c>
      <c r="V78" s="724">
        <f>SUMIFS('소재개발 실험항목_Total_AX팀 관리'!$Y$5:$Y$1558,'소재개발 실험항목_Total_AX팀 관리'!$C$5:$C$1558,$P78,'소재개발 실험항목_Total_AX팀 관리'!$D$5:$D$1558,$Q78,'소재개발 실험항목_Total_AX팀 관리'!$E$5:$E$1558,$R78,'소재개발 실험항목_Total_AX팀 관리'!$F$5:$F$1558,$S78)</f>
        <v>2640</v>
      </c>
      <c r="W78" s="725">
        <f t="shared" si="4"/>
        <v>0.75</v>
      </c>
      <c r="X78" s="725">
        <f t="shared" si="4"/>
        <v>1.5</v>
      </c>
      <c r="Z78" t="s">
        <v>2979</v>
      </c>
      <c r="AA78" t="s">
        <v>1064</v>
      </c>
      <c r="AB78" t="s">
        <v>120</v>
      </c>
      <c r="AC78" s="723" t="s">
        <v>3144</v>
      </c>
      <c r="AD78" s="716" t="s">
        <v>3292</v>
      </c>
      <c r="AE78" s="716" t="s">
        <v>3292</v>
      </c>
      <c r="AF78" s="716" t="s">
        <v>3292</v>
      </c>
      <c r="AG78" s="716" t="s">
        <v>3292</v>
      </c>
      <c r="AH78" s="716" t="s">
        <v>3292</v>
      </c>
      <c r="AI78" s="716" t="s">
        <v>3292</v>
      </c>
      <c r="AJ78" s="716" t="s">
        <v>3292</v>
      </c>
      <c r="AK78" s="716" t="s">
        <v>3292</v>
      </c>
      <c r="AL78" s="716" t="s">
        <v>3292</v>
      </c>
      <c r="AM78" s="716" t="s">
        <v>3292</v>
      </c>
      <c r="AN78" s="716" t="s">
        <v>3292</v>
      </c>
      <c r="AO78" s="716" t="s">
        <v>3292</v>
      </c>
      <c r="AP78" s="716" t="s">
        <v>3292</v>
      </c>
      <c r="AQ78" s="716" t="s">
        <v>3292</v>
      </c>
      <c r="AR78" s="716" t="s">
        <v>3292</v>
      </c>
      <c r="AS78" s="716" t="s">
        <v>3292</v>
      </c>
      <c r="AT78" s="716" t="s">
        <v>3292</v>
      </c>
      <c r="AU78" s="716" t="s">
        <v>3292</v>
      </c>
      <c r="AV78" s="716" t="s">
        <v>3292</v>
      </c>
      <c r="AW78" s="716" t="s">
        <v>3292</v>
      </c>
      <c r="AX78" s="716">
        <v>0.04</v>
      </c>
      <c r="AY78" s="716">
        <v>0.95</v>
      </c>
      <c r="AZ78" s="716">
        <v>0.04</v>
      </c>
      <c r="BA78" s="716">
        <v>0.82</v>
      </c>
      <c r="BB78" s="716" t="s">
        <v>3292</v>
      </c>
      <c r="BC78" s="716" t="s">
        <v>3292</v>
      </c>
    </row>
    <row r="79" spans="1:55" ht="32.15" customHeight="1">
      <c r="A79" s="717"/>
      <c r="B79" s="717"/>
      <c r="C79" s="717"/>
      <c r="D79" s="717"/>
      <c r="E79" s="717"/>
      <c r="F79" s="717"/>
      <c r="G79" s="717"/>
      <c r="H79" s="717" t="s">
        <v>85</v>
      </c>
      <c r="I79" s="717" t="s">
        <v>2979</v>
      </c>
      <c r="J79" s="717" t="s">
        <v>2982</v>
      </c>
      <c r="K79" s="718">
        <f>SUMIFS('소재개발 실험항목_Total_AX팀 관리'!$V$5:$V$1558,'소재개발 실험항목_Total_AX팀 관리'!$C$5:$C$1558,$H79,'소재개발 실험항목_Total_AX팀 관리'!$D$5:$D$1558,$I79,'소재개발 실험항목_Total_AX팀 관리'!$E$5:$E$1558,$J79)</f>
        <v>78</v>
      </c>
      <c r="L79" s="718">
        <f>SUMIFS('소재개발 실험항목_Total_AX팀 관리'!$Y$5:$Y$1558,'소재개발 실험항목_Total_AX팀 관리'!$C$5:$C$1558,$H79,'소재개발 실험항목_Total_AX팀 관리'!$D$5:$D$1558,$I79,'소재개발 실험항목_Total_AX팀 관리'!$E$5:$E$1558,$J79)</f>
        <v>101.39999999999998</v>
      </c>
      <c r="M79" s="719">
        <f t="shared" si="3"/>
        <v>4.4318181818181819E-2</v>
      </c>
      <c r="N79" s="719">
        <f t="shared" si="3"/>
        <v>5.7613636363636353E-2</v>
      </c>
      <c r="O79" s="717"/>
      <c r="P79" s="717" t="s">
        <v>89</v>
      </c>
      <c r="Q79" s="717" t="s">
        <v>2979</v>
      </c>
      <c r="R79" s="717" t="s">
        <v>1599</v>
      </c>
      <c r="S79" s="717" t="s">
        <v>1616</v>
      </c>
      <c r="T79" s="720" t="str" cm="1">
        <f t="array" ref="T79">_xlfn.TEXTJOIN("→",TRUE,_xlfn.UNIQUE(TRIM(CLEAN(_xlfn._xlws.FILTER('소재개발 실험항목_Total_AX팀 관리'!$H$5:$H$1558,('소재개발 실험항목_Total_AX팀 관리'!$C$5:$C$1558=$P79)*('소재개발 실험항목_Total_AX팀 관리'!$D$5:$D$1558=$Q79)*('소재개발 실험항목_Total_AX팀 관리'!$E$5:$E$1558=$R79)*('소재개발 실험항목_Total_AX팀 관리'!$F$5:$F$1558=$S79)*('소재개발 실험항목_Total_AX팀 관리'!$H$5:$H$1558&lt;&gt;""),"")))))</f>
        <v>분리막 타발→분리막 통기도 측정</v>
      </c>
      <c r="U79" s="724">
        <f>SUMIFS('소재개발 실험항목_Total_AX팀 관리'!$V$5:$V$1558,'소재개발 실험항목_Total_AX팀 관리'!$C$5:$C$1558,$P79,'소재개발 실험항목_Total_AX팀 관리'!$D$5:$D$1558,$Q79,'소재개발 실험항목_Total_AX팀 관리'!$E$5:$E$1558,$R79,'소재개발 실험항목_Total_AX팀 관리'!$F$5:$F$1558,$S79)</f>
        <v>1320</v>
      </c>
      <c r="V79" s="724">
        <f>SUMIFS('소재개발 실험항목_Total_AX팀 관리'!$Y$5:$Y$1558,'소재개발 실험항목_Total_AX팀 관리'!$C$5:$C$1558,$P79,'소재개발 실험항목_Total_AX팀 관리'!$D$5:$D$1558,$Q79,'소재개발 실험항목_Total_AX팀 관리'!$E$5:$E$1558,$R79,'소재개발 실험항목_Total_AX팀 관리'!$F$5:$F$1558,$S79)</f>
        <v>2640</v>
      </c>
      <c r="W79" s="725">
        <f t="shared" si="4"/>
        <v>0.75</v>
      </c>
      <c r="X79" s="725">
        <f t="shared" si="4"/>
        <v>1.5</v>
      </c>
      <c r="Z79" t="s">
        <v>2979</v>
      </c>
      <c r="AA79" t="s">
        <v>1064</v>
      </c>
      <c r="AB79" t="s">
        <v>119</v>
      </c>
      <c r="AC79" s="723" t="s">
        <v>3145</v>
      </c>
      <c r="AD79" s="716" t="s">
        <v>3292</v>
      </c>
      <c r="AE79" s="716" t="s">
        <v>3292</v>
      </c>
      <c r="AF79" s="716" t="s">
        <v>3292</v>
      </c>
      <c r="AG79" s="716" t="s">
        <v>3292</v>
      </c>
      <c r="AH79" s="716" t="s">
        <v>3292</v>
      </c>
      <c r="AI79" s="716" t="s">
        <v>3292</v>
      </c>
      <c r="AJ79" s="716" t="s">
        <v>3292</v>
      </c>
      <c r="AK79" s="716" t="s">
        <v>3292</v>
      </c>
      <c r="AL79" s="716" t="s">
        <v>3292</v>
      </c>
      <c r="AM79" s="716" t="s">
        <v>3292</v>
      </c>
      <c r="AN79" s="716" t="s">
        <v>3292</v>
      </c>
      <c r="AO79" s="716" t="s">
        <v>3292</v>
      </c>
      <c r="AP79" s="716" t="s">
        <v>3292</v>
      </c>
      <c r="AQ79" s="716" t="s">
        <v>3292</v>
      </c>
      <c r="AR79" s="716" t="s">
        <v>3292</v>
      </c>
      <c r="AS79" s="716" t="s">
        <v>3292</v>
      </c>
      <c r="AT79" s="716" t="s">
        <v>3292</v>
      </c>
      <c r="AU79" s="716" t="s">
        <v>3292</v>
      </c>
      <c r="AV79" s="716" t="s">
        <v>3292</v>
      </c>
      <c r="AW79" s="716" t="s">
        <v>3292</v>
      </c>
      <c r="AX79" s="716">
        <v>0.2</v>
      </c>
      <c r="AY79" s="716">
        <v>4.7699999999999996</v>
      </c>
      <c r="AZ79" s="716">
        <v>0.2</v>
      </c>
      <c r="BA79" s="716">
        <v>4.09</v>
      </c>
      <c r="BB79" s="716" t="s">
        <v>3292</v>
      </c>
      <c r="BC79" s="716" t="s">
        <v>3292</v>
      </c>
    </row>
    <row r="80" spans="1:55" ht="32.15" customHeight="1">
      <c r="A80" s="717"/>
      <c r="B80" s="717"/>
      <c r="C80" s="717"/>
      <c r="D80" s="717"/>
      <c r="E80" s="717"/>
      <c r="F80" s="717"/>
      <c r="G80" s="717"/>
      <c r="H80" s="717" t="s">
        <v>85</v>
      </c>
      <c r="I80" s="717" t="s">
        <v>2979</v>
      </c>
      <c r="J80" s="717" t="s">
        <v>2983</v>
      </c>
      <c r="K80" s="718">
        <f>SUMIFS('소재개발 실험항목_Total_AX팀 관리'!$V$5:$V$1558,'소재개발 실험항목_Total_AX팀 관리'!$C$5:$C$1558,$H80,'소재개발 실험항목_Total_AX팀 관리'!$D$5:$D$1558,$I80,'소재개발 실험항목_Total_AX팀 관리'!$E$5:$E$1558,$J80)</f>
        <v>852</v>
      </c>
      <c r="L80" s="718">
        <f>SUMIFS('소재개발 실험항목_Total_AX팀 관리'!$Y$5:$Y$1558,'소재개발 실험항목_Total_AX팀 관리'!$C$5:$C$1558,$H80,'소재개발 실험항목_Total_AX팀 관리'!$D$5:$D$1558,$I80,'소재개발 실험항목_Total_AX팀 관리'!$E$5:$E$1558,$J80)</f>
        <v>1107.5999999999999</v>
      </c>
      <c r="M80" s="719">
        <f t="shared" si="3"/>
        <v>0.48409090909090907</v>
      </c>
      <c r="N80" s="719">
        <f t="shared" si="3"/>
        <v>0.62931818181818178</v>
      </c>
      <c r="O80" s="717"/>
      <c r="P80" s="717" t="s">
        <v>89</v>
      </c>
      <c r="Q80" s="717" t="s">
        <v>2979</v>
      </c>
      <c r="R80" s="717" t="s">
        <v>1599</v>
      </c>
      <c r="S80" s="717" t="s">
        <v>1705</v>
      </c>
      <c r="T80" s="720" t="str" cm="1">
        <f t="array" ref="T80">_xlfn.TEXTJOIN("→",TRUE,_xlfn.UNIQUE(TRIM(CLEAN(_xlfn._xlws.FILTER('소재개발 실험항목_Total_AX팀 관리'!$H$5:$H$1558,('소재개발 실험항목_Total_AX팀 관리'!$C$5:$C$1558=$P80)*('소재개발 실험항목_Total_AX팀 관리'!$D$5:$D$1558=$Q80)*('소재개발 실험항목_Total_AX팀 관리'!$E$5:$E$1558=$R80)*('소재개발 실험항목_Total_AX팀 관리'!$F$5:$F$1558=$S80)*('소재개발 실험항목_Total_AX팀 관리'!$H$5:$H$1558&lt;&gt;""),"")))))</f>
        <v>샘플링전 준비→샘플링→장비 측정 진행→Data 분석 및 추출</v>
      </c>
      <c r="U80" s="724">
        <f>SUMIFS('소재개발 실험항목_Total_AX팀 관리'!$V$5:$V$1558,'소재개발 실험항목_Total_AX팀 관리'!$C$5:$C$1558,$P80,'소재개발 실험항목_Total_AX팀 관리'!$D$5:$D$1558,$Q80,'소재개발 실험항목_Total_AX팀 관리'!$E$5:$E$1558,$R80,'소재개발 실험항목_Total_AX팀 관리'!$F$5:$F$1558,$S80)</f>
        <v>264</v>
      </c>
      <c r="V80" s="724">
        <f>SUMIFS('소재개발 실험항목_Total_AX팀 관리'!$Y$5:$Y$1558,'소재개발 실험항목_Total_AX팀 관리'!$C$5:$C$1558,$P80,'소재개발 실험항목_Total_AX팀 관리'!$D$5:$D$1558,$Q80,'소재개발 실험항목_Total_AX팀 관리'!$E$5:$E$1558,$R80,'소재개발 실험항목_Total_AX팀 관리'!$F$5:$F$1558,$S80)</f>
        <v>264</v>
      </c>
      <c r="W80" s="725">
        <f t="shared" si="4"/>
        <v>0.15</v>
      </c>
      <c r="X80" s="725">
        <f t="shared" si="4"/>
        <v>0.15</v>
      </c>
      <c r="Z80" t="s">
        <v>2979</v>
      </c>
      <c r="AA80" t="s">
        <v>1064</v>
      </c>
      <c r="AB80" t="s">
        <v>3062</v>
      </c>
      <c r="AC80" s="723" t="s">
        <v>3146</v>
      </c>
      <c r="AD80" s="716" t="s">
        <v>3292</v>
      </c>
      <c r="AE80" s="716" t="s">
        <v>3292</v>
      </c>
      <c r="AF80" s="716" t="s">
        <v>3292</v>
      </c>
      <c r="AG80" s="716" t="s">
        <v>3292</v>
      </c>
      <c r="AH80" s="716" t="s">
        <v>3292</v>
      </c>
      <c r="AI80" s="716" t="s">
        <v>3292</v>
      </c>
      <c r="AJ80" s="716" t="s">
        <v>3292</v>
      </c>
      <c r="AK80" s="716" t="s">
        <v>3292</v>
      </c>
      <c r="AL80" s="716" t="s">
        <v>3292</v>
      </c>
      <c r="AM80" s="716" t="s">
        <v>3292</v>
      </c>
      <c r="AN80" s="716" t="s">
        <v>3292</v>
      </c>
      <c r="AO80" s="716" t="s">
        <v>3292</v>
      </c>
      <c r="AP80" s="716" t="s">
        <v>3292</v>
      </c>
      <c r="AQ80" s="716" t="s">
        <v>3292</v>
      </c>
      <c r="AR80" s="716" t="s">
        <v>3292</v>
      </c>
      <c r="AS80" s="716" t="s">
        <v>3292</v>
      </c>
      <c r="AT80" s="716" t="s">
        <v>3292</v>
      </c>
      <c r="AU80" s="716" t="s">
        <v>3292</v>
      </c>
      <c r="AV80" s="716" t="s">
        <v>3292</v>
      </c>
      <c r="AW80" s="716" t="s">
        <v>3292</v>
      </c>
      <c r="AX80" s="716">
        <v>0.01</v>
      </c>
      <c r="AY80" s="716">
        <v>0.65</v>
      </c>
      <c r="AZ80" s="716">
        <v>0.01</v>
      </c>
      <c r="BA80" s="716">
        <v>2.25</v>
      </c>
      <c r="BB80" s="716" t="s">
        <v>3292</v>
      </c>
      <c r="BC80" s="716" t="s">
        <v>3292</v>
      </c>
    </row>
    <row r="81" spans="1:55" ht="32.15" customHeight="1">
      <c r="A81" s="717"/>
      <c r="B81" s="717"/>
      <c r="C81" s="717"/>
      <c r="D81" s="717"/>
      <c r="E81" s="717"/>
      <c r="F81" s="717"/>
      <c r="G81" s="717"/>
      <c r="H81" s="717" t="s">
        <v>85</v>
      </c>
      <c r="I81" s="717" t="s">
        <v>2979</v>
      </c>
      <c r="J81" s="717" t="s">
        <v>174</v>
      </c>
      <c r="K81" s="718">
        <f>SUMIFS('소재개발 실험항목_Total_AX팀 관리'!$V$5:$V$1558,'소재개발 실험항목_Total_AX팀 관리'!$C$5:$C$1558,$H81,'소재개발 실험항목_Total_AX팀 관리'!$D$5:$D$1558,$I81,'소재개발 실험항목_Total_AX팀 관리'!$E$5:$E$1558,$J81)</f>
        <v>1500</v>
      </c>
      <c r="L81" s="718">
        <f>SUMIFS('소재개발 실험항목_Total_AX팀 관리'!$Y$5:$Y$1558,'소재개발 실험항목_Total_AX팀 관리'!$C$5:$C$1558,$H81,'소재개발 실험항목_Total_AX팀 관리'!$D$5:$D$1558,$I81,'소재개발 실험항목_Total_AX팀 관리'!$E$5:$E$1558,$J81)</f>
        <v>1950</v>
      </c>
      <c r="M81" s="719">
        <f t="shared" si="3"/>
        <v>0.85227272727272729</v>
      </c>
      <c r="N81" s="719">
        <f t="shared" si="3"/>
        <v>1.1079545454545454</v>
      </c>
      <c r="O81" s="717"/>
      <c r="P81" s="717" t="s">
        <v>89</v>
      </c>
      <c r="Q81" s="717" t="s">
        <v>2979</v>
      </c>
      <c r="R81" s="717" t="s">
        <v>1599</v>
      </c>
      <c r="S81" s="717" t="s">
        <v>3010</v>
      </c>
      <c r="T81" s="720" t="str" cm="1">
        <f t="array" ref="T81">_xlfn.TEXTJOIN("→",TRUE,_xlfn.UNIQUE(TRIM(CLEAN(_xlfn._xlws.FILTER('소재개발 실험항목_Total_AX팀 관리'!$H$5:$H$1558,('소재개발 실험항목_Total_AX팀 관리'!$C$5:$C$1558=$P81)*('소재개발 실험항목_Total_AX팀 관리'!$D$5:$D$1558=$Q81)*('소재개발 실험항목_Total_AX팀 관리'!$E$5:$E$1558=$R81)*('소재개발 실험항목_Total_AX팀 관리'!$F$5:$F$1558=$S81)*('소재개발 실험항목_Total_AX팀 관리'!$H$5:$H$1558&lt;&gt;""),"")))))</f>
        <v>샘플 준비→절연파괴전압 측정→Data 분석</v>
      </c>
      <c r="U81" s="724">
        <f>SUMIFS('소재개발 실험항목_Total_AX팀 관리'!$V$5:$V$1558,'소재개발 실험항목_Total_AX팀 관리'!$C$5:$C$1558,$P81,'소재개발 실험항목_Total_AX팀 관리'!$D$5:$D$1558,$Q81,'소재개발 실험항목_Total_AX팀 관리'!$E$5:$E$1558,$R81,'소재개발 실험항목_Total_AX팀 관리'!$F$5:$F$1558,$S81)</f>
        <v>264</v>
      </c>
      <c r="V81" s="724">
        <f>SUMIFS('소재개발 실험항목_Total_AX팀 관리'!$Y$5:$Y$1558,'소재개발 실험항목_Total_AX팀 관리'!$C$5:$C$1558,$P81,'소재개발 실험항목_Total_AX팀 관리'!$D$5:$D$1558,$Q81,'소재개발 실험항목_Total_AX팀 관리'!$E$5:$E$1558,$R81,'소재개발 실험항목_Total_AX팀 관리'!$F$5:$F$1558,$S81)</f>
        <v>264</v>
      </c>
      <c r="W81" s="725">
        <f t="shared" si="4"/>
        <v>0.15</v>
      </c>
      <c r="X81" s="725">
        <f t="shared" si="4"/>
        <v>0.15</v>
      </c>
      <c r="Z81" t="s">
        <v>2979</v>
      </c>
      <c r="AA81" t="s">
        <v>1064</v>
      </c>
      <c r="AB81" t="s">
        <v>3063</v>
      </c>
      <c r="AC81" s="723" t="s">
        <v>3147</v>
      </c>
      <c r="AD81" s="716" t="s">
        <v>3292</v>
      </c>
      <c r="AE81" s="716" t="s">
        <v>3292</v>
      </c>
      <c r="AF81" s="716" t="s">
        <v>3292</v>
      </c>
      <c r="AG81" s="716" t="s">
        <v>3292</v>
      </c>
      <c r="AH81" s="716" t="s">
        <v>3292</v>
      </c>
      <c r="AI81" s="716" t="s">
        <v>3292</v>
      </c>
      <c r="AJ81" s="716" t="s">
        <v>3292</v>
      </c>
      <c r="AK81" s="716" t="s">
        <v>3292</v>
      </c>
      <c r="AL81" s="716" t="s">
        <v>3292</v>
      </c>
      <c r="AM81" s="716" t="s">
        <v>3292</v>
      </c>
      <c r="AN81" s="716" t="s">
        <v>3292</v>
      </c>
      <c r="AO81" s="716" t="s">
        <v>3292</v>
      </c>
      <c r="AP81" s="716" t="s">
        <v>3292</v>
      </c>
      <c r="AQ81" s="716" t="s">
        <v>3292</v>
      </c>
      <c r="AR81" s="716" t="s">
        <v>3292</v>
      </c>
      <c r="AS81" s="716" t="s">
        <v>3292</v>
      </c>
      <c r="AT81" s="716" t="s">
        <v>3292</v>
      </c>
      <c r="AU81" s="716" t="s">
        <v>3292</v>
      </c>
      <c r="AV81" s="716" t="s">
        <v>3292</v>
      </c>
      <c r="AW81" s="716" t="s">
        <v>3292</v>
      </c>
      <c r="AX81" s="716">
        <v>0</v>
      </c>
      <c r="AY81" s="716">
        <v>3.34</v>
      </c>
      <c r="AZ81" s="716">
        <v>0</v>
      </c>
      <c r="BA81" s="716">
        <v>2.86</v>
      </c>
      <c r="BB81" s="716" t="s">
        <v>3292</v>
      </c>
      <c r="BC81" s="716" t="s">
        <v>3292</v>
      </c>
    </row>
    <row r="82" spans="1:55" ht="32.15" customHeight="1">
      <c r="A82" s="717"/>
      <c r="B82" s="717"/>
      <c r="C82" s="717"/>
      <c r="D82" s="717"/>
      <c r="E82" s="717"/>
      <c r="F82" s="717"/>
      <c r="G82" s="717"/>
      <c r="H82" s="717" t="s">
        <v>85</v>
      </c>
      <c r="I82" s="717" t="s">
        <v>2980</v>
      </c>
      <c r="J82" s="717" t="s">
        <v>2984</v>
      </c>
      <c r="K82" s="718">
        <f>SUMIFS('소재개발 실험항목_Total_AX팀 관리'!$V$5:$V$1558,'소재개발 실험항목_Total_AX팀 관리'!$C$5:$C$1558,$H82,'소재개발 실험항목_Total_AX팀 관리'!$D$5:$D$1558,$I82,'소재개발 실험항목_Total_AX팀 관리'!$E$5:$E$1558,$J82)</f>
        <v>1440</v>
      </c>
      <c r="L82" s="718">
        <f>SUMIFS('소재개발 실험항목_Total_AX팀 관리'!$Y$5:$Y$1558,'소재개발 실험항목_Total_AX팀 관리'!$C$5:$C$1558,$H82,'소재개발 실험항목_Total_AX팀 관리'!$D$5:$D$1558,$I82,'소재개발 실험항목_Total_AX팀 관리'!$E$5:$E$1558,$J82)</f>
        <v>1872</v>
      </c>
      <c r="M82" s="719">
        <f t="shared" si="3"/>
        <v>0.81818181818181823</v>
      </c>
      <c r="N82" s="719">
        <f t="shared" si="3"/>
        <v>1.0636363636363637</v>
      </c>
      <c r="O82" s="717"/>
      <c r="P82" s="717" t="s">
        <v>89</v>
      </c>
      <c r="Q82" s="717" t="s">
        <v>2979</v>
      </c>
      <c r="R82" s="717" t="s">
        <v>1599</v>
      </c>
      <c r="S82" s="717" t="s">
        <v>2034</v>
      </c>
      <c r="T82" s="720" t="str" cm="1">
        <f t="array" ref="T82">_xlfn.TEXTJOIN("→",TRUE,_xlfn.UNIQUE(TRIM(CLEAN(_xlfn._xlws.FILTER('소재개발 실험항목_Total_AX팀 관리'!$H$5:$H$1558,('소재개발 실험항목_Total_AX팀 관리'!$C$5:$C$1558=$P82)*('소재개발 실험항목_Total_AX팀 관리'!$D$5:$D$1558=$Q82)*('소재개발 실험항목_Total_AX팀 관리'!$E$5:$E$1558=$R82)*('소재개발 실험항목_Total_AX팀 관리'!$F$5:$F$1558=$S82)*('소재개발 실험항목_Total_AX팀 관리'!$H$5:$H$1558&lt;&gt;""),"")))))</f>
        <v>샘플 소분 및 샘플링→전처리→무게 측정→측정 준비→측정→Data 정리→세척 및 정리</v>
      </c>
      <c r="U82" s="724">
        <f>SUMIFS('소재개발 실험항목_Total_AX팀 관리'!$V$5:$V$1558,'소재개발 실험항목_Total_AX팀 관리'!$C$5:$C$1558,$P82,'소재개발 실험항목_Total_AX팀 관리'!$D$5:$D$1558,$Q82,'소재개발 실험항목_Total_AX팀 관리'!$E$5:$E$1558,$R82,'소재개발 실험항목_Total_AX팀 관리'!$F$5:$F$1558,$S82)</f>
        <v>145.19999999999999</v>
      </c>
      <c r="V82" s="724">
        <f>SUMIFS('소재개발 실험항목_Total_AX팀 관리'!$Y$5:$Y$1558,'소재개발 실험항목_Total_AX팀 관리'!$C$5:$C$1558,$P82,'소재개발 실험항목_Total_AX팀 관리'!$D$5:$D$1558,$Q82,'소재개발 실험항목_Total_AX팀 관리'!$E$5:$E$1558,$R82,'소재개발 실험항목_Total_AX팀 관리'!$F$5:$F$1558,$S82)</f>
        <v>145.19999999999999</v>
      </c>
      <c r="W82" s="725">
        <f t="shared" si="4"/>
        <v>8.249999999999999E-2</v>
      </c>
      <c r="X82" s="725">
        <f t="shared" si="4"/>
        <v>8.249999999999999E-2</v>
      </c>
      <c r="Z82" t="s">
        <v>2979</v>
      </c>
      <c r="AA82" t="s">
        <v>1064</v>
      </c>
      <c r="AB82" t="s">
        <v>3064</v>
      </c>
      <c r="AC82" s="723" t="s">
        <v>3147</v>
      </c>
      <c r="AD82" s="716" t="s">
        <v>3292</v>
      </c>
      <c r="AE82" s="716" t="s">
        <v>3292</v>
      </c>
      <c r="AF82" s="716" t="s">
        <v>3292</v>
      </c>
      <c r="AG82" s="716" t="s">
        <v>3292</v>
      </c>
      <c r="AH82" s="716" t="s">
        <v>3292</v>
      </c>
      <c r="AI82" s="716" t="s">
        <v>3292</v>
      </c>
      <c r="AJ82" s="716" t="s">
        <v>3292</v>
      </c>
      <c r="AK82" s="716" t="s">
        <v>3292</v>
      </c>
      <c r="AL82" s="716" t="s">
        <v>3292</v>
      </c>
      <c r="AM82" s="716" t="s">
        <v>3292</v>
      </c>
      <c r="AN82" s="716" t="s">
        <v>3292</v>
      </c>
      <c r="AO82" s="716" t="s">
        <v>3292</v>
      </c>
      <c r="AP82" s="716" t="s">
        <v>3292</v>
      </c>
      <c r="AQ82" s="716" t="s">
        <v>3292</v>
      </c>
      <c r="AR82" s="716" t="s">
        <v>3292</v>
      </c>
      <c r="AS82" s="716" t="s">
        <v>3292</v>
      </c>
      <c r="AT82" s="716" t="s">
        <v>3292</v>
      </c>
      <c r="AU82" s="716" t="s">
        <v>3292</v>
      </c>
      <c r="AV82" s="716" t="s">
        <v>3292</v>
      </c>
      <c r="AW82" s="716" t="s">
        <v>3292</v>
      </c>
      <c r="AX82" s="716">
        <v>0.02</v>
      </c>
      <c r="AY82" s="716">
        <v>3.82</v>
      </c>
      <c r="AZ82" s="716">
        <v>0.02</v>
      </c>
      <c r="BA82" s="716">
        <v>3.27</v>
      </c>
      <c r="BB82" s="716" t="s">
        <v>3292</v>
      </c>
      <c r="BC82" s="716" t="s">
        <v>3292</v>
      </c>
    </row>
    <row r="83" spans="1:55" ht="32.15" customHeight="1">
      <c r="A83" s="717"/>
      <c r="B83" s="717"/>
      <c r="C83" s="717"/>
      <c r="D83" s="717"/>
      <c r="E83" s="717"/>
      <c r="F83" s="717"/>
      <c r="G83" s="717"/>
      <c r="H83" s="717" t="s">
        <v>85</v>
      </c>
      <c r="I83" s="717" t="s">
        <v>2980</v>
      </c>
      <c r="J83" s="717" t="s">
        <v>2985</v>
      </c>
      <c r="K83" s="718">
        <f>SUMIFS('소재개발 실험항목_Total_AX팀 관리'!$V$5:$V$1558,'소재개발 실험항목_Total_AX팀 관리'!$C$5:$C$1558,$H83,'소재개발 실험항목_Total_AX팀 관리'!$D$5:$D$1558,$I83,'소재개발 실험항목_Total_AX팀 관리'!$E$5:$E$1558,$J83)</f>
        <v>2518.1999999999998</v>
      </c>
      <c r="L83" s="718">
        <f>SUMIFS('소재개발 실험항목_Total_AX팀 관리'!$Y$5:$Y$1558,'소재개발 실험항목_Total_AX팀 관리'!$C$5:$C$1558,$H83,'소재개발 실험항목_Total_AX팀 관리'!$D$5:$D$1558,$I83,'소재개발 실험항목_Total_AX팀 관리'!$E$5:$E$1558,$J83)</f>
        <v>3273.6599999999994</v>
      </c>
      <c r="M83" s="719">
        <f t="shared" si="3"/>
        <v>1.4307954545454544</v>
      </c>
      <c r="N83" s="719">
        <f t="shared" si="3"/>
        <v>1.8600340909090907</v>
      </c>
      <c r="O83" s="717"/>
      <c r="P83" s="717" t="s">
        <v>89</v>
      </c>
      <c r="Q83" s="717" t="s">
        <v>2979</v>
      </c>
      <c r="R83" s="717" t="s">
        <v>1599</v>
      </c>
      <c r="S83" s="717" t="s">
        <v>1699</v>
      </c>
      <c r="T83" s="720" t="str" cm="1">
        <f t="array" ref="T83">_xlfn.TEXTJOIN("→",TRUE,_xlfn.UNIQUE(TRIM(CLEAN(_xlfn._xlws.FILTER('소재개발 실험항목_Total_AX팀 관리'!$H$5:$H$1558,('소재개발 실험항목_Total_AX팀 관리'!$C$5:$C$1558=$P83)*('소재개발 실험항목_Total_AX팀 관리'!$D$5:$D$1558=$Q83)*('소재개발 실험항목_Total_AX팀 관리'!$E$5:$E$1558=$R83)*('소재개발 실험항목_Total_AX팀 관리'!$F$5:$F$1558=$S83)*('소재개발 실험항목_Total_AX팀 관리'!$H$5:$H$1558&lt;&gt;""),"")))))</f>
        <v>샘플링→CLSM 분석→Data 저장</v>
      </c>
      <c r="U83" s="724">
        <f>SUMIFS('소재개발 실험항목_Total_AX팀 관리'!$V$5:$V$1558,'소재개발 실험항목_Total_AX팀 관리'!$C$5:$C$1558,$P83,'소재개발 실험항목_Total_AX팀 관리'!$D$5:$D$1558,$Q83,'소재개발 실험항목_Total_AX팀 관리'!$E$5:$E$1558,$R83,'소재개발 실험항목_Total_AX팀 관리'!$F$5:$F$1558,$S83)</f>
        <v>156</v>
      </c>
      <c r="V83" s="724">
        <f>SUMIFS('소재개발 실험항목_Total_AX팀 관리'!$Y$5:$Y$1558,'소재개발 실험항목_Total_AX팀 관리'!$C$5:$C$1558,$P83,'소재개발 실험항목_Total_AX팀 관리'!$D$5:$D$1558,$Q83,'소재개발 실험항목_Total_AX팀 관리'!$E$5:$E$1558,$R83,'소재개발 실험항목_Total_AX팀 관리'!$F$5:$F$1558,$S83)</f>
        <v>1560</v>
      </c>
      <c r="W83" s="725">
        <f t="shared" si="4"/>
        <v>8.8636363636363638E-2</v>
      </c>
      <c r="X83" s="725">
        <f t="shared" si="4"/>
        <v>0.88636363636363635</v>
      </c>
      <c r="Z83" t="s">
        <v>2979</v>
      </c>
      <c r="AA83" t="s">
        <v>1064</v>
      </c>
      <c r="AB83" t="s">
        <v>3065</v>
      </c>
      <c r="AC83" s="723" t="s">
        <v>3148</v>
      </c>
      <c r="AD83" s="716" t="s">
        <v>3292</v>
      </c>
      <c r="AE83" s="716" t="s">
        <v>3292</v>
      </c>
      <c r="AF83" s="716" t="s">
        <v>3292</v>
      </c>
      <c r="AG83" s="716" t="s">
        <v>3292</v>
      </c>
      <c r="AH83" s="716" t="s">
        <v>3292</v>
      </c>
      <c r="AI83" s="716" t="s">
        <v>3292</v>
      </c>
      <c r="AJ83" s="716" t="s">
        <v>3292</v>
      </c>
      <c r="AK83" s="716" t="s">
        <v>3292</v>
      </c>
      <c r="AL83" s="716" t="s">
        <v>3292</v>
      </c>
      <c r="AM83" s="716" t="s">
        <v>3292</v>
      </c>
      <c r="AN83" s="716" t="s">
        <v>3292</v>
      </c>
      <c r="AO83" s="716" t="s">
        <v>3292</v>
      </c>
      <c r="AP83" s="716" t="s">
        <v>3292</v>
      </c>
      <c r="AQ83" s="716" t="s">
        <v>3292</v>
      </c>
      <c r="AR83" s="716" t="s">
        <v>3292</v>
      </c>
      <c r="AS83" s="716" t="s">
        <v>3292</v>
      </c>
      <c r="AT83" s="716" t="s">
        <v>3292</v>
      </c>
      <c r="AU83" s="716" t="s">
        <v>3292</v>
      </c>
      <c r="AV83" s="716" t="s">
        <v>3292</v>
      </c>
      <c r="AW83" s="716" t="s">
        <v>3292</v>
      </c>
      <c r="AX83" s="716">
        <v>0.12</v>
      </c>
      <c r="AY83" s="716">
        <v>2.86</v>
      </c>
      <c r="AZ83" s="716">
        <v>0.12</v>
      </c>
      <c r="BA83" s="716">
        <v>2.4500000000000002</v>
      </c>
      <c r="BB83" s="716" t="s">
        <v>3292</v>
      </c>
      <c r="BC83" s="716" t="s">
        <v>3292</v>
      </c>
    </row>
    <row r="84" spans="1:55" ht="32.15" customHeight="1">
      <c r="A84" s="717"/>
      <c r="B84" s="717"/>
      <c r="C84" s="717"/>
      <c r="D84" s="717"/>
      <c r="E84" s="717"/>
      <c r="F84" s="717"/>
      <c r="G84" s="717"/>
      <c r="H84" s="717" t="s">
        <v>85</v>
      </c>
      <c r="I84" s="717" t="s">
        <v>2980</v>
      </c>
      <c r="J84" s="717" t="s">
        <v>1949</v>
      </c>
      <c r="K84" s="718">
        <f>SUMIFS('소재개발 실험항목_Total_AX팀 관리'!$V$5:$V$1558,'소재개발 실험항목_Total_AX팀 관리'!$C$5:$C$1558,$H84,'소재개발 실험항목_Total_AX팀 관리'!$D$5:$D$1558,$I84,'소재개발 실험항목_Total_AX팀 관리'!$E$5:$E$1558,$J84)</f>
        <v>1920</v>
      </c>
      <c r="L84" s="718">
        <f>SUMIFS('소재개발 실험항목_Total_AX팀 관리'!$Y$5:$Y$1558,'소재개발 실험항목_Total_AX팀 관리'!$C$5:$C$1558,$H84,'소재개발 실험항목_Total_AX팀 관리'!$D$5:$D$1558,$I84,'소재개발 실험항목_Total_AX팀 관리'!$E$5:$E$1558,$J84)</f>
        <v>2496</v>
      </c>
      <c r="M84" s="719">
        <f t="shared" si="3"/>
        <v>1.0909090909090908</v>
      </c>
      <c r="N84" s="719">
        <f t="shared" si="3"/>
        <v>1.4181818181818182</v>
      </c>
      <c r="O84" s="717"/>
      <c r="P84" s="717" t="s">
        <v>89</v>
      </c>
      <c r="Q84" s="717" t="s">
        <v>2979</v>
      </c>
      <c r="R84" s="717" t="s">
        <v>1599</v>
      </c>
      <c r="S84" s="717" t="s">
        <v>100</v>
      </c>
      <c r="T84" s="720" t="str" cm="1">
        <f t="array" ref="T84">_xlfn.TEXTJOIN("→",TRUE,_xlfn.UNIQUE(TRIM(CLEAN(_xlfn._xlws.FILTER('소재개발 실험항목_Total_AX팀 관리'!$H$5:$H$1558,('소재개발 실험항목_Total_AX팀 관리'!$C$5:$C$1558=$P84)*('소재개발 실험항목_Total_AX팀 관리'!$D$5:$D$1558=$Q84)*('소재개발 실험항목_Total_AX팀 관리'!$E$5:$E$1558=$R84)*('소재개발 실험항목_Total_AX팀 관리'!$F$5:$F$1558=$S84)*('소재개발 실험항목_Total_AX팀 관리'!$H$5:$H$1558&lt;&gt;""),"")))))</f>
        <v>분리막 타발하여 준비→오븐내에 분리막 가열 진행→수축된 분리막 길이 측정</v>
      </c>
      <c r="U84" s="724">
        <f>SUMIFS('소재개발 실험항목_Total_AX팀 관리'!$V$5:$V$1558,'소재개발 실험항목_Total_AX팀 관리'!$C$5:$C$1558,$P84,'소재개발 실험항목_Total_AX팀 관리'!$D$5:$D$1558,$Q84,'소재개발 실험항목_Total_AX팀 관리'!$E$5:$E$1558,$R84,'소재개발 실험항목_Total_AX팀 관리'!$F$5:$F$1558,$S84)</f>
        <v>1848</v>
      </c>
      <c r="V84" s="724">
        <f>SUMIFS('소재개발 실험항목_Total_AX팀 관리'!$Y$5:$Y$1558,'소재개발 실험항목_Total_AX팀 관리'!$C$5:$C$1558,$P84,'소재개발 실험항목_Total_AX팀 관리'!$D$5:$D$1558,$Q84,'소재개발 실험항목_Total_AX팀 관리'!$E$5:$E$1558,$R84,'소재개발 실험항목_Total_AX팀 관리'!$F$5:$F$1558,$S84)</f>
        <v>1848</v>
      </c>
      <c r="W84" s="725">
        <f t="shared" si="4"/>
        <v>1.05</v>
      </c>
      <c r="X84" s="725">
        <f t="shared" si="4"/>
        <v>1.05</v>
      </c>
      <c r="Z84" t="s">
        <v>2979</v>
      </c>
      <c r="AA84" t="s">
        <v>2997</v>
      </c>
      <c r="AB84" t="s">
        <v>881</v>
      </c>
      <c r="AC84" s="723" t="s">
        <v>3149</v>
      </c>
      <c r="AD84" s="716" t="s">
        <v>3292</v>
      </c>
      <c r="AE84" s="716" t="s">
        <v>3292</v>
      </c>
      <c r="AF84" s="716" t="s">
        <v>3292</v>
      </c>
      <c r="AG84" s="716" t="s">
        <v>3292</v>
      </c>
      <c r="AH84" s="716" t="s">
        <v>3292</v>
      </c>
      <c r="AI84" s="716" t="s">
        <v>3292</v>
      </c>
      <c r="AJ84" s="716" t="s">
        <v>3292</v>
      </c>
      <c r="AK84" s="716" t="s">
        <v>3292</v>
      </c>
      <c r="AL84" s="716" t="s">
        <v>3292</v>
      </c>
      <c r="AM84" s="716" t="s">
        <v>3292</v>
      </c>
      <c r="AN84" s="716" t="s">
        <v>3292</v>
      </c>
      <c r="AO84" s="716" t="s">
        <v>3292</v>
      </c>
      <c r="AP84" s="716" t="s">
        <v>3292</v>
      </c>
      <c r="AQ84" s="716" t="s">
        <v>3292</v>
      </c>
      <c r="AR84" s="716" t="s">
        <v>3292</v>
      </c>
      <c r="AS84" s="716" t="s">
        <v>3292</v>
      </c>
      <c r="AT84" s="716" t="s">
        <v>3292</v>
      </c>
      <c r="AU84" s="716" t="s">
        <v>3292</v>
      </c>
      <c r="AV84" s="716" t="s">
        <v>3292</v>
      </c>
      <c r="AW84" s="716" t="s">
        <v>3292</v>
      </c>
      <c r="AX84" s="716" t="s">
        <v>3292</v>
      </c>
      <c r="AY84" s="716" t="s">
        <v>3292</v>
      </c>
      <c r="AZ84" s="716" t="s">
        <v>3292</v>
      </c>
      <c r="BA84" s="716" t="s">
        <v>3292</v>
      </c>
      <c r="BB84" s="716" t="s">
        <v>3292</v>
      </c>
      <c r="BC84" s="716" t="s">
        <v>3292</v>
      </c>
    </row>
    <row r="85" spans="1:55" ht="32.15" customHeight="1">
      <c r="A85" s="717"/>
      <c r="B85" s="717"/>
      <c r="C85" s="717"/>
      <c r="D85" s="717"/>
      <c r="E85" s="717"/>
      <c r="F85" s="717"/>
      <c r="G85" s="717"/>
      <c r="H85" s="717" t="s">
        <v>85</v>
      </c>
      <c r="I85" s="717" t="s">
        <v>2981</v>
      </c>
      <c r="J85" s="717" t="s">
        <v>2986</v>
      </c>
      <c r="K85" s="718">
        <f>SUMIFS('소재개발 실험항목_Total_AX팀 관리'!$V$5:$V$1558,'소재개발 실험항목_Total_AX팀 관리'!$C$5:$C$1558,$H85,'소재개발 실험항목_Total_AX팀 관리'!$D$5:$D$1558,$I85,'소재개발 실험항목_Total_AX팀 관리'!$E$5:$E$1558,$J85)</f>
        <v>1224</v>
      </c>
      <c r="L85" s="718">
        <f>SUMIFS('소재개발 실험항목_Total_AX팀 관리'!$Y$5:$Y$1558,'소재개발 실험항목_Total_AX팀 관리'!$C$5:$C$1558,$H85,'소재개발 실험항목_Total_AX팀 관리'!$D$5:$D$1558,$I85,'소재개발 실험항목_Total_AX팀 관리'!$E$5:$E$1558,$J85)</f>
        <v>1591.1999999999998</v>
      </c>
      <c r="M85" s="719">
        <f t="shared" si="3"/>
        <v>0.69545454545454544</v>
      </c>
      <c r="N85" s="719">
        <f t="shared" si="3"/>
        <v>0.90409090909090895</v>
      </c>
      <c r="O85" s="717"/>
      <c r="P85" s="717" t="s">
        <v>89</v>
      </c>
      <c r="Q85" s="717" t="s">
        <v>2979</v>
      </c>
      <c r="R85" s="717" t="s">
        <v>1599</v>
      </c>
      <c r="S85" s="717" t="s">
        <v>106</v>
      </c>
      <c r="T85" s="720" t="str" cm="1">
        <f t="array" ref="T85">_xlfn.TEXTJOIN("→",TRUE,_xlfn.UNIQUE(TRIM(CLEAN(_xlfn._xlws.FILTER('소재개발 실험항목_Total_AX팀 관리'!$H$5:$H$1558,('소재개발 실험항목_Total_AX팀 관리'!$C$5:$C$1558=$P85)*('소재개발 실험항목_Total_AX팀 관리'!$D$5:$D$1558=$Q85)*('소재개발 실험항목_Total_AX팀 관리'!$E$5:$E$1558=$R85)*('소재개발 실험항목_Total_AX팀 관리'!$F$5:$F$1558=$S85)*('소재개발 실험항목_Total_AX팀 관리'!$H$5:$H$1558&lt;&gt;""),"")))))</f>
        <v>분리막/전극 타발→Heat press 진행→슬라이드 글라스에 부착→접착력 측정→Data 정리 (Dry 상태의 전극-분리막 사이의 접착력 측정)</v>
      </c>
      <c r="U85" s="724">
        <f>SUMIFS('소재개발 실험항목_Total_AX팀 관리'!$V$5:$V$1558,'소재개발 실험항목_Total_AX팀 관리'!$C$5:$C$1558,$P85,'소재개발 실험항목_Total_AX팀 관리'!$D$5:$D$1558,$Q85,'소재개발 실험항목_Total_AX팀 관리'!$E$5:$E$1558,$R85,'소재개발 실험항목_Total_AX팀 관리'!$F$5:$F$1558,$S85)</f>
        <v>3084.0000000000005</v>
      </c>
      <c r="V85" s="724">
        <f>SUMIFS('소재개발 실험항목_Total_AX팀 관리'!$Y$5:$Y$1558,'소재개발 실험항목_Total_AX팀 관리'!$C$5:$C$1558,$P85,'소재개발 실험항목_Total_AX팀 관리'!$D$5:$D$1558,$Q85,'소재개발 실험항목_Total_AX팀 관리'!$E$5:$E$1558,$R85,'소재개발 실험항목_Total_AX팀 관리'!$F$5:$F$1558,$S85)</f>
        <v>27756.000000000004</v>
      </c>
      <c r="W85" s="725">
        <f t="shared" si="4"/>
        <v>1.7522727272727274</v>
      </c>
      <c r="X85" s="725">
        <f t="shared" si="4"/>
        <v>15.770454545454548</v>
      </c>
      <c r="Z85" t="s">
        <v>2979</v>
      </c>
      <c r="AA85" t="s">
        <v>2997</v>
      </c>
      <c r="AB85" t="s">
        <v>839</v>
      </c>
      <c r="AC85" s="723" t="s">
        <v>3150</v>
      </c>
      <c r="AD85" s="716" t="s">
        <v>3292</v>
      </c>
      <c r="AE85" s="716" t="s">
        <v>3292</v>
      </c>
      <c r="AF85" s="716" t="s">
        <v>3292</v>
      </c>
      <c r="AG85" s="716" t="s">
        <v>3292</v>
      </c>
      <c r="AH85" s="716" t="s">
        <v>3292</v>
      </c>
      <c r="AI85" s="716" t="s">
        <v>3292</v>
      </c>
      <c r="AJ85" s="716" t="s">
        <v>3292</v>
      </c>
      <c r="AK85" s="716" t="s">
        <v>3292</v>
      </c>
      <c r="AL85" s="716" t="s">
        <v>3292</v>
      </c>
      <c r="AM85" s="716" t="s">
        <v>3292</v>
      </c>
      <c r="AN85" s="716" t="s">
        <v>3292</v>
      </c>
      <c r="AO85" s="716" t="s">
        <v>3292</v>
      </c>
      <c r="AP85" s="716" t="s">
        <v>3292</v>
      </c>
      <c r="AQ85" s="716" t="s">
        <v>3292</v>
      </c>
      <c r="AR85" s="716" t="s">
        <v>3292</v>
      </c>
      <c r="AS85" s="716" t="s">
        <v>3292</v>
      </c>
      <c r="AT85" s="716" t="s">
        <v>3292</v>
      </c>
      <c r="AU85" s="716" t="s">
        <v>3292</v>
      </c>
      <c r="AV85" s="716" t="s">
        <v>3292</v>
      </c>
      <c r="AW85" s="716" t="s">
        <v>3292</v>
      </c>
      <c r="AX85" s="716" t="s">
        <v>3292</v>
      </c>
      <c r="AY85" s="716" t="s">
        <v>3292</v>
      </c>
      <c r="AZ85" s="716" t="s">
        <v>3292</v>
      </c>
      <c r="BA85" s="716" t="s">
        <v>3292</v>
      </c>
      <c r="BB85" s="716" t="s">
        <v>3292</v>
      </c>
      <c r="BC85" s="716" t="s">
        <v>3292</v>
      </c>
    </row>
    <row r="86" spans="1:55" ht="32.15" customHeight="1">
      <c r="A86" s="717"/>
      <c r="B86" s="717"/>
      <c r="C86" s="717"/>
      <c r="D86" s="717"/>
      <c r="E86" s="717"/>
      <c r="F86" s="717"/>
      <c r="G86" s="717"/>
      <c r="H86" s="717" t="s">
        <v>85</v>
      </c>
      <c r="I86" s="717" t="s">
        <v>2981</v>
      </c>
      <c r="J86" s="717" t="s">
        <v>2998</v>
      </c>
      <c r="K86" s="718">
        <f>SUMIFS('소재개발 실험항목_Total_AX팀 관리'!$V$5:$V$1558,'소재개발 실험항목_Total_AX팀 관리'!$C$5:$C$1558,$H86,'소재개발 실험항목_Total_AX팀 관리'!$D$5:$D$1558,$I86,'소재개발 실험항목_Total_AX팀 관리'!$E$5:$E$1558,$J86)</f>
        <v>588.072</v>
      </c>
      <c r="L86" s="718">
        <f>SUMIFS('소재개발 실험항목_Total_AX팀 관리'!$Y$5:$Y$1558,'소재개발 실험항목_Total_AX팀 관리'!$C$5:$C$1558,$H86,'소재개발 실험항목_Total_AX팀 관리'!$D$5:$D$1558,$I86,'소재개발 실험항목_Total_AX팀 관리'!$E$5:$E$1558,$J86)</f>
        <v>1434.0240000000003</v>
      </c>
      <c r="M86" s="719">
        <f t="shared" si="3"/>
        <v>0.3341318181818182</v>
      </c>
      <c r="N86" s="719">
        <f t="shared" si="3"/>
        <v>0.81478636363636381</v>
      </c>
      <c r="O86" s="717"/>
      <c r="P86" s="717" t="s">
        <v>89</v>
      </c>
      <c r="Q86" s="717" t="s">
        <v>2979</v>
      </c>
      <c r="R86" s="717" t="s">
        <v>1599</v>
      </c>
      <c r="S86" s="717" t="s">
        <v>113</v>
      </c>
      <c r="T86" s="720" t="str" cm="1">
        <f t="array" ref="T86">_xlfn.TEXTJOIN("→",TRUE,_xlfn.UNIQUE(TRIM(CLEAN(_xlfn._xlws.FILTER('소재개발 실험항목_Total_AX팀 관리'!$H$5:$H$1558,('소재개발 실험항목_Total_AX팀 관리'!$C$5:$C$1558=$P86)*('소재개발 실험항목_Total_AX팀 관리'!$D$5:$D$1558=$Q86)*('소재개발 실험항목_Total_AX팀 관리'!$E$5:$E$1558=$R86)*('소재개발 실험항목_Total_AX팀 관리'!$F$5:$F$1558=$S86)*('소재개발 실험항목_Total_AX팀 관리'!$H$5:$H$1558&lt;&gt;""),"")))))</f>
        <v>DSC 분석을 위한 샘플을 준비한다.→바인더 성분 분석을 위한 DSC 분석 진행한다.</v>
      </c>
      <c r="U86" s="724">
        <f>SUMIFS('소재개발 실험항목_Total_AX팀 관리'!$V$5:$V$1558,'소재개발 실험항목_Total_AX팀 관리'!$C$5:$C$1558,$P86,'소재개발 실험항목_Total_AX팀 관리'!$D$5:$D$1558,$Q86,'소재개발 실험항목_Total_AX팀 관리'!$E$5:$E$1558,$R86,'소재개발 실험항목_Total_AX팀 관리'!$F$5:$F$1558,$S86)</f>
        <v>13.200000000000001</v>
      </c>
      <c r="V86" s="724">
        <f>SUMIFS('소재개발 실험항목_Total_AX팀 관리'!$Y$5:$Y$1558,'소재개발 실험항목_Total_AX팀 관리'!$C$5:$C$1558,$P86,'소재개발 실험항목_Total_AX팀 관리'!$D$5:$D$1558,$Q86,'소재개발 실험항목_Total_AX팀 관리'!$E$5:$E$1558,$R86,'소재개발 실험항목_Total_AX팀 관리'!$F$5:$F$1558,$S86)</f>
        <v>13.200000000000001</v>
      </c>
      <c r="W86" s="725">
        <f t="shared" si="4"/>
        <v>7.5000000000000006E-3</v>
      </c>
      <c r="X86" s="725">
        <f t="shared" si="4"/>
        <v>7.5000000000000006E-3</v>
      </c>
      <c r="Z86" t="s">
        <v>2979</v>
      </c>
      <c r="AA86" t="s">
        <v>174</v>
      </c>
      <c r="AB86" t="s">
        <v>881</v>
      </c>
      <c r="AC86" s="723" t="s">
        <v>3151</v>
      </c>
      <c r="AD86" s="716" t="s">
        <v>3292</v>
      </c>
      <c r="AE86" s="716" t="s">
        <v>3292</v>
      </c>
      <c r="AF86" s="716" t="s">
        <v>3292</v>
      </c>
      <c r="AG86" s="716" t="s">
        <v>3292</v>
      </c>
      <c r="AH86" s="716" t="s">
        <v>3292</v>
      </c>
      <c r="AI86" s="716" t="s">
        <v>3292</v>
      </c>
      <c r="AJ86" s="716" t="s">
        <v>3292</v>
      </c>
      <c r="AK86" s="716" t="s">
        <v>3292</v>
      </c>
      <c r="AL86" s="716" t="s">
        <v>3292</v>
      </c>
      <c r="AM86" s="716" t="s">
        <v>3292</v>
      </c>
      <c r="AN86" s="716" t="s">
        <v>3292</v>
      </c>
      <c r="AO86" s="716" t="s">
        <v>3292</v>
      </c>
      <c r="AP86" s="716">
        <v>0.01</v>
      </c>
      <c r="AQ86" s="716">
        <v>0.44</v>
      </c>
      <c r="AR86" s="716" t="s">
        <v>3292</v>
      </c>
      <c r="AS86" s="716" t="s">
        <v>3292</v>
      </c>
      <c r="AT86" s="716" t="s">
        <v>3292</v>
      </c>
      <c r="AU86" s="716" t="s">
        <v>3292</v>
      </c>
      <c r="AV86" s="716" t="s">
        <v>3292</v>
      </c>
      <c r="AW86" s="716" t="s">
        <v>3292</v>
      </c>
      <c r="AX86" s="716" t="s">
        <v>3292</v>
      </c>
      <c r="AY86" s="716" t="s">
        <v>3292</v>
      </c>
      <c r="AZ86" s="716" t="s">
        <v>3292</v>
      </c>
      <c r="BA86" s="716" t="s">
        <v>3292</v>
      </c>
      <c r="BB86" s="716" t="s">
        <v>3292</v>
      </c>
      <c r="BC86" s="716" t="s">
        <v>3292</v>
      </c>
    </row>
    <row r="87" spans="1:55" ht="32.15" customHeight="1">
      <c r="A87" s="717"/>
      <c r="B87" s="717"/>
      <c r="C87" s="717"/>
      <c r="D87" s="717"/>
      <c r="E87" s="717"/>
      <c r="F87" s="717"/>
      <c r="G87" s="717"/>
      <c r="H87" s="717" t="s">
        <v>85</v>
      </c>
      <c r="I87" s="717" t="s">
        <v>2981</v>
      </c>
      <c r="J87" s="717" t="s">
        <v>2987</v>
      </c>
      <c r="K87" s="718">
        <f>SUMIFS('소재개발 실험항목_Total_AX팀 관리'!$V$5:$V$1558,'소재개발 실험항목_Total_AX팀 관리'!$C$5:$C$1558,$H87,'소재개발 실험항목_Total_AX팀 관리'!$D$5:$D$1558,$I87,'소재개발 실험항목_Total_AX팀 관리'!$E$5:$E$1558,$J87)</f>
        <v>1440</v>
      </c>
      <c r="L87" s="718">
        <f>SUMIFS('소재개발 실험항목_Total_AX팀 관리'!$Y$5:$Y$1558,'소재개발 실험항목_Total_AX팀 관리'!$C$5:$C$1558,$H87,'소재개발 실험항목_Total_AX팀 관리'!$D$5:$D$1558,$I87,'소재개발 실험항목_Total_AX팀 관리'!$E$5:$E$1558,$J87)</f>
        <v>1872</v>
      </c>
      <c r="M87" s="719">
        <f t="shared" si="3"/>
        <v>0.81818181818181823</v>
      </c>
      <c r="N87" s="719">
        <f t="shared" si="3"/>
        <v>1.0636363636363637</v>
      </c>
      <c r="O87" s="717"/>
      <c r="P87" s="717" t="s">
        <v>89</v>
      </c>
      <c r="Q87" s="717" t="s">
        <v>2979</v>
      </c>
      <c r="R87" s="717" t="s">
        <v>1599</v>
      </c>
      <c r="S87" s="717" t="s">
        <v>3011</v>
      </c>
      <c r="T87" s="720" t="str" cm="1">
        <f t="array" ref="T87">_xlfn.TEXTJOIN("→",TRUE,_xlfn.UNIQUE(TRIM(CLEAN(_xlfn._xlws.FILTER('소재개발 실험항목_Total_AX팀 관리'!$H$5:$H$1558,('소재개발 실험항목_Total_AX팀 관리'!$C$5:$C$1558=$P87)*('소재개발 실험항목_Total_AX팀 관리'!$D$5:$D$1558=$Q87)*('소재개발 실험항목_Total_AX팀 관리'!$E$5:$E$1558=$R87)*('소재개발 실험항목_Total_AX팀 관리'!$F$5:$F$1558=$S87)*('소재개발 실험항목_Total_AX팀 관리'!$H$5:$H$1558&lt;&gt;""),"")))))</f>
        <v>분리막 타발하여 준비→코인셀 조립→Wetting 진행→EIS 측정→Data 분석 및 추출</v>
      </c>
      <c r="U87" s="724">
        <f>SUMIFS('소재개발 실험항목_Total_AX팀 관리'!$V$5:$V$1558,'소재개발 실험항목_Total_AX팀 관리'!$C$5:$C$1558,$P87,'소재개발 실험항목_Total_AX팀 관리'!$D$5:$D$1558,$Q87,'소재개발 실험항목_Total_AX팀 관리'!$E$5:$E$1558,$R87,'소재개발 실험항목_Total_AX팀 관리'!$F$5:$F$1558,$S87)</f>
        <v>828.3070116715661</v>
      </c>
      <c r="V87" s="724">
        <f>SUMIFS('소재개발 실험항목_Total_AX팀 관리'!$Y$5:$Y$1558,'소재개발 실험항목_Total_AX팀 관리'!$C$5:$C$1558,$P87,'소재개발 실험항목_Total_AX팀 관리'!$D$5:$D$1558,$Q87,'소재개발 실험항목_Total_AX팀 관리'!$E$5:$E$1558,$R87,'소재개발 실험항목_Total_AX팀 관리'!$F$5:$F$1558,$S87)</f>
        <v>4141.5350583578311</v>
      </c>
      <c r="W87" s="725">
        <f t="shared" si="4"/>
        <v>0.47062898390429891</v>
      </c>
      <c r="X87" s="725">
        <f t="shared" si="4"/>
        <v>2.3531449195214948</v>
      </c>
      <c r="Z87" t="s">
        <v>2979</v>
      </c>
      <c r="AA87" t="s">
        <v>174</v>
      </c>
      <c r="AB87" t="s">
        <v>881</v>
      </c>
      <c r="AC87" s="723" t="s">
        <v>3152</v>
      </c>
      <c r="AD87" s="716" t="s">
        <v>3292</v>
      </c>
      <c r="AE87" s="716" t="s">
        <v>3292</v>
      </c>
      <c r="AF87" s="716">
        <v>0.13</v>
      </c>
      <c r="AG87" s="716">
        <v>0.13</v>
      </c>
      <c r="AH87" s="716" t="s">
        <v>3292</v>
      </c>
      <c r="AI87" s="716" t="s">
        <v>3292</v>
      </c>
      <c r="AJ87" s="716" t="s">
        <v>3292</v>
      </c>
      <c r="AK87" s="716" t="s">
        <v>3292</v>
      </c>
      <c r="AL87" s="716" t="s">
        <v>3292</v>
      </c>
      <c r="AM87" s="716" t="s">
        <v>3292</v>
      </c>
      <c r="AN87" s="716" t="s">
        <v>3292</v>
      </c>
      <c r="AO87" s="716" t="s">
        <v>3292</v>
      </c>
      <c r="AP87" s="716" t="s">
        <v>3292</v>
      </c>
      <c r="AQ87" s="716" t="s">
        <v>3292</v>
      </c>
      <c r="AR87" s="716" t="s">
        <v>3292</v>
      </c>
      <c r="AS87" s="716" t="s">
        <v>3292</v>
      </c>
      <c r="AT87" s="716" t="s">
        <v>3292</v>
      </c>
      <c r="AU87" s="716" t="s">
        <v>3292</v>
      </c>
      <c r="AV87" s="716" t="s">
        <v>3292</v>
      </c>
      <c r="AW87" s="716" t="s">
        <v>3292</v>
      </c>
      <c r="AX87" s="716" t="s">
        <v>3292</v>
      </c>
      <c r="AY87" s="716" t="s">
        <v>3292</v>
      </c>
      <c r="AZ87" s="716" t="s">
        <v>3292</v>
      </c>
      <c r="BA87" s="716" t="s">
        <v>3292</v>
      </c>
      <c r="BB87" s="716" t="s">
        <v>3292</v>
      </c>
      <c r="BC87" s="716" t="s">
        <v>3292</v>
      </c>
    </row>
    <row r="88" spans="1:55" ht="32.15" customHeight="1">
      <c r="A88" s="717"/>
      <c r="B88" s="717"/>
      <c r="C88" s="717"/>
      <c r="D88" s="717"/>
      <c r="E88" s="717"/>
      <c r="F88" s="717"/>
      <c r="G88" s="717"/>
      <c r="H88" s="717" t="s">
        <v>752</v>
      </c>
      <c r="I88" s="717" t="s">
        <v>2979</v>
      </c>
      <c r="J88" s="717" t="s">
        <v>2990</v>
      </c>
      <c r="K88" s="718">
        <f>SUMIFS('소재개발 실험항목_Total_AX팀 관리'!$V$5:$V$1558,'소재개발 실험항목_Total_AX팀 관리'!$C$5:$C$1558,$H88,'소재개발 실험항목_Total_AX팀 관리'!$D$5:$D$1558,$I88,'소재개발 실험항목_Total_AX팀 관리'!$E$5:$E$1558,$J88)</f>
        <v>96</v>
      </c>
      <c r="L88" s="718">
        <f>SUMIFS('소재개발 실험항목_Total_AX팀 관리'!$Y$5:$Y$1558,'소재개발 실험항목_Total_AX팀 관리'!$C$5:$C$1558,$H88,'소재개발 실험항목_Total_AX팀 관리'!$D$5:$D$1558,$I88,'소재개발 실험항목_Total_AX팀 관리'!$E$5:$E$1558,$J88)</f>
        <v>124.8</v>
      </c>
      <c r="M88" s="719">
        <f t="shared" si="3"/>
        <v>5.4545454545454543E-2</v>
      </c>
      <c r="N88" s="719">
        <f t="shared" si="3"/>
        <v>7.0909090909090908E-2</v>
      </c>
      <c r="O88" s="717"/>
      <c r="P88" s="717" t="s">
        <v>89</v>
      </c>
      <c r="Q88" s="717" t="s">
        <v>2979</v>
      </c>
      <c r="R88" s="717" t="s">
        <v>1599</v>
      </c>
      <c r="S88" s="717" t="s">
        <v>928</v>
      </c>
      <c r="T88" s="720" t="str" cm="1">
        <f t="array" ref="T88">_xlfn.TEXTJOIN("→",TRUE,_xlfn.UNIQUE(TRIM(CLEAN(_xlfn._xlws.FILTER('소재개발 실험항목_Total_AX팀 관리'!$H$5:$H$1558,('소재개발 실험항목_Total_AX팀 관리'!$C$5:$C$1558=$P88)*('소재개발 실험항목_Total_AX팀 관리'!$D$5:$D$1558=$Q88)*('소재개발 실험항목_Total_AX팀 관리'!$E$5:$E$1558=$R88)*('소재개발 실험항목_Total_AX팀 관리'!$F$5:$F$1558=$S88)*('소재개발 실험항목_Total_AX팀 관리'!$H$5:$H$1558&lt;&gt;""),"")))))</f>
        <v>샘플 준비→FT-IR 분석</v>
      </c>
      <c r="U88" s="724">
        <f>SUMIFS('소재개발 실험항목_Total_AX팀 관리'!$V$5:$V$1558,'소재개발 실험항목_Total_AX팀 관리'!$C$5:$C$1558,$P88,'소재개발 실험항목_Total_AX팀 관리'!$D$5:$D$1558,$Q88,'소재개발 실험항목_Total_AX팀 관리'!$E$5:$E$1558,$R88,'소재개발 실험항목_Total_AX팀 관리'!$F$5:$F$1558,$S88)</f>
        <v>13.200000000000001</v>
      </c>
      <c r="V88" s="724">
        <f>SUMIFS('소재개발 실험항목_Total_AX팀 관리'!$Y$5:$Y$1558,'소재개발 실험항목_Total_AX팀 관리'!$C$5:$C$1558,$P88,'소재개발 실험항목_Total_AX팀 관리'!$D$5:$D$1558,$Q88,'소재개발 실험항목_Total_AX팀 관리'!$E$5:$E$1558,$R88,'소재개발 실험항목_Total_AX팀 관리'!$F$5:$F$1558,$S88)</f>
        <v>13.200000000000001</v>
      </c>
      <c r="W88" s="725">
        <f t="shared" si="4"/>
        <v>7.5000000000000006E-3</v>
      </c>
      <c r="X88" s="725">
        <f t="shared" si="4"/>
        <v>7.5000000000000006E-3</v>
      </c>
      <c r="Z88" t="s">
        <v>2979</v>
      </c>
      <c r="AA88" t="s">
        <v>174</v>
      </c>
      <c r="AB88" t="s">
        <v>3030</v>
      </c>
      <c r="AC88" s="723" t="s">
        <v>3153</v>
      </c>
      <c r="AD88" s="716">
        <v>0.59</v>
      </c>
      <c r="AE88" s="716">
        <v>0.89</v>
      </c>
      <c r="AF88" s="716" t="s">
        <v>3292</v>
      </c>
      <c r="AG88" s="716" t="s">
        <v>3292</v>
      </c>
      <c r="AH88" s="716" t="s">
        <v>3292</v>
      </c>
      <c r="AI88" s="716" t="s">
        <v>3292</v>
      </c>
      <c r="AJ88" s="716" t="s">
        <v>3292</v>
      </c>
      <c r="AK88" s="716" t="s">
        <v>3292</v>
      </c>
      <c r="AL88" s="716" t="s">
        <v>3292</v>
      </c>
      <c r="AM88" s="716" t="s">
        <v>3292</v>
      </c>
      <c r="AN88" s="716" t="s">
        <v>3292</v>
      </c>
      <c r="AO88" s="716" t="s">
        <v>3292</v>
      </c>
      <c r="AP88" s="716" t="s">
        <v>3292</v>
      </c>
      <c r="AQ88" s="716" t="s">
        <v>3292</v>
      </c>
      <c r="AR88" s="716" t="s">
        <v>3292</v>
      </c>
      <c r="AS88" s="716" t="s">
        <v>3292</v>
      </c>
      <c r="AT88" s="716" t="s">
        <v>3292</v>
      </c>
      <c r="AU88" s="716" t="s">
        <v>3292</v>
      </c>
      <c r="AV88" s="716" t="s">
        <v>3292</v>
      </c>
      <c r="AW88" s="716" t="s">
        <v>3292</v>
      </c>
      <c r="AX88" s="716" t="s">
        <v>3292</v>
      </c>
      <c r="AY88" s="716" t="s">
        <v>3292</v>
      </c>
      <c r="AZ88" s="716" t="s">
        <v>3292</v>
      </c>
      <c r="BA88" s="716" t="s">
        <v>3292</v>
      </c>
      <c r="BB88" s="716" t="s">
        <v>3292</v>
      </c>
      <c r="BC88" s="716" t="s">
        <v>3292</v>
      </c>
    </row>
    <row r="89" spans="1:55" ht="32.15" customHeight="1">
      <c r="A89" s="717"/>
      <c r="B89" s="717"/>
      <c r="C89" s="717"/>
      <c r="D89" s="717"/>
      <c r="E89" s="717"/>
      <c r="F89" s="717"/>
      <c r="G89" s="717"/>
      <c r="H89" s="717" t="s">
        <v>752</v>
      </c>
      <c r="I89" s="717" t="s">
        <v>2979</v>
      </c>
      <c r="J89" s="717" t="s">
        <v>2983</v>
      </c>
      <c r="K89" s="718">
        <f>SUMIFS('소재개발 실험항목_Total_AX팀 관리'!$V$5:$V$1558,'소재개발 실험항목_Total_AX팀 관리'!$C$5:$C$1558,$H89,'소재개발 실험항목_Total_AX팀 관리'!$D$5:$D$1558,$I89,'소재개발 실험항목_Total_AX팀 관리'!$E$5:$E$1558,$J89)</f>
        <v>192</v>
      </c>
      <c r="L89" s="718">
        <f>SUMIFS('소재개발 실험항목_Total_AX팀 관리'!$Y$5:$Y$1558,'소재개발 실험항목_Total_AX팀 관리'!$C$5:$C$1558,$H89,'소재개발 실험항목_Total_AX팀 관리'!$D$5:$D$1558,$I89,'소재개발 실험항목_Total_AX팀 관리'!$E$5:$E$1558,$J89)</f>
        <v>249.60000000000002</v>
      </c>
      <c r="M89" s="719">
        <f t="shared" si="3"/>
        <v>0.10909090909090909</v>
      </c>
      <c r="N89" s="719">
        <f t="shared" si="3"/>
        <v>0.14181818181818184</v>
      </c>
      <c r="O89" s="717"/>
      <c r="P89" s="717" t="s">
        <v>89</v>
      </c>
      <c r="Q89" s="717" t="s">
        <v>2979</v>
      </c>
      <c r="R89" s="717" t="s">
        <v>1599</v>
      </c>
      <c r="S89" s="717" t="s">
        <v>3012</v>
      </c>
      <c r="T89" s="720" t="str" cm="1">
        <f t="array" ref="T89">_xlfn.TEXTJOIN("→",TRUE,_xlfn.UNIQUE(TRIM(CLEAN(_xlfn._xlws.FILTER('소재개발 실험항목_Total_AX팀 관리'!$H$5:$H$1558,('소재개발 실험항목_Total_AX팀 관리'!$C$5:$C$1558=$P89)*('소재개발 실험항목_Total_AX팀 관리'!$D$5:$D$1558=$Q89)*('소재개발 실험항목_Total_AX팀 관리'!$E$5:$E$1558=$R89)*('소재개발 실험항목_Total_AX팀 관리'!$F$5:$F$1558=$S89)*('소재개발 실험항목_Total_AX팀 관리'!$H$5:$H$1558&lt;&gt;""),"")))))</f>
        <v>샘플 준비→GC 분석</v>
      </c>
      <c r="U89" s="724">
        <f>SUMIFS('소재개발 실험항목_Total_AX팀 관리'!$V$5:$V$1558,'소재개발 실험항목_Total_AX팀 관리'!$C$5:$C$1558,$P89,'소재개발 실험항목_Total_AX팀 관리'!$D$5:$D$1558,$Q89,'소재개발 실험항목_Total_AX팀 관리'!$E$5:$E$1558,$R89,'소재개발 실험항목_Total_AX팀 관리'!$F$5:$F$1558,$S89)</f>
        <v>13.200000000000001</v>
      </c>
      <c r="V89" s="724">
        <f>SUMIFS('소재개발 실험항목_Total_AX팀 관리'!$Y$5:$Y$1558,'소재개발 실험항목_Total_AX팀 관리'!$C$5:$C$1558,$P89,'소재개발 실험항목_Total_AX팀 관리'!$D$5:$D$1558,$Q89,'소재개발 실험항목_Total_AX팀 관리'!$E$5:$E$1558,$R89,'소재개발 실험항목_Total_AX팀 관리'!$F$5:$F$1558,$S89)</f>
        <v>13.200000000000001</v>
      </c>
      <c r="W89" s="725">
        <f t="shared" si="4"/>
        <v>7.5000000000000006E-3</v>
      </c>
      <c r="X89" s="725">
        <f t="shared" si="4"/>
        <v>7.5000000000000006E-3</v>
      </c>
      <c r="Z89" t="s">
        <v>2979</v>
      </c>
      <c r="AA89" t="s">
        <v>174</v>
      </c>
      <c r="AB89" t="s">
        <v>899</v>
      </c>
      <c r="AC89" s="723" t="s">
        <v>3154</v>
      </c>
      <c r="AD89" s="716" t="s">
        <v>3292</v>
      </c>
      <c r="AE89" s="716" t="s">
        <v>3292</v>
      </c>
      <c r="AF89" s="716">
        <v>0.03</v>
      </c>
      <c r="AG89" s="716">
        <v>0.04</v>
      </c>
      <c r="AH89" s="716" t="s">
        <v>3292</v>
      </c>
      <c r="AI89" s="716" t="s">
        <v>3292</v>
      </c>
      <c r="AJ89" s="716" t="s">
        <v>3292</v>
      </c>
      <c r="AK89" s="716" t="s">
        <v>3292</v>
      </c>
      <c r="AL89" s="716" t="s">
        <v>3292</v>
      </c>
      <c r="AM89" s="716" t="s">
        <v>3292</v>
      </c>
      <c r="AN89" s="716" t="s">
        <v>3292</v>
      </c>
      <c r="AO89" s="716" t="s">
        <v>3292</v>
      </c>
      <c r="AP89" s="716" t="s">
        <v>3292</v>
      </c>
      <c r="AQ89" s="716" t="s">
        <v>3292</v>
      </c>
      <c r="AR89" s="716" t="s">
        <v>3292</v>
      </c>
      <c r="AS89" s="716" t="s">
        <v>3292</v>
      </c>
      <c r="AT89" s="716" t="s">
        <v>3292</v>
      </c>
      <c r="AU89" s="716" t="s">
        <v>3292</v>
      </c>
      <c r="AV89" s="716" t="s">
        <v>3292</v>
      </c>
      <c r="AW89" s="716" t="s">
        <v>3292</v>
      </c>
      <c r="AX89" s="716" t="s">
        <v>3292</v>
      </c>
      <c r="AY89" s="716" t="s">
        <v>3292</v>
      </c>
      <c r="AZ89" s="716" t="s">
        <v>3292</v>
      </c>
      <c r="BA89" s="716" t="s">
        <v>3292</v>
      </c>
      <c r="BB89" s="716" t="s">
        <v>3292</v>
      </c>
      <c r="BC89" s="716" t="s">
        <v>3292</v>
      </c>
    </row>
    <row r="90" spans="1:55" ht="32.15" customHeight="1">
      <c r="A90" s="717"/>
      <c r="B90" s="717"/>
      <c r="C90" s="717"/>
      <c r="D90" s="717"/>
      <c r="E90" s="717"/>
      <c r="F90" s="717"/>
      <c r="G90" s="717"/>
      <c r="H90" s="717" t="s">
        <v>752</v>
      </c>
      <c r="I90" s="717" t="s">
        <v>2979</v>
      </c>
      <c r="J90" s="717" t="s">
        <v>174</v>
      </c>
      <c r="K90" s="718">
        <f>SUMIFS('소재개발 실험항목_Total_AX팀 관리'!$V$5:$V$1558,'소재개발 실험항목_Total_AX팀 관리'!$C$5:$C$1558,$H90,'소재개발 실험항목_Total_AX팀 관리'!$D$5:$D$1558,$I90,'소재개발 실험항목_Total_AX팀 관리'!$E$5:$E$1558,$J90)</f>
        <v>777</v>
      </c>
      <c r="L90" s="718">
        <f>SUMIFS('소재개발 실험항목_Total_AX팀 관리'!$Y$5:$Y$1558,'소재개발 실험항목_Total_AX팀 관리'!$C$5:$C$1558,$H90,'소재개발 실험항목_Total_AX팀 관리'!$D$5:$D$1558,$I90,'소재개발 실험항목_Total_AX팀 관리'!$E$5:$E$1558,$J90)</f>
        <v>1010.1000000000003</v>
      </c>
      <c r="M90" s="719">
        <f t="shared" si="3"/>
        <v>0.44147727272727272</v>
      </c>
      <c r="N90" s="719">
        <f t="shared" si="3"/>
        <v>0.57392045454545471</v>
      </c>
      <c r="O90" s="717"/>
      <c r="P90" s="717" t="s">
        <v>89</v>
      </c>
      <c r="Q90" s="717" t="s">
        <v>2979</v>
      </c>
      <c r="R90" s="717" t="s">
        <v>1599</v>
      </c>
      <c r="S90" s="717" t="s">
        <v>1739</v>
      </c>
      <c r="T90" s="720" t="str" cm="1">
        <f t="array" ref="T90">_xlfn.TEXTJOIN("→",TRUE,_xlfn.UNIQUE(TRIM(CLEAN(_xlfn._xlws.FILTER('소재개발 실험항목_Total_AX팀 관리'!$H$5:$H$1558,('소재개발 실험항목_Total_AX팀 관리'!$C$5:$C$1558=$P90)*('소재개발 실험항목_Total_AX팀 관리'!$D$5:$D$1558=$Q90)*('소재개발 실험항목_Total_AX팀 관리'!$E$5:$E$1558=$R90)*('소재개발 실험항목_Total_AX팀 관리'!$F$5:$F$1558=$S90)*('소재개발 실험항목_Total_AX팀 관리'!$H$5:$H$1558&lt;&gt;""),"")))))</f>
        <v>샘플 준비→장비 세팅→장비 측정→Data 정리</v>
      </c>
      <c r="U90" s="724">
        <f>SUMIFS('소재개발 실험항목_Total_AX팀 관리'!$V$5:$V$1558,'소재개발 실험항목_Total_AX팀 관리'!$C$5:$C$1558,$P90,'소재개발 실험항목_Total_AX팀 관리'!$D$5:$D$1558,$Q90,'소재개발 실험항목_Total_AX팀 관리'!$E$5:$E$1558,$R90,'소재개발 실험항목_Total_AX팀 관리'!$F$5:$F$1558,$S90)</f>
        <v>132</v>
      </c>
      <c r="V90" s="724">
        <f>SUMIFS('소재개발 실험항목_Total_AX팀 관리'!$Y$5:$Y$1558,'소재개발 실험항목_Total_AX팀 관리'!$C$5:$C$1558,$P90,'소재개발 실험항목_Total_AX팀 관리'!$D$5:$D$1558,$Q90,'소재개발 실험항목_Total_AX팀 관리'!$E$5:$E$1558,$R90,'소재개발 실험항목_Total_AX팀 관리'!$F$5:$F$1558,$S90)</f>
        <v>132</v>
      </c>
      <c r="W90" s="725">
        <f t="shared" si="4"/>
        <v>7.4999999999999997E-2</v>
      </c>
      <c r="X90" s="725">
        <f t="shared" si="4"/>
        <v>7.4999999999999997E-2</v>
      </c>
      <c r="Z90" t="s">
        <v>2979</v>
      </c>
      <c r="AA90" t="s">
        <v>174</v>
      </c>
      <c r="AB90" t="s">
        <v>3023</v>
      </c>
      <c r="AC90" s="723" t="s">
        <v>3155</v>
      </c>
      <c r="AD90" s="716" t="s">
        <v>3292</v>
      </c>
      <c r="AE90" s="716" t="s">
        <v>3292</v>
      </c>
      <c r="AF90" s="716" t="s">
        <v>3292</v>
      </c>
      <c r="AG90" s="716" t="s">
        <v>3292</v>
      </c>
      <c r="AH90" s="716" t="s">
        <v>3292</v>
      </c>
      <c r="AI90" s="716" t="s">
        <v>3292</v>
      </c>
      <c r="AJ90" s="716" t="s">
        <v>3292</v>
      </c>
      <c r="AK90" s="716" t="s">
        <v>3292</v>
      </c>
      <c r="AL90" s="716" t="s">
        <v>3292</v>
      </c>
      <c r="AM90" s="716" t="s">
        <v>3292</v>
      </c>
      <c r="AN90" s="716" t="s">
        <v>3292</v>
      </c>
      <c r="AO90" s="716" t="s">
        <v>3292</v>
      </c>
      <c r="AP90" s="716" t="s">
        <v>3292</v>
      </c>
      <c r="AQ90" s="716" t="s">
        <v>3292</v>
      </c>
      <c r="AR90" s="716" t="s">
        <v>3292</v>
      </c>
      <c r="AS90" s="716" t="s">
        <v>3292</v>
      </c>
      <c r="AT90" s="716" t="s">
        <v>3292</v>
      </c>
      <c r="AU90" s="716" t="s">
        <v>3292</v>
      </c>
      <c r="AV90" s="716" t="s">
        <v>3292</v>
      </c>
      <c r="AW90" s="716" t="s">
        <v>3292</v>
      </c>
      <c r="AX90" s="716" t="s">
        <v>3292</v>
      </c>
      <c r="AY90" s="716" t="s">
        <v>3292</v>
      </c>
      <c r="AZ90" s="716" t="s">
        <v>3292</v>
      </c>
      <c r="BA90" s="716" t="s">
        <v>3292</v>
      </c>
      <c r="BB90" s="716" t="s">
        <v>3292</v>
      </c>
      <c r="BC90" s="716" t="s">
        <v>3292</v>
      </c>
    </row>
    <row r="91" spans="1:55" ht="32.15" customHeight="1">
      <c r="A91" s="717"/>
      <c r="B91" s="717"/>
      <c r="C91" s="717"/>
      <c r="D91" s="717"/>
      <c r="E91" s="717"/>
      <c r="F91" s="717"/>
      <c r="G91" s="717"/>
      <c r="H91" s="717" t="s">
        <v>752</v>
      </c>
      <c r="I91" s="717" t="s">
        <v>2980</v>
      </c>
      <c r="J91" s="717" t="s">
        <v>2985</v>
      </c>
      <c r="K91" s="718">
        <f>SUMIFS('소재개발 실험항목_Total_AX팀 관리'!$V$5:$V$1558,'소재개발 실험항목_Total_AX팀 관리'!$C$5:$C$1558,$H91,'소재개발 실험항목_Total_AX팀 관리'!$D$5:$D$1558,$I91,'소재개발 실험항목_Total_AX팀 관리'!$E$5:$E$1558,$J91)</f>
        <v>2640</v>
      </c>
      <c r="L91" s="718">
        <f>SUMIFS('소재개발 실험항목_Total_AX팀 관리'!$Y$5:$Y$1558,'소재개발 실험항목_Total_AX팀 관리'!$C$5:$C$1558,$H91,'소재개발 실험항목_Total_AX팀 관리'!$D$5:$D$1558,$I91,'소재개발 실험항목_Total_AX팀 관리'!$E$5:$E$1558,$J91)</f>
        <v>3431.9999999999995</v>
      </c>
      <c r="M91" s="719">
        <f t="shared" si="3"/>
        <v>1.5</v>
      </c>
      <c r="N91" s="719">
        <f t="shared" si="3"/>
        <v>1.9499999999999997</v>
      </c>
      <c r="O91" s="717"/>
      <c r="P91" s="717" t="s">
        <v>89</v>
      </c>
      <c r="Q91" s="717" t="s">
        <v>2979</v>
      </c>
      <c r="R91" s="717" t="s">
        <v>1599</v>
      </c>
      <c r="S91" s="717" t="s">
        <v>225</v>
      </c>
      <c r="T91" s="720" t="str" cm="1">
        <f t="array" ref="T91">_xlfn.TEXTJOIN("→",TRUE,_xlfn.UNIQUE(TRIM(CLEAN(_xlfn._xlws.FILTER('소재개발 실험항목_Total_AX팀 관리'!$H$5:$H$1558,('소재개발 실험항목_Total_AX팀 관리'!$C$5:$C$1558=$P91)*('소재개발 실험항목_Total_AX팀 관리'!$D$5:$D$1558=$Q91)*('소재개발 실험항목_Total_AX팀 관리'!$E$5:$E$1558=$R91)*('소재개발 실험항목_Total_AX팀 관리'!$F$5:$F$1558=$S91)*('소재개발 실험항목_Total_AX팀 관리'!$H$5:$H$1558&lt;&gt;""),"")))))</f>
        <v>샘플 준비→ICP 분석</v>
      </c>
      <c r="U91" s="724">
        <f>SUMIFS('소재개발 실험항목_Total_AX팀 관리'!$V$5:$V$1558,'소재개발 실험항목_Total_AX팀 관리'!$C$5:$C$1558,$P91,'소재개발 실험항목_Total_AX팀 관리'!$D$5:$D$1558,$Q91,'소재개발 실험항목_Total_AX팀 관리'!$E$5:$E$1558,$R91,'소재개발 실험항목_Total_AX팀 관리'!$F$5:$F$1558,$S91)</f>
        <v>13.200000000000001</v>
      </c>
      <c r="V91" s="724">
        <f>SUMIFS('소재개발 실험항목_Total_AX팀 관리'!$Y$5:$Y$1558,'소재개발 실험항목_Total_AX팀 관리'!$C$5:$C$1558,$P91,'소재개발 실험항목_Total_AX팀 관리'!$D$5:$D$1558,$Q91,'소재개발 실험항목_Total_AX팀 관리'!$E$5:$E$1558,$R91,'소재개발 실험항목_Total_AX팀 관리'!$F$5:$F$1558,$S91)</f>
        <v>13.200000000000001</v>
      </c>
      <c r="W91" s="725">
        <f t="shared" si="4"/>
        <v>7.5000000000000006E-3</v>
      </c>
      <c r="X91" s="725">
        <f t="shared" si="4"/>
        <v>7.5000000000000006E-3</v>
      </c>
      <c r="Z91" t="s">
        <v>2979</v>
      </c>
      <c r="AA91" t="s">
        <v>174</v>
      </c>
      <c r="AB91" t="s">
        <v>3023</v>
      </c>
      <c r="AC91" s="723" t="s">
        <v>3156</v>
      </c>
      <c r="AD91" s="716" t="s">
        <v>3292</v>
      </c>
      <c r="AE91" s="716" t="s">
        <v>3292</v>
      </c>
      <c r="AF91" s="716" t="s">
        <v>3292</v>
      </c>
      <c r="AG91" s="716" t="s">
        <v>3292</v>
      </c>
      <c r="AH91" s="716" t="s">
        <v>3292</v>
      </c>
      <c r="AI91" s="716" t="s">
        <v>3292</v>
      </c>
      <c r="AJ91" s="716" t="s">
        <v>3292</v>
      </c>
      <c r="AK91" s="716" t="s">
        <v>3292</v>
      </c>
      <c r="AL91" s="716" t="s">
        <v>3292</v>
      </c>
      <c r="AM91" s="716" t="s">
        <v>3292</v>
      </c>
      <c r="AN91" s="716" t="s">
        <v>3292</v>
      </c>
      <c r="AO91" s="716" t="s">
        <v>3292</v>
      </c>
      <c r="AP91" s="716">
        <v>0.01</v>
      </c>
      <c r="AQ91" s="716">
        <v>0.38</v>
      </c>
      <c r="AR91" s="716">
        <v>0.02</v>
      </c>
      <c r="AS91" s="716">
        <v>0.03</v>
      </c>
      <c r="AT91" s="716" t="s">
        <v>3292</v>
      </c>
      <c r="AU91" s="716" t="s">
        <v>3292</v>
      </c>
      <c r="AV91" s="716" t="s">
        <v>3292</v>
      </c>
      <c r="AW91" s="716" t="s">
        <v>3292</v>
      </c>
      <c r="AX91" s="716" t="s">
        <v>3292</v>
      </c>
      <c r="AY91" s="716" t="s">
        <v>3292</v>
      </c>
      <c r="AZ91" s="716" t="s">
        <v>3292</v>
      </c>
      <c r="BA91" s="716" t="s">
        <v>3292</v>
      </c>
      <c r="BB91" s="716" t="s">
        <v>3292</v>
      </c>
      <c r="BC91" s="716" t="s">
        <v>3292</v>
      </c>
    </row>
    <row r="92" spans="1:55" ht="32.15" customHeight="1">
      <c r="A92" s="717"/>
      <c r="B92" s="717"/>
      <c r="C92" s="717"/>
      <c r="D92" s="717"/>
      <c r="E92" s="717"/>
      <c r="F92" s="717"/>
      <c r="G92" s="717"/>
      <c r="H92" s="717" t="s">
        <v>752</v>
      </c>
      <c r="I92" s="717" t="s">
        <v>2980</v>
      </c>
      <c r="J92" s="717" t="s">
        <v>2040</v>
      </c>
      <c r="K92" s="718">
        <f>SUMIFS('소재개발 실험항목_Total_AX팀 관리'!$V$5:$V$1558,'소재개발 실험항목_Total_AX팀 관리'!$C$5:$C$1558,$H92,'소재개발 실험항목_Total_AX팀 관리'!$D$5:$D$1558,$I92,'소재개발 실험항목_Total_AX팀 관리'!$E$5:$E$1558,$J92)</f>
        <v>168</v>
      </c>
      <c r="L92" s="718">
        <f>SUMIFS('소재개발 실험항목_Total_AX팀 관리'!$Y$5:$Y$1558,'소재개발 실험항목_Total_AX팀 관리'!$C$5:$C$1558,$H92,'소재개발 실험항목_Total_AX팀 관리'!$D$5:$D$1558,$I92,'소재개발 실험항목_Total_AX팀 관리'!$E$5:$E$1558,$J92)</f>
        <v>218.39999999999998</v>
      </c>
      <c r="M92" s="719">
        <f t="shared" si="3"/>
        <v>9.5454545454545459E-2</v>
      </c>
      <c r="N92" s="719">
        <f t="shared" si="3"/>
        <v>0.12409090909090907</v>
      </c>
      <c r="O92" s="717"/>
      <c r="P92" s="717" t="s">
        <v>89</v>
      </c>
      <c r="Q92" s="717" t="s">
        <v>2979</v>
      </c>
      <c r="R92" s="717" t="s">
        <v>1599</v>
      </c>
      <c r="S92" s="717" t="s">
        <v>1731</v>
      </c>
      <c r="T92" s="720" t="str" cm="1">
        <f t="array" ref="T92">_xlfn.TEXTJOIN("→",TRUE,_xlfn.UNIQUE(TRIM(CLEAN(_xlfn._xlws.FILTER('소재개발 실험항목_Total_AX팀 관리'!$H$5:$H$1558,('소재개발 실험항목_Total_AX팀 관리'!$C$5:$C$1558=$P92)*('소재개발 실험항목_Total_AX팀 관리'!$D$5:$D$1558=$Q92)*('소재개발 실험항목_Total_AX팀 관리'!$E$5:$E$1558=$R92)*('소재개발 실험항목_Total_AX팀 관리'!$F$5:$F$1558=$S92)*('소재개발 실험항목_Total_AX팀 관리'!$H$5:$H$1558&lt;&gt;""),"")))))</f>
        <v>샘플 준비→장비 세팅→장비 측정→Data 정리</v>
      </c>
      <c r="U92" s="724">
        <f>SUMIFS('소재개발 실험항목_Total_AX팀 관리'!$V$5:$V$1558,'소재개발 실험항목_Total_AX팀 관리'!$C$5:$C$1558,$P92,'소재개발 실험항목_Total_AX팀 관리'!$D$5:$D$1558,$Q92,'소재개발 실험항목_Total_AX팀 관리'!$E$5:$E$1558,$R92,'소재개발 실험항목_Total_AX팀 관리'!$F$5:$F$1558,$S92)</f>
        <v>72</v>
      </c>
      <c r="V92" s="724">
        <f>SUMIFS('소재개발 실험항목_Total_AX팀 관리'!$Y$5:$Y$1558,'소재개발 실험항목_Total_AX팀 관리'!$C$5:$C$1558,$P92,'소재개발 실험항목_Total_AX팀 관리'!$D$5:$D$1558,$Q92,'소재개발 실험항목_Total_AX팀 관리'!$E$5:$E$1558,$R92,'소재개발 실험항목_Total_AX팀 관리'!$F$5:$F$1558,$S92)</f>
        <v>72</v>
      </c>
      <c r="W92" s="725">
        <f t="shared" si="4"/>
        <v>4.0909090909090909E-2</v>
      </c>
      <c r="X92" s="725">
        <f t="shared" si="4"/>
        <v>4.0909090909090909E-2</v>
      </c>
      <c r="Z92" t="s">
        <v>2979</v>
      </c>
      <c r="AA92" t="s">
        <v>174</v>
      </c>
      <c r="AB92" t="s">
        <v>918</v>
      </c>
      <c r="AC92" s="723" t="s">
        <v>915</v>
      </c>
      <c r="AD92" s="716" t="s">
        <v>3292</v>
      </c>
      <c r="AE92" s="716" t="s">
        <v>3292</v>
      </c>
      <c r="AF92" s="716" t="s">
        <v>3296</v>
      </c>
      <c r="AG92" s="716" t="s">
        <v>3296</v>
      </c>
      <c r="AH92" s="716" t="s">
        <v>3292</v>
      </c>
      <c r="AI92" s="716" t="s">
        <v>3292</v>
      </c>
      <c r="AJ92" s="716" t="s">
        <v>3292</v>
      </c>
      <c r="AK92" s="716" t="s">
        <v>3292</v>
      </c>
      <c r="AL92" s="716" t="s">
        <v>3292</v>
      </c>
      <c r="AM92" s="716" t="s">
        <v>3292</v>
      </c>
      <c r="AN92" s="716" t="s">
        <v>3292</v>
      </c>
      <c r="AO92" s="716" t="s">
        <v>3292</v>
      </c>
      <c r="AP92" s="716" t="s">
        <v>3292</v>
      </c>
      <c r="AQ92" s="716" t="s">
        <v>3292</v>
      </c>
      <c r="AR92" s="716" t="s">
        <v>3292</v>
      </c>
      <c r="AS92" s="716" t="s">
        <v>3292</v>
      </c>
      <c r="AT92" s="716" t="s">
        <v>3292</v>
      </c>
      <c r="AU92" s="716" t="s">
        <v>3292</v>
      </c>
      <c r="AV92" s="716" t="s">
        <v>3292</v>
      </c>
      <c r="AW92" s="716" t="s">
        <v>3292</v>
      </c>
      <c r="AX92" s="716" t="s">
        <v>3292</v>
      </c>
      <c r="AY92" s="716" t="s">
        <v>3292</v>
      </c>
      <c r="AZ92" s="716" t="s">
        <v>3292</v>
      </c>
      <c r="BA92" s="716" t="s">
        <v>3292</v>
      </c>
      <c r="BB92" s="716" t="s">
        <v>3292</v>
      </c>
      <c r="BC92" s="716" t="s">
        <v>3292</v>
      </c>
    </row>
    <row r="93" spans="1:55" ht="32.15" customHeight="1">
      <c r="A93" s="717"/>
      <c r="B93" s="717"/>
      <c r="C93" s="717"/>
      <c r="D93" s="717"/>
      <c r="E93" s="717"/>
      <c r="F93" s="717"/>
      <c r="G93" s="717"/>
      <c r="H93" s="717" t="s">
        <v>752</v>
      </c>
      <c r="I93" s="717" t="s">
        <v>2980</v>
      </c>
      <c r="J93" s="717" t="s">
        <v>1949</v>
      </c>
      <c r="K93" s="718">
        <f>SUMIFS('소재개발 실험항목_Total_AX팀 관리'!$V$5:$V$1558,'소재개발 실험항목_Total_AX팀 관리'!$C$5:$C$1558,$H93,'소재개발 실험항목_Total_AX팀 관리'!$D$5:$D$1558,$I93,'소재개발 실험항목_Total_AX팀 관리'!$E$5:$E$1558,$J93)</f>
        <v>264</v>
      </c>
      <c r="L93" s="718">
        <f>SUMIFS('소재개발 실험항목_Total_AX팀 관리'!$Y$5:$Y$1558,'소재개발 실험항목_Total_AX팀 관리'!$C$5:$C$1558,$H93,'소재개발 실험항목_Total_AX팀 관리'!$D$5:$D$1558,$I93,'소재개발 실험항목_Total_AX팀 관리'!$E$5:$E$1558,$J93)</f>
        <v>343.2</v>
      </c>
      <c r="M93" s="719">
        <f t="shared" si="3"/>
        <v>0.15</v>
      </c>
      <c r="N93" s="719">
        <f t="shared" si="3"/>
        <v>0.19500000000000001</v>
      </c>
      <c r="O93" s="717"/>
      <c r="P93" s="717" t="s">
        <v>89</v>
      </c>
      <c r="Q93" s="717" t="s">
        <v>2979</v>
      </c>
      <c r="R93" s="717" t="s">
        <v>1599</v>
      </c>
      <c r="S93" s="717" t="s">
        <v>115</v>
      </c>
      <c r="T93" s="720" t="str" cm="1">
        <f t="array" ref="T93">_xlfn.TEXTJOIN("→",TRUE,_xlfn.UNIQUE(TRIM(CLEAN(_xlfn._xlws.FILTER('소재개발 실험항목_Total_AX팀 관리'!$H$5:$H$1558,('소재개발 실험항목_Total_AX팀 관리'!$C$5:$C$1558=$P93)*('소재개발 실험항목_Total_AX팀 관리'!$D$5:$D$1558=$Q93)*('소재개발 실험항목_Total_AX팀 관리'!$E$5:$E$1558=$R93)*('소재개발 실험항목_Total_AX팀 관리'!$F$5:$F$1558=$S93)*('소재개발 실험항목_Total_AX팀 관리'!$H$5:$H$1558&lt;&gt;""),"")))))</f>
        <v>샘플 준비→NMR 분석</v>
      </c>
      <c r="U93" s="724">
        <f>SUMIFS('소재개발 실험항목_Total_AX팀 관리'!$V$5:$V$1558,'소재개발 실험항목_Total_AX팀 관리'!$C$5:$C$1558,$P93,'소재개발 실험항목_Total_AX팀 관리'!$D$5:$D$1558,$Q93,'소재개발 실험항목_Total_AX팀 관리'!$E$5:$E$1558,$R93,'소재개발 실험항목_Total_AX팀 관리'!$F$5:$F$1558,$S93)</f>
        <v>13.200000000000001</v>
      </c>
      <c r="V93" s="724">
        <f>SUMIFS('소재개발 실험항목_Total_AX팀 관리'!$Y$5:$Y$1558,'소재개발 실험항목_Total_AX팀 관리'!$C$5:$C$1558,$P93,'소재개발 실험항목_Total_AX팀 관리'!$D$5:$D$1558,$Q93,'소재개발 실험항목_Total_AX팀 관리'!$E$5:$E$1558,$R93,'소재개발 실험항목_Total_AX팀 관리'!$F$5:$F$1558,$S93)</f>
        <v>13.200000000000001</v>
      </c>
      <c r="W93" s="725">
        <f t="shared" si="4"/>
        <v>7.5000000000000006E-3</v>
      </c>
      <c r="X93" s="725">
        <f t="shared" si="4"/>
        <v>7.5000000000000006E-3</v>
      </c>
      <c r="Z93" t="s">
        <v>2979</v>
      </c>
      <c r="AA93" t="s">
        <v>174</v>
      </c>
      <c r="AB93" t="s">
        <v>931</v>
      </c>
      <c r="AC93" s="723" t="s">
        <v>915</v>
      </c>
      <c r="AD93" s="716" t="s">
        <v>3292</v>
      </c>
      <c r="AE93" s="716" t="s">
        <v>3292</v>
      </c>
      <c r="AF93" s="716" t="s">
        <v>3296</v>
      </c>
      <c r="AG93" s="716" t="s">
        <v>3296</v>
      </c>
      <c r="AH93" s="716" t="s">
        <v>3292</v>
      </c>
      <c r="AI93" s="716" t="s">
        <v>3292</v>
      </c>
      <c r="AJ93" s="716" t="s">
        <v>3292</v>
      </c>
      <c r="AK93" s="716" t="s">
        <v>3292</v>
      </c>
      <c r="AL93" s="716" t="s">
        <v>3292</v>
      </c>
      <c r="AM93" s="716" t="s">
        <v>3292</v>
      </c>
      <c r="AN93" s="716" t="s">
        <v>3292</v>
      </c>
      <c r="AO93" s="716" t="s">
        <v>3292</v>
      </c>
      <c r="AP93" s="716" t="s">
        <v>3292</v>
      </c>
      <c r="AQ93" s="716" t="s">
        <v>3292</v>
      </c>
      <c r="AR93" s="716" t="s">
        <v>3292</v>
      </c>
      <c r="AS93" s="716" t="s">
        <v>3292</v>
      </c>
      <c r="AT93" s="716" t="s">
        <v>3292</v>
      </c>
      <c r="AU93" s="716" t="s">
        <v>3292</v>
      </c>
      <c r="AV93" s="716" t="s">
        <v>3292</v>
      </c>
      <c r="AW93" s="716" t="s">
        <v>3292</v>
      </c>
      <c r="AX93" s="716" t="s">
        <v>3292</v>
      </c>
      <c r="AY93" s="716" t="s">
        <v>3292</v>
      </c>
      <c r="AZ93" s="716" t="s">
        <v>3292</v>
      </c>
      <c r="BA93" s="716" t="s">
        <v>3292</v>
      </c>
      <c r="BB93" s="716" t="s">
        <v>3292</v>
      </c>
      <c r="BC93" s="716" t="s">
        <v>3292</v>
      </c>
    </row>
    <row r="94" spans="1:55" ht="32.15" customHeight="1">
      <c r="A94" s="717"/>
      <c r="B94" s="717"/>
      <c r="C94" s="717"/>
      <c r="D94" s="717"/>
      <c r="E94" s="717"/>
      <c r="F94" s="717"/>
      <c r="G94" s="717"/>
      <c r="H94" s="717" t="s">
        <v>752</v>
      </c>
      <c r="I94" s="717" t="s">
        <v>2981</v>
      </c>
      <c r="J94" s="717" t="s">
        <v>2986</v>
      </c>
      <c r="K94" s="718">
        <f>SUMIFS('소재개발 실험항목_Total_AX팀 관리'!$V$5:$V$1558,'소재개발 실험항목_Total_AX팀 관리'!$C$5:$C$1558,$H94,'소재개발 실험항목_Total_AX팀 관리'!$D$5:$D$1558,$I94,'소재개발 실험항목_Total_AX팀 관리'!$E$5:$E$1558,$J94)</f>
        <v>626.4</v>
      </c>
      <c r="L94" s="718">
        <f>SUMIFS('소재개발 실험항목_Total_AX팀 관리'!$Y$5:$Y$1558,'소재개발 실험항목_Total_AX팀 관리'!$C$5:$C$1558,$H94,'소재개발 실험항목_Total_AX팀 관리'!$D$5:$D$1558,$I94,'소재개발 실험항목_Total_AX팀 관리'!$E$5:$E$1558,$J94)</f>
        <v>814.32</v>
      </c>
      <c r="M94" s="719">
        <f t="shared" si="3"/>
        <v>0.3559090909090909</v>
      </c>
      <c r="N94" s="719">
        <f t="shared" si="3"/>
        <v>0.46268181818181819</v>
      </c>
      <c r="O94" s="717"/>
      <c r="P94" s="717" t="s">
        <v>89</v>
      </c>
      <c r="Q94" s="717" t="s">
        <v>2979</v>
      </c>
      <c r="R94" s="717" t="s">
        <v>1599</v>
      </c>
      <c r="S94" s="717" t="s">
        <v>1755</v>
      </c>
      <c r="T94" s="720" t="str" cm="1">
        <f t="array" ref="T94">_xlfn.TEXTJOIN("→",TRUE,_xlfn.UNIQUE(TRIM(CLEAN(_xlfn._xlws.FILTER('소재개발 실험항목_Total_AX팀 관리'!$H$5:$H$1558,('소재개발 실험항목_Total_AX팀 관리'!$C$5:$C$1558=$P94)*('소재개발 실험항목_Total_AX팀 관리'!$D$5:$D$1558=$Q94)*('소재개발 실험항목_Total_AX팀 관리'!$E$5:$E$1558=$R94)*('소재개발 실험항목_Total_AX팀 관리'!$F$5:$F$1558=$S94)*('소재개발 실험항목_Total_AX팀 관리'!$H$5:$H$1558&lt;&gt;""),"")))))</f>
        <v>분리막 타발→슬라이드 글라스에 부착→Peel strength 측정→Data 정리</v>
      </c>
      <c r="U94" s="724">
        <f>SUMIFS('소재개발 실험항목_Total_AX팀 관리'!$V$5:$V$1558,'소재개발 실험항목_Total_AX팀 관리'!$C$5:$C$1558,$P94,'소재개발 실험항목_Total_AX팀 관리'!$D$5:$D$1558,$Q94,'소재개발 실험항목_Total_AX팀 관리'!$E$5:$E$1558,$R94,'소재개발 실험항목_Total_AX팀 관리'!$F$5:$F$1558,$S94)</f>
        <v>876</v>
      </c>
      <c r="V94" s="724">
        <f>SUMIFS('소재개발 실험항목_Total_AX팀 관리'!$Y$5:$Y$1558,'소재개발 실험항목_Total_AX팀 관리'!$C$5:$C$1558,$P94,'소재개발 실험항목_Total_AX팀 관리'!$D$5:$D$1558,$Q94,'소재개발 실험항목_Total_AX팀 관리'!$E$5:$E$1558,$R94,'소재개발 실험항목_Total_AX팀 관리'!$F$5:$F$1558,$S94)</f>
        <v>876</v>
      </c>
      <c r="W94" s="725">
        <f t="shared" si="4"/>
        <v>0.49772727272727274</v>
      </c>
      <c r="X94" s="725">
        <f t="shared" si="4"/>
        <v>0.49772727272727274</v>
      </c>
      <c r="Z94" t="s">
        <v>2979</v>
      </c>
      <c r="AA94" t="s">
        <v>174</v>
      </c>
      <c r="AB94" t="s">
        <v>2034</v>
      </c>
      <c r="AC94" s="723" t="s">
        <v>3098</v>
      </c>
      <c r="AD94" s="716">
        <v>0.16</v>
      </c>
      <c r="AE94" s="716">
        <v>0.25</v>
      </c>
      <c r="AF94" s="716" t="s">
        <v>3292</v>
      </c>
      <c r="AG94" s="716" t="s">
        <v>3292</v>
      </c>
      <c r="AH94" s="716" t="s">
        <v>3292</v>
      </c>
      <c r="AI94" s="716" t="s">
        <v>3292</v>
      </c>
      <c r="AJ94" s="716" t="s">
        <v>3292</v>
      </c>
      <c r="AK94" s="716" t="s">
        <v>3292</v>
      </c>
      <c r="AL94" s="716" t="s">
        <v>3292</v>
      </c>
      <c r="AM94" s="716" t="s">
        <v>3292</v>
      </c>
      <c r="AN94" s="716" t="s">
        <v>3292</v>
      </c>
      <c r="AO94" s="716" t="s">
        <v>3292</v>
      </c>
      <c r="AP94" s="716" t="s">
        <v>3292</v>
      </c>
      <c r="AQ94" s="716" t="s">
        <v>3292</v>
      </c>
      <c r="AR94" s="716" t="s">
        <v>3292</v>
      </c>
      <c r="AS94" s="716" t="s">
        <v>3292</v>
      </c>
      <c r="AT94" s="716" t="s">
        <v>3292</v>
      </c>
      <c r="AU94" s="716" t="s">
        <v>3292</v>
      </c>
      <c r="AV94" s="716" t="s">
        <v>3292</v>
      </c>
      <c r="AW94" s="716" t="s">
        <v>3292</v>
      </c>
      <c r="AX94" s="716" t="s">
        <v>3292</v>
      </c>
      <c r="AY94" s="716" t="s">
        <v>3292</v>
      </c>
      <c r="AZ94" s="716" t="s">
        <v>3292</v>
      </c>
      <c r="BA94" s="716" t="s">
        <v>3292</v>
      </c>
      <c r="BB94" s="716" t="s">
        <v>3292</v>
      </c>
      <c r="BC94" s="716" t="s">
        <v>3292</v>
      </c>
    </row>
    <row r="95" spans="1:55" ht="32.15" customHeight="1">
      <c r="A95" s="717"/>
      <c r="B95" s="717"/>
      <c r="C95" s="717"/>
      <c r="D95" s="717"/>
      <c r="E95" s="717"/>
      <c r="F95" s="717"/>
      <c r="G95" s="717"/>
      <c r="H95" s="717" t="s">
        <v>752</v>
      </c>
      <c r="I95" s="717" t="s">
        <v>2981</v>
      </c>
      <c r="J95" s="717" t="s">
        <v>2987</v>
      </c>
      <c r="K95" s="718">
        <f>SUMIFS('소재개발 실험항목_Total_AX팀 관리'!$V$5:$V$1558,'소재개발 실험항목_Total_AX팀 관리'!$C$5:$C$1558,$H95,'소재개발 실험항목_Total_AX팀 관리'!$D$5:$D$1558,$I95,'소재개발 실험항목_Total_AX팀 관리'!$E$5:$E$1558,$J95)</f>
        <v>1008</v>
      </c>
      <c r="L95" s="718">
        <f>SUMIFS('소재개발 실험항목_Total_AX팀 관리'!$Y$5:$Y$1558,'소재개발 실험항목_Total_AX팀 관리'!$C$5:$C$1558,$H95,'소재개발 실험항목_Total_AX팀 관리'!$D$5:$D$1558,$I95,'소재개발 실험항목_Total_AX팀 관리'!$E$5:$E$1558,$J95)</f>
        <v>1310.3999999999999</v>
      </c>
      <c r="M95" s="719">
        <f t="shared" si="3"/>
        <v>0.57272727272727275</v>
      </c>
      <c r="N95" s="719">
        <f t="shared" si="3"/>
        <v>0.74454545454545451</v>
      </c>
      <c r="O95" s="717"/>
      <c r="P95" s="717" t="s">
        <v>89</v>
      </c>
      <c r="Q95" s="717" t="s">
        <v>2979</v>
      </c>
      <c r="R95" s="717" t="s">
        <v>1599</v>
      </c>
      <c r="S95" s="717" t="s">
        <v>1622</v>
      </c>
      <c r="T95" s="720" t="str" cm="1">
        <f t="array" ref="T95">_xlfn.TEXTJOIN("→",TRUE,_xlfn.UNIQUE(TRIM(CLEAN(_xlfn._xlws.FILTER('소재개발 실험항목_Total_AX팀 관리'!$H$5:$H$1558,('소재개발 실험항목_Total_AX팀 관리'!$C$5:$C$1558=$P95)*('소재개발 실험항목_Total_AX팀 관리'!$D$5:$D$1558=$Q95)*('소재개발 실험항목_Total_AX팀 관리'!$E$5:$E$1558=$R95)*('소재개발 실험항목_Total_AX팀 관리'!$F$5:$F$1558=$S95)*('소재개발 실험항목_Total_AX팀 관리'!$H$5:$H$1558&lt;&gt;""),"")))))</f>
        <v>분리막 타발 후, 장비에 분리막 고정→Needle의 위치를 분리막에 맞닿게 위치 조절→천공 강도 측정 프로그램을 실행→Data 분석 및 추출</v>
      </c>
      <c r="U95" s="724">
        <f>SUMIFS('소재개발 실험항목_Total_AX팀 관리'!$V$5:$V$1558,'소재개발 실험항목_Total_AX팀 관리'!$C$5:$C$1558,$P95,'소재개발 실험항목_Total_AX팀 관리'!$D$5:$D$1558,$Q95,'소재개발 실험항목_Total_AX팀 관리'!$E$5:$E$1558,$R95,'소재개발 실험항목_Total_AX팀 관리'!$F$5:$F$1558,$S95)</f>
        <v>330</v>
      </c>
      <c r="V95" s="724">
        <f>SUMIFS('소재개발 실험항목_Total_AX팀 관리'!$Y$5:$Y$1558,'소재개발 실험항목_Total_AX팀 관리'!$C$5:$C$1558,$P95,'소재개발 실험항목_Total_AX팀 관리'!$D$5:$D$1558,$Q95,'소재개발 실험항목_Total_AX팀 관리'!$E$5:$E$1558,$R95,'소재개발 실험항목_Total_AX팀 관리'!$F$5:$F$1558,$S95)</f>
        <v>330</v>
      </c>
      <c r="W95" s="725">
        <f t="shared" si="4"/>
        <v>0.1875</v>
      </c>
      <c r="X95" s="725">
        <f t="shared" si="4"/>
        <v>0.1875</v>
      </c>
      <c r="Z95" t="s">
        <v>2979</v>
      </c>
      <c r="AA95" t="s">
        <v>174</v>
      </c>
      <c r="AB95" t="s">
        <v>2034</v>
      </c>
      <c r="AC95" s="723" t="s">
        <v>3157</v>
      </c>
      <c r="AD95" s="716" t="s">
        <v>3292</v>
      </c>
      <c r="AE95" s="716" t="s">
        <v>3292</v>
      </c>
      <c r="AF95" s="716">
        <v>0.05</v>
      </c>
      <c r="AG95" s="716">
        <v>0.09</v>
      </c>
      <c r="AH95" s="716" t="s">
        <v>3292</v>
      </c>
      <c r="AI95" s="716" t="s">
        <v>3292</v>
      </c>
      <c r="AJ95" s="716" t="s">
        <v>3292</v>
      </c>
      <c r="AK95" s="716" t="s">
        <v>3292</v>
      </c>
      <c r="AL95" s="716" t="s">
        <v>3292</v>
      </c>
      <c r="AM95" s="716" t="s">
        <v>3292</v>
      </c>
      <c r="AN95" s="716" t="s">
        <v>3292</v>
      </c>
      <c r="AO95" s="716" t="s">
        <v>3292</v>
      </c>
      <c r="AP95" s="716" t="s">
        <v>3292</v>
      </c>
      <c r="AQ95" s="716" t="s">
        <v>3292</v>
      </c>
      <c r="AR95" s="716" t="s">
        <v>3292</v>
      </c>
      <c r="AS95" s="716" t="s">
        <v>3292</v>
      </c>
      <c r="AT95" s="716" t="s">
        <v>3292</v>
      </c>
      <c r="AU95" s="716" t="s">
        <v>3292</v>
      </c>
      <c r="AV95" s="716" t="s">
        <v>3292</v>
      </c>
      <c r="AW95" s="716" t="s">
        <v>3292</v>
      </c>
      <c r="AX95" s="716" t="s">
        <v>3292</v>
      </c>
      <c r="AY95" s="716" t="s">
        <v>3292</v>
      </c>
      <c r="AZ95" s="716" t="s">
        <v>3292</v>
      </c>
      <c r="BA95" s="716" t="s">
        <v>3292</v>
      </c>
      <c r="BB95" s="716" t="s">
        <v>3292</v>
      </c>
      <c r="BC95" s="716" t="s">
        <v>3292</v>
      </c>
    </row>
    <row r="96" spans="1:55" ht="32.15" customHeight="1">
      <c r="A96" s="717"/>
      <c r="B96" s="717"/>
      <c r="C96" s="717"/>
      <c r="D96" s="717"/>
      <c r="E96" s="717"/>
      <c r="F96" s="717"/>
      <c r="G96" s="717"/>
      <c r="H96" s="717" t="s">
        <v>86</v>
      </c>
      <c r="I96" s="717" t="s">
        <v>2979</v>
      </c>
      <c r="J96" s="717" t="s">
        <v>2990</v>
      </c>
      <c r="K96" s="718">
        <f>SUMIFS('소재개발 실험항목_Total_AX팀 관리'!$V$5:$V$1558,'소재개발 실험항목_Total_AX팀 관리'!$C$5:$C$1558,$H96,'소재개발 실험항목_Total_AX팀 관리'!$D$5:$D$1558,$I96,'소재개발 실험항목_Total_AX팀 관리'!$E$5:$E$1558,$J96)</f>
        <v>1965.6000000000004</v>
      </c>
      <c r="L96" s="718">
        <f>SUMIFS('소재개발 실험항목_Total_AX팀 관리'!$Y$5:$Y$1558,'소재개발 실험항목_Total_AX팀 관리'!$C$5:$C$1558,$H96,'소재개발 실험항목_Total_AX팀 관리'!$D$5:$D$1558,$I96,'소재개발 실험항목_Total_AX팀 관리'!$E$5:$E$1558,$J96)</f>
        <v>3024</v>
      </c>
      <c r="M96" s="719">
        <f t="shared" si="3"/>
        <v>1.1168181818181819</v>
      </c>
      <c r="N96" s="719">
        <f t="shared" si="3"/>
        <v>1.7181818181818183</v>
      </c>
      <c r="O96" s="717"/>
      <c r="P96" s="717" t="s">
        <v>89</v>
      </c>
      <c r="Q96" s="717" t="s">
        <v>2979</v>
      </c>
      <c r="R96" s="717" t="s">
        <v>1599</v>
      </c>
      <c r="S96" s="717" t="s">
        <v>244</v>
      </c>
      <c r="T96" s="720" t="str" cm="1">
        <f t="array" ref="T96">_xlfn.TEXTJOIN("→",TRUE,_xlfn.UNIQUE(TRIM(CLEAN(_xlfn._xlws.FILTER('소재개발 실험항목_Total_AX팀 관리'!$H$5:$H$1558,('소재개발 실험항목_Total_AX팀 관리'!$C$5:$C$1558=$P96)*('소재개발 실험항목_Total_AX팀 관리'!$D$5:$D$1558=$Q96)*('소재개발 실험항목_Total_AX팀 관리'!$E$5:$E$1558=$R96)*('소재개발 실험항목_Total_AX팀 관리'!$F$5:$F$1558=$S96)*('소재개발 실험항목_Total_AX팀 관리'!$H$5:$H$1558&lt;&gt;""),"")))))</f>
        <v>샘플링→샘플 홀더 장비로 투입→이미지 생성→EDS 분석→Data 저장→샘플 홀더 자동 배출→샘플 홀더 클리닝</v>
      </c>
      <c r="U96" s="724">
        <f>SUMIFS('소재개발 실험항목_Total_AX팀 관리'!$V$5:$V$1558,'소재개발 실험항목_Total_AX팀 관리'!$C$5:$C$1558,$P96,'소재개발 실험항목_Total_AX팀 관리'!$D$5:$D$1558,$Q96,'소재개발 실험항목_Total_AX팀 관리'!$E$5:$E$1558,$R96,'소재개발 실험항목_Total_AX팀 관리'!$F$5:$F$1558,$S96)</f>
        <v>158.4</v>
      </c>
      <c r="V96" s="724">
        <f>SUMIFS('소재개발 실험항목_Total_AX팀 관리'!$Y$5:$Y$1558,'소재개발 실험항목_Total_AX팀 관리'!$C$5:$C$1558,$P96,'소재개발 실험항목_Total_AX팀 관리'!$D$5:$D$1558,$Q96,'소재개발 실험항목_Total_AX팀 관리'!$E$5:$E$1558,$R96,'소재개발 실험항목_Total_AX팀 관리'!$F$5:$F$1558,$S96)</f>
        <v>158.4</v>
      </c>
      <c r="W96" s="725">
        <f t="shared" si="4"/>
        <v>0.09</v>
      </c>
      <c r="X96" s="725">
        <f t="shared" si="4"/>
        <v>0.09</v>
      </c>
      <c r="Z96" t="s">
        <v>2979</v>
      </c>
      <c r="AA96" t="s">
        <v>174</v>
      </c>
      <c r="AB96" t="s">
        <v>2034</v>
      </c>
      <c r="AC96" s="723" t="s">
        <v>3158</v>
      </c>
      <c r="AD96" s="716" t="s">
        <v>3292</v>
      </c>
      <c r="AE96" s="716" t="s">
        <v>3292</v>
      </c>
      <c r="AF96" s="716" t="s">
        <v>3292</v>
      </c>
      <c r="AG96" s="716" t="s">
        <v>3292</v>
      </c>
      <c r="AH96" s="716" t="s">
        <v>3292</v>
      </c>
      <c r="AI96" s="716" t="s">
        <v>3292</v>
      </c>
      <c r="AJ96" s="716" t="s">
        <v>3292</v>
      </c>
      <c r="AK96" s="716" t="s">
        <v>3292</v>
      </c>
      <c r="AL96" s="716" t="s">
        <v>3292</v>
      </c>
      <c r="AM96" s="716" t="s">
        <v>3292</v>
      </c>
      <c r="AN96" s="716" t="s">
        <v>3292</v>
      </c>
      <c r="AO96" s="716" t="s">
        <v>3292</v>
      </c>
      <c r="AP96" s="716">
        <v>0.11</v>
      </c>
      <c r="AQ96" s="716">
        <v>1.38</v>
      </c>
      <c r="AR96" s="716">
        <v>0.14000000000000001</v>
      </c>
      <c r="AS96" s="716">
        <v>0.18</v>
      </c>
      <c r="AT96" s="716" t="s">
        <v>3292</v>
      </c>
      <c r="AU96" s="716" t="s">
        <v>3292</v>
      </c>
      <c r="AV96" s="716" t="s">
        <v>3292</v>
      </c>
      <c r="AW96" s="716" t="s">
        <v>3292</v>
      </c>
      <c r="AX96" s="716" t="s">
        <v>3292</v>
      </c>
      <c r="AY96" s="716" t="s">
        <v>3292</v>
      </c>
      <c r="AZ96" s="716" t="s">
        <v>3292</v>
      </c>
      <c r="BA96" s="716" t="s">
        <v>3292</v>
      </c>
      <c r="BB96" s="716" t="s">
        <v>3292</v>
      </c>
      <c r="BC96" s="716" t="s">
        <v>3292</v>
      </c>
    </row>
    <row r="97" spans="1:55" ht="32.15" customHeight="1">
      <c r="A97" s="717"/>
      <c r="B97" s="717"/>
      <c r="C97" s="717"/>
      <c r="D97" s="717"/>
      <c r="E97" s="717"/>
      <c r="F97" s="717"/>
      <c r="G97" s="717"/>
      <c r="H97" s="717" t="s">
        <v>86</v>
      </c>
      <c r="I97" s="717" t="s">
        <v>2979</v>
      </c>
      <c r="J97" s="717" t="s">
        <v>2983</v>
      </c>
      <c r="K97" s="718">
        <f>SUMIFS('소재개발 실험항목_Total_AX팀 관리'!$V$5:$V$1558,'소재개발 실험항목_Total_AX팀 관리'!$C$5:$C$1558,$H97,'소재개발 실험항목_Total_AX팀 관리'!$D$5:$D$1558,$I97,'소재개발 실험항목_Total_AX팀 관리'!$E$5:$E$1558,$J97)</f>
        <v>0</v>
      </c>
      <c r="L97" s="718">
        <f>SUMIFS('소재개발 실험항목_Total_AX팀 관리'!$Y$5:$Y$1558,'소재개발 실험항목_Total_AX팀 관리'!$C$5:$C$1558,$H97,'소재개발 실험항목_Total_AX팀 관리'!$D$5:$D$1558,$I97,'소재개발 실험항목_Total_AX팀 관리'!$E$5:$E$1558,$J97)</f>
        <v>0</v>
      </c>
      <c r="M97" s="719">
        <f t="shared" si="3"/>
        <v>0</v>
      </c>
      <c r="N97" s="719">
        <f t="shared" si="3"/>
        <v>0</v>
      </c>
      <c r="O97" s="717"/>
      <c r="P97" s="717" t="s">
        <v>89</v>
      </c>
      <c r="Q97" s="717" t="s">
        <v>2979</v>
      </c>
      <c r="R97" s="717" t="s">
        <v>1599</v>
      </c>
      <c r="S97" s="717" t="s">
        <v>1634</v>
      </c>
      <c r="T97" s="720" t="str" cm="1">
        <f t="array" ref="T97">_xlfn.TEXTJOIN("→",TRUE,_xlfn.UNIQUE(TRIM(CLEAN(_xlfn._xlws.FILTER('소재개발 실험항목_Total_AX팀 관리'!$H$5:$H$1558,('소재개발 실험항목_Total_AX팀 관리'!$C$5:$C$1558=$P97)*('소재개발 실험항목_Total_AX팀 관리'!$D$5:$D$1558=$Q97)*('소재개발 실험항목_Total_AX팀 관리'!$E$5:$E$1558=$R97)*('소재개발 실험항목_Total_AX팀 관리'!$F$5:$F$1558=$S97)*('소재개발 실험항목_Total_AX팀 관리'!$H$5:$H$1558&lt;&gt;""),"")))))</f>
        <v>분리막 타발→장비에 분리막 고정→인장 강도 측정 프로그램 실행→Data 분석 및 추출</v>
      </c>
      <c r="U97" s="724">
        <f>SUMIFS('소재개발 실험항목_Total_AX팀 관리'!$V$5:$V$1558,'소재개발 실험항목_Total_AX팀 관리'!$C$5:$C$1558,$P97,'소재개발 실험항목_Total_AX팀 관리'!$D$5:$D$1558,$Q97,'소재개발 실험항목_Total_AX팀 관리'!$E$5:$E$1558,$R97,'소재개발 실험항목_Total_AX팀 관리'!$F$5:$F$1558,$S97)</f>
        <v>330</v>
      </c>
      <c r="V97" s="724">
        <f>SUMIFS('소재개발 실험항목_Total_AX팀 관리'!$Y$5:$Y$1558,'소재개발 실험항목_Total_AX팀 관리'!$C$5:$C$1558,$P97,'소재개발 실험항목_Total_AX팀 관리'!$D$5:$D$1558,$Q97,'소재개발 실험항목_Total_AX팀 관리'!$E$5:$E$1558,$R97,'소재개발 실험항목_Total_AX팀 관리'!$F$5:$F$1558,$S97)</f>
        <v>330</v>
      </c>
      <c r="W97" s="725">
        <f t="shared" si="4"/>
        <v>0.1875</v>
      </c>
      <c r="X97" s="725">
        <f t="shared" si="4"/>
        <v>0.1875</v>
      </c>
      <c r="Z97" t="s">
        <v>2979</v>
      </c>
      <c r="AA97" t="s">
        <v>174</v>
      </c>
      <c r="AB97" t="s">
        <v>2034</v>
      </c>
      <c r="AC97" s="723" t="s">
        <v>3159</v>
      </c>
      <c r="AD97" s="716" t="s">
        <v>3292</v>
      </c>
      <c r="AE97" s="716" t="s">
        <v>3292</v>
      </c>
      <c r="AF97" s="716" t="s">
        <v>3292</v>
      </c>
      <c r="AG97" s="716" t="s">
        <v>3292</v>
      </c>
      <c r="AH97" s="716" t="s">
        <v>3296</v>
      </c>
      <c r="AI97" s="716" t="s">
        <v>3296</v>
      </c>
      <c r="AJ97" s="716" t="s">
        <v>3296</v>
      </c>
      <c r="AK97" s="716" t="s">
        <v>3296</v>
      </c>
      <c r="AL97" s="716" t="s">
        <v>3296</v>
      </c>
      <c r="AM97" s="716" t="s">
        <v>3296</v>
      </c>
      <c r="AN97" s="716" t="s">
        <v>3296</v>
      </c>
      <c r="AO97" s="716" t="s">
        <v>3296</v>
      </c>
      <c r="AP97" s="716" t="s">
        <v>3292</v>
      </c>
      <c r="AQ97" s="716" t="s">
        <v>3292</v>
      </c>
      <c r="AR97" s="716" t="s">
        <v>3292</v>
      </c>
      <c r="AS97" s="716" t="s">
        <v>3292</v>
      </c>
      <c r="AT97" s="716" t="s">
        <v>3292</v>
      </c>
      <c r="AU97" s="716" t="s">
        <v>3292</v>
      </c>
      <c r="AV97" s="716" t="s">
        <v>3292</v>
      </c>
      <c r="AW97" s="716" t="s">
        <v>3292</v>
      </c>
      <c r="AX97" s="716" t="s">
        <v>3292</v>
      </c>
      <c r="AY97" s="716" t="s">
        <v>3292</v>
      </c>
      <c r="AZ97" s="716" t="s">
        <v>3292</v>
      </c>
      <c r="BA97" s="716" t="s">
        <v>3292</v>
      </c>
      <c r="BB97" s="716" t="s">
        <v>3292</v>
      </c>
      <c r="BC97" s="716" t="s">
        <v>3292</v>
      </c>
    </row>
    <row r="98" spans="1:55" ht="32.15" customHeight="1">
      <c r="A98" s="717"/>
      <c r="B98" s="717"/>
      <c r="C98" s="717"/>
      <c r="D98" s="717"/>
      <c r="E98" s="717"/>
      <c r="F98" s="717"/>
      <c r="G98" s="717"/>
      <c r="H98" s="717" t="s">
        <v>86</v>
      </c>
      <c r="I98" s="717" t="s">
        <v>2979</v>
      </c>
      <c r="J98" s="717" t="s">
        <v>1064</v>
      </c>
      <c r="K98" s="718">
        <f>SUMIFS('소재개발 실험항목_Total_AX팀 관리'!$V$5:$V$1558,'소재개발 실험항목_Total_AX팀 관리'!$C$5:$C$1558,$H98,'소재개발 실험항목_Total_AX팀 관리'!$D$5:$D$1558,$I98,'소재개발 실험항목_Total_AX팀 관리'!$E$5:$E$1558,$J98)</f>
        <v>712.08</v>
      </c>
      <c r="L98" s="718">
        <f>SUMIFS('소재개발 실험항목_Total_AX팀 관리'!$Y$5:$Y$1558,'소재개발 실험항목_Total_AX팀 관리'!$C$5:$C$1558,$H98,'소재개발 실험항목_Total_AX팀 관리'!$D$5:$D$1558,$I98,'소재개발 실험항목_Total_AX팀 관리'!$E$5:$E$1558,$J98)</f>
        <v>37272</v>
      </c>
      <c r="M98" s="719">
        <f t="shared" si="3"/>
        <v>0.40459090909090911</v>
      </c>
      <c r="N98" s="719">
        <f t="shared" si="3"/>
        <v>21.177272727272726</v>
      </c>
      <c r="O98" s="717"/>
      <c r="P98" s="717" t="s">
        <v>89</v>
      </c>
      <c r="Q98" s="717" t="s">
        <v>2979</v>
      </c>
      <c r="R98" s="717" t="s">
        <v>1599</v>
      </c>
      <c r="S98" s="717" t="s">
        <v>922</v>
      </c>
      <c r="T98" s="720" t="str" cm="1">
        <f t="array" ref="T98">_xlfn.TEXTJOIN("→",TRUE,_xlfn.UNIQUE(TRIM(CLEAN(_xlfn._xlws.FILTER('소재개발 실험항목_Total_AX팀 관리'!$H$5:$H$1558,('소재개발 실험항목_Total_AX팀 관리'!$C$5:$C$1558=$P98)*('소재개발 실험항목_Total_AX팀 관리'!$D$5:$D$1558=$Q98)*('소재개발 실험항목_Total_AX팀 관리'!$E$5:$E$1558=$R98)*('소재개발 실험항목_Total_AX팀 관리'!$F$5:$F$1558=$S98)*('소재개발 실험항목_Total_AX팀 관리'!$H$5:$H$1558&lt;&gt;""),"")))))</f>
        <v>샘플 준비→TGA 분석</v>
      </c>
      <c r="U98" s="724">
        <f>SUMIFS('소재개발 실험항목_Total_AX팀 관리'!$V$5:$V$1558,'소재개발 실험항목_Total_AX팀 관리'!$C$5:$C$1558,$P98,'소재개발 실험항목_Total_AX팀 관리'!$D$5:$D$1558,$Q98,'소재개발 실험항목_Total_AX팀 관리'!$E$5:$E$1558,$R98,'소재개발 실험항목_Total_AX팀 관리'!$F$5:$F$1558,$S98)</f>
        <v>13.200000000000001</v>
      </c>
      <c r="V98" s="724">
        <f>SUMIFS('소재개발 실험항목_Total_AX팀 관리'!$Y$5:$Y$1558,'소재개발 실험항목_Total_AX팀 관리'!$C$5:$C$1558,$P98,'소재개발 실험항목_Total_AX팀 관리'!$D$5:$D$1558,$Q98,'소재개발 실험항목_Total_AX팀 관리'!$E$5:$E$1558,$R98,'소재개발 실험항목_Total_AX팀 관리'!$F$5:$F$1558,$S98)</f>
        <v>13.200000000000001</v>
      </c>
      <c r="W98" s="725">
        <f t="shared" si="4"/>
        <v>7.5000000000000006E-3</v>
      </c>
      <c r="X98" s="725">
        <f t="shared" si="4"/>
        <v>7.5000000000000006E-3</v>
      </c>
      <c r="Z98" t="s">
        <v>2979</v>
      </c>
      <c r="AA98" t="s">
        <v>174</v>
      </c>
      <c r="AB98" t="s">
        <v>113</v>
      </c>
      <c r="AC98" s="723" t="s">
        <v>915</v>
      </c>
      <c r="AD98" s="716" t="s">
        <v>3292</v>
      </c>
      <c r="AE98" s="716" t="s">
        <v>3292</v>
      </c>
      <c r="AF98" s="716" t="s">
        <v>3296</v>
      </c>
      <c r="AG98" s="716" t="s">
        <v>3296</v>
      </c>
      <c r="AH98" s="716" t="s">
        <v>3292</v>
      </c>
      <c r="AI98" s="716" t="s">
        <v>3292</v>
      </c>
      <c r="AJ98" s="716" t="s">
        <v>3292</v>
      </c>
      <c r="AK98" s="716" t="s">
        <v>3292</v>
      </c>
      <c r="AL98" s="716" t="s">
        <v>3292</v>
      </c>
      <c r="AM98" s="716" t="s">
        <v>3292</v>
      </c>
      <c r="AN98" s="716" t="s">
        <v>3292</v>
      </c>
      <c r="AO98" s="716" t="s">
        <v>3292</v>
      </c>
      <c r="AP98" s="716" t="s">
        <v>3292</v>
      </c>
      <c r="AQ98" s="716" t="s">
        <v>3292</v>
      </c>
      <c r="AR98" s="716" t="s">
        <v>3292</v>
      </c>
      <c r="AS98" s="716" t="s">
        <v>3292</v>
      </c>
      <c r="AT98" s="716" t="s">
        <v>3292</v>
      </c>
      <c r="AU98" s="716" t="s">
        <v>3292</v>
      </c>
      <c r="AV98" s="716" t="s">
        <v>3292</v>
      </c>
      <c r="AW98" s="716" t="s">
        <v>3292</v>
      </c>
      <c r="AX98" s="716" t="s">
        <v>3292</v>
      </c>
      <c r="AY98" s="716" t="s">
        <v>3292</v>
      </c>
      <c r="AZ98" s="716" t="s">
        <v>3292</v>
      </c>
      <c r="BA98" s="716" t="s">
        <v>3292</v>
      </c>
      <c r="BB98" s="716" t="s">
        <v>3292</v>
      </c>
      <c r="BC98" s="716" t="s">
        <v>3292</v>
      </c>
    </row>
    <row r="99" spans="1:55" ht="32.15" customHeight="1">
      <c r="A99" s="717"/>
      <c r="B99" s="717"/>
      <c r="C99" s="717"/>
      <c r="D99" s="717"/>
      <c r="E99" s="717"/>
      <c r="F99" s="717"/>
      <c r="G99" s="717"/>
      <c r="H99" s="717" t="s">
        <v>86</v>
      </c>
      <c r="I99" s="717" t="s">
        <v>2980</v>
      </c>
      <c r="J99" s="717" t="s">
        <v>2985</v>
      </c>
      <c r="K99" s="718">
        <f>SUMIFS('소재개발 실험항목_Total_AX팀 관리'!$V$5:$V$1558,'소재개발 실험항목_Total_AX팀 관리'!$C$5:$C$1558,$H99,'소재개발 실험항목_Total_AX팀 관리'!$D$5:$D$1558,$I99,'소재개발 실험항목_Total_AX팀 관리'!$E$5:$E$1558,$J99)</f>
        <v>2055.599999999999</v>
      </c>
      <c r="L99" s="718">
        <f>SUMIFS('소재개발 실험항목_Total_AX팀 관리'!$Y$5:$Y$1558,'소재개발 실험항목_Total_AX팀 관리'!$C$5:$C$1558,$H99,'소재개발 실험항목_Total_AX팀 관리'!$D$5:$D$1558,$I99,'소재개발 실험항목_Total_AX팀 관리'!$E$5:$E$1558,$J99)</f>
        <v>4404</v>
      </c>
      <c r="M99" s="719">
        <f t="shared" si="3"/>
        <v>1.1679545454545448</v>
      </c>
      <c r="N99" s="719">
        <f t="shared" si="3"/>
        <v>2.5022727272727274</v>
      </c>
      <c r="O99" s="717"/>
      <c r="P99" s="717" t="s">
        <v>89</v>
      </c>
      <c r="Q99" s="717" t="s">
        <v>2979</v>
      </c>
      <c r="R99" s="717" t="s">
        <v>1599</v>
      </c>
      <c r="S99" s="717" t="s">
        <v>3013</v>
      </c>
      <c r="T99" s="720" t="str" cm="1">
        <f t="array" ref="T99">_xlfn.TEXTJOIN("→",TRUE,_xlfn.UNIQUE(TRIM(CLEAN(_xlfn._xlws.FILTER('소재개발 실험항목_Total_AX팀 관리'!$H$5:$H$1558,('소재개발 실험항목_Total_AX팀 관리'!$C$5:$C$1558=$P99)*('소재개발 실험항목_Total_AX팀 관리'!$D$5:$D$1558=$Q99)*('소재개발 실험항목_Total_AX팀 관리'!$E$5:$E$1558=$R99)*('소재개발 실험항목_Total_AX팀 관리'!$F$5:$F$1558=$S99)*('소재개발 실험항목_Total_AX팀 관리'!$H$5:$H$1558&lt;&gt;""),"")))))</f>
        <v>분리막 타발하여 준비→장비에 분리막 고정 후 열특성 측정→Data 분석 및 추출</v>
      </c>
      <c r="U99" s="724">
        <f>SUMIFS('소재개발 실험항목_Total_AX팀 관리'!$V$5:$V$1558,'소재개발 실험항목_Total_AX팀 관리'!$C$5:$C$1558,$P99,'소재개발 실험항목_Total_AX팀 관리'!$D$5:$D$1558,$Q99,'소재개발 실험항목_Total_AX팀 관리'!$E$5:$E$1558,$R99,'소재개발 실험항목_Total_AX팀 관리'!$F$5:$F$1558,$S99)</f>
        <v>132</v>
      </c>
      <c r="V99" s="724">
        <f>SUMIFS('소재개발 실험항목_Total_AX팀 관리'!$Y$5:$Y$1558,'소재개발 실험항목_Total_AX팀 관리'!$C$5:$C$1558,$P99,'소재개발 실험항목_Total_AX팀 관리'!$D$5:$D$1558,$Q99,'소재개발 실험항목_Total_AX팀 관리'!$E$5:$E$1558,$R99,'소재개발 실험항목_Total_AX팀 관리'!$F$5:$F$1558,$S99)</f>
        <v>132</v>
      </c>
      <c r="W99" s="725">
        <f t="shared" si="4"/>
        <v>7.4999999999999997E-2</v>
      </c>
      <c r="X99" s="725">
        <f t="shared" si="4"/>
        <v>7.4999999999999997E-2</v>
      </c>
      <c r="Z99" t="s">
        <v>2979</v>
      </c>
      <c r="AA99" t="s">
        <v>174</v>
      </c>
      <c r="AB99" t="s">
        <v>928</v>
      </c>
      <c r="AC99" s="723" t="s">
        <v>915</v>
      </c>
      <c r="AD99" s="716" t="s">
        <v>3292</v>
      </c>
      <c r="AE99" s="716" t="s">
        <v>3292</v>
      </c>
      <c r="AF99" s="716" t="s">
        <v>3296</v>
      </c>
      <c r="AG99" s="716" t="s">
        <v>3296</v>
      </c>
      <c r="AH99" s="716" t="s">
        <v>3292</v>
      </c>
      <c r="AI99" s="716" t="s">
        <v>3292</v>
      </c>
      <c r="AJ99" s="716" t="s">
        <v>3292</v>
      </c>
      <c r="AK99" s="716" t="s">
        <v>3292</v>
      </c>
      <c r="AL99" s="716" t="s">
        <v>3292</v>
      </c>
      <c r="AM99" s="716" t="s">
        <v>3292</v>
      </c>
      <c r="AN99" s="716" t="s">
        <v>3292</v>
      </c>
      <c r="AO99" s="716" t="s">
        <v>3292</v>
      </c>
      <c r="AP99" s="716" t="s">
        <v>3292</v>
      </c>
      <c r="AQ99" s="716" t="s">
        <v>3292</v>
      </c>
      <c r="AR99" s="716" t="s">
        <v>3292</v>
      </c>
      <c r="AS99" s="716" t="s">
        <v>3292</v>
      </c>
      <c r="AT99" s="716" t="s">
        <v>3292</v>
      </c>
      <c r="AU99" s="716" t="s">
        <v>3292</v>
      </c>
      <c r="AV99" s="716" t="s">
        <v>3292</v>
      </c>
      <c r="AW99" s="716" t="s">
        <v>3292</v>
      </c>
      <c r="AX99" s="716" t="s">
        <v>3292</v>
      </c>
      <c r="AY99" s="716" t="s">
        <v>3292</v>
      </c>
      <c r="AZ99" s="716" t="s">
        <v>3292</v>
      </c>
      <c r="BA99" s="716" t="s">
        <v>3292</v>
      </c>
      <c r="BB99" s="716" t="s">
        <v>3292</v>
      </c>
      <c r="BC99" s="716" t="s">
        <v>3292</v>
      </c>
    </row>
    <row r="100" spans="1:55" ht="32.15" customHeight="1">
      <c r="A100" s="717"/>
      <c r="B100" s="717"/>
      <c r="C100" s="717"/>
      <c r="D100" s="717"/>
      <c r="E100" s="717"/>
      <c r="F100" s="717"/>
      <c r="G100" s="717"/>
      <c r="H100" s="717" t="s">
        <v>86</v>
      </c>
      <c r="I100" s="717" t="s">
        <v>2980</v>
      </c>
      <c r="J100" s="717" t="s">
        <v>2999</v>
      </c>
      <c r="K100" s="718">
        <f>SUMIFS('소재개발 실험항목_Total_AX팀 관리'!$V$5:$V$1558,'소재개발 실험항목_Total_AX팀 관리'!$C$5:$C$1558,$H100,'소재개발 실험항목_Total_AX팀 관리'!$D$5:$D$1558,$I100,'소재개발 실험항목_Total_AX팀 관리'!$E$5:$E$1558,$J100)</f>
        <v>480</v>
      </c>
      <c r="L100" s="718">
        <f>SUMIFS('소재개발 실험항목_Total_AX팀 관리'!$Y$5:$Y$1558,'소재개발 실험항목_Total_AX팀 관리'!$C$5:$C$1558,$H100,'소재개발 실험항목_Total_AX팀 관리'!$D$5:$D$1558,$I100,'소재개발 실험항목_Total_AX팀 관리'!$E$5:$E$1558,$J100)</f>
        <v>2100</v>
      </c>
      <c r="M100" s="719">
        <f t="shared" si="3"/>
        <v>0.27272727272727271</v>
      </c>
      <c r="N100" s="719">
        <f t="shared" si="3"/>
        <v>1.1931818181818181</v>
      </c>
      <c r="O100" s="717"/>
      <c r="P100" s="717" t="s">
        <v>89</v>
      </c>
      <c r="Q100" s="717" t="s">
        <v>2979</v>
      </c>
      <c r="R100" s="717" t="s">
        <v>1599</v>
      </c>
      <c r="S100" s="717" t="s">
        <v>101</v>
      </c>
      <c r="T100" s="720" t="str" cm="1">
        <f t="array" ref="T100">_xlfn.TEXTJOIN("→",TRUE,_xlfn.UNIQUE(TRIM(CLEAN(_xlfn._xlws.FILTER('소재개발 실험항목_Total_AX팀 관리'!$H$5:$H$1558,('소재개발 실험항목_Total_AX팀 관리'!$C$5:$C$1558=$P100)*('소재개발 실험항목_Total_AX팀 관리'!$D$5:$D$1558=$Q100)*('소재개발 실험항목_Total_AX팀 관리'!$E$5:$E$1558=$R100)*('소재개발 실험항목_Total_AX팀 관리'!$F$5:$F$1558=$S100)*('소재개발 실험항목_Total_AX팀 관리'!$H$5:$H$1558&lt;&gt;""),"")))))</f>
        <v>분리막 타발하여 준비→Al pouch에 분리막을 넣고, 전해액 넣은 후 밀봉→30분간 분리막을 가열→수축된 분리막 길이 측정</v>
      </c>
      <c r="U100" s="724">
        <f>SUMIFS('소재개발 실험항목_Total_AX팀 관리'!$V$5:$V$1558,'소재개발 실험항목_Total_AX팀 관리'!$C$5:$C$1558,$P100,'소재개발 실험항목_Total_AX팀 관리'!$D$5:$D$1558,$Q100,'소재개발 실험항목_Total_AX팀 관리'!$E$5:$E$1558,$R100,'소재개발 실험항목_Total_AX팀 관리'!$F$5:$F$1558,$S100)</f>
        <v>876</v>
      </c>
      <c r="V100" s="724">
        <f>SUMIFS('소재개발 실험항목_Total_AX팀 관리'!$Y$5:$Y$1558,'소재개발 실험항목_Total_AX팀 관리'!$C$5:$C$1558,$P100,'소재개발 실험항목_Total_AX팀 관리'!$D$5:$D$1558,$Q100,'소재개발 실험항목_Total_AX팀 관리'!$E$5:$E$1558,$R100,'소재개발 실험항목_Total_AX팀 관리'!$F$5:$F$1558,$S100)</f>
        <v>876</v>
      </c>
      <c r="W100" s="725">
        <f t="shared" si="4"/>
        <v>0.49772727272727274</v>
      </c>
      <c r="X100" s="725">
        <f t="shared" si="4"/>
        <v>0.49772727272727274</v>
      </c>
      <c r="Z100" t="s">
        <v>2979</v>
      </c>
      <c r="AA100" t="s">
        <v>174</v>
      </c>
      <c r="AB100" t="s">
        <v>913</v>
      </c>
      <c r="AC100" s="723" t="s">
        <v>915</v>
      </c>
      <c r="AD100" s="716" t="s">
        <v>3292</v>
      </c>
      <c r="AE100" s="716" t="s">
        <v>3292</v>
      </c>
      <c r="AF100" s="716" t="s">
        <v>3296</v>
      </c>
      <c r="AG100" s="716" t="s">
        <v>3296</v>
      </c>
      <c r="AH100" s="716" t="s">
        <v>3292</v>
      </c>
      <c r="AI100" s="716" t="s">
        <v>3292</v>
      </c>
      <c r="AJ100" s="716" t="s">
        <v>3292</v>
      </c>
      <c r="AK100" s="716" t="s">
        <v>3292</v>
      </c>
      <c r="AL100" s="716" t="s">
        <v>3292</v>
      </c>
      <c r="AM100" s="716" t="s">
        <v>3292</v>
      </c>
      <c r="AN100" s="716" t="s">
        <v>3292</v>
      </c>
      <c r="AO100" s="716" t="s">
        <v>3292</v>
      </c>
      <c r="AP100" s="716" t="s">
        <v>3292</v>
      </c>
      <c r="AQ100" s="716" t="s">
        <v>3292</v>
      </c>
      <c r="AR100" s="716" t="s">
        <v>3292</v>
      </c>
      <c r="AS100" s="716" t="s">
        <v>3292</v>
      </c>
      <c r="AT100" s="716" t="s">
        <v>3292</v>
      </c>
      <c r="AU100" s="716" t="s">
        <v>3292</v>
      </c>
      <c r="AV100" s="716" t="s">
        <v>3292</v>
      </c>
      <c r="AW100" s="716" t="s">
        <v>3292</v>
      </c>
      <c r="AX100" s="716" t="s">
        <v>3292</v>
      </c>
      <c r="AY100" s="716" t="s">
        <v>3292</v>
      </c>
      <c r="AZ100" s="716" t="s">
        <v>3292</v>
      </c>
      <c r="BA100" s="716" t="s">
        <v>3292</v>
      </c>
      <c r="BB100" s="716" t="s">
        <v>3292</v>
      </c>
      <c r="BC100" s="716" t="s">
        <v>3292</v>
      </c>
    </row>
    <row r="101" spans="1:55" ht="32.15" customHeight="1">
      <c r="A101" s="717"/>
      <c r="B101" s="717"/>
      <c r="C101" s="717"/>
      <c r="D101" s="717"/>
      <c r="E101" s="717"/>
      <c r="F101" s="717"/>
      <c r="G101" s="717"/>
      <c r="H101" s="717" t="s">
        <v>86</v>
      </c>
      <c r="I101" s="717" t="s">
        <v>2981</v>
      </c>
      <c r="J101" s="717" t="s">
        <v>3000</v>
      </c>
      <c r="K101" s="718">
        <f>SUMIFS('소재개발 실험항목_Total_AX팀 관리'!$V$5:$V$1558,'소재개발 실험항목_Total_AX팀 관리'!$C$5:$C$1558,$H101,'소재개발 실험항목_Total_AX팀 관리'!$D$5:$D$1558,$I101,'소재개발 실험항목_Total_AX팀 관리'!$E$5:$E$1558,$J101)</f>
        <v>480</v>
      </c>
      <c r="L101" s="718">
        <f>SUMIFS('소재개발 실험항목_Total_AX팀 관리'!$Y$5:$Y$1558,'소재개발 실험항목_Total_AX팀 관리'!$C$5:$C$1558,$H101,'소재개발 실험항목_Total_AX팀 관리'!$D$5:$D$1558,$I101,'소재개발 실험항목_Total_AX팀 관리'!$E$5:$E$1558,$J101)</f>
        <v>1800</v>
      </c>
      <c r="M101" s="719">
        <f t="shared" si="3"/>
        <v>0.27272727272727271</v>
      </c>
      <c r="N101" s="719">
        <f t="shared" si="3"/>
        <v>1.0227272727272727</v>
      </c>
      <c r="O101" s="717"/>
      <c r="P101" s="717" t="s">
        <v>89</v>
      </c>
      <c r="Q101" s="717" t="s">
        <v>2979</v>
      </c>
      <c r="R101" s="717" t="s">
        <v>1599</v>
      </c>
      <c r="S101" s="717" t="s">
        <v>107</v>
      </c>
      <c r="T101" s="720" t="str" cm="1">
        <f t="array" ref="T101">_xlfn.TEXTJOIN("→",TRUE,_xlfn.UNIQUE(TRIM(CLEAN(_xlfn._xlws.FILTER('소재개발 실험항목_Total_AX팀 관리'!$H$5:$H$1558,('소재개발 실험항목_Total_AX팀 관리'!$C$5:$C$1558=$P101)*('소재개발 실험항목_Total_AX팀 관리'!$D$5:$D$1558=$Q101)*('소재개발 실험항목_Total_AX팀 관리'!$E$5:$E$1558=$R101)*('소재개발 실험항목_Total_AX팀 관리'!$F$5:$F$1558=$S101)*('소재개발 실험항목_Total_AX팀 관리'!$H$5:$H$1558&lt;&gt;""),"")))))</f>
        <v>분리막/전극 타발→모노셀 제작 후 formation 진행→슬라이드 글라스 전극-분리막 부착→접착력 측정→Data 정리 (Wet 상태의 전극-분리막 사이의 접착력 측정)</v>
      </c>
      <c r="U101" s="724">
        <f>SUMIFS('소재개발 실험항목_Total_AX팀 관리'!$V$5:$V$1558,'소재개발 실험항목_Total_AX팀 관리'!$C$5:$C$1558,$P101,'소재개발 실험항목_Total_AX팀 관리'!$D$5:$D$1558,$Q101,'소재개발 실험항목_Total_AX팀 관리'!$E$5:$E$1558,$R101,'소재개발 실험항목_Total_AX팀 관리'!$F$5:$F$1558,$S101)</f>
        <v>6168.0000000000009</v>
      </c>
      <c r="V101" s="724">
        <f>SUMIFS('소재개발 실험항목_Total_AX팀 관리'!$Y$5:$Y$1558,'소재개발 실험항목_Total_AX팀 관리'!$C$5:$C$1558,$P101,'소재개발 실험항목_Total_AX팀 관리'!$D$5:$D$1558,$Q101,'소재개발 실험항목_Total_AX팀 관리'!$E$5:$E$1558,$R101,'소재개발 실험항목_Total_AX팀 관리'!$F$5:$F$1558,$S101)</f>
        <v>6168.0000000000009</v>
      </c>
      <c r="W101" s="725">
        <f t="shared" si="4"/>
        <v>3.5045454545454549</v>
      </c>
      <c r="X101" s="725">
        <f t="shared" si="4"/>
        <v>3.5045454545454549</v>
      </c>
      <c r="Z101" t="s">
        <v>2979</v>
      </c>
      <c r="AA101" t="s">
        <v>174</v>
      </c>
      <c r="AB101" t="s">
        <v>908</v>
      </c>
      <c r="AC101" s="723" t="s">
        <v>910</v>
      </c>
      <c r="AD101" s="716" t="s">
        <v>3292</v>
      </c>
      <c r="AE101" s="716" t="s">
        <v>3292</v>
      </c>
      <c r="AF101" s="716" t="s">
        <v>3296</v>
      </c>
      <c r="AG101" s="716" t="s">
        <v>3296</v>
      </c>
      <c r="AH101" s="716" t="s">
        <v>3292</v>
      </c>
      <c r="AI101" s="716" t="s">
        <v>3292</v>
      </c>
      <c r="AJ101" s="716" t="s">
        <v>3296</v>
      </c>
      <c r="AK101" s="716" t="s">
        <v>3296</v>
      </c>
      <c r="AL101" s="716" t="s">
        <v>3296</v>
      </c>
      <c r="AM101" s="716" t="s">
        <v>3296</v>
      </c>
      <c r="AN101" s="716" t="s">
        <v>3296</v>
      </c>
      <c r="AO101" s="716" t="s">
        <v>3296</v>
      </c>
      <c r="AP101" s="716" t="s">
        <v>3296</v>
      </c>
      <c r="AQ101" s="716" t="s">
        <v>3296</v>
      </c>
      <c r="AR101" s="716" t="s">
        <v>3296</v>
      </c>
      <c r="AS101" s="716" t="s">
        <v>3296</v>
      </c>
      <c r="AT101" s="716" t="s">
        <v>3292</v>
      </c>
      <c r="AU101" s="716" t="s">
        <v>3292</v>
      </c>
      <c r="AV101" s="716" t="s">
        <v>3292</v>
      </c>
      <c r="AW101" s="716" t="s">
        <v>3292</v>
      </c>
      <c r="AX101" s="716" t="s">
        <v>3292</v>
      </c>
      <c r="AY101" s="716" t="s">
        <v>3292</v>
      </c>
      <c r="AZ101" s="716" t="s">
        <v>3292</v>
      </c>
      <c r="BA101" s="716" t="s">
        <v>3292</v>
      </c>
      <c r="BB101" s="716" t="s">
        <v>3292</v>
      </c>
      <c r="BC101" s="716" t="s">
        <v>3292</v>
      </c>
    </row>
    <row r="102" spans="1:55" ht="32.15" customHeight="1">
      <c r="A102" s="717"/>
      <c r="B102" s="717"/>
      <c r="C102" s="717"/>
      <c r="D102" s="717"/>
      <c r="E102" s="717"/>
      <c r="F102" s="717"/>
      <c r="G102" s="717"/>
      <c r="H102" s="717" t="s">
        <v>86</v>
      </c>
      <c r="I102" s="717" t="s">
        <v>2981</v>
      </c>
      <c r="J102" s="717" t="s">
        <v>2987</v>
      </c>
      <c r="K102" s="718">
        <f>SUMIFS('소재개발 실험항목_Total_AX팀 관리'!$V$5:$V$1558,'소재개발 실험항목_Total_AX팀 관리'!$C$5:$C$1558,$H102,'소재개발 실험항목_Total_AX팀 관리'!$D$5:$D$1558,$I102,'소재개발 실험항목_Total_AX팀 관리'!$E$5:$E$1558,$J102)</f>
        <v>249.59999999999997</v>
      </c>
      <c r="L102" s="718">
        <f>SUMIFS('소재개발 실험항목_Total_AX팀 관리'!$Y$5:$Y$1558,'소재개발 실험항목_Total_AX팀 관리'!$C$5:$C$1558,$H102,'소재개발 실험항목_Total_AX팀 관리'!$D$5:$D$1558,$I102,'소재개발 실험항목_Total_AX팀 관리'!$E$5:$E$1558,$J102)</f>
        <v>2870.4000000000005</v>
      </c>
      <c r="M102" s="719">
        <f t="shared" si="3"/>
        <v>0.14181818181818179</v>
      </c>
      <c r="N102" s="719">
        <f t="shared" si="3"/>
        <v>1.6309090909090913</v>
      </c>
      <c r="O102" s="717"/>
      <c r="P102" s="717" t="s">
        <v>89</v>
      </c>
      <c r="Q102" s="717" t="s">
        <v>2979</v>
      </c>
      <c r="R102" s="717" t="s">
        <v>1599</v>
      </c>
      <c r="S102" s="717" t="s">
        <v>94</v>
      </c>
      <c r="T102" s="720" t="str" cm="1">
        <f t="array" ref="T102">_xlfn.TEXTJOIN("→",TRUE,_xlfn.UNIQUE(TRIM(CLEAN(_xlfn._xlws.FILTER('소재개발 실험항목_Total_AX팀 관리'!$H$5:$H$1558,('소재개발 실험항목_Total_AX팀 관리'!$C$5:$C$1558=$P102)*('소재개발 실험항목_Total_AX팀 관리'!$D$5:$D$1558=$Q102)*('소재개발 실험항목_Total_AX팀 관리'!$E$5:$E$1558=$R102)*('소재개발 실험항목_Total_AX팀 관리'!$F$5:$F$1558=$S102)*('소재개발 실험항목_Total_AX팀 관리'!$H$5:$H$1558&lt;&gt;""),"")))))</f>
        <v>샘플 준비→XRD 분석</v>
      </c>
      <c r="U102" s="724">
        <f>SUMIFS('소재개발 실험항목_Total_AX팀 관리'!$V$5:$V$1558,'소재개발 실험항목_Total_AX팀 관리'!$C$5:$C$1558,$P102,'소재개발 실험항목_Total_AX팀 관리'!$D$5:$D$1558,$Q102,'소재개발 실험항목_Total_AX팀 관리'!$E$5:$E$1558,$R102,'소재개발 실험항목_Total_AX팀 관리'!$F$5:$F$1558,$S102)</f>
        <v>13.200000000000001</v>
      </c>
      <c r="V102" s="724">
        <f>SUMIFS('소재개발 실험항목_Total_AX팀 관리'!$Y$5:$Y$1558,'소재개발 실험항목_Total_AX팀 관리'!$C$5:$C$1558,$P102,'소재개발 실험항목_Total_AX팀 관리'!$D$5:$D$1558,$Q102,'소재개발 실험항목_Total_AX팀 관리'!$E$5:$E$1558,$R102,'소재개발 실험항목_Total_AX팀 관리'!$F$5:$F$1558,$S102)</f>
        <v>13.200000000000001</v>
      </c>
      <c r="W102" s="725">
        <f t="shared" si="4"/>
        <v>7.5000000000000006E-3</v>
      </c>
      <c r="X102" s="725">
        <f t="shared" si="4"/>
        <v>7.5000000000000006E-3</v>
      </c>
      <c r="Z102" t="s">
        <v>2979</v>
      </c>
      <c r="AA102" t="s">
        <v>174</v>
      </c>
      <c r="AB102" t="s">
        <v>849</v>
      </c>
      <c r="AC102" s="723" t="s">
        <v>3160</v>
      </c>
      <c r="AD102" s="716" t="s">
        <v>3292</v>
      </c>
      <c r="AE102" s="716" t="s">
        <v>3292</v>
      </c>
      <c r="AF102" s="716">
        <v>0.33</v>
      </c>
      <c r="AG102" s="716">
        <v>0.38</v>
      </c>
      <c r="AH102" s="716" t="s">
        <v>3292</v>
      </c>
      <c r="AI102" s="716" t="s">
        <v>3292</v>
      </c>
      <c r="AJ102" s="716" t="s">
        <v>3292</v>
      </c>
      <c r="AK102" s="716" t="s">
        <v>3292</v>
      </c>
      <c r="AL102" s="716" t="s">
        <v>3292</v>
      </c>
      <c r="AM102" s="716" t="s">
        <v>3292</v>
      </c>
      <c r="AN102" s="716" t="s">
        <v>3292</v>
      </c>
      <c r="AO102" s="716" t="s">
        <v>3292</v>
      </c>
      <c r="AP102" s="716" t="s">
        <v>3292</v>
      </c>
      <c r="AQ102" s="716" t="s">
        <v>3292</v>
      </c>
      <c r="AR102" s="716" t="s">
        <v>3292</v>
      </c>
      <c r="AS102" s="716" t="s">
        <v>3292</v>
      </c>
      <c r="AT102" s="716" t="s">
        <v>3292</v>
      </c>
      <c r="AU102" s="716" t="s">
        <v>3292</v>
      </c>
      <c r="AV102" s="716" t="s">
        <v>3292</v>
      </c>
      <c r="AW102" s="716" t="s">
        <v>3292</v>
      </c>
      <c r="AX102" s="716" t="s">
        <v>3292</v>
      </c>
      <c r="AY102" s="716" t="s">
        <v>3292</v>
      </c>
      <c r="AZ102" s="716" t="s">
        <v>3292</v>
      </c>
      <c r="BA102" s="716" t="s">
        <v>3292</v>
      </c>
      <c r="BB102" s="716" t="s">
        <v>3292</v>
      </c>
      <c r="BC102" s="716" t="s">
        <v>3292</v>
      </c>
    </row>
    <row r="103" spans="1:55" ht="32.15" customHeight="1">
      <c r="A103" s="717"/>
      <c r="B103" s="717"/>
      <c r="C103" s="717"/>
      <c r="D103" s="717"/>
      <c r="E103" s="717"/>
      <c r="F103" s="717"/>
      <c r="G103" s="717"/>
      <c r="H103" s="717" t="s">
        <v>86</v>
      </c>
      <c r="I103" s="717" t="s">
        <v>2981</v>
      </c>
      <c r="J103" s="717" t="s">
        <v>3001</v>
      </c>
      <c r="K103" s="718">
        <f>SUMIFS('소재개발 실험항목_Total_AX팀 관리'!$V$5:$V$1558,'소재개발 실험항목_Total_AX팀 관리'!$C$5:$C$1558,$H103,'소재개발 실험항목_Total_AX팀 관리'!$D$5:$D$1558,$I103,'소재개발 실험항목_Total_AX팀 관리'!$E$5:$E$1558,$J103)</f>
        <v>7831.1999999999989</v>
      </c>
      <c r="L103" s="718">
        <f>SUMIFS('소재개발 실험항목_Total_AX팀 관리'!$Y$5:$Y$1558,'소재개발 실험항목_Total_AX팀 관리'!$C$5:$C$1558,$H103,'소재개발 실험항목_Total_AX팀 관리'!$D$5:$D$1558,$I103,'소재개발 실험항목_Total_AX팀 관리'!$E$5:$E$1558,$J103)</f>
        <v>12000</v>
      </c>
      <c r="M103" s="719">
        <f t="shared" si="3"/>
        <v>4.4495454545454542</v>
      </c>
      <c r="N103" s="719">
        <f t="shared" si="3"/>
        <v>6.8181818181818183</v>
      </c>
      <c r="O103" s="717"/>
      <c r="P103" s="717" t="s">
        <v>89</v>
      </c>
      <c r="Q103" s="717" t="s">
        <v>2979</v>
      </c>
      <c r="R103" s="717" t="s">
        <v>1599</v>
      </c>
      <c r="S103" s="717" t="s">
        <v>1866</v>
      </c>
      <c r="T103" s="720" t="str" cm="1">
        <f t="array" ref="T103">_xlfn.TEXTJOIN("→",TRUE,_xlfn.UNIQUE(TRIM(CLEAN(_xlfn._xlws.FILTER('소재개발 실험항목_Total_AX팀 관리'!$H$5:$H$1558,('소재개발 실험항목_Total_AX팀 관리'!$C$5:$C$1558=$P103)*('소재개발 실험항목_Total_AX팀 관리'!$D$5:$D$1558=$Q103)*('소재개발 실험항목_Total_AX팀 관리'!$E$5:$E$1558=$R103)*('소재개발 실험항목_Total_AX팀 관리'!$F$5:$F$1558=$S103)*('소재개발 실험항목_Total_AX팀 관리'!$H$5:$H$1558&lt;&gt;""),"")))))</f>
        <v>샘플 준비→zeta-potential 분석</v>
      </c>
      <c r="U103" s="724">
        <f>SUMIFS('소재개발 실험항목_Total_AX팀 관리'!$V$5:$V$1558,'소재개발 실험항목_Total_AX팀 관리'!$C$5:$C$1558,$P103,'소재개발 실험항목_Total_AX팀 관리'!$D$5:$D$1558,$Q103,'소재개발 실험항목_Total_AX팀 관리'!$E$5:$E$1558,$R103,'소재개발 실험항목_Total_AX팀 관리'!$F$5:$F$1558,$S103)</f>
        <v>726</v>
      </c>
      <c r="V103" s="724">
        <f>SUMIFS('소재개발 실험항목_Total_AX팀 관리'!$Y$5:$Y$1558,'소재개발 실험항목_Total_AX팀 관리'!$C$5:$C$1558,$P103,'소재개발 실험항목_Total_AX팀 관리'!$D$5:$D$1558,$Q103,'소재개발 실험항목_Total_AX팀 관리'!$E$5:$E$1558,$R103,'소재개발 실험항목_Total_AX팀 관리'!$F$5:$F$1558,$S103)</f>
        <v>726</v>
      </c>
      <c r="W103" s="725">
        <f t="shared" si="4"/>
        <v>0.41249999999999998</v>
      </c>
      <c r="X103" s="725">
        <f t="shared" si="4"/>
        <v>0.41249999999999998</v>
      </c>
      <c r="Z103" t="s">
        <v>2979</v>
      </c>
      <c r="AA103" t="s">
        <v>174</v>
      </c>
      <c r="AB103" t="s">
        <v>3024</v>
      </c>
      <c r="AC103" s="723" t="s">
        <v>3161</v>
      </c>
      <c r="AD103" s="716">
        <v>0.21</v>
      </c>
      <c r="AE103" s="716">
        <v>0.32</v>
      </c>
      <c r="AF103" s="716" t="s">
        <v>3292</v>
      </c>
      <c r="AG103" s="716" t="s">
        <v>3292</v>
      </c>
      <c r="AH103" s="716" t="s">
        <v>3292</v>
      </c>
      <c r="AI103" s="716" t="s">
        <v>3292</v>
      </c>
      <c r="AJ103" s="716" t="s">
        <v>3292</v>
      </c>
      <c r="AK103" s="716" t="s">
        <v>3292</v>
      </c>
      <c r="AL103" s="716" t="s">
        <v>3292</v>
      </c>
      <c r="AM103" s="716" t="s">
        <v>3292</v>
      </c>
      <c r="AN103" s="716" t="s">
        <v>3292</v>
      </c>
      <c r="AO103" s="716" t="s">
        <v>3292</v>
      </c>
      <c r="AP103" s="716" t="s">
        <v>3292</v>
      </c>
      <c r="AQ103" s="716" t="s">
        <v>3292</v>
      </c>
      <c r="AR103" s="716" t="s">
        <v>3292</v>
      </c>
      <c r="AS103" s="716" t="s">
        <v>3292</v>
      </c>
      <c r="AT103" s="716" t="s">
        <v>3292</v>
      </c>
      <c r="AU103" s="716" t="s">
        <v>3292</v>
      </c>
      <c r="AV103" s="716" t="s">
        <v>3292</v>
      </c>
      <c r="AW103" s="716" t="s">
        <v>3292</v>
      </c>
      <c r="AX103" s="716" t="s">
        <v>3292</v>
      </c>
      <c r="AY103" s="716" t="s">
        <v>3292</v>
      </c>
      <c r="AZ103" s="716" t="s">
        <v>3292</v>
      </c>
      <c r="BA103" s="716" t="s">
        <v>3292</v>
      </c>
      <c r="BB103" s="716" t="s">
        <v>3292</v>
      </c>
      <c r="BC103" s="716" t="s">
        <v>3292</v>
      </c>
    </row>
    <row r="104" spans="1:55" ht="32.15" customHeight="1">
      <c r="A104" s="717"/>
      <c r="B104" s="717"/>
      <c r="C104" s="717"/>
      <c r="D104" s="717"/>
      <c r="E104" s="717"/>
      <c r="F104" s="717"/>
      <c r="G104" s="717"/>
      <c r="H104" s="717" t="s">
        <v>87</v>
      </c>
      <c r="I104" s="717" t="s">
        <v>2979</v>
      </c>
      <c r="J104" s="717" t="s">
        <v>2990</v>
      </c>
      <c r="K104" s="718">
        <f>SUMIFS('소재개발 실험항목_Total_AX팀 관리'!$V$5:$V$1558,'소재개발 실험항목_Total_AX팀 관리'!$C$5:$C$1558,$H104,'소재개발 실험항목_Total_AX팀 관리'!$D$5:$D$1558,$I104,'소재개발 실험항목_Total_AX팀 관리'!$E$5:$E$1558,$J104)</f>
        <v>5082</v>
      </c>
      <c r="L104" s="718">
        <f>SUMIFS('소재개발 실험항목_Total_AX팀 관리'!$Y$5:$Y$1558,'소재개발 실험항목_Total_AX팀 관리'!$C$5:$C$1558,$H104,'소재개발 실험항목_Total_AX팀 관리'!$D$5:$D$1558,$I104,'소재개발 실험항목_Total_AX팀 관리'!$E$5:$E$1558,$J104)</f>
        <v>24120</v>
      </c>
      <c r="M104" s="719">
        <f t="shared" si="3"/>
        <v>2.8875000000000002</v>
      </c>
      <c r="N104" s="719">
        <f t="shared" si="3"/>
        <v>13.704545454545455</v>
      </c>
      <c r="O104" s="717"/>
      <c r="P104" s="717" t="s">
        <v>89</v>
      </c>
      <c r="Q104" s="717" t="s">
        <v>2979</v>
      </c>
      <c r="R104" s="717" t="s">
        <v>2982</v>
      </c>
      <c r="S104" s="717" t="s">
        <v>99</v>
      </c>
      <c r="T104" s="720" t="str" cm="1">
        <f t="array" ref="T104">_xlfn.TEXTJOIN("→",TRUE,_xlfn.UNIQUE(TRIM(CLEAN(_xlfn._xlws.FILTER('소재개발 실험항목_Total_AX팀 관리'!$H$5:$H$1558,('소재개발 실험항목_Total_AX팀 관리'!$C$5:$C$1558=$P104)*('소재개발 실험항목_Total_AX팀 관리'!$D$5:$D$1558=$Q104)*('소재개발 실험항목_Total_AX팀 관리'!$E$5:$E$1558=$R104)*('소재개발 실험항목_Total_AX팀 관리'!$F$5:$F$1558=$S104)*('소재개발 실험항목_Total_AX팀 관리'!$H$5:$H$1558&lt;&gt;""),"")))))</f>
        <v>슬러리 준비→코팅층 슬러리 고형분 측정</v>
      </c>
      <c r="U104" s="724">
        <f>SUMIFS('소재개발 실험항목_Total_AX팀 관리'!$V$5:$V$1558,'소재개발 실험항목_Total_AX팀 관리'!$C$5:$C$1558,$P104,'소재개발 실험항목_Total_AX팀 관리'!$D$5:$D$1558,$Q104,'소재개발 실험항목_Total_AX팀 관리'!$E$5:$E$1558,$R104,'소재개발 실험항목_Total_AX팀 관리'!$F$5:$F$1558,$S104)</f>
        <v>330</v>
      </c>
      <c r="V104" s="724">
        <f>SUMIFS('소재개발 실험항목_Total_AX팀 관리'!$Y$5:$Y$1558,'소재개발 실험항목_Total_AX팀 관리'!$C$5:$C$1558,$P104,'소재개발 실험항목_Total_AX팀 관리'!$D$5:$D$1558,$Q104,'소재개발 실험항목_Total_AX팀 관리'!$E$5:$E$1558,$R104,'소재개발 실험항목_Total_AX팀 관리'!$F$5:$F$1558,$S104)</f>
        <v>330</v>
      </c>
      <c r="W104" s="725">
        <f t="shared" si="4"/>
        <v>0.1875</v>
      </c>
      <c r="X104" s="725">
        <f t="shared" si="4"/>
        <v>0.1875</v>
      </c>
      <c r="Z104" t="s">
        <v>2979</v>
      </c>
      <c r="AA104" t="s">
        <v>174</v>
      </c>
      <c r="AB104" t="s">
        <v>3024</v>
      </c>
      <c r="AC104" s="723" t="s">
        <v>3162</v>
      </c>
      <c r="AD104" s="716" t="s">
        <v>3292</v>
      </c>
      <c r="AE104" s="716" t="s">
        <v>3292</v>
      </c>
      <c r="AF104" s="716" t="s">
        <v>3292</v>
      </c>
      <c r="AG104" s="716" t="s">
        <v>3292</v>
      </c>
      <c r="AH104" s="716" t="s">
        <v>3292</v>
      </c>
      <c r="AI104" s="716" t="s">
        <v>3292</v>
      </c>
      <c r="AJ104" s="716">
        <v>0.18</v>
      </c>
      <c r="AK104" s="716">
        <v>0.21</v>
      </c>
      <c r="AL104" s="716">
        <v>0.09</v>
      </c>
      <c r="AM104" s="716">
        <v>0.34</v>
      </c>
      <c r="AN104" s="716">
        <v>0.26</v>
      </c>
      <c r="AO104" s="716">
        <v>0.52</v>
      </c>
      <c r="AP104" s="716" t="s">
        <v>3292</v>
      </c>
      <c r="AQ104" s="716" t="s">
        <v>3292</v>
      </c>
      <c r="AR104" s="716" t="s">
        <v>3292</v>
      </c>
      <c r="AS104" s="716" t="s">
        <v>3292</v>
      </c>
      <c r="AT104" s="716" t="s">
        <v>3292</v>
      </c>
      <c r="AU104" s="716" t="s">
        <v>3292</v>
      </c>
      <c r="AV104" s="716" t="s">
        <v>3292</v>
      </c>
      <c r="AW104" s="716" t="s">
        <v>3292</v>
      </c>
      <c r="AX104" s="716" t="s">
        <v>3292</v>
      </c>
      <c r="AY104" s="716" t="s">
        <v>3292</v>
      </c>
      <c r="AZ104" s="716" t="s">
        <v>3292</v>
      </c>
      <c r="BA104" s="716" t="s">
        <v>3292</v>
      </c>
      <c r="BB104" s="716" t="s">
        <v>3292</v>
      </c>
      <c r="BC104" s="716" t="s">
        <v>3292</v>
      </c>
    </row>
    <row r="105" spans="1:55" ht="32.15" customHeight="1">
      <c r="A105" s="717"/>
      <c r="B105" s="717"/>
      <c r="C105" s="717"/>
      <c r="D105" s="717"/>
      <c r="E105" s="717"/>
      <c r="F105" s="717"/>
      <c r="G105" s="717"/>
      <c r="H105" s="717" t="s">
        <v>87</v>
      </c>
      <c r="I105" s="717" t="s">
        <v>2979</v>
      </c>
      <c r="J105" s="717" t="s">
        <v>2983</v>
      </c>
      <c r="K105" s="718">
        <f>SUMIFS('소재개발 실험항목_Total_AX팀 관리'!$V$5:$V$1558,'소재개발 실험항목_Total_AX팀 관리'!$C$5:$C$1558,$H105,'소재개발 실험항목_Total_AX팀 관리'!$D$5:$D$1558,$I105,'소재개발 실험항목_Total_AX팀 관리'!$E$5:$E$1558,$J105)</f>
        <v>0</v>
      </c>
      <c r="L105" s="718">
        <f>SUMIFS('소재개발 실험항목_Total_AX팀 관리'!$Y$5:$Y$1558,'소재개발 실험항목_Total_AX팀 관리'!$C$5:$C$1558,$H105,'소재개발 실험항목_Total_AX팀 관리'!$D$5:$D$1558,$I105,'소재개발 실험항목_Total_AX팀 관리'!$E$5:$E$1558,$J105)</f>
        <v>0</v>
      </c>
      <c r="M105" s="719">
        <f t="shared" si="3"/>
        <v>0</v>
      </c>
      <c r="N105" s="719">
        <f t="shared" si="3"/>
        <v>0</v>
      </c>
      <c r="O105" s="717"/>
      <c r="P105" s="717" t="s">
        <v>89</v>
      </c>
      <c r="Q105" s="717" t="s">
        <v>2979</v>
      </c>
      <c r="R105" s="717" t="s">
        <v>2982</v>
      </c>
      <c r="S105" s="717" t="s">
        <v>3014</v>
      </c>
      <c r="T105" s="720" t="str" cm="1">
        <f t="array" ref="T105">_xlfn.TEXTJOIN("→",TRUE,_xlfn.UNIQUE(TRIM(CLEAN(_xlfn._xlws.FILTER('소재개발 실험항목_Total_AX팀 관리'!$H$5:$H$1558,('소재개발 실험항목_Total_AX팀 관리'!$C$5:$C$1558=$P105)*('소재개발 실험항목_Total_AX팀 관리'!$D$5:$D$1558=$Q105)*('소재개발 실험항목_Total_AX팀 관리'!$E$5:$E$1558=$R105)*('소재개발 실험항목_Total_AX팀 관리'!$F$5:$F$1558=$S105)*('소재개발 실험항목_Total_AX팀 관리'!$H$5:$H$1558&lt;&gt;""),"")))))</f>
        <v>슬러리 준비→코팅층 슬러리 점도 측정→장비 세척</v>
      </c>
      <c r="U105" s="724">
        <f>SUMIFS('소재개발 실험항목_Total_AX팀 관리'!$V$5:$V$1558,'소재개발 실험항목_Total_AX팀 관리'!$C$5:$C$1558,$P105,'소재개발 실험항목_Total_AX팀 관리'!$D$5:$D$1558,$Q105,'소재개발 실험항목_Total_AX팀 관리'!$E$5:$E$1558,$R105,'소재개발 실험항목_Total_AX팀 관리'!$F$5:$F$1558,$S105)</f>
        <v>336.6</v>
      </c>
      <c r="V105" s="724">
        <f>SUMIFS('소재개발 실험항목_Total_AX팀 관리'!$Y$5:$Y$1558,'소재개발 실험항목_Total_AX팀 관리'!$C$5:$C$1558,$P105,'소재개발 실험항목_Total_AX팀 관리'!$D$5:$D$1558,$Q105,'소재개발 실험항목_Total_AX팀 관리'!$E$5:$E$1558,$R105,'소재개발 실험항목_Total_AX팀 관리'!$F$5:$F$1558,$S105)</f>
        <v>336.6</v>
      </c>
      <c r="W105" s="725">
        <f t="shared" si="4"/>
        <v>0.19125</v>
      </c>
      <c r="X105" s="725">
        <f t="shared" si="4"/>
        <v>0.19125</v>
      </c>
      <c r="Z105" t="s">
        <v>2979</v>
      </c>
      <c r="AA105" t="s">
        <v>174</v>
      </c>
      <c r="AB105" t="s">
        <v>3031</v>
      </c>
      <c r="AC105" s="723" t="s">
        <v>3163</v>
      </c>
      <c r="AD105" s="716">
        <v>0.21</v>
      </c>
      <c r="AE105" s="716">
        <v>0.31</v>
      </c>
      <c r="AF105" s="716" t="s">
        <v>3292</v>
      </c>
      <c r="AG105" s="716" t="s">
        <v>3292</v>
      </c>
      <c r="AH105" s="716" t="s">
        <v>3292</v>
      </c>
      <c r="AI105" s="716" t="s">
        <v>3292</v>
      </c>
      <c r="AJ105" s="716" t="s">
        <v>3292</v>
      </c>
      <c r="AK105" s="716" t="s">
        <v>3292</v>
      </c>
      <c r="AL105" s="716" t="s">
        <v>3292</v>
      </c>
      <c r="AM105" s="716" t="s">
        <v>3292</v>
      </c>
      <c r="AN105" s="716" t="s">
        <v>3292</v>
      </c>
      <c r="AO105" s="716" t="s">
        <v>3292</v>
      </c>
      <c r="AP105" s="716" t="s">
        <v>3292</v>
      </c>
      <c r="AQ105" s="716" t="s">
        <v>3292</v>
      </c>
      <c r="AR105" s="716" t="s">
        <v>3292</v>
      </c>
      <c r="AS105" s="716" t="s">
        <v>3292</v>
      </c>
      <c r="AT105" s="716" t="s">
        <v>3292</v>
      </c>
      <c r="AU105" s="716" t="s">
        <v>3292</v>
      </c>
      <c r="AV105" s="716" t="s">
        <v>3292</v>
      </c>
      <c r="AW105" s="716" t="s">
        <v>3292</v>
      </c>
      <c r="AX105" s="716" t="s">
        <v>3292</v>
      </c>
      <c r="AY105" s="716" t="s">
        <v>3292</v>
      </c>
      <c r="AZ105" s="716" t="s">
        <v>3292</v>
      </c>
      <c r="BA105" s="716" t="s">
        <v>3292</v>
      </c>
      <c r="BB105" s="716" t="s">
        <v>3292</v>
      </c>
      <c r="BC105" s="716" t="s">
        <v>3292</v>
      </c>
    </row>
    <row r="106" spans="1:55" ht="32.15" customHeight="1">
      <c r="A106" s="717"/>
      <c r="B106" s="717"/>
      <c r="C106" s="717"/>
      <c r="D106" s="717"/>
      <c r="E106" s="717"/>
      <c r="F106" s="717"/>
      <c r="G106" s="717"/>
      <c r="H106" s="717" t="s">
        <v>87</v>
      </c>
      <c r="I106" s="717" t="s">
        <v>2979</v>
      </c>
      <c r="J106" s="717" t="s">
        <v>1064</v>
      </c>
      <c r="K106" s="718">
        <f>SUMIFS('소재개발 실험항목_Total_AX팀 관리'!$V$5:$V$1558,'소재개발 실험항목_Total_AX팀 관리'!$C$5:$C$1558,$H106,'소재개발 실험항목_Total_AX팀 관리'!$D$5:$D$1558,$I106,'소재개발 실험항목_Total_AX팀 관리'!$E$5:$E$1558,$J106)</f>
        <v>716.87999999999988</v>
      </c>
      <c r="L106" s="718">
        <f>SUMIFS('소재개발 실험항목_Total_AX팀 관리'!$Y$5:$Y$1558,'소재개발 실험항목_Total_AX팀 관리'!$C$5:$C$1558,$H106,'소재개발 실험항목_Total_AX팀 관리'!$D$5:$D$1558,$I106,'소재개발 실험항목_Total_AX팀 관리'!$E$5:$E$1558,$J106)</f>
        <v>33120</v>
      </c>
      <c r="M106" s="719">
        <f t="shared" si="3"/>
        <v>0.40731818181818175</v>
      </c>
      <c r="N106" s="719">
        <f t="shared" si="3"/>
        <v>18.818181818181817</v>
      </c>
      <c r="O106" s="717"/>
      <c r="P106" s="717" t="s">
        <v>89</v>
      </c>
      <c r="Q106" s="717" t="s">
        <v>2979</v>
      </c>
      <c r="R106" s="717" t="s">
        <v>2982</v>
      </c>
      <c r="S106" s="717" t="s">
        <v>3015</v>
      </c>
      <c r="T106" s="720" t="str" cm="1">
        <f t="array" ref="T106">_xlfn.TEXTJOIN("→",TRUE,_xlfn.UNIQUE(TRIM(CLEAN(_xlfn._xlws.FILTER('소재개발 실험항목_Total_AX팀 관리'!$H$5:$H$1558,('소재개발 실험항목_Total_AX팀 관리'!$C$5:$C$1558=$P106)*('소재개발 실험항목_Total_AX팀 관리'!$D$5:$D$1558=$Q106)*('소재개발 실험항목_Total_AX팀 관리'!$E$5:$E$1558=$R106)*('소재개발 실험항목_Total_AX팀 관리'!$F$5:$F$1558=$S106)*('소재개발 실험항목_Total_AX팀 관리'!$H$5:$H$1558&lt;&gt;""),"")))))</f>
        <v>슬러리 준비→코팅층 슬러리 입도 측정→장비 세척</v>
      </c>
      <c r="U106" s="724">
        <f>SUMIFS('소재개발 실험항목_Total_AX팀 관리'!$V$5:$V$1558,'소재개발 실험항목_Total_AX팀 관리'!$C$5:$C$1558,$P106,'소재개발 실험항목_Total_AX팀 관리'!$D$5:$D$1558,$Q106,'소재개발 실험항목_Total_AX팀 관리'!$E$5:$E$1558,$R106,'소재개발 실험항목_Total_AX팀 관리'!$F$5:$F$1558,$S106)</f>
        <v>330</v>
      </c>
      <c r="V106" s="724">
        <f>SUMIFS('소재개발 실험항목_Total_AX팀 관리'!$Y$5:$Y$1558,'소재개발 실험항목_Total_AX팀 관리'!$C$5:$C$1558,$P106,'소재개발 실험항목_Total_AX팀 관리'!$D$5:$D$1558,$Q106,'소재개발 실험항목_Total_AX팀 관리'!$E$5:$E$1558,$R106,'소재개발 실험항목_Total_AX팀 관리'!$F$5:$F$1558,$S106)</f>
        <v>330</v>
      </c>
      <c r="W106" s="725">
        <f t="shared" si="4"/>
        <v>0.1875</v>
      </c>
      <c r="X106" s="725">
        <f t="shared" si="4"/>
        <v>0.1875</v>
      </c>
      <c r="Z106" t="s">
        <v>2979</v>
      </c>
      <c r="AA106" t="s">
        <v>174</v>
      </c>
      <c r="AB106" t="s">
        <v>3262</v>
      </c>
      <c r="AC106" s="723" t="s">
        <v>3159</v>
      </c>
      <c r="AD106" s="716" t="s">
        <v>3292</v>
      </c>
      <c r="AE106" s="716" t="s">
        <v>3292</v>
      </c>
      <c r="AF106" s="716" t="s">
        <v>3292</v>
      </c>
      <c r="AG106" s="716" t="s">
        <v>3292</v>
      </c>
      <c r="AH106" s="716" t="s">
        <v>3296</v>
      </c>
      <c r="AI106" s="716" t="s">
        <v>3296</v>
      </c>
      <c r="AJ106" s="716" t="s">
        <v>3292</v>
      </c>
      <c r="AK106" s="716" t="s">
        <v>3292</v>
      </c>
      <c r="AL106" s="716" t="s">
        <v>3292</v>
      </c>
      <c r="AM106" s="716" t="s">
        <v>3292</v>
      </c>
      <c r="AN106" s="716" t="s">
        <v>3292</v>
      </c>
      <c r="AO106" s="716" t="s">
        <v>3292</v>
      </c>
      <c r="AP106" s="716" t="s">
        <v>3292</v>
      </c>
      <c r="AQ106" s="716" t="s">
        <v>3292</v>
      </c>
      <c r="AR106" s="716" t="s">
        <v>3292</v>
      </c>
      <c r="AS106" s="716" t="s">
        <v>3292</v>
      </c>
      <c r="AT106" s="716" t="s">
        <v>3292</v>
      </c>
      <c r="AU106" s="716" t="s">
        <v>3292</v>
      </c>
      <c r="AV106" s="716" t="s">
        <v>3292</v>
      </c>
      <c r="AW106" s="716" t="s">
        <v>3292</v>
      </c>
      <c r="AX106" s="716" t="s">
        <v>3292</v>
      </c>
      <c r="AY106" s="716" t="s">
        <v>3292</v>
      </c>
      <c r="AZ106" s="716" t="s">
        <v>3292</v>
      </c>
      <c r="BA106" s="716" t="s">
        <v>3292</v>
      </c>
      <c r="BB106" s="716" t="s">
        <v>3292</v>
      </c>
      <c r="BC106" s="716" t="s">
        <v>3292</v>
      </c>
    </row>
    <row r="107" spans="1:55" ht="32.15" customHeight="1">
      <c r="A107" s="717"/>
      <c r="B107" s="717"/>
      <c r="C107" s="717"/>
      <c r="D107" s="717"/>
      <c r="E107" s="717"/>
      <c r="F107" s="717"/>
      <c r="G107" s="717"/>
      <c r="H107" s="717" t="s">
        <v>87</v>
      </c>
      <c r="I107" s="717" t="s">
        <v>2980</v>
      </c>
      <c r="J107" s="717" t="s">
        <v>2985</v>
      </c>
      <c r="K107" s="718">
        <f>SUMIFS('소재개발 실험항목_Total_AX팀 관리'!$V$5:$V$1558,'소재개발 실험항목_Total_AX팀 관리'!$C$5:$C$1558,$H107,'소재개발 실험항목_Total_AX팀 관리'!$D$5:$D$1558,$I107,'소재개발 실험항목_Total_AX팀 관리'!$E$5:$E$1558,$J107)</f>
        <v>8010</v>
      </c>
      <c r="L107" s="718">
        <f>SUMIFS('소재개발 실험항목_Total_AX팀 관리'!$Y$5:$Y$1558,'소재개발 실험항목_Total_AX팀 관리'!$C$5:$C$1558,$H107,'소재개발 실험항목_Total_AX팀 관리'!$D$5:$D$1558,$I107,'소재개발 실험항목_Total_AX팀 관리'!$E$5:$E$1558,$J107)</f>
        <v>13080</v>
      </c>
      <c r="M107" s="719">
        <f t="shared" si="3"/>
        <v>4.5511363636363633</v>
      </c>
      <c r="N107" s="719">
        <f t="shared" si="3"/>
        <v>7.4318181818181817</v>
      </c>
      <c r="O107" s="717"/>
      <c r="P107" s="717" t="s">
        <v>89</v>
      </c>
      <c r="Q107" s="717" t="s">
        <v>2980</v>
      </c>
      <c r="R107" s="717" t="s">
        <v>2988</v>
      </c>
      <c r="S107" s="717" t="s">
        <v>3018</v>
      </c>
      <c r="T107" s="720" t="str" cm="1">
        <f t="array" ref="T107">_xlfn.TEXTJOIN("→",TRUE,_xlfn.UNIQUE(TRIM(CLEAN(_xlfn._xlws.FILTER('소재개발 실험항목_Total_AX팀 관리'!$H$5:$H$1558,('소재개발 실험항목_Total_AX팀 관리'!$C$5:$C$1558=$P107)*('소재개발 실험항목_Total_AX팀 관리'!$D$5:$D$1558=$Q107)*('소재개발 실험항목_Total_AX팀 관리'!$E$5:$E$1558=$R107)*('소재개발 실험항목_Total_AX팀 관리'!$F$5:$F$1558=$S107)*('소재개발 실험항목_Total_AX팀 관리'!$H$5:$H$1558&lt;&gt;""),"")))))</f>
        <v>양산 코팅 평가</v>
      </c>
      <c r="U107" s="724">
        <f>SUMIFS('소재개발 실험항목_Total_AX팀 관리'!$V$5:$V$1558,'소재개발 실험항목_Total_AX팀 관리'!$C$5:$C$1558,$P107,'소재개발 실험항목_Total_AX팀 관리'!$D$5:$D$1558,$Q107,'소재개발 실험항목_Total_AX팀 관리'!$E$5:$E$1558,$R107,'소재개발 실험항목_Total_AX팀 관리'!$F$5:$F$1558,$S107)</f>
        <v>576</v>
      </c>
      <c r="V107" s="724">
        <f>SUMIFS('소재개발 실험항목_Total_AX팀 관리'!$Y$5:$Y$1558,'소재개발 실험항목_Total_AX팀 관리'!$C$5:$C$1558,$P107,'소재개발 실험항목_Total_AX팀 관리'!$D$5:$D$1558,$Q107,'소재개발 실험항목_Total_AX팀 관리'!$E$5:$E$1558,$R107,'소재개발 실험항목_Total_AX팀 관리'!$F$5:$F$1558,$S107)</f>
        <v>576</v>
      </c>
      <c r="W107" s="725">
        <f t="shared" si="4"/>
        <v>0.32727272727272727</v>
      </c>
      <c r="X107" s="725">
        <f t="shared" si="4"/>
        <v>0.32727272727272727</v>
      </c>
      <c r="Z107" t="s">
        <v>2979</v>
      </c>
      <c r="AA107" t="s">
        <v>174</v>
      </c>
      <c r="AB107" t="s">
        <v>839</v>
      </c>
      <c r="AC107" s="723" t="s">
        <v>3164</v>
      </c>
      <c r="AD107" s="716" t="s">
        <v>3292</v>
      </c>
      <c r="AE107" s="716" t="s">
        <v>3292</v>
      </c>
      <c r="AF107" s="716" t="s">
        <v>3292</v>
      </c>
      <c r="AG107" s="716" t="s">
        <v>3292</v>
      </c>
      <c r="AH107" s="716" t="s">
        <v>3292</v>
      </c>
      <c r="AI107" s="716" t="s">
        <v>3292</v>
      </c>
      <c r="AJ107" s="716">
        <v>0.24</v>
      </c>
      <c r="AK107" s="716">
        <v>0.31</v>
      </c>
      <c r="AL107" s="716">
        <v>0.18</v>
      </c>
      <c r="AM107" s="716">
        <v>0.74</v>
      </c>
      <c r="AN107" s="716">
        <v>0.16</v>
      </c>
      <c r="AO107" s="716">
        <v>0.32</v>
      </c>
      <c r="AP107" s="716" t="s">
        <v>3292</v>
      </c>
      <c r="AQ107" s="716" t="s">
        <v>3292</v>
      </c>
      <c r="AR107" s="716" t="s">
        <v>3292</v>
      </c>
      <c r="AS107" s="716" t="s">
        <v>3292</v>
      </c>
      <c r="AT107" s="716" t="s">
        <v>3292</v>
      </c>
      <c r="AU107" s="716" t="s">
        <v>3292</v>
      </c>
      <c r="AV107" s="716" t="s">
        <v>3292</v>
      </c>
      <c r="AW107" s="716" t="s">
        <v>3292</v>
      </c>
      <c r="AX107" s="716" t="s">
        <v>3292</v>
      </c>
      <c r="AY107" s="716" t="s">
        <v>3292</v>
      </c>
      <c r="AZ107" s="716" t="s">
        <v>3292</v>
      </c>
      <c r="BA107" s="716" t="s">
        <v>3292</v>
      </c>
      <c r="BB107" s="716" t="s">
        <v>3292</v>
      </c>
      <c r="BC107" s="716" t="s">
        <v>3292</v>
      </c>
    </row>
    <row r="108" spans="1:55" ht="32.15" customHeight="1">
      <c r="A108" s="717"/>
      <c r="B108" s="717"/>
      <c r="C108" s="717"/>
      <c r="D108" s="717"/>
      <c r="E108" s="717"/>
      <c r="F108" s="717"/>
      <c r="G108" s="717"/>
      <c r="H108" s="717" t="s">
        <v>87</v>
      </c>
      <c r="I108" s="717" t="s">
        <v>2980</v>
      </c>
      <c r="J108" s="717" t="s">
        <v>2999</v>
      </c>
      <c r="K108" s="718">
        <f>SUMIFS('소재개발 실험항목_Total_AX팀 관리'!$V$5:$V$1558,'소재개발 실험항목_Total_AX팀 관리'!$C$5:$C$1558,$H108,'소재개발 실험항목_Total_AX팀 관리'!$D$5:$D$1558,$I108,'소재개발 실험항목_Total_AX팀 관리'!$E$5:$E$1558,$J108)</f>
        <v>90</v>
      </c>
      <c r="L108" s="718">
        <f>SUMIFS('소재개발 실험항목_Total_AX팀 관리'!$Y$5:$Y$1558,'소재개발 실험항목_Total_AX팀 관리'!$C$5:$C$1558,$H108,'소재개발 실험항목_Total_AX팀 관리'!$D$5:$D$1558,$I108,'소재개발 실험항목_Total_AX팀 관리'!$E$5:$E$1558,$J108)</f>
        <v>1800</v>
      </c>
      <c r="M108" s="719">
        <f t="shared" si="3"/>
        <v>5.113636363636364E-2</v>
      </c>
      <c r="N108" s="719">
        <f t="shared" si="3"/>
        <v>1.0227272727272727</v>
      </c>
      <c r="O108" s="717"/>
      <c r="P108" s="717" t="s">
        <v>89</v>
      </c>
      <c r="Q108" s="717" t="s">
        <v>2980</v>
      </c>
      <c r="R108" s="717" t="s">
        <v>2988</v>
      </c>
      <c r="S108" s="717" t="s">
        <v>3016</v>
      </c>
      <c r="T108" s="720" t="str" cm="1">
        <f t="array" ref="T108">_xlfn.TEXTJOIN("→",TRUE,_xlfn.UNIQUE(TRIM(CLEAN(_xlfn._xlws.FILTER('소재개발 실험항목_Total_AX팀 관리'!$H$5:$H$1558,('소재개발 실험항목_Total_AX팀 관리'!$C$5:$C$1558=$P108)*('소재개발 실험항목_Total_AX팀 관리'!$D$5:$D$1558=$Q108)*('소재개발 실험항목_Total_AX팀 관리'!$E$5:$E$1558=$R108)*('소재개발 실험항목_Total_AX팀 관리'!$F$5:$F$1558=$S108)*('소재개발 실험항목_Total_AX팀 관리'!$H$5:$H$1558&lt;&gt;""),"")))))</f>
        <v>분리막 원단 및 슬러리 준비→코팅 및 건조→코팅 분리막 두께 측정</v>
      </c>
      <c r="U108" s="724">
        <f>SUMIFS('소재개발 실험항목_Total_AX팀 관리'!$V$5:$V$1558,'소재개발 실험항목_Total_AX팀 관리'!$C$5:$C$1558,$P108,'소재개발 실험항목_Total_AX팀 관리'!$D$5:$D$1558,$Q108,'소재개발 실험항목_Total_AX팀 관리'!$E$5:$E$1558,$R108,'소재개발 실험항목_Total_AX팀 관리'!$F$5:$F$1558,$S108)</f>
        <v>660</v>
      </c>
      <c r="V108" s="724">
        <f>SUMIFS('소재개발 실험항목_Total_AX팀 관리'!$Y$5:$Y$1558,'소재개발 실험항목_Total_AX팀 관리'!$C$5:$C$1558,$P108,'소재개발 실험항목_Total_AX팀 관리'!$D$5:$D$1558,$Q108,'소재개발 실험항목_Total_AX팀 관리'!$E$5:$E$1558,$R108,'소재개발 실험항목_Total_AX팀 관리'!$F$5:$F$1558,$S108)</f>
        <v>2466</v>
      </c>
      <c r="W108" s="725">
        <f t="shared" si="4"/>
        <v>0.375</v>
      </c>
      <c r="X108" s="725">
        <f t="shared" si="4"/>
        <v>1.4011363636363636</v>
      </c>
      <c r="Z108" t="s">
        <v>2979</v>
      </c>
      <c r="AA108" t="s">
        <v>174</v>
      </c>
      <c r="AB108" t="s">
        <v>839</v>
      </c>
      <c r="AC108" s="723" t="s">
        <v>3165</v>
      </c>
      <c r="AD108" s="716" t="s">
        <v>3292</v>
      </c>
      <c r="AE108" s="716" t="s">
        <v>3292</v>
      </c>
      <c r="AF108" s="716" t="s">
        <v>3292</v>
      </c>
      <c r="AG108" s="716" t="s">
        <v>3292</v>
      </c>
      <c r="AH108" s="716" t="s">
        <v>3292</v>
      </c>
      <c r="AI108" s="716" t="s">
        <v>3292</v>
      </c>
      <c r="AJ108" s="716" t="s">
        <v>3292</v>
      </c>
      <c r="AK108" s="716" t="s">
        <v>3292</v>
      </c>
      <c r="AL108" s="716" t="s">
        <v>3292</v>
      </c>
      <c r="AM108" s="716" t="s">
        <v>3292</v>
      </c>
      <c r="AN108" s="716" t="s">
        <v>3292</v>
      </c>
      <c r="AO108" s="716" t="s">
        <v>3292</v>
      </c>
      <c r="AP108" s="716">
        <v>0.14000000000000001</v>
      </c>
      <c r="AQ108" s="716">
        <v>0.48</v>
      </c>
      <c r="AR108" s="716">
        <v>0.12</v>
      </c>
      <c r="AS108" s="716">
        <v>0.16</v>
      </c>
      <c r="AT108" s="716" t="s">
        <v>3292</v>
      </c>
      <c r="AU108" s="716" t="s">
        <v>3292</v>
      </c>
      <c r="AV108" s="716" t="s">
        <v>3292</v>
      </c>
      <c r="AW108" s="716" t="s">
        <v>3292</v>
      </c>
      <c r="AX108" s="716" t="s">
        <v>3292</v>
      </c>
      <c r="AY108" s="716" t="s">
        <v>3292</v>
      </c>
      <c r="AZ108" s="716" t="s">
        <v>3292</v>
      </c>
      <c r="BA108" s="716" t="s">
        <v>3292</v>
      </c>
      <c r="BB108" s="716" t="s">
        <v>3292</v>
      </c>
      <c r="BC108" s="716" t="s">
        <v>3292</v>
      </c>
    </row>
    <row r="109" spans="1:55" ht="32.15" customHeight="1">
      <c r="A109" s="717"/>
      <c r="B109" s="717"/>
      <c r="C109" s="717"/>
      <c r="D109" s="717"/>
      <c r="E109" s="717"/>
      <c r="F109" s="717"/>
      <c r="G109" s="717"/>
      <c r="H109" s="717" t="s">
        <v>87</v>
      </c>
      <c r="I109" s="717" t="s">
        <v>2981</v>
      </c>
      <c r="J109" s="717" t="s">
        <v>3000</v>
      </c>
      <c r="K109" s="718">
        <f>SUMIFS('소재개발 실험항목_Total_AX팀 관리'!$V$5:$V$1558,'소재개발 실험항목_Total_AX팀 관리'!$C$5:$C$1558,$H109,'소재개발 실험항목_Total_AX팀 관리'!$D$5:$D$1558,$I109,'소재개발 실험항목_Total_AX팀 관리'!$E$5:$E$1558,$J109)</f>
        <v>2604</v>
      </c>
      <c r="L109" s="718">
        <f>SUMIFS('소재개발 실험항목_Total_AX팀 관리'!$Y$5:$Y$1558,'소재개발 실험항목_Total_AX팀 관리'!$C$5:$C$1558,$H109,'소재개발 실험항목_Total_AX팀 관리'!$D$5:$D$1558,$I109,'소재개발 실험항목_Total_AX팀 관리'!$E$5:$E$1558,$J109)</f>
        <v>5400</v>
      </c>
      <c r="M109" s="719">
        <f t="shared" si="3"/>
        <v>1.4795454545454545</v>
      </c>
      <c r="N109" s="719">
        <f t="shared" si="3"/>
        <v>3.0681818181818183</v>
      </c>
      <c r="O109" s="717"/>
      <c r="P109" s="717" t="s">
        <v>89</v>
      </c>
      <c r="Q109" s="717" t="s">
        <v>2980</v>
      </c>
      <c r="R109" s="717" t="s">
        <v>2988</v>
      </c>
      <c r="S109" s="717" t="s">
        <v>3019</v>
      </c>
      <c r="T109" s="720" t="str" cm="1">
        <f t="array" ref="T109">_xlfn.TEXTJOIN("→",TRUE,_xlfn.UNIQUE(TRIM(CLEAN(_xlfn._xlws.FILTER('소재개발 실험항목_Total_AX팀 관리'!$H$5:$H$1558,('소재개발 실험항목_Total_AX팀 관리'!$C$5:$C$1558=$P109)*('소재개발 실험항목_Total_AX팀 관리'!$D$5:$D$1558=$Q109)*('소재개발 실험항목_Total_AX팀 관리'!$E$5:$E$1558=$R109)*('소재개발 실험항목_Total_AX팀 관리'!$F$5:$F$1558=$S109)*('소재개발 실험항목_Total_AX팀 관리'!$H$5:$H$1558&lt;&gt;""),"")))))</f>
        <v>pilot 코팅 평가</v>
      </c>
      <c r="U109" s="724">
        <f>SUMIFS('소재개발 실험항목_Total_AX팀 관리'!$V$5:$V$1558,'소재개발 실험항목_Total_AX팀 관리'!$C$5:$C$1558,$P109,'소재개발 실험항목_Total_AX팀 관리'!$D$5:$D$1558,$Q109,'소재개발 실험항목_Total_AX팀 관리'!$E$5:$E$1558,$R109,'소재개발 실험항목_Total_AX팀 관리'!$F$5:$F$1558,$S109)</f>
        <v>17.776314706608513</v>
      </c>
      <c r="V109" s="724">
        <f>SUMIFS('소재개발 실험항목_Total_AX팀 관리'!$Y$5:$Y$1558,'소재개발 실험항목_Total_AX팀 관리'!$C$5:$C$1558,$P109,'소재개발 실험항목_Total_AX팀 관리'!$D$5:$D$1558,$Q109,'소재개발 실험항목_Total_AX팀 관리'!$E$5:$E$1558,$R109,'소재개발 실험항목_Total_AX팀 관리'!$F$5:$F$1558,$S109)</f>
        <v>17.776314706608513</v>
      </c>
      <c r="W109" s="725">
        <f t="shared" si="4"/>
        <v>1.0100178810573018E-2</v>
      </c>
      <c r="X109" s="725">
        <f t="shared" si="4"/>
        <v>1.0100178810573018E-2</v>
      </c>
      <c r="Z109" t="s">
        <v>2979</v>
      </c>
      <c r="AA109" t="s">
        <v>174</v>
      </c>
      <c r="AB109" t="s">
        <v>839</v>
      </c>
      <c r="AC109" s="723" t="s">
        <v>3166</v>
      </c>
      <c r="AD109" s="716" t="s">
        <v>3292</v>
      </c>
      <c r="AE109" s="716" t="s">
        <v>3292</v>
      </c>
      <c r="AF109" s="716">
        <v>0.53</v>
      </c>
      <c r="AG109" s="716">
        <v>0.62</v>
      </c>
      <c r="AH109" s="716" t="s">
        <v>3292</v>
      </c>
      <c r="AI109" s="716" t="s">
        <v>3292</v>
      </c>
      <c r="AJ109" s="716" t="s">
        <v>3292</v>
      </c>
      <c r="AK109" s="716" t="s">
        <v>3292</v>
      </c>
      <c r="AL109" s="716" t="s">
        <v>3292</v>
      </c>
      <c r="AM109" s="716" t="s">
        <v>3292</v>
      </c>
      <c r="AN109" s="716" t="s">
        <v>3292</v>
      </c>
      <c r="AO109" s="716" t="s">
        <v>3292</v>
      </c>
      <c r="AP109" s="716" t="s">
        <v>3292</v>
      </c>
      <c r="AQ109" s="716" t="s">
        <v>3292</v>
      </c>
      <c r="AR109" s="716" t="s">
        <v>3292</v>
      </c>
      <c r="AS109" s="716" t="s">
        <v>3292</v>
      </c>
      <c r="AT109" s="716" t="s">
        <v>3292</v>
      </c>
      <c r="AU109" s="716" t="s">
        <v>3292</v>
      </c>
      <c r="AV109" s="716" t="s">
        <v>3292</v>
      </c>
      <c r="AW109" s="716" t="s">
        <v>3292</v>
      </c>
      <c r="AX109" s="716" t="s">
        <v>3292</v>
      </c>
      <c r="AY109" s="716" t="s">
        <v>3292</v>
      </c>
      <c r="AZ109" s="716" t="s">
        <v>3292</v>
      </c>
      <c r="BA109" s="716" t="s">
        <v>3292</v>
      </c>
      <c r="BB109" s="716" t="s">
        <v>3292</v>
      </c>
      <c r="BC109" s="716" t="s">
        <v>3292</v>
      </c>
    </row>
    <row r="110" spans="1:55" ht="32.15" customHeight="1">
      <c r="A110" s="717"/>
      <c r="B110" s="717"/>
      <c r="C110" s="717"/>
      <c r="D110" s="717"/>
      <c r="E110" s="717"/>
      <c r="F110" s="717"/>
      <c r="G110" s="717"/>
      <c r="H110" s="717" t="s">
        <v>87</v>
      </c>
      <c r="I110" s="717" t="s">
        <v>2981</v>
      </c>
      <c r="J110" s="717" t="s">
        <v>2989</v>
      </c>
      <c r="K110" s="718">
        <f>SUMIFS('소재개발 실험항목_Total_AX팀 관리'!$V$5:$V$1558,'소재개발 실험항목_Total_AX팀 관리'!$C$5:$C$1558,$H110,'소재개발 실험항목_Total_AX팀 관리'!$D$5:$D$1558,$I110,'소재개발 실험항목_Total_AX팀 관리'!$E$5:$E$1558,$J110)</f>
        <v>3600</v>
      </c>
      <c r="L110" s="718">
        <f>SUMIFS('소재개발 실험항목_Total_AX팀 관리'!$Y$5:$Y$1558,'소재개발 실험항목_Total_AX팀 관리'!$C$5:$C$1558,$H110,'소재개발 실험항목_Total_AX팀 관리'!$D$5:$D$1558,$I110,'소재개발 실험항목_Total_AX팀 관리'!$E$5:$E$1558,$J110)</f>
        <v>5400</v>
      </c>
      <c r="M110" s="719">
        <f t="shared" si="3"/>
        <v>2.0454545454545454</v>
      </c>
      <c r="N110" s="719">
        <f t="shared" si="3"/>
        <v>3.0681818181818183</v>
      </c>
      <c r="O110" s="717"/>
      <c r="P110" s="717" t="s">
        <v>89</v>
      </c>
      <c r="Q110" s="717" t="s">
        <v>2980</v>
      </c>
      <c r="R110" s="717" t="s">
        <v>2984</v>
      </c>
      <c r="S110" s="717" t="s">
        <v>3017</v>
      </c>
      <c r="T110" s="720" t="str" cm="1">
        <f t="array" ref="T110">_xlfn.TEXTJOIN("→",TRUE,_xlfn.UNIQUE(TRIM(CLEAN(_xlfn._xlws.FILTER('소재개발 실험항목_Total_AX팀 관리'!$H$5:$H$1558,('소재개발 실험항목_Total_AX팀 관리'!$C$5:$C$1558=$P110)*('소재개발 실험항목_Total_AX팀 관리'!$D$5:$D$1558=$Q110)*('소재개발 실험항목_Total_AX팀 관리'!$E$5:$E$1558=$R110)*('소재개발 실험항목_Total_AX팀 관리'!$F$5:$F$1558=$S110)*('소재개발 실험항목_Total_AX팀 관리'!$H$5:$H$1558&lt;&gt;""),"")))))</f>
        <v>소재 준비→원재료 믹싱</v>
      </c>
      <c r="U110" s="724">
        <f>SUMIFS('소재개발 실험항목_Total_AX팀 관리'!$V$5:$V$1558,'소재개발 실험항목_Total_AX팀 관리'!$C$5:$C$1558,$P110,'소재개발 실험항목_Total_AX팀 관리'!$D$5:$D$1558,$Q110,'소재개발 실험항목_Total_AX팀 관리'!$E$5:$E$1558,$R110,'소재개발 실험항목_Total_AX팀 관리'!$F$5:$F$1558,$S110)</f>
        <v>660</v>
      </c>
      <c r="V110" s="724">
        <f>SUMIFS('소재개발 실험항목_Total_AX팀 관리'!$Y$5:$Y$1558,'소재개발 실험항목_Total_AX팀 관리'!$C$5:$C$1558,$P110,'소재개발 실험항목_Total_AX팀 관리'!$D$5:$D$1558,$Q110,'소재개발 실험항목_Total_AX팀 관리'!$E$5:$E$1558,$R110,'소재개발 실험항목_Total_AX팀 관리'!$F$5:$F$1558,$S110)</f>
        <v>660</v>
      </c>
      <c r="W110" s="725">
        <f t="shared" si="4"/>
        <v>0.375</v>
      </c>
      <c r="X110" s="725">
        <f t="shared" si="4"/>
        <v>0.375</v>
      </c>
      <c r="Z110" t="s">
        <v>2979</v>
      </c>
      <c r="AA110" t="s">
        <v>174</v>
      </c>
      <c r="AB110" t="s">
        <v>839</v>
      </c>
      <c r="AC110" s="723" t="s">
        <v>3167</v>
      </c>
      <c r="AD110" s="716">
        <v>0.2</v>
      </c>
      <c r="AE110" s="716">
        <v>0.28999999999999998</v>
      </c>
      <c r="AF110" s="716" t="s">
        <v>3292</v>
      </c>
      <c r="AG110" s="716" t="s">
        <v>3292</v>
      </c>
      <c r="AH110" s="716">
        <v>0.16</v>
      </c>
      <c r="AI110" s="716">
        <v>0.21</v>
      </c>
      <c r="AJ110" s="716" t="s">
        <v>3292</v>
      </c>
      <c r="AK110" s="716" t="s">
        <v>3292</v>
      </c>
      <c r="AL110" s="716" t="s">
        <v>3292</v>
      </c>
      <c r="AM110" s="716" t="s">
        <v>3292</v>
      </c>
      <c r="AN110" s="716" t="s">
        <v>3292</v>
      </c>
      <c r="AO110" s="716" t="s">
        <v>3292</v>
      </c>
      <c r="AP110" s="716" t="s">
        <v>3292</v>
      </c>
      <c r="AQ110" s="716" t="s">
        <v>3292</v>
      </c>
      <c r="AR110" s="716" t="s">
        <v>3292</v>
      </c>
      <c r="AS110" s="716" t="s">
        <v>3292</v>
      </c>
      <c r="AT110" s="716" t="s">
        <v>3292</v>
      </c>
      <c r="AU110" s="716" t="s">
        <v>3292</v>
      </c>
      <c r="AV110" s="716" t="s">
        <v>3292</v>
      </c>
      <c r="AW110" s="716" t="s">
        <v>3292</v>
      </c>
      <c r="AX110" s="716" t="s">
        <v>3292</v>
      </c>
      <c r="AY110" s="716" t="s">
        <v>3292</v>
      </c>
      <c r="AZ110" s="716" t="s">
        <v>3292</v>
      </c>
      <c r="BA110" s="716" t="s">
        <v>3292</v>
      </c>
      <c r="BB110" s="716" t="s">
        <v>3292</v>
      </c>
      <c r="BC110" s="716" t="s">
        <v>3292</v>
      </c>
    </row>
    <row r="111" spans="1:55" ht="32.15" customHeight="1">
      <c r="A111" s="717"/>
      <c r="B111" s="717"/>
      <c r="C111" s="717"/>
      <c r="D111" s="717"/>
      <c r="E111" s="717"/>
      <c r="F111" s="717"/>
      <c r="G111" s="717"/>
      <c r="H111" s="717" t="s">
        <v>87</v>
      </c>
      <c r="I111" s="717" t="s">
        <v>2981</v>
      </c>
      <c r="J111" s="717" t="s">
        <v>2987</v>
      </c>
      <c r="K111" s="718">
        <f>SUMIFS('소재개발 실험항목_Total_AX팀 관리'!$V$5:$V$1558,'소재개발 실험항목_Total_AX팀 관리'!$C$5:$C$1558,$H111,'소재개발 실험항목_Total_AX팀 관리'!$D$5:$D$1558,$I111,'소재개발 실험항목_Total_AX팀 관리'!$E$5:$E$1558,$J111)</f>
        <v>249.59999999999997</v>
      </c>
      <c r="L111" s="718">
        <f>SUMIFS('소재개발 실험항목_Total_AX팀 관리'!$Y$5:$Y$1558,'소재개발 실험항목_Total_AX팀 관리'!$C$5:$C$1558,$H111,'소재개발 실험항목_Total_AX팀 관리'!$D$5:$D$1558,$I111,'소재개발 실험항목_Total_AX팀 관리'!$E$5:$E$1558,$J111)</f>
        <v>2496</v>
      </c>
      <c r="M111" s="719">
        <f t="shared" si="3"/>
        <v>0.14181818181818179</v>
      </c>
      <c r="N111" s="719">
        <f t="shared" si="3"/>
        <v>1.4181818181818182</v>
      </c>
      <c r="O111" s="717"/>
      <c r="P111" s="717" t="s">
        <v>89</v>
      </c>
      <c r="Q111" s="717" t="s">
        <v>2980</v>
      </c>
      <c r="R111" s="717" t="s">
        <v>2985</v>
      </c>
      <c r="S111" s="717" t="s">
        <v>346</v>
      </c>
      <c r="T111" s="720" t="str" cm="1">
        <f t="array" ref="T111">_xlfn.TEXTJOIN("→",TRUE,_xlfn.UNIQUE(TRIM(CLEAN(_xlfn._xlws.FILTER('소재개발 실험항목_Total_AX팀 관리'!$H$5:$H$1558,('소재개발 실험항목_Total_AX팀 관리'!$C$5:$C$1558=$P111)*('소재개발 실험항목_Total_AX팀 관리'!$D$5:$D$1558=$Q111)*('소재개발 실험항목_Total_AX팀 관리'!$E$5:$E$1558=$R111)*('소재개발 실험항목_Total_AX팀 관리'!$F$5:$F$1558=$S111)*('소재개발 실험항목_Total_AX팀 관리'!$H$5:$H$1558&lt;&gt;""),"")))))</f>
        <v>모노셀 용 샘플 타발→양/음극 tap 닦기→전극 V/D 챔버로 이동→전극 건조→실링 후, 모노셀 수작업실 전달→모노셀 조립→수작업실에서 모노셀 수령→모노셀 건조→건조된 모노셀 실링 후, degas 장비로 이동→건조된 모노셀에 전해질을 주액하는 공정→전해액 wetting→모노셀 실링→활성화전 PP→비어있는 충방전 채널에 모노셀 체결→모노셀의 활성화 공정→활성화 완료된 모노셀, degas 장비로 이동→모노셀 resealing</v>
      </c>
      <c r="U111" s="724">
        <f>SUMIFS('소재개발 실험항목_Total_AX팀 관리'!$V$5:$V$1558,'소재개발 실험항목_Total_AX팀 관리'!$C$5:$C$1558,$P111,'소재개발 실험항목_Total_AX팀 관리'!$D$5:$D$1558,$Q111,'소재개발 실험항목_Total_AX팀 관리'!$E$5:$E$1558,$R111,'소재개발 실험항목_Total_AX팀 관리'!$F$5:$F$1558,$S111)</f>
        <v>1346.4</v>
      </c>
      <c r="V111" s="724">
        <f>SUMIFS('소재개발 실험항목_Total_AX팀 관리'!$Y$5:$Y$1558,'소재개발 실험항목_Total_AX팀 관리'!$C$5:$C$1558,$P111,'소재개발 실험항목_Total_AX팀 관리'!$D$5:$D$1558,$Q111,'소재개발 실험항목_Total_AX팀 관리'!$E$5:$E$1558,$R111,'소재개발 실험항목_Total_AX팀 관리'!$F$5:$F$1558,$S111)</f>
        <v>1346.4</v>
      </c>
      <c r="W111" s="725">
        <f t="shared" si="4"/>
        <v>0.76500000000000001</v>
      </c>
      <c r="X111" s="725">
        <f t="shared" si="4"/>
        <v>0.76500000000000001</v>
      </c>
      <c r="Z111" t="s">
        <v>2979</v>
      </c>
      <c r="AA111" t="s">
        <v>174</v>
      </c>
      <c r="AB111" t="s">
        <v>926</v>
      </c>
      <c r="AC111" s="723" t="s">
        <v>915</v>
      </c>
      <c r="AD111" s="716" t="s">
        <v>3292</v>
      </c>
      <c r="AE111" s="716" t="s">
        <v>3292</v>
      </c>
      <c r="AF111" s="716" t="s">
        <v>3296</v>
      </c>
      <c r="AG111" s="716" t="s">
        <v>3296</v>
      </c>
      <c r="AH111" s="716" t="s">
        <v>3292</v>
      </c>
      <c r="AI111" s="716" t="s">
        <v>3292</v>
      </c>
      <c r="AJ111" s="716" t="s">
        <v>3292</v>
      </c>
      <c r="AK111" s="716" t="s">
        <v>3292</v>
      </c>
      <c r="AL111" s="716" t="s">
        <v>3292</v>
      </c>
      <c r="AM111" s="716" t="s">
        <v>3292</v>
      </c>
      <c r="AN111" s="716" t="s">
        <v>3292</v>
      </c>
      <c r="AO111" s="716" t="s">
        <v>3292</v>
      </c>
      <c r="AP111" s="716" t="s">
        <v>3292</v>
      </c>
      <c r="AQ111" s="716" t="s">
        <v>3292</v>
      </c>
      <c r="AR111" s="716" t="s">
        <v>3292</v>
      </c>
      <c r="AS111" s="716" t="s">
        <v>3292</v>
      </c>
      <c r="AT111" s="716" t="s">
        <v>3292</v>
      </c>
      <c r="AU111" s="716" t="s">
        <v>3292</v>
      </c>
      <c r="AV111" s="716" t="s">
        <v>3292</v>
      </c>
      <c r="AW111" s="716" t="s">
        <v>3292</v>
      </c>
      <c r="AX111" s="716" t="s">
        <v>3292</v>
      </c>
      <c r="AY111" s="716" t="s">
        <v>3292</v>
      </c>
      <c r="AZ111" s="716" t="s">
        <v>3292</v>
      </c>
      <c r="BA111" s="716" t="s">
        <v>3292</v>
      </c>
      <c r="BB111" s="716" t="s">
        <v>3292</v>
      </c>
      <c r="BC111" s="716" t="s">
        <v>3292</v>
      </c>
    </row>
    <row r="112" spans="1:55" ht="32.15" customHeight="1">
      <c r="A112" s="717"/>
      <c r="B112" s="717"/>
      <c r="C112" s="717"/>
      <c r="D112" s="717"/>
      <c r="E112" s="717"/>
      <c r="F112" s="717"/>
      <c r="G112" s="717"/>
      <c r="H112" s="717"/>
      <c r="I112" s="717"/>
      <c r="J112" s="717"/>
      <c r="K112" s="717"/>
      <c r="L112" s="717"/>
      <c r="M112" s="717"/>
      <c r="N112" s="717"/>
      <c r="O112" s="717"/>
      <c r="P112" s="717" t="s">
        <v>89</v>
      </c>
      <c r="Q112" s="717" t="s">
        <v>2980</v>
      </c>
      <c r="R112" s="717" t="s">
        <v>2985</v>
      </c>
      <c r="S112" s="717" t="s">
        <v>3020</v>
      </c>
      <c r="T112" s="720" t="str" cm="1">
        <f t="array" ref="T112">_xlfn.TEXTJOIN("→",TRUE,_xlfn.UNIQUE(TRIM(CLEAN(_xlfn._xlws.FILTER('소재개발 실험항목_Total_AX팀 관리'!$H$5:$H$1558,('소재개발 실험항목_Total_AX팀 관리'!$C$5:$C$1558=$P112)*('소재개발 실험항목_Total_AX팀 관리'!$D$5:$D$1558=$Q112)*('소재개발 실험항목_Total_AX팀 관리'!$E$5:$E$1558=$R112)*('소재개발 실험항목_Total_AX팀 관리'!$F$5:$F$1558=$S112)*('소재개발 실험항목_Total_AX팀 관리'!$H$5:$H$1558&lt;&gt;""),"")))))</f>
        <v>원통형 셀 제작용 샘플 준비</v>
      </c>
      <c r="U112" s="724">
        <f>SUMIFS('소재개발 실험항목_Total_AX팀 관리'!$V$5:$V$1558,'소재개발 실험항목_Total_AX팀 관리'!$C$5:$C$1558,$P112,'소재개발 실험항목_Total_AX팀 관리'!$D$5:$D$1558,$Q112,'소재개발 실험항목_Total_AX팀 관리'!$E$5:$E$1558,$R112,'소재개발 실험항목_Total_AX팀 관리'!$F$5:$F$1558,$S112)</f>
        <v>768</v>
      </c>
      <c r="V112" s="724">
        <f>SUMIFS('소재개발 실험항목_Total_AX팀 관리'!$Y$5:$Y$1558,'소재개발 실험항목_Total_AX팀 관리'!$C$5:$C$1558,$P112,'소재개발 실험항목_Total_AX팀 관리'!$D$5:$D$1558,$Q112,'소재개발 실험항목_Total_AX팀 관리'!$E$5:$E$1558,$R112,'소재개발 실험항목_Total_AX팀 관리'!$F$5:$F$1558,$S112)</f>
        <v>768</v>
      </c>
      <c r="W112" s="725">
        <f t="shared" si="4"/>
        <v>0.43636363636363634</v>
      </c>
      <c r="X112" s="725">
        <f t="shared" si="4"/>
        <v>0.43636363636363634</v>
      </c>
      <c r="Z112" t="s">
        <v>2979</v>
      </c>
      <c r="AA112" t="s">
        <v>174</v>
      </c>
      <c r="AB112" t="s">
        <v>876</v>
      </c>
      <c r="AC112" s="723" t="s">
        <v>3168</v>
      </c>
      <c r="AD112" s="716" t="s">
        <v>3292</v>
      </c>
      <c r="AE112" s="716" t="s">
        <v>3292</v>
      </c>
      <c r="AF112" s="716">
        <v>0.14000000000000001</v>
      </c>
      <c r="AG112" s="716">
        <v>0.18</v>
      </c>
      <c r="AH112" s="716" t="s">
        <v>3292</v>
      </c>
      <c r="AI112" s="716" t="s">
        <v>3292</v>
      </c>
      <c r="AJ112" s="716" t="s">
        <v>3292</v>
      </c>
      <c r="AK112" s="716" t="s">
        <v>3292</v>
      </c>
      <c r="AL112" s="716" t="s">
        <v>3292</v>
      </c>
      <c r="AM112" s="716" t="s">
        <v>3292</v>
      </c>
      <c r="AN112" s="716" t="s">
        <v>3292</v>
      </c>
      <c r="AO112" s="716" t="s">
        <v>3292</v>
      </c>
      <c r="AP112" s="716" t="s">
        <v>3292</v>
      </c>
      <c r="AQ112" s="716" t="s">
        <v>3292</v>
      </c>
      <c r="AR112" s="716" t="s">
        <v>3292</v>
      </c>
      <c r="AS112" s="716" t="s">
        <v>3292</v>
      </c>
      <c r="AT112" s="716" t="s">
        <v>3292</v>
      </c>
      <c r="AU112" s="716" t="s">
        <v>3292</v>
      </c>
      <c r="AV112" s="716" t="s">
        <v>3292</v>
      </c>
      <c r="AW112" s="716" t="s">
        <v>3292</v>
      </c>
      <c r="AX112" s="716" t="s">
        <v>3292</v>
      </c>
      <c r="AY112" s="716" t="s">
        <v>3292</v>
      </c>
      <c r="AZ112" s="716" t="s">
        <v>3292</v>
      </c>
      <c r="BA112" s="716" t="s">
        <v>3292</v>
      </c>
      <c r="BB112" s="716" t="s">
        <v>3292</v>
      </c>
      <c r="BC112" s="716" t="s">
        <v>3292</v>
      </c>
    </row>
    <row r="113" spans="1:55" ht="32.15" customHeight="1">
      <c r="A113" s="717"/>
      <c r="B113" s="717"/>
      <c r="C113" s="717"/>
      <c r="D113" s="717"/>
      <c r="E113" s="717"/>
      <c r="F113" s="717"/>
      <c r="G113" s="717"/>
      <c r="H113" s="717"/>
      <c r="I113" s="717"/>
      <c r="J113" s="717"/>
      <c r="K113" s="717"/>
      <c r="L113" s="717"/>
      <c r="M113" s="717"/>
      <c r="N113" s="717"/>
      <c r="O113" s="717"/>
      <c r="P113" s="717" t="s">
        <v>89</v>
      </c>
      <c r="Q113" s="717" t="s">
        <v>2981</v>
      </c>
      <c r="R113" s="717" t="s">
        <v>2986</v>
      </c>
      <c r="S113" s="717" t="s">
        <v>3004</v>
      </c>
      <c r="T113" s="720" t="str" cm="1">
        <f t="array" ref="T113">_xlfn.TEXTJOIN("→",TRUE,_xlfn.UNIQUE(TRIM(CLEAN(_xlfn._xlws.FILTER('소재개발 실험항목_Total_AX팀 관리'!$H$5:$H$1558,('소재개발 실험항목_Total_AX팀 관리'!$C$5:$C$1558=$P113)*('소재개발 실험항목_Total_AX팀 관리'!$D$5:$D$1558=$Q113)*('소재개발 실험항목_Total_AX팀 관리'!$E$5:$E$1558=$R113)*('소재개발 실험항목_Total_AX팀 관리'!$F$5:$F$1558=$S113)*('소재개발 실험항목_Total_AX팀 관리'!$H$5:$H$1558&lt;&gt;""),"")))))</f>
        <v>셀 평가 (고온수명)→셀 평가 (고온저장)</v>
      </c>
      <c r="U113" s="724">
        <f>SUMIFS('소재개발 실험항목_Total_AX팀 관리'!$V$5:$V$1558,'소재개발 실험항목_Total_AX팀 관리'!$C$5:$C$1558,$P113,'소재개발 실험항목_Total_AX팀 관리'!$D$5:$D$1558,$Q113,'소재개발 실험항목_Total_AX팀 관리'!$E$5:$E$1558,$R113,'소재개발 실험항목_Total_AX팀 관리'!$F$5:$F$1558,$S113)</f>
        <v>52.800000000000004</v>
      </c>
      <c r="V113" s="724">
        <f>SUMIFS('소재개발 실험항목_Total_AX팀 관리'!$Y$5:$Y$1558,'소재개발 실험항목_Total_AX팀 관리'!$C$5:$C$1558,$P113,'소재개발 실험항목_Total_AX팀 관리'!$D$5:$D$1558,$Q113,'소재개발 실험항목_Total_AX팀 관리'!$E$5:$E$1558,$R113,'소재개발 실험항목_Total_AX팀 관리'!$F$5:$F$1558,$S113)</f>
        <v>52.800000000000004</v>
      </c>
      <c r="W113" s="725">
        <f t="shared" si="4"/>
        <v>3.0000000000000002E-2</v>
      </c>
      <c r="X113" s="725">
        <f t="shared" si="4"/>
        <v>3.0000000000000002E-2</v>
      </c>
      <c r="Z113" t="s">
        <v>2979</v>
      </c>
      <c r="AA113" t="s">
        <v>174</v>
      </c>
      <c r="AB113" t="s">
        <v>868</v>
      </c>
      <c r="AC113" s="723" t="s">
        <v>3080</v>
      </c>
      <c r="AD113" s="716">
        <v>0.41</v>
      </c>
      <c r="AE113" s="716">
        <v>0.61</v>
      </c>
      <c r="AF113" s="716">
        <v>0.2</v>
      </c>
      <c r="AG113" s="716">
        <v>0.26</v>
      </c>
      <c r="AH113" s="716">
        <v>0.19</v>
      </c>
      <c r="AI113" s="716">
        <v>0.25</v>
      </c>
      <c r="AJ113" s="716">
        <v>0.24</v>
      </c>
      <c r="AK113" s="716">
        <v>0.39</v>
      </c>
      <c r="AL113" s="716">
        <v>1.35</v>
      </c>
      <c r="AM113" s="716">
        <v>5.41</v>
      </c>
      <c r="AN113" s="716">
        <v>7.0000000000000007E-2</v>
      </c>
      <c r="AO113" s="716">
        <v>0.37</v>
      </c>
      <c r="AP113" s="716">
        <v>0.1</v>
      </c>
      <c r="AQ113" s="716">
        <v>0.85</v>
      </c>
      <c r="AR113" s="716">
        <v>0.18</v>
      </c>
      <c r="AS113" s="716">
        <v>0.23</v>
      </c>
      <c r="AT113" s="716" t="s">
        <v>3292</v>
      </c>
      <c r="AU113" s="716" t="s">
        <v>3292</v>
      </c>
      <c r="AV113" s="716" t="s">
        <v>3292</v>
      </c>
      <c r="AW113" s="716" t="s">
        <v>3292</v>
      </c>
      <c r="AX113" s="716" t="s">
        <v>3292</v>
      </c>
      <c r="AY113" s="716" t="s">
        <v>3292</v>
      </c>
      <c r="AZ113" s="716" t="s">
        <v>3292</v>
      </c>
      <c r="BA113" s="716" t="s">
        <v>3292</v>
      </c>
      <c r="BB113" s="716" t="s">
        <v>3292</v>
      </c>
      <c r="BC113" s="716" t="s">
        <v>3292</v>
      </c>
    </row>
    <row r="114" spans="1:55" ht="32.15" customHeight="1">
      <c r="A114" s="717"/>
      <c r="B114" s="717"/>
      <c r="C114" s="717"/>
      <c r="D114" s="717"/>
      <c r="E114" s="717"/>
      <c r="F114" s="717"/>
      <c r="G114" s="717"/>
      <c r="H114" s="717"/>
      <c r="I114" s="717"/>
      <c r="J114" s="717"/>
      <c r="K114" s="717"/>
      <c r="L114" s="717"/>
      <c r="M114" s="717"/>
      <c r="N114" s="717"/>
      <c r="O114" s="717"/>
      <c r="P114" s="717" t="s">
        <v>89</v>
      </c>
      <c r="Q114" s="717" t="s">
        <v>2981</v>
      </c>
      <c r="R114" s="717" t="s">
        <v>2986</v>
      </c>
      <c r="S114" s="717" t="s">
        <v>3005</v>
      </c>
      <c r="T114" s="720" t="str" cm="1">
        <f t="array" ref="T114">_xlfn.TEXTJOIN("→",TRUE,_xlfn.UNIQUE(TRIM(CLEAN(_xlfn._xlws.FILTER('소재개발 실험항목_Total_AX팀 관리'!$H$5:$H$1558,('소재개발 실험항목_Total_AX팀 관리'!$C$5:$C$1558=$P114)*('소재개발 실험항목_Total_AX팀 관리'!$D$5:$D$1558=$Q114)*('소재개발 실험항목_Total_AX팀 관리'!$E$5:$E$1558=$R114)*('소재개발 실험항목_Total_AX팀 관리'!$F$5:$F$1558=$S114)*('소재개발 실험항목_Total_AX팀 관리'!$H$5:$H$1558&lt;&gt;""),"")))))</f>
        <v>비어있는 충방전 채널에 모노셀 체결→모노셀 용량 및 (LT)HPPC 평가→Data 정리→모노셀 EIS 측정</v>
      </c>
      <c r="U114" s="724">
        <f>SUMIFS('소재개발 실험항목_Total_AX팀 관리'!$V$5:$V$1558,'소재개발 실험항목_Total_AX팀 관리'!$C$5:$C$1558,$P114,'소재개발 실험항목_Total_AX팀 관리'!$D$5:$D$1558,$Q114,'소재개발 실험항목_Total_AX팀 관리'!$E$5:$E$1558,$R114,'소재개발 실험항목_Total_AX팀 관리'!$F$5:$F$1558,$S114)</f>
        <v>198</v>
      </c>
      <c r="V114" s="724">
        <f>SUMIFS('소재개발 실험항목_Total_AX팀 관리'!$Y$5:$Y$1558,'소재개발 실험항목_Total_AX팀 관리'!$C$5:$C$1558,$P114,'소재개발 실험항목_Total_AX팀 관리'!$D$5:$D$1558,$Q114,'소재개발 실험항목_Total_AX팀 관리'!$E$5:$E$1558,$R114,'소재개발 실험항목_Total_AX팀 관리'!$F$5:$F$1558,$S114)</f>
        <v>198</v>
      </c>
      <c r="W114" s="725">
        <f t="shared" si="4"/>
        <v>0.1125</v>
      </c>
      <c r="X114" s="725">
        <f t="shared" si="4"/>
        <v>0.1125</v>
      </c>
      <c r="Z114" t="s">
        <v>2979</v>
      </c>
      <c r="AA114" t="s">
        <v>174</v>
      </c>
      <c r="AB114" t="s">
        <v>3263</v>
      </c>
      <c r="AC114" s="723" t="s">
        <v>910</v>
      </c>
      <c r="AD114" s="716" t="s">
        <v>3292</v>
      </c>
      <c r="AE114" s="716" t="s">
        <v>3292</v>
      </c>
      <c r="AF114" s="716" t="s">
        <v>3292</v>
      </c>
      <c r="AG114" s="716" t="s">
        <v>3292</v>
      </c>
      <c r="AH114" s="716" t="s">
        <v>3292</v>
      </c>
      <c r="AI114" s="716" t="s">
        <v>3292</v>
      </c>
      <c r="AJ114" s="716" t="s">
        <v>3292</v>
      </c>
      <c r="AK114" s="716" t="s">
        <v>3292</v>
      </c>
      <c r="AL114" s="716" t="s">
        <v>3292</v>
      </c>
      <c r="AM114" s="716" t="s">
        <v>3292</v>
      </c>
      <c r="AN114" s="716" t="s">
        <v>3292</v>
      </c>
      <c r="AO114" s="716" t="s">
        <v>3292</v>
      </c>
      <c r="AP114" s="716" t="s">
        <v>3296</v>
      </c>
      <c r="AQ114" s="716" t="s">
        <v>3296</v>
      </c>
      <c r="AR114" s="716" t="s">
        <v>3292</v>
      </c>
      <c r="AS114" s="716" t="s">
        <v>3292</v>
      </c>
      <c r="AT114" s="716" t="s">
        <v>3292</v>
      </c>
      <c r="AU114" s="716" t="s">
        <v>3292</v>
      </c>
      <c r="AV114" s="716" t="s">
        <v>3292</v>
      </c>
      <c r="AW114" s="716" t="s">
        <v>3292</v>
      </c>
      <c r="AX114" s="716" t="s">
        <v>3292</v>
      </c>
      <c r="AY114" s="716" t="s">
        <v>3292</v>
      </c>
      <c r="AZ114" s="716" t="s">
        <v>3292</v>
      </c>
      <c r="BA114" s="716" t="s">
        <v>3292</v>
      </c>
      <c r="BB114" s="716" t="s">
        <v>3292</v>
      </c>
      <c r="BC114" s="716" t="s">
        <v>3292</v>
      </c>
    </row>
    <row r="115" spans="1:55" ht="32.15" customHeight="1">
      <c r="A115" s="717"/>
      <c r="B115" s="717"/>
      <c r="C115" s="717"/>
      <c r="D115" s="717"/>
      <c r="E115" s="717"/>
      <c r="F115" s="717"/>
      <c r="G115" s="717"/>
      <c r="H115" s="717"/>
      <c r="I115" s="717"/>
      <c r="J115" s="717"/>
      <c r="K115" s="717"/>
      <c r="L115" s="717"/>
      <c r="M115" s="717"/>
      <c r="N115" s="717"/>
      <c r="O115" s="717"/>
      <c r="P115" s="717" t="s">
        <v>89</v>
      </c>
      <c r="Q115" s="717" t="s">
        <v>2981</v>
      </c>
      <c r="R115" s="717" t="s">
        <v>2989</v>
      </c>
      <c r="S115" s="717" t="s">
        <v>3021</v>
      </c>
      <c r="T115" s="720" t="str" cm="1">
        <f t="array" ref="T115">_xlfn.TEXTJOIN("→",TRUE,_xlfn.UNIQUE(TRIM(CLEAN(_xlfn._xlws.FILTER('소재개발 실험항목_Total_AX팀 관리'!$H$5:$H$1558,('소재개발 실험항목_Total_AX팀 관리'!$C$5:$C$1558=$P115)*('소재개발 실험항목_Total_AX팀 관리'!$D$5:$D$1558=$Q115)*('소재개발 실험항목_Total_AX팀 관리'!$E$5:$E$1558=$R115)*('소재개발 실험항목_Total_AX팀 관리'!$F$5:$F$1558=$S115)*('소재개발 실험항목_Total_AX팀 관리'!$H$5:$H$1558&lt;&gt;""),"")))))</f>
        <v>충방전기 cell 체결→HPPC 측정→Data 정리→EIS 측정→셀 평가 (고온수명)→셀 평가 (고온저장)</v>
      </c>
      <c r="U115" s="724">
        <f>SUMIFS('소재개발 실험항목_Total_AX팀 관리'!$V$5:$V$1558,'소재개발 실험항목_Total_AX팀 관리'!$C$5:$C$1558,$P115,'소재개발 실험항목_Total_AX팀 관리'!$D$5:$D$1558,$Q115,'소재개발 실험항목_Total_AX팀 관리'!$E$5:$E$1558,$R115,'소재개발 실험항목_Total_AX팀 관리'!$F$5:$F$1558,$S115)</f>
        <v>144</v>
      </c>
      <c r="V115" s="724">
        <f>SUMIFS('소재개발 실험항목_Total_AX팀 관리'!$Y$5:$Y$1558,'소재개발 실험항목_Total_AX팀 관리'!$C$5:$C$1558,$P115,'소재개발 실험항목_Total_AX팀 관리'!$D$5:$D$1558,$Q115,'소재개발 실험항목_Total_AX팀 관리'!$E$5:$E$1558,$R115,'소재개발 실험항목_Total_AX팀 관리'!$F$5:$F$1558,$S115)</f>
        <v>144</v>
      </c>
      <c r="W115" s="725">
        <f t="shared" si="4"/>
        <v>8.1818181818181818E-2</v>
      </c>
      <c r="X115" s="725">
        <f t="shared" si="4"/>
        <v>8.1818181818181818E-2</v>
      </c>
      <c r="Z115" t="s">
        <v>2979</v>
      </c>
      <c r="AA115" t="s">
        <v>174</v>
      </c>
      <c r="AB115" t="s">
        <v>3264</v>
      </c>
      <c r="AC115" s="723" t="s">
        <v>3169</v>
      </c>
      <c r="AD115" s="716" t="s">
        <v>3292</v>
      </c>
      <c r="AE115" s="716" t="s">
        <v>3292</v>
      </c>
      <c r="AF115" s="716" t="s">
        <v>3292</v>
      </c>
      <c r="AG115" s="716" t="s">
        <v>3292</v>
      </c>
      <c r="AH115" s="716" t="s">
        <v>3292</v>
      </c>
      <c r="AI115" s="716" t="s">
        <v>3292</v>
      </c>
      <c r="AJ115" s="716" t="s">
        <v>3292</v>
      </c>
      <c r="AK115" s="716" t="s">
        <v>3292</v>
      </c>
      <c r="AL115" s="716" t="s">
        <v>3292</v>
      </c>
      <c r="AM115" s="716" t="s">
        <v>3292</v>
      </c>
      <c r="AN115" s="716" t="s">
        <v>3292</v>
      </c>
      <c r="AO115" s="716" t="s">
        <v>3292</v>
      </c>
      <c r="AP115" s="716" t="s">
        <v>3296</v>
      </c>
      <c r="AQ115" s="716" t="s">
        <v>3296</v>
      </c>
      <c r="AR115" s="716" t="s">
        <v>3292</v>
      </c>
      <c r="AS115" s="716" t="s">
        <v>3292</v>
      </c>
      <c r="AT115" s="716" t="s">
        <v>3292</v>
      </c>
      <c r="AU115" s="716" t="s">
        <v>3292</v>
      </c>
      <c r="AV115" s="716" t="s">
        <v>3292</v>
      </c>
      <c r="AW115" s="716" t="s">
        <v>3292</v>
      </c>
      <c r="AX115" s="716" t="s">
        <v>3292</v>
      </c>
      <c r="AY115" s="716" t="s">
        <v>3292</v>
      </c>
      <c r="AZ115" s="716" t="s">
        <v>3292</v>
      </c>
      <c r="BA115" s="716" t="s">
        <v>3292</v>
      </c>
      <c r="BB115" s="716" t="s">
        <v>3292</v>
      </c>
      <c r="BC115" s="716" t="s">
        <v>3292</v>
      </c>
    </row>
    <row r="116" spans="1:55" ht="32.15" customHeight="1">
      <c r="A116" s="717"/>
      <c r="B116" s="717"/>
      <c r="C116" s="717"/>
      <c r="D116" s="717"/>
      <c r="E116" s="717"/>
      <c r="F116" s="717"/>
      <c r="G116" s="717"/>
      <c r="H116" s="717"/>
      <c r="I116" s="717"/>
      <c r="J116" s="717"/>
      <c r="K116" s="717"/>
      <c r="L116" s="717"/>
      <c r="M116" s="717"/>
      <c r="N116" s="717"/>
      <c r="O116" s="717"/>
      <c r="P116" s="717" t="s">
        <v>188</v>
      </c>
      <c r="Q116" s="717" t="s">
        <v>2979</v>
      </c>
      <c r="R116" s="717" t="s">
        <v>2990</v>
      </c>
      <c r="S116" s="717" t="s">
        <v>3022</v>
      </c>
      <c r="T116" s="722" t="str" cm="1">
        <f t="array" ref="T116">_xlfn.TEXTJOIN("→",TRUE,_xlfn.UNIQUE(TRIM(CLEAN(_xlfn._xlws.FILTER('소재개발 실험항목_Total_AX팀 관리'!$H$5:$H$1558,('소재개발 실험항목_Total_AX팀 관리'!$C$5:$C$1558=$P116)*('소재개발 실험항목_Total_AX팀 관리'!$D$5:$D$1558=$Q116)*('소재개발 실험항목_Total_AX팀 관리'!$E$5:$E$1558=$R116)*('소재개발 실험항목_Total_AX팀 관리'!$F$5:$F$1558=$S116)*('소재개발 실험항목_Total_AX팀 관리'!$H$5:$H$1558&lt;&gt;""),"")))))</f>
        <v>양극의 가스발생량 평가→Data 정리</v>
      </c>
      <c r="U116" s="724">
        <f>SUMIFS('소재개발 실험항목_Total_AX팀 관리'!$V$5:$V$1558,'소재개발 실험항목_Total_AX팀 관리'!$C$5:$C$1558,$P116,'소재개발 실험항목_Total_AX팀 관리'!$D$5:$D$1558,$Q116,'소재개발 실험항목_Total_AX팀 관리'!$E$5:$E$1558,$R116,'소재개발 실험항목_Total_AX팀 관리'!$F$5:$F$1558,$S116)</f>
        <v>187.2</v>
      </c>
      <c r="V116" s="724">
        <f>SUMIFS('소재개발 실험항목_Total_AX팀 관리'!$Y$5:$Y$1558,'소재개발 실험항목_Total_AX팀 관리'!$C$5:$C$1558,$P116,'소재개발 실험항목_Total_AX팀 관리'!$D$5:$D$1558,$Q116,'소재개발 실험항목_Total_AX팀 관리'!$E$5:$E$1558,$R116,'소재개발 실험항목_Total_AX팀 관리'!$F$5:$F$1558,$S116)</f>
        <v>936</v>
      </c>
      <c r="W116" s="725">
        <f t="shared" si="4"/>
        <v>0.10636363636363635</v>
      </c>
      <c r="X116" s="725">
        <f t="shared" si="4"/>
        <v>0.53181818181818186</v>
      </c>
      <c r="Z116" t="s">
        <v>2979</v>
      </c>
      <c r="AA116" t="s">
        <v>174</v>
      </c>
      <c r="AB116" t="s">
        <v>3025</v>
      </c>
      <c r="AC116" s="723" t="s">
        <v>3170</v>
      </c>
      <c r="AD116" s="716" t="s">
        <v>3292</v>
      </c>
      <c r="AE116" s="716" t="s">
        <v>3292</v>
      </c>
      <c r="AF116" s="716" t="s">
        <v>3292</v>
      </c>
      <c r="AG116" s="716" t="s">
        <v>3292</v>
      </c>
      <c r="AH116" s="716" t="s">
        <v>3292</v>
      </c>
      <c r="AI116" s="716" t="s">
        <v>3292</v>
      </c>
      <c r="AJ116" s="716" t="s">
        <v>3292</v>
      </c>
      <c r="AK116" s="716" t="s">
        <v>3292</v>
      </c>
      <c r="AL116" s="716" t="s">
        <v>3292</v>
      </c>
      <c r="AM116" s="716" t="s">
        <v>3292</v>
      </c>
      <c r="AN116" s="716" t="s">
        <v>3292</v>
      </c>
      <c r="AO116" s="716" t="s">
        <v>3292</v>
      </c>
      <c r="AP116" s="716">
        <v>0</v>
      </c>
      <c r="AQ116" s="716">
        <v>0.19</v>
      </c>
      <c r="AR116" s="716">
        <v>0.05</v>
      </c>
      <c r="AS116" s="716">
        <v>0.06</v>
      </c>
      <c r="AT116" s="716" t="s">
        <v>3292</v>
      </c>
      <c r="AU116" s="716" t="s">
        <v>3292</v>
      </c>
      <c r="AV116" s="716" t="s">
        <v>3292</v>
      </c>
      <c r="AW116" s="716" t="s">
        <v>3292</v>
      </c>
      <c r="AX116" s="716" t="s">
        <v>3292</v>
      </c>
      <c r="AY116" s="716" t="s">
        <v>3292</v>
      </c>
      <c r="AZ116" s="716" t="s">
        <v>3292</v>
      </c>
      <c r="BA116" s="716" t="s">
        <v>3292</v>
      </c>
      <c r="BB116" s="716" t="s">
        <v>3292</v>
      </c>
      <c r="BC116" s="716" t="s">
        <v>3292</v>
      </c>
    </row>
    <row r="117" spans="1:55" ht="32.15" customHeight="1">
      <c r="A117" s="717"/>
      <c r="B117" s="717"/>
      <c r="C117" s="717"/>
      <c r="D117" s="717"/>
      <c r="E117" s="717"/>
      <c r="F117" s="717"/>
      <c r="G117" s="717"/>
      <c r="H117" s="717"/>
      <c r="I117" s="717"/>
      <c r="J117" s="717"/>
      <c r="K117" s="717"/>
      <c r="L117" s="717"/>
      <c r="M117" s="717"/>
      <c r="N117" s="717"/>
      <c r="O117" s="717"/>
      <c r="P117" s="717" t="s">
        <v>188</v>
      </c>
      <c r="Q117" s="717" t="s">
        <v>2979</v>
      </c>
      <c r="R117" s="717" t="s">
        <v>2983</v>
      </c>
      <c r="S117" s="717" t="s">
        <v>877</v>
      </c>
      <c r="T117" s="722" t="str" cm="1">
        <f t="array" ref="T117">_xlfn.TEXTJOIN("→",TRUE,_xlfn.UNIQUE(TRIM(CLEAN(_xlfn._xlws.FILTER('소재개발 실험항목_Total_AX팀 관리'!$H$5:$H$1558,('소재개발 실험항목_Total_AX팀 관리'!$C$5:$C$1558=$P117)*('소재개발 실험항목_Total_AX팀 관리'!$D$5:$D$1558=$Q117)*('소재개발 실험항목_Total_AX팀 관리'!$E$5:$E$1558=$R117)*('소재개발 실험항목_Total_AX팀 관리'!$F$5:$F$1558=$S117)*('소재개발 실험항목_Total_AX팀 관리'!$H$5:$H$1558&lt;&gt;""),"")))))</f>
        <v>샘플링→샘플 홀더 장비로 투입→이온밀링</v>
      </c>
      <c r="U117" s="724">
        <f>SUMIFS('소재개발 실험항목_Total_AX팀 관리'!$V$5:$V$1558,'소재개발 실험항목_Total_AX팀 관리'!$C$5:$C$1558,$P117,'소재개발 실험항목_Total_AX팀 관리'!$D$5:$D$1558,$Q117,'소재개발 실험항목_Total_AX팀 관리'!$E$5:$E$1558,$R117,'소재개발 실험항목_Total_AX팀 관리'!$F$5:$F$1558,$S117)</f>
        <v>720</v>
      </c>
      <c r="V117" s="724">
        <f>SUMIFS('소재개발 실험항목_Total_AX팀 관리'!$Y$5:$Y$1558,'소재개발 실험항목_Total_AX팀 관리'!$C$5:$C$1558,$P117,'소재개발 실험항목_Total_AX팀 관리'!$D$5:$D$1558,$Q117,'소재개발 실험항목_Total_AX팀 관리'!$E$5:$E$1558,$R117,'소재개발 실험항목_Total_AX팀 관리'!$F$5:$F$1558,$S117)</f>
        <v>960</v>
      </c>
      <c r="W117" s="725">
        <f t="shared" si="4"/>
        <v>0.40909090909090912</v>
      </c>
      <c r="X117" s="725">
        <f t="shared" si="4"/>
        <v>0.54545454545454541</v>
      </c>
      <c r="Z117" t="s">
        <v>2979</v>
      </c>
      <c r="AA117" t="s">
        <v>174</v>
      </c>
      <c r="AB117" t="s">
        <v>3025</v>
      </c>
      <c r="AC117" s="723" t="s">
        <v>3159</v>
      </c>
      <c r="AD117" s="716" t="s">
        <v>3292</v>
      </c>
      <c r="AE117" s="716" t="s">
        <v>3292</v>
      </c>
      <c r="AF117" s="716" t="s">
        <v>3292</v>
      </c>
      <c r="AG117" s="716" t="s">
        <v>3292</v>
      </c>
      <c r="AH117" s="716" t="s">
        <v>3296</v>
      </c>
      <c r="AI117" s="716" t="s">
        <v>3296</v>
      </c>
      <c r="AJ117" s="716" t="s">
        <v>3296</v>
      </c>
      <c r="AK117" s="716" t="s">
        <v>3296</v>
      </c>
      <c r="AL117" s="716" t="s">
        <v>3296</v>
      </c>
      <c r="AM117" s="716" t="s">
        <v>3296</v>
      </c>
      <c r="AN117" s="716" t="s">
        <v>3296</v>
      </c>
      <c r="AO117" s="716" t="s">
        <v>3296</v>
      </c>
      <c r="AP117" s="716" t="s">
        <v>3292</v>
      </c>
      <c r="AQ117" s="716" t="s">
        <v>3292</v>
      </c>
      <c r="AR117" s="716" t="s">
        <v>3292</v>
      </c>
      <c r="AS117" s="716" t="s">
        <v>3292</v>
      </c>
      <c r="AT117" s="716" t="s">
        <v>3292</v>
      </c>
      <c r="AU117" s="716" t="s">
        <v>3292</v>
      </c>
      <c r="AV117" s="716" t="s">
        <v>3292</v>
      </c>
      <c r="AW117" s="716" t="s">
        <v>3292</v>
      </c>
      <c r="AX117" s="716" t="s">
        <v>3292</v>
      </c>
      <c r="AY117" s="716" t="s">
        <v>3292</v>
      </c>
      <c r="AZ117" s="716" t="s">
        <v>3292</v>
      </c>
      <c r="BA117" s="716" t="s">
        <v>3292</v>
      </c>
      <c r="BB117" s="716" t="s">
        <v>3292</v>
      </c>
      <c r="BC117" s="716" t="s">
        <v>3292</v>
      </c>
    </row>
    <row r="118" spans="1:55" ht="32.15" customHeight="1">
      <c r="A118" s="717"/>
      <c r="B118" s="717"/>
      <c r="C118" s="717"/>
      <c r="D118" s="717"/>
      <c r="E118" s="717"/>
      <c r="F118" s="717"/>
      <c r="G118" s="717"/>
      <c r="H118" s="717"/>
      <c r="I118" s="717"/>
      <c r="J118" s="717"/>
      <c r="K118" s="717"/>
      <c r="L118" s="717"/>
      <c r="M118" s="717"/>
      <c r="N118" s="717"/>
      <c r="O118" s="717"/>
      <c r="P118" s="717" t="s">
        <v>188</v>
      </c>
      <c r="Q118" s="717" t="s">
        <v>2979</v>
      </c>
      <c r="R118" s="717" t="s">
        <v>174</v>
      </c>
      <c r="S118" s="717" t="s">
        <v>3023</v>
      </c>
      <c r="T118" s="722" t="str" cm="1">
        <f t="array" ref="T118">_xlfn.TEXTJOIN("→",TRUE,_xlfn.UNIQUE(TRIM(CLEAN(_xlfn._xlws.FILTER('소재개발 실험항목_Total_AX팀 관리'!$H$5:$H$1558,('소재개발 실험항목_Total_AX팀 관리'!$C$5:$C$1558=$P118)*('소재개발 실험항목_Total_AX팀 관리'!$D$5:$D$1558=$Q118)*('소재개발 실험항목_Total_AX팀 관리'!$E$5:$E$1558=$R118)*('소재개발 실험항목_Total_AX팀 관리'!$F$5:$F$1558=$S118)*('소재개발 실험항목_Total_AX팀 관리'!$H$5:$H$1558&lt;&gt;""),"")))))</f>
        <v>샘플링 및 측정 자동화</v>
      </c>
      <c r="U118" s="724">
        <f>SUMIFS('소재개발 실험항목_Total_AX팀 관리'!$V$5:$V$1558,'소재개발 실험항목_Total_AX팀 관리'!$C$5:$C$1558,$P118,'소재개발 실험항목_Total_AX팀 관리'!$D$5:$D$1558,$Q118,'소재개발 실험항목_Total_AX팀 관리'!$E$5:$E$1558,$R118,'소재개발 실험항목_Total_AX팀 관리'!$F$5:$F$1558,$S118)</f>
        <v>0</v>
      </c>
      <c r="V118" s="724">
        <f>SUMIFS('소재개발 실험항목_Total_AX팀 관리'!$Y$5:$Y$1558,'소재개발 실험항목_Total_AX팀 관리'!$C$5:$C$1558,$P118,'소재개발 실험항목_Total_AX팀 관리'!$D$5:$D$1558,$Q118,'소재개발 실험항목_Total_AX팀 관리'!$E$5:$E$1558,$R118,'소재개발 실험항목_Total_AX팀 관리'!$F$5:$F$1558,$S118)</f>
        <v>0</v>
      </c>
      <c r="W118" s="725">
        <f t="shared" si="4"/>
        <v>0</v>
      </c>
      <c r="X118" s="725">
        <f t="shared" si="4"/>
        <v>0</v>
      </c>
      <c r="Z118" t="s">
        <v>2979</v>
      </c>
      <c r="AA118" t="s">
        <v>174</v>
      </c>
      <c r="AB118" t="s">
        <v>933</v>
      </c>
      <c r="AC118" s="723" t="s">
        <v>915</v>
      </c>
      <c r="AD118" s="716" t="s">
        <v>3292</v>
      </c>
      <c r="AE118" s="716" t="s">
        <v>3292</v>
      </c>
      <c r="AF118" s="716" t="s">
        <v>3296</v>
      </c>
      <c r="AG118" s="716" t="s">
        <v>3296</v>
      </c>
      <c r="AH118" s="716" t="s">
        <v>3292</v>
      </c>
      <c r="AI118" s="716" t="s">
        <v>3292</v>
      </c>
      <c r="AJ118" s="716" t="s">
        <v>3292</v>
      </c>
      <c r="AK118" s="716" t="s">
        <v>3292</v>
      </c>
      <c r="AL118" s="716" t="s">
        <v>3292</v>
      </c>
      <c r="AM118" s="716" t="s">
        <v>3292</v>
      </c>
      <c r="AN118" s="716" t="s">
        <v>3292</v>
      </c>
      <c r="AO118" s="716" t="s">
        <v>3292</v>
      </c>
      <c r="AP118" s="716" t="s">
        <v>3292</v>
      </c>
      <c r="AQ118" s="716" t="s">
        <v>3292</v>
      </c>
      <c r="AR118" s="716" t="s">
        <v>3292</v>
      </c>
      <c r="AS118" s="716" t="s">
        <v>3292</v>
      </c>
      <c r="AT118" s="716" t="s">
        <v>3292</v>
      </c>
      <c r="AU118" s="716" t="s">
        <v>3292</v>
      </c>
      <c r="AV118" s="716" t="s">
        <v>3292</v>
      </c>
      <c r="AW118" s="716" t="s">
        <v>3292</v>
      </c>
      <c r="AX118" s="716" t="s">
        <v>3292</v>
      </c>
      <c r="AY118" s="716" t="s">
        <v>3292</v>
      </c>
      <c r="AZ118" s="716" t="s">
        <v>3292</v>
      </c>
      <c r="BA118" s="716" t="s">
        <v>3292</v>
      </c>
      <c r="BB118" s="716" t="s">
        <v>3292</v>
      </c>
      <c r="BC118" s="716" t="s">
        <v>3292</v>
      </c>
    </row>
    <row r="119" spans="1:55" ht="32.15" customHeight="1">
      <c r="A119" s="717"/>
      <c r="B119" s="717"/>
      <c r="C119" s="717"/>
      <c r="D119" s="717"/>
      <c r="E119" s="717"/>
      <c r="F119" s="717"/>
      <c r="G119" s="717"/>
      <c r="H119" s="717"/>
      <c r="I119" s="717"/>
      <c r="J119" s="717"/>
      <c r="K119" s="717"/>
      <c r="L119" s="717"/>
      <c r="M119" s="717"/>
      <c r="N119" s="717"/>
      <c r="O119" s="717"/>
      <c r="P119" s="717" t="s">
        <v>188</v>
      </c>
      <c r="Q119" s="717" t="s">
        <v>2979</v>
      </c>
      <c r="R119" s="717" t="s">
        <v>174</v>
      </c>
      <c r="S119" s="717" t="s">
        <v>2034</v>
      </c>
      <c r="T119" s="722" t="str" cm="1">
        <f t="array" ref="T119">_xlfn.TEXTJOIN("→",TRUE,_xlfn.UNIQUE(TRIM(CLEAN(_xlfn._xlws.FILTER('소재개발 실험항목_Total_AX팀 관리'!$H$5:$H$1558,('소재개발 실험항목_Total_AX팀 관리'!$C$5:$C$1558=$P119)*('소재개발 실험항목_Total_AX팀 관리'!$D$5:$D$1558=$Q119)*('소재개발 실험항목_Total_AX팀 관리'!$E$5:$E$1558=$R119)*('소재개발 실험항목_Total_AX팀 관리'!$F$5:$F$1558=$S119)*('소재개발 실험항목_Total_AX팀 관리'!$H$5:$H$1558&lt;&gt;""),"")))))</f>
        <v>업체 데이터 사용중</v>
      </c>
      <c r="U119" s="726">
        <f>SUMIFS('소재개발 실험항목_Total_AX팀 관리'!$V$5:$V$1558,'소재개발 실험항목_Total_AX팀 관리'!$C$5:$C$1558,$P119,'소재개발 실험항목_Total_AX팀 관리'!$D$5:$D$1558,$Q119,'소재개발 실험항목_Total_AX팀 관리'!$E$5:$E$1558,$R119,'소재개발 실험항목_Total_AX팀 관리'!$F$5:$F$1558,$S119)</f>
        <v>0</v>
      </c>
      <c r="V119" s="726">
        <f>SUMIFS('소재개발 실험항목_Total_AX팀 관리'!$Y$5:$Y$1558,'소재개발 실험항목_Total_AX팀 관리'!$C$5:$C$1558,$P119,'소재개발 실험항목_Total_AX팀 관리'!$D$5:$D$1558,$Q119,'소재개발 실험항목_Total_AX팀 관리'!$E$5:$E$1558,$R119,'소재개발 실험항목_Total_AX팀 관리'!$F$5:$F$1558,$S119)</f>
        <v>0</v>
      </c>
      <c r="W119" s="727">
        <f t="shared" si="4"/>
        <v>0</v>
      </c>
      <c r="X119" s="727">
        <f t="shared" si="4"/>
        <v>0</v>
      </c>
      <c r="Z119" t="s">
        <v>2979</v>
      </c>
      <c r="AA119" t="s">
        <v>174</v>
      </c>
      <c r="AB119" t="s">
        <v>922</v>
      </c>
      <c r="AC119" s="723" t="s">
        <v>915</v>
      </c>
      <c r="AD119" s="716" t="s">
        <v>3292</v>
      </c>
      <c r="AE119" s="716" t="s">
        <v>3292</v>
      </c>
      <c r="AF119" s="716" t="s">
        <v>3296</v>
      </c>
      <c r="AG119" s="716" t="s">
        <v>3296</v>
      </c>
      <c r="AH119" s="716" t="s">
        <v>3292</v>
      </c>
      <c r="AI119" s="716" t="s">
        <v>3292</v>
      </c>
      <c r="AJ119" s="716" t="s">
        <v>3292</v>
      </c>
      <c r="AK119" s="716" t="s">
        <v>3292</v>
      </c>
      <c r="AL119" s="716" t="s">
        <v>3292</v>
      </c>
      <c r="AM119" s="716" t="s">
        <v>3292</v>
      </c>
      <c r="AN119" s="716" t="s">
        <v>3292</v>
      </c>
      <c r="AO119" s="716" t="s">
        <v>3292</v>
      </c>
      <c r="AP119" s="716" t="s">
        <v>3292</v>
      </c>
      <c r="AQ119" s="716" t="s">
        <v>3292</v>
      </c>
      <c r="AR119" s="716" t="s">
        <v>3292</v>
      </c>
      <c r="AS119" s="716" t="s">
        <v>3292</v>
      </c>
      <c r="AT119" s="716" t="s">
        <v>3292</v>
      </c>
      <c r="AU119" s="716" t="s">
        <v>3292</v>
      </c>
      <c r="AV119" s="716" t="s">
        <v>3292</v>
      </c>
      <c r="AW119" s="716" t="s">
        <v>3292</v>
      </c>
      <c r="AX119" s="716" t="s">
        <v>3292</v>
      </c>
      <c r="AY119" s="716" t="s">
        <v>3292</v>
      </c>
      <c r="AZ119" s="716" t="s">
        <v>3292</v>
      </c>
      <c r="BA119" s="716" t="s">
        <v>3292</v>
      </c>
      <c r="BB119" s="716" t="s">
        <v>3292</v>
      </c>
      <c r="BC119" s="716" t="s">
        <v>3292</v>
      </c>
    </row>
    <row r="120" spans="1:55" ht="32.15" customHeight="1">
      <c r="A120" s="717"/>
      <c r="B120" s="717"/>
      <c r="C120" s="717"/>
      <c r="D120" s="717"/>
      <c r="E120" s="717"/>
      <c r="F120" s="717"/>
      <c r="G120" s="717"/>
      <c r="H120" s="717"/>
      <c r="I120" s="717"/>
      <c r="J120" s="717"/>
      <c r="K120" s="717"/>
      <c r="L120" s="717"/>
      <c r="M120" s="717"/>
      <c r="N120" s="717"/>
      <c r="O120" s="717"/>
      <c r="P120" s="717" t="s">
        <v>188</v>
      </c>
      <c r="Q120" s="717" t="s">
        <v>2979</v>
      </c>
      <c r="R120" s="717" t="s">
        <v>174</v>
      </c>
      <c r="S120" s="717" t="s">
        <v>225</v>
      </c>
      <c r="T120" s="722" t="str" cm="1">
        <f t="array" ref="T120">_xlfn.TEXTJOIN("→",TRUE,_xlfn.UNIQUE(TRIM(CLEAN(_xlfn._xlws.FILTER('소재개발 실험항목_Total_AX팀 관리'!$H$5:$H$1558,('소재개발 실험항목_Total_AX팀 관리'!$C$5:$C$1558=$P120)*('소재개발 실험항목_Total_AX팀 관리'!$D$5:$D$1558=$Q120)*('소재개발 실험항목_Total_AX팀 관리'!$E$5:$E$1558=$R120)*('소재개발 실험항목_Total_AX팀 관리'!$F$5:$F$1558=$S120)*('소재개발 실험항목_Total_AX팀 관리'!$H$5:$H$1558&lt;&gt;""),"")))))</f>
        <v>분석 담당 의뢰중</v>
      </c>
      <c r="U120" s="726">
        <f>SUMIFS('소재개발 실험항목_Total_AX팀 관리'!$V$5:$V$1558,'소재개발 실험항목_Total_AX팀 관리'!$C$5:$C$1558,$P120,'소재개발 실험항목_Total_AX팀 관리'!$D$5:$D$1558,$Q120,'소재개발 실험항목_Total_AX팀 관리'!$E$5:$E$1558,$R120,'소재개발 실험항목_Total_AX팀 관리'!$F$5:$F$1558,$S120)</f>
        <v>0</v>
      </c>
      <c r="V120" s="726">
        <f>SUMIFS('소재개발 실험항목_Total_AX팀 관리'!$Y$5:$Y$1558,'소재개발 실험항목_Total_AX팀 관리'!$C$5:$C$1558,$P120,'소재개발 실험항목_Total_AX팀 관리'!$D$5:$D$1558,$Q120,'소재개발 실험항목_Total_AX팀 관리'!$E$5:$E$1558,$R120,'소재개발 실험항목_Total_AX팀 관리'!$F$5:$F$1558,$S120)</f>
        <v>0</v>
      </c>
      <c r="W120" s="727">
        <f t="shared" si="4"/>
        <v>0</v>
      </c>
      <c r="X120" s="727">
        <f t="shared" si="4"/>
        <v>0</v>
      </c>
      <c r="Z120" t="s">
        <v>2979</v>
      </c>
      <c r="AA120" t="s">
        <v>174</v>
      </c>
      <c r="AB120" t="s">
        <v>924</v>
      </c>
      <c r="AC120" s="723" t="s">
        <v>915</v>
      </c>
      <c r="AD120" s="716" t="s">
        <v>3292</v>
      </c>
      <c r="AE120" s="716" t="s">
        <v>3292</v>
      </c>
      <c r="AF120" s="716" t="s">
        <v>3296</v>
      </c>
      <c r="AG120" s="716" t="s">
        <v>3296</v>
      </c>
      <c r="AH120" s="716" t="s">
        <v>3292</v>
      </c>
      <c r="AI120" s="716" t="s">
        <v>3292</v>
      </c>
      <c r="AJ120" s="716" t="s">
        <v>3292</v>
      </c>
      <c r="AK120" s="716" t="s">
        <v>3292</v>
      </c>
      <c r="AL120" s="716" t="s">
        <v>3292</v>
      </c>
      <c r="AM120" s="716" t="s">
        <v>3292</v>
      </c>
      <c r="AN120" s="716" t="s">
        <v>3292</v>
      </c>
      <c r="AO120" s="716" t="s">
        <v>3292</v>
      </c>
      <c r="AP120" s="716" t="s">
        <v>3292</v>
      </c>
      <c r="AQ120" s="716" t="s">
        <v>3292</v>
      </c>
      <c r="AR120" s="716" t="s">
        <v>3292</v>
      </c>
      <c r="AS120" s="716" t="s">
        <v>3292</v>
      </c>
      <c r="AT120" s="716" t="s">
        <v>3292</v>
      </c>
      <c r="AU120" s="716" t="s">
        <v>3292</v>
      </c>
      <c r="AV120" s="716" t="s">
        <v>3292</v>
      </c>
      <c r="AW120" s="716" t="s">
        <v>3292</v>
      </c>
      <c r="AX120" s="716" t="s">
        <v>3292</v>
      </c>
      <c r="AY120" s="716" t="s">
        <v>3292</v>
      </c>
      <c r="AZ120" s="716" t="s">
        <v>3292</v>
      </c>
      <c r="BA120" s="716" t="s">
        <v>3292</v>
      </c>
      <c r="BB120" s="716" t="s">
        <v>3292</v>
      </c>
      <c r="BC120" s="716" t="s">
        <v>3292</v>
      </c>
    </row>
    <row r="121" spans="1:55" ht="32.15" customHeight="1">
      <c r="A121" s="717"/>
      <c r="B121" s="717"/>
      <c r="C121" s="717"/>
      <c r="D121" s="717"/>
      <c r="E121" s="717"/>
      <c r="F121" s="717"/>
      <c r="G121" s="717"/>
      <c r="H121" s="717"/>
      <c r="I121" s="717"/>
      <c r="J121" s="717"/>
      <c r="K121" s="717"/>
      <c r="L121" s="717"/>
      <c r="M121" s="717"/>
      <c r="N121" s="717"/>
      <c r="O121" s="717"/>
      <c r="P121" s="717" t="s">
        <v>188</v>
      </c>
      <c r="Q121" s="717" t="s">
        <v>2979</v>
      </c>
      <c r="R121" s="717" t="s">
        <v>174</v>
      </c>
      <c r="S121" s="717" t="s">
        <v>3024</v>
      </c>
      <c r="T121" s="722" t="str" cm="1">
        <f t="array" ref="T121">_xlfn.TEXTJOIN("→",TRUE,_xlfn.UNIQUE(TRIM(CLEAN(_xlfn._xlws.FILTER('소재개발 실험항목_Total_AX팀 관리'!$H$5:$H$1558,('소재개발 실험항목_Total_AX팀 관리'!$C$5:$C$1558=$P121)*('소재개발 실험항목_Total_AX팀 관리'!$D$5:$D$1558=$Q121)*('소재개발 실험항목_Total_AX팀 관리'!$E$5:$E$1558=$R121)*('소재개발 실험항목_Total_AX팀 관리'!$F$5:$F$1558=$S121)*('소재개발 실험항목_Total_AX팀 관리'!$H$5:$H$1558&lt;&gt;""),"")))))</f>
        <v>장비 세팅→무게 측정→샘플링→몰드 조립→몰드 결착→PD측정→장비 세척→Data 정리</v>
      </c>
      <c r="U121" s="724">
        <f>SUMIFS('소재개발 실험항목_Total_AX팀 관리'!$V$5:$V$1558,'소재개발 실험항목_Total_AX팀 관리'!$C$5:$C$1558,$P121,'소재개발 실험항목_Total_AX팀 관리'!$D$5:$D$1558,$Q121,'소재개발 실험항목_Total_AX팀 관리'!$E$5:$E$1558,$R121,'소재개발 실험항목_Total_AX팀 관리'!$F$5:$F$1558,$S121)</f>
        <v>309.60000000000002</v>
      </c>
      <c r="V121" s="724">
        <f>SUMIFS('소재개발 실험항목_Total_AX팀 관리'!$Y$5:$Y$1558,'소재개발 실험항목_Total_AX팀 관리'!$C$5:$C$1558,$P121,'소재개발 실험항목_Total_AX팀 관리'!$D$5:$D$1558,$Q121,'소재개발 실험항목_Total_AX팀 관리'!$E$5:$E$1558,$R121,'소재개발 실험항목_Total_AX팀 관리'!$F$5:$F$1558,$S121)</f>
        <v>372</v>
      </c>
      <c r="W121" s="725">
        <f t="shared" si="4"/>
        <v>0.17590909090909093</v>
      </c>
      <c r="X121" s="725">
        <f t="shared" si="4"/>
        <v>0.21136363636363636</v>
      </c>
      <c r="Z121" t="s">
        <v>2979</v>
      </c>
      <c r="AA121" t="s">
        <v>174</v>
      </c>
      <c r="AB121" t="s">
        <v>94</v>
      </c>
      <c r="AC121" s="723" t="s">
        <v>3171</v>
      </c>
      <c r="AD121" s="716">
        <v>0.63</v>
      </c>
      <c r="AE121" s="716">
        <v>0.95</v>
      </c>
      <c r="AF121" s="716" t="s">
        <v>3292</v>
      </c>
      <c r="AG121" s="716" t="s">
        <v>3292</v>
      </c>
      <c r="AH121" s="716">
        <v>0.09</v>
      </c>
      <c r="AI121" s="716">
        <v>0.11</v>
      </c>
      <c r="AJ121" s="716" t="s">
        <v>3292</v>
      </c>
      <c r="AK121" s="716" t="s">
        <v>3292</v>
      </c>
      <c r="AL121" s="716" t="s">
        <v>3292</v>
      </c>
      <c r="AM121" s="716" t="s">
        <v>3292</v>
      </c>
      <c r="AN121" s="716" t="s">
        <v>3292</v>
      </c>
      <c r="AO121" s="716" t="s">
        <v>3292</v>
      </c>
      <c r="AP121" s="716" t="s">
        <v>3292</v>
      </c>
      <c r="AQ121" s="716" t="s">
        <v>3292</v>
      </c>
      <c r="AR121" s="716" t="s">
        <v>3292</v>
      </c>
      <c r="AS121" s="716" t="s">
        <v>3292</v>
      </c>
      <c r="AT121" s="716" t="s">
        <v>3292</v>
      </c>
      <c r="AU121" s="716" t="s">
        <v>3292</v>
      </c>
      <c r="AV121" s="716" t="s">
        <v>3292</v>
      </c>
      <c r="AW121" s="716" t="s">
        <v>3292</v>
      </c>
      <c r="AX121" s="716" t="s">
        <v>3292</v>
      </c>
      <c r="AY121" s="716" t="s">
        <v>3292</v>
      </c>
      <c r="AZ121" s="716" t="s">
        <v>3292</v>
      </c>
      <c r="BA121" s="716" t="s">
        <v>3292</v>
      </c>
      <c r="BB121" s="716" t="s">
        <v>3292</v>
      </c>
      <c r="BC121" s="716" t="s">
        <v>3292</v>
      </c>
    </row>
    <row r="122" spans="1:55" ht="32.15" customHeight="1">
      <c r="A122" s="717"/>
      <c r="B122" s="717"/>
      <c r="C122" s="717"/>
      <c r="D122" s="717"/>
      <c r="E122" s="717"/>
      <c r="F122" s="717"/>
      <c r="G122" s="717"/>
      <c r="H122" s="717"/>
      <c r="I122" s="717"/>
      <c r="J122" s="717"/>
      <c r="K122" s="717"/>
      <c r="L122" s="717"/>
      <c r="M122" s="717"/>
      <c r="N122" s="717"/>
      <c r="O122" s="717"/>
      <c r="P122" s="717" t="s">
        <v>188</v>
      </c>
      <c r="Q122" s="717" t="s">
        <v>2979</v>
      </c>
      <c r="R122" s="717" t="s">
        <v>174</v>
      </c>
      <c r="S122" s="717" t="s">
        <v>839</v>
      </c>
      <c r="T122" s="722" t="str" cm="1">
        <f t="array" ref="T122">_xlfn.TEXTJOIN("→",TRUE,_xlfn.UNIQUE(TRIM(CLEAN(_xlfn._xlws.FILTER('소재개발 실험항목_Total_AX팀 관리'!$H$5:$H$1558,('소재개발 실험항목_Total_AX팀 관리'!$C$5:$C$1558=$P122)*('소재개발 실험항목_Total_AX팀 관리'!$D$5:$D$1558=$Q122)*('소재개발 실험항목_Total_AX팀 관리'!$E$5:$E$1558=$R122)*('소재개발 실험항목_Total_AX팀 관리'!$F$5:$F$1558=$S122)*('소재개발 실험항목_Total_AX팀 관리'!$H$5:$H$1558&lt;&gt;""),"")))))</f>
        <v>샘플링→외부 초음파→입도 측정→장비 세척→Data 정리</v>
      </c>
      <c r="U122" s="724">
        <f>SUMIFS('소재개발 실험항목_Total_AX팀 관리'!$V$5:$V$1558,'소재개발 실험항목_Total_AX팀 관리'!$C$5:$C$1558,$P122,'소재개발 실험항목_Total_AX팀 관리'!$D$5:$D$1558,$Q122,'소재개발 실험항목_Total_AX팀 관리'!$E$5:$E$1558,$R122,'소재개발 실험항목_Total_AX팀 관리'!$F$5:$F$1558,$S122)</f>
        <v>429.6</v>
      </c>
      <c r="V122" s="724">
        <f>SUMIFS('소재개발 실험항목_Total_AX팀 관리'!$Y$5:$Y$1558,'소재개발 실험항목_Total_AX팀 관리'!$C$5:$C$1558,$P122,'소재개발 실험항목_Total_AX팀 관리'!$D$5:$D$1558,$Q122,'소재개발 실험항목_Total_AX팀 관리'!$E$5:$E$1558,$R122,'소재개발 실험항목_Total_AX팀 관리'!$F$5:$F$1558,$S122)</f>
        <v>540</v>
      </c>
      <c r="W122" s="725">
        <f t="shared" si="4"/>
        <v>0.24409090909090911</v>
      </c>
      <c r="X122" s="725">
        <f t="shared" si="4"/>
        <v>0.30681818181818182</v>
      </c>
      <c r="Z122" t="s">
        <v>2979</v>
      </c>
      <c r="AA122" t="s">
        <v>174</v>
      </c>
      <c r="AB122" t="s">
        <v>94</v>
      </c>
      <c r="AC122" s="723" t="s">
        <v>3172</v>
      </c>
      <c r="AD122" s="716" t="s">
        <v>3292</v>
      </c>
      <c r="AE122" s="716" t="s">
        <v>3292</v>
      </c>
      <c r="AF122" s="716">
        <v>0.55000000000000004</v>
      </c>
      <c r="AG122" s="716">
        <v>0.64</v>
      </c>
      <c r="AH122" s="716" t="s">
        <v>3292</v>
      </c>
      <c r="AI122" s="716" t="s">
        <v>3292</v>
      </c>
      <c r="AJ122" s="716">
        <v>0.18</v>
      </c>
      <c r="AK122" s="716">
        <v>0.31</v>
      </c>
      <c r="AL122" s="716">
        <v>0.23</v>
      </c>
      <c r="AM122" s="716">
        <v>0.78</v>
      </c>
      <c r="AN122" s="716">
        <v>0.37</v>
      </c>
      <c r="AO122" s="716">
        <v>0.73</v>
      </c>
      <c r="AP122" s="716" t="s">
        <v>3292</v>
      </c>
      <c r="AQ122" s="716" t="s">
        <v>3292</v>
      </c>
      <c r="AR122" s="716" t="s">
        <v>3292</v>
      </c>
      <c r="AS122" s="716" t="s">
        <v>3292</v>
      </c>
      <c r="AT122" s="716" t="s">
        <v>3292</v>
      </c>
      <c r="AU122" s="716" t="s">
        <v>3292</v>
      </c>
      <c r="AV122" s="716" t="s">
        <v>3292</v>
      </c>
      <c r="AW122" s="716" t="s">
        <v>3292</v>
      </c>
      <c r="AX122" s="716" t="s">
        <v>3292</v>
      </c>
      <c r="AY122" s="716" t="s">
        <v>3292</v>
      </c>
      <c r="AZ122" s="716" t="s">
        <v>3292</v>
      </c>
      <c r="BA122" s="716" t="s">
        <v>3292</v>
      </c>
      <c r="BB122" s="716" t="s">
        <v>3292</v>
      </c>
      <c r="BC122" s="716" t="s">
        <v>3292</v>
      </c>
    </row>
    <row r="123" spans="1:55" ht="32.15" customHeight="1">
      <c r="A123" s="717"/>
      <c r="B123" s="717"/>
      <c r="C123" s="717"/>
      <c r="D123" s="717"/>
      <c r="E123" s="717"/>
      <c r="F123" s="717"/>
      <c r="G123" s="717"/>
      <c r="H123" s="717"/>
      <c r="I123" s="717"/>
      <c r="J123" s="717"/>
      <c r="K123" s="717"/>
      <c r="L123" s="717"/>
      <c r="M123" s="717"/>
      <c r="N123" s="717"/>
      <c r="O123" s="717"/>
      <c r="P123" s="717" t="s">
        <v>188</v>
      </c>
      <c r="Q123" s="717" t="s">
        <v>2979</v>
      </c>
      <c r="R123" s="717" t="s">
        <v>174</v>
      </c>
      <c r="S123" s="717" t="s">
        <v>244</v>
      </c>
      <c r="T123" s="722" t="str" cm="1">
        <f t="array" ref="T123">_xlfn.TEXTJOIN("→",TRUE,_xlfn.UNIQUE(TRIM(CLEAN(_xlfn._xlws.FILTER('소재개발 실험항목_Total_AX팀 관리'!$H$5:$H$1558,('소재개발 실험항목_Total_AX팀 관리'!$C$5:$C$1558=$P123)*('소재개발 실험항목_Total_AX팀 관리'!$D$5:$D$1558=$Q123)*('소재개발 실험항목_Total_AX팀 관리'!$E$5:$E$1558=$R123)*('소재개발 실험항목_Total_AX팀 관리'!$F$5:$F$1558=$S123)*('소재개발 실험항목_Total_AX팀 관리'!$H$5:$H$1558&lt;&gt;""),"")))))</f>
        <v>샘플링→샘플 홀더 장비로 투입→이미지 생성→EDS 분석→Data 저장→샘플 홀더 자동 배출→샘플 홀더 클리닝</v>
      </c>
      <c r="U123" s="724">
        <f>SUMIFS('소재개발 실험항목_Total_AX팀 관리'!$V$5:$V$1558,'소재개발 실험항목_Total_AX팀 관리'!$C$5:$C$1558,$P123,'소재개발 실험항목_Total_AX팀 관리'!$D$5:$D$1558,$Q123,'소재개발 실험항목_Total_AX팀 관리'!$E$5:$E$1558,$R123,'소재개발 실험항목_Total_AX팀 관리'!$F$5:$F$1558,$S123)</f>
        <v>420</v>
      </c>
      <c r="V123" s="724">
        <f>SUMIFS('소재개발 실험항목_Total_AX팀 관리'!$Y$5:$Y$1558,'소재개발 실험항목_Total_AX팀 관리'!$C$5:$C$1558,$P123,'소재개발 실험항목_Total_AX팀 관리'!$D$5:$D$1558,$Q123,'소재개발 실험항목_Total_AX팀 관리'!$E$5:$E$1558,$R123,'소재개발 실험항목_Total_AX팀 관리'!$F$5:$F$1558,$S123)</f>
        <v>693.6</v>
      </c>
      <c r="W123" s="725">
        <f t="shared" si="4"/>
        <v>0.23863636363636365</v>
      </c>
      <c r="X123" s="725">
        <f t="shared" si="4"/>
        <v>0.3940909090909091</v>
      </c>
      <c r="Z123" t="s">
        <v>2979</v>
      </c>
      <c r="AA123" t="s">
        <v>174</v>
      </c>
      <c r="AB123" t="s">
        <v>94</v>
      </c>
      <c r="AC123" s="723" t="s">
        <v>3081</v>
      </c>
      <c r="AD123" s="716" t="s">
        <v>3292</v>
      </c>
      <c r="AE123" s="716" t="s">
        <v>3292</v>
      </c>
      <c r="AF123" s="716" t="s">
        <v>3292</v>
      </c>
      <c r="AG123" s="716" t="s">
        <v>3292</v>
      </c>
      <c r="AH123" s="716" t="s">
        <v>3292</v>
      </c>
      <c r="AI123" s="716" t="s">
        <v>3292</v>
      </c>
      <c r="AJ123" s="716" t="s">
        <v>3292</v>
      </c>
      <c r="AK123" s="716" t="s">
        <v>3292</v>
      </c>
      <c r="AL123" s="716" t="s">
        <v>3292</v>
      </c>
      <c r="AM123" s="716" t="s">
        <v>3292</v>
      </c>
      <c r="AN123" s="716" t="s">
        <v>3292</v>
      </c>
      <c r="AO123" s="716" t="s">
        <v>3292</v>
      </c>
      <c r="AP123" s="716">
        <v>0.13</v>
      </c>
      <c r="AQ123" s="716">
        <v>0.61</v>
      </c>
      <c r="AR123" s="716">
        <v>0.35</v>
      </c>
      <c r="AS123" s="716">
        <v>0.45</v>
      </c>
      <c r="AT123" s="716" t="s">
        <v>3292</v>
      </c>
      <c r="AU123" s="716" t="s">
        <v>3292</v>
      </c>
      <c r="AV123" s="716" t="s">
        <v>3292</v>
      </c>
      <c r="AW123" s="716" t="s">
        <v>3292</v>
      </c>
      <c r="AX123" s="716" t="s">
        <v>3292</v>
      </c>
      <c r="AY123" s="716" t="s">
        <v>3292</v>
      </c>
      <c r="AZ123" s="716" t="s">
        <v>3292</v>
      </c>
      <c r="BA123" s="716" t="s">
        <v>3292</v>
      </c>
      <c r="BB123" s="716" t="s">
        <v>3292</v>
      </c>
      <c r="BC123" s="716" t="s">
        <v>3292</v>
      </c>
    </row>
    <row r="124" spans="1:55" ht="32.15" customHeight="1">
      <c r="A124" s="717"/>
      <c r="B124" s="717"/>
      <c r="C124" s="717"/>
      <c r="D124" s="717"/>
      <c r="E124" s="717"/>
      <c r="F124" s="717"/>
      <c r="G124" s="717"/>
      <c r="H124" s="717"/>
      <c r="I124" s="717"/>
      <c r="J124" s="717"/>
      <c r="K124" s="717"/>
      <c r="L124" s="717"/>
      <c r="M124" s="717"/>
      <c r="N124" s="717"/>
      <c r="O124" s="717"/>
      <c r="P124" s="717" t="s">
        <v>188</v>
      </c>
      <c r="Q124" s="717" t="s">
        <v>2979</v>
      </c>
      <c r="R124" s="717" t="s">
        <v>174</v>
      </c>
      <c r="S124" s="717" t="s">
        <v>3025</v>
      </c>
      <c r="T124" s="722" t="str" cm="1">
        <f t="array" ref="T124">_xlfn.TEXTJOIN("→",TRUE,_xlfn.UNIQUE(TRIM(CLEAN(_xlfn._xlws.FILTER('소재개발 실험항목_Total_AX팀 관리'!$H$5:$H$1558,('소재개발 실험항목_Total_AX팀 관리'!$C$5:$C$1558=$P124)*('소재개발 실험항목_Total_AX팀 관리'!$D$5:$D$1558=$Q124)*('소재개발 실험항목_Total_AX팀 관리'!$E$5:$E$1558=$R124)*('소재개발 실험항목_Total_AX팀 관리'!$F$5:$F$1558=$S124)*('소재개발 실험항목_Total_AX팀 관리'!$H$5:$H$1558&lt;&gt;""),"")))))</f>
        <v>업체 데이터 사용중</v>
      </c>
      <c r="U124" s="726">
        <f>SUMIFS('소재개발 실험항목_Total_AX팀 관리'!$V$5:$V$1558,'소재개발 실험항목_Total_AX팀 관리'!$C$5:$C$1558,$P124,'소재개발 실험항목_Total_AX팀 관리'!$D$5:$D$1558,$Q124,'소재개발 실험항목_Total_AX팀 관리'!$E$5:$E$1558,$R124,'소재개발 실험항목_Total_AX팀 관리'!$F$5:$F$1558,$S124)</f>
        <v>0</v>
      </c>
      <c r="V124" s="726">
        <f>SUMIFS('소재개발 실험항목_Total_AX팀 관리'!$Y$5:$Y$1558,'소재개발 실험항목_Total_AX팀 관리'!$C$5:$C$1558,$P124,'소재개발 실험항목_Total_AX팀 관리'!$D$5:$D$1558,$Q124,'소재개발 실험항목_Total_AX팀 관리'!$E$5:$E$1558,$R124,'소재개발 실험항목_Total_AX팀 관리'!$F$5:$F$1558,$S124)</f>
        <v>0</v>
      </c>
      <c r="W124" s="727">
        <f t="shared" si="4"/>
        <v>0</v>
      </c>
      <c r="X124" s="727">
        <f t="shared" si="4"/>
        <v>0</v>
      </c>
      <c r="Z124" t="s">
        <v>2980</v>
      </c>
      <c r="AA124" t="s">
        <v>2988</v>
      </c>
      <c r="AB124" t="s">
        <v>3018</v>
      </c>
      <c r="AC124" s="723" t="s">
        <v>3173</v>
      </c>
      <c r="AD124" s="716" t="s">
        <v>3292</v>
      </c>
      <c r="AE124" s="716" t="s">
        <v>3292</v>
      </c>
      <c r="AF124" s="716" t="s">
        <v>3292</v>
      </c>
      <c r="AG124" s="716" t="s">
        <v>3292</v>
      </c>
      <c r="AH124" s="716" t="s">
        <v>3292</v>
      </c>
      <c r="AI124" s="716" t="s">
        <v>3292</v>
      </c>
      <c r="AJ124" s="716" t="s">
        <v>3292</v>
      </c>
      <c r="AK124" s="716" t="s">
        <v>3292</v>
      </c>
      <c r="AL124" s="716" t="s">
        <v>3292</v>
      </c>
      <c r="AM124" s="716" t="s">
        <v>3292</v>
      </c>
      <c r="AN124" s="716" t="s">
        <v>3292</v>
      </c>
      <c r="AO124" s="716" t="s">
        <v>3292</v>
      </c>
      <c r="AP124" s="716" t="s">
        <v>3292</v>
      </c>
      <c r="AQ124" s="716" t="s">
        <v>3292</v>
      </c>
      <c r="AR124" s="716" t="s">
        <v>3292</v>
      </c>
      <c r="AS124" s="716" t="s">
        <v>3292</v>
      </c>
      <c r="AT124" s="716" t="s">
        <v>3292</v>
      </c>
      <c r="AU124" s="716" t="s">
        <v>3292</v>
      </c>
      <c r="AV124" s="716">
        <v>0.33</v>
      </c>
      <c r="AW124" s="716">
        <v>0.33</v>
      </c>
      <c r="AX124" s="716" t="s">
        <v>3292</v>
      </c>
      <c r="AY124" s="716" t="s">
        <v>3292</v>
      </c>
      <c r="AZ124" s="716" t="s">
        <v>3292</v>
      </c>
      <c r="BA124" s="716" t="s">
        <v>3292</v>
      </c>
      <c r="BB124" s="716" t="s">
        <v>3292</v>
      </c>
      <c r="BC124" s="716" t="s">
        <v>3292</v>
      </c>
    </row>
    <row r="125" spans="1:55" ht="32.15" customHeight="1">
      <c r="A125" s="717"/>
      <c r="B125" s="717"/>
      <c r="C125" s="717"/>
      <c r="D125" s="717"/>
      <c r="E125" s="717"/>
      <c r="F125" s="717"/>
      <c r="G125" s="717"/>
      <c r="H125" s="717"/>
      <c r="I125" s="717"/>
      <c r="J125" s="717"/>
      <c r="K125" s="717"/>
      <c r="L125" s="717"/>
      <c r="M125" s="717"/>
      <c r="N125" s="717"/>
      <c r="O125" s="717"/>
      <c r="P125" s="717" t="s">
        <v>188</v>
      </c>
      <c r="Q125" s="717" t="s">
        <v>2979</v>
      </c>
      <c r="R125" s="717" t="s">
        <v>174</v>
      </c>
      <c r="S125" s="717" t="s">
        <v>94</v>
      </c>
      <c r="T125" s="722" t="str" cm="1">
        <f t="array" ref="T125">_xlfn.TEXTJOIN("→",TRUE,_xlfn.UNIQUE(TRIM(CLEAN(_xlfn._xlws.FILTER('소재개발 실험항목_Total_AX팀 관리'!$H$5:$H$1558,('소재개발 실험항목_Total_AX팀 관리'!$C$5:$C$1558=$P125)*('소재개발 실험항목_Total_AX팀 관리'!$D$5:$D$1558=$Q125)*('소재개발 실험항목_Total_AX팀 관리'!$E$5:$E$1558=$R125)*('소재개발 실험항목_Total_AX팀 관리'!$F$5:$F$1558=$S125)*('소재개발 실험항목_Total_AX팀 관리'!$H$5:$H$1558&lt;&gt;""),"")))))</f>
        <v>샘플링→XRD 측정→Data 변환 및 fitting→세척 및 정리→그래프 생성</v>
      </c>
      <c r="U125" s="724">
        <f>SUMIFS('소재개발 실험항목_Total_AX팀 관리'!$V$5:$V$1558,'소재개발 실험항목_Total_AX팀 관리'!$C$5:$C$1558,$P125,'소재개발 실험항목_Total_AX팀 관리'!$D$5:$D$1558,$Q125,'소재개발 실험항목_Total_AX팀 관리'!$E$5:$E$1558,$R125,'소재개발 실험항목_Total_AX팀 관리'!$F$5:$F$1558,$S125)</f>
        <v>324</v>
      </c>
      <c r="V125" s="724">
        <f>SUMIFS('소재개발 실험항목_Total_AX팀 관리'!$Y$5:$Y$1558,'소재개발 실험항목_Total_AX팀 관리'!$C$5:$C$1558,$P125,'소재개발 실험항목_Total_AX팀 관리'!$D$5:$D$1558,$Q125,'소재개발 실험항목_Total_AX팀 관리'!$E$5:$E$1558,$R125,'소재개발 실험항목_Total_AX팀 관리'!$F$5:$F$1558,$S125)</f>
        <v>540</v>
      </c>
      <c r="W125" s="725">
        <f t="shared" si="4"/>
        <v>0.18409090909090908</v>
      </c>
      <c r="X125" s="725">
        <f t="shared" si="4"/>
        <v>0.30681818181818182</v>
      </c>
      <c r="Z125" t="s">
        <v>2980</v>
      </c>
      <c r="AA125" t="s">
        <v>2988</v>
      </c>
      <c r="AB125" t="s">
        <v>3016</v>
      </c>
      <c r="AC125" s="723" t="s">
        <v>3174</v>
      </c>
      <c r="AD125" s="716" t="s">
        <v>3292</v>
      </c>
      <c r="AE125" s="716" t="s">
        <v>3292</v>
      </c>
      <c r="AF125" s="716" t="s">
        <v>3292</v>
      </c>
      <c r="AG125" s="716" t="s">
        <v>3292</v>
      </c>
      <c r="AH125" s="716" t="s">
        <v>3292</v>
      </c>
      <c r="AI125" s="716" t="s">
        <v>3292</v>
      </c>
      <c r="AJ125" s="716" t="s">
        <v>3292</v>
      </c>
      <c r="AK125" s="716" t="s">
        <v>3292</v>
      </c>
      <c r="AL125" s="716" t="s">
        <v>3292</v>
      </c>
      <c r="AM125" s="716" t="s">
        <v>3292</v>
      </c>
      <c r="AN125" s="716" t="s">
        <v>3292</v>
      </c>
      <c r="AO125" s="716" t="s">
        <v>3292</v>
      </c>
      <c r="AP125" s="716" t="s">
        <v>3292</v>
      </c>
      <c r="AQ125" s="716" t="s">
        <v>3292</v>
      </c>
      <c r="AR125" s="716" t="s">
        <v>3292</v>
      </c>
      <c r="AS125" s="716" t="s">
        <v>3292</v>
      </c>
      <c r="AT125" s="716">
        <v>0.31</v>
      </c>
      <c r="AU125" s="716">
        <v>0.31</v>
      </c>
      <c r="AV125" s="716">
        <v>0.38</v>
      </c>
      <c r="AW125" s="716">
        <v>1.4</v>
      </c>
      <c r="AX125" s="716" t="s">
        <v>3292</v>
      </c>
      <c r="AY125" s="716" t="s">
        <v>3292</v>
      </c>
      <c r="AZ125" s="716" t="s">
        <v>3292</v>
      </c>
      <c r="BA125" s="716" t="s">
        <v>3292</v>
      </c>
      <c r="BB125" s="716" t="s">
        <v>3292</v>
      </c>
      <c r="BC125" s="716" t="s">
        <v>3292</v>
      </c>
    </row>
    <row r="126" spans="1:55" ht="32.15" customHeight="1">
      <c r="A126" s="717"/>
      <c r="B126" s="717"/>
      <c r="C126" s="717"/>
      <c r="D126" s="717"/>
      <c r="E126" s="717"/>
      <c r="F126" s="717"/>
      <c r="G126" s="717"/>
      <c r="H126" s="717"/>
      <c r="I126" s="717"/>
      <c r="J126" s="717"/>
      <c r="K126" s="717"/>
      <c r="L126" s="717"/>
      <c r="M126" s="717"/>
      <c r="N126" s="717"/>
      <c r="O126" s="717"/>
      <c r="P126" s="717" t="s">
        <v>188</v>
      </c>
      <c r="Q126" s="717" t="s">
        <v>2980</v>
      </c>
      <c r="R126" s="717" t="s">
        <v>2985</v>
      </c>
      <c r="S126" s="717" t="s">
        <v>346</v>
      </c>
      <c r="T126" s="722" t="str" cm="1">
        <f t="array" ref="T126">_xlfn.TEXTJOIN("→",TRUE,_xlfn.UNIQUE(TRIM(CLEAN(_xlfn._xlws.FILTER('소재개발 실험항목_Total_AX팀 관리'!$H$5:$H$1558,('소재개발 실험항목_Total_AX팀 관리'!$C$5:$C$1558=$P126)*('소재개발 실험항목_Total_AX팀 관리'!$D$5:$D$1558=$Q126)*('소재개발 실험항목_Total_AX팀 관리'!$E$5:$E$1558=$R126)*('소재개발 실험항목_Total_AX팀 관리'!$F$5:$F$1558=$S126)*('소재개발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v>
      </c>
      <c r="U126" s="724">
        <f>SUMIFS('소재개발 실험항목_Total_AX팀 관리'!$V$5:$V$1558,'소재개발 실험항목_Total_AX팀 관리'!$C$5:$C$1558,$P126,'소재개발 실험항목_Total_AX팀 관리'!$D$5:$D$1558,$Q126,'소재개발 실험항목_Total_AX팀 관리'!$E$5:$E$1558,$R126,'소재개발 실험항목_Total_AX팀 관리'!$F$5:$F$1558,$S126)</f>
        <v>1244.1600000000001</v>
      </c>
      <c r="V126" s="724">
        <f>SUMIFS('소재개발 실험항목_Total_AX팀 관리'!$Y$5:$Y$1558,'소재개발 실험항목_Total_AX팀 관리'!$C$5:$C$1558,$P126,'소재개발 실험항목_Total_AX팀 관리'!$D$5:$D$1558,$Q126,'소재개발 실험항목_Total_AX팀 관리'!$E$5:$E$1558,$R126,'소재개발 실험항목_Total_AX팀 관리'!$F$5:$F$1558,$S126)</f>
        <v>3831.84</v>
      </c>
      <c r="W126" s="725">
        <f t="shared" si="4"/>
        <v>0.70690909090909093</v>
      </c>
      <c r="X126" s="725">
        <f t="shared" si="4"/>
        <v>2.1771818181818183</v>
      </c>
      <c r="Z126" t="s">
        <v>2980</v>
      </c>
      <c r="AA126" t="s">
        <v>2988</v>
      </c>
      <c r="AB126" t="s">
        <v>3019</v>
      </c>
      <c r="AC126" s="723" t="s">
        <v>3175</v>
      </c>
      <c r="AD126" s="716" t="s">
        <v>3292</v>
      </c>
      <c r="AE126" s="716" t="s">
        <v>3292</v>
      </c>
      <c r="AF126" s="716" t="s">
        <v>3292</v>
      </c>
      <c r="AG126" s="716" t="s">
        <v>3292</v>
      </c>
      <c r="AH126" s="716" t="s">
        <v>3292</v>
      </c>
      <c r="AI126" s="716" t="s">
        <v>3292</v>
      </c>
      <c r="AJ126" s="716" t="s">
        <v>3292</v>
      </c>
      <c r="AK126" s="716" t="s">
        <v>3292</v>
      </c>
      <c r="AL126" s="716" t="s">
        <v>3292</v>
      </c>
      <c r="AM126" s="716" t="s">
        <v>3292</v>
      </c>
      <c r="AN126" s="716" t="s">
        <v>3292</v>
      </c>
      <c r="AO126" s="716" t="s">
        <v>3292</v>
      </c>
      <c r="AP126" s="716" t="s">
        <v>3292</v>
      </c>
      <c r="AQ126" s="716" t="s">
        <v>3292</v>
      </c>
      <c r="AR126" s="716" t="s">
        <v>3292</v>
      </c>
      <c r="AS126" s="716" t="s">
        <v>3292</v>
      </c>
      <c r="AT126" s="716" t="s">
        <v>3292</v>
      </c>
      <c r="AU126" s="716" t="s">
        <v>3292</v>
      </c>
      <c r="AV126" s="716">
        <v>0.01</v>
      </c>
      <c r="AW126" s="716">
        <v>0.01</v>
      </c>
      <c r="AX126" s="716" t="s">
        <v>3292</v>
      </c>
      <c r="AY126" s="716" t="s">
        <v>3292</v>
      </c>
      <c r="AZ126" s="716" t="s">
        <v>3292</v>
      </c>
      <c r="BA126" s="716" t="s">
        <v>3292</v>
      </c>
      <c r="BB126" s="716" t="s">
        <v>3292</v>
      </c>
      <c r="BC126" s="716" t="s">
        <v>3292</v>
      </c>
    </row>
    <row r="127" spans="1:55" ht="32.15" customHeight="1">
      <c r="A127" s="717"/>
      <c r="B127" s="717"/>
      <c r="C127" s="717"/>
      <c r="D127" s="717"/>
      <c r="E127" s="717"/>
      <c r="F127" s="717"/>
      <c r="G127" s="717"/>
      <c r="H127" s="717"/>
      <c r="I127" s="717"/>
      <c r="J127" s="717"/>
      <c r="K127" s="717"/>
      <c r="L127" s="717"/>
      <c r="M127" s="717"/>
      <c r="N127" s="717"/>
      <c r="O127" s="717"/>
      <c r="P127" s="717" t="s">
        <v>188</v>
      </c>
      <c r="Q127" s="717" t="s">
        <v>2980</v>
      </c>
      <c r="R127" s="717" t="s">
        <v>2985</v>
      </c>
      <c r="S127" s="717" t="s">
        <v>3026</v>
      </c>
      <c r="T127" s="722" t="str" cm="1">
        <f t="array" ref="T127">_xlfn.TEXTJOIN("→",TRUE,_xlfn.UNIQUE(TRIM(CLEAN(_xlfn._xlws.FILTER('소재개발 실험항목_Total_AX팀 관리'!$H$5:$H$1558,('소재개발 실험항목_Total_AX팀 관리'!$C$5:$C$1558=$P127)*('소재개발 실험항목_Total_AX팀 관리'!$D$5:$D$1558=$Q127)*('소재개발 실험항목_Total_AX팀 관리'!$E$5:$E$1558=$R127)*('소재개발 실험항목_Total_AX팀 관리'!$F$5:$F$1558=$S127)*('소재개발 실험항목_Total_AX팀 관리'!$H$5:$H$1558&lt;&gt;""),"")))))</f>
        <v>모노셀 분해→양극+분리막 세척→모노셀 파우치 제작→모노셀 건조→전해액 주액→모노셀 실링→모노셀 부분 6-7cm로 맞추어 cutting</v>
      </c>
      <c r="U127" s="724">
        <f>SUMIFS('소재개발 실험항목_Total_AX팀 관리'!$V$5:$V$1558,'소재개발 실험항목_Total_AX팀 관리'!$C$5:$C$1558,$P127,'소재개발 실험항목_Total_AX팀 관리'!$D$5:$D$1558,$Q127,'소재개발 실험항목_Total_AX팀 관리'!$E$5:$E$1558,$R127,'소재개발 실험항목_Total_AX팀 관리'!$F$5:$F$1558,$S127)</f>
        <v>364.32</v>
      </c>
      <c r="V127" s="724">
        <f>SUMIFS('소재개발 실험항목_Total_AX팀 관리'!$Y$5:$Y$1558,'소재개발 실험항목_Total_AX팀 관리'!$C$5:$C$1558,$P127,'소재개발 실험항목_Total_AX팀 관리'!$D$5:$D$1558,$Q127,'소재개발 실험항목_Total_AX팀 관리'!$E$5:$E$1558,$R127,'소재개발 실험항목_Total_AX팀 관리'!$F$5:$F$1558,$S127)</f>
        <v>1821.6</v>
      </c>
      <c r="W127" s="725">
        <f t="shared" si="4"/>
        <v>0.20699999999999999</v>
      </c>
      <c r="X127" s="725">
        <f t="shared" si="4"/>
        <v>1.0349999999999999</v>
      </c>
      <c r="Z127" t="s">
        <v>2980</v>
      </c>
      <c r="AA127" t="s">
        <v>2984</v>
      </c>
      <c r="AB127" t="s">
        <v>3045</v>
      </c>
      <c r="AC127" s="723" t="s">
        <v>3176</v>
      </c>
      <c r="AD127" s="716" t="s">
        <v>3292</v>
      </c>
      <c r="AE127" s="716" t="s">
        <v>3292</v>
      </c>
      <c r="AF127" s="716" t="s">
        <v>3292</v>
      </c>
      <c r="AG127" s="716" t="s">
        <v>3292</v>
      </c>
      <c r="AH127" s="716" t="s">
        <v>3292</v>
      </c>
      <c r="AI127" s="716" t="s">
        <v>3292</v>
      </c>
      <c r="AJ127" s="716" t="s">
        <v>3292</v>
      </c>
      <c r="AK127" s="716" t="s">
        <v>3292</v>
      </c>
      <c r="AL127" s="716" t="s">
        <v>3292</v>
      </c>
      <c r="AM127" s="716" t="s">
        <v>3292</v>
      </c>
      <c r="AN127" s="716" t="s">
        <v>3292</v>
      </c>
      <c r="AO127" s="716" t="s">
        <v>3292</v>
      </c>
      <c r="AP127" s="716" t="s">
        <v>3292</v>
      </c>
      <c r="AQ127" s="716" t="s">
        <v>3292</v>
      </c>
      <c r="AR127" s="716" t="s">
        <v>3292</v>
      </c>
      <c r="AS127" s="716" t="s">
        <v>3292</v>
      </c>
      <c r="AT127" s="716" t="s">
        <v>3292</v>
      </c>
      <c r="AU127" s="716" t="s">
        <v>3292</v>
      </c>
      <c r="AV127" s="716" t="s">
        <v>3292</v>
      </c>
      <c r="AW127" s="716" t="s">
        <v>3292</v>
      </c>
      <c r="AX127" s="716" t="s">
        <v>3292</v>
      </c>
      <c r="AY127" s="716" t="s">
        <v>3292</v>
      </c>
      <c r="AZ127" s="716" t="s">
        <v>3292</v>
      </c>
      <c r="BA127" s="716" t="s">
        <v>3292</v>
      </c>
      <c r="BB127" s="716" t="s">
        <v>3292</v>
      </c>
      <c r="BC127" s="716" t="s">
        <v>3292</v>
      </c>
    </row>
    <row r="128" spans="1:55" ht="32.15" customHeight="1">
      <c r="A128" s="717"/>
      <c r="B128" s="717"/>
      <c r="C128" s="717"/>
      <c r="D128" s="717"/>
      <c r="E128" s="717"/>
      <c r="F128" s="717"/>
      <c r="G128" s="717"/>
      <c r="H128" s="717"/>
      <c r="I128" s="717"/>
      <c r="J128" s="717"/>
      <c r="K128" s="717"/>
      <c r="L128" s="717"/>
      <c r="M128" s="717"/>
      <c r="N128" s="717"/>
      <c r="O128" s="717"/>
      <c r="P128" s="717" t="s">
        <v>188</v>
      </c>
      <c r="Q128" s="717" t="s">
        <v>2980</v>
      </c>
      <c r="R128" s="717" t="s">
        <v>2985</v>
      </c>
      <c r="S128" s="717" t="s">
        <v>319</v>
      </c>
      <c r="T128" s="722" t="str" cm="1">
        <f t="array" ref="T128">_xlfn.TEXTJOIN("→",TRUE,_xlfn.UNIQUE(TRIM(CLEAN(_xlfn._xlws.FILTER('소재개발 실험항목_Total_AX팀 관리'!$H$5:$H$1558,('소재개발 실험항목_Total_AX팀 관리'!$C$5:$C$1558=$P128)*('소재개발 실험항목_Total_AX팀 관리'!$D$5:$D$1558=$Q128)*('소재개발 실험항목_Total_AX팀 관리'!$E$5:$E$1558=$R128)*('소재개발 실험항목_Total_AX팀 관리'!$F$5:$F$1558=$S128)*('소재개발 실험항목_Total_AX팀 관리'!$H$5:$H$1558&lt;&gt;""),"")))))</f>
        <v>코인셀 제작용 양극 타발→전극 두께 및 무게 측정→분리막 타발→부품 준비 (코인셀용 부품)→Li metal 타발→코인셀 조립→코인셀 조립 후 OCV측정</v>
      </c>
      <c r="U128" s="724">
        <f>SUMIFS('소재개발 실험항목_Total_AX팀 관리'!$V$5:$V$1558,'소재개발 실험항목_Total_AX팀 관리'!$C$5:$C$1558,$P128,'소재개발 실험항목_Total_AX팀 관리'!$D$5:$D$1558,$Q128,'소재개발 실험항목_Total_AX팀 관리'!$E$5:$E$1558,$R128,'소재개발 실험항목_Total_AX팀 관리'!$F$5:$F$1558,$S128)</f>
        <v>1380</v>
      </c>
      <c r="V128" s="724">
        <f>SUMIFS('소재개발 실험항목_Total_AX팀 관리'!$Y$5:$Y$1558,'소재개발 실험항목_Total_AX팀 관리'!$C$5:$C$1558,$P128,'소재개발 실험항목_Total_AX팀 관리'!$D$5:$D$1558,$Q128,'소재개발 실험항목_Total_AX팀 관리'!$E$5:$E$1558,$R128,'소재개발 실험항목_Total_AX팀 관리'!$F$5:$F$1558,$S128)</f>
        <v>1656</v>
      </c>
      <c r="W128" s="725">
        <f t="shared" si="4"/>
        <v>0.78409090909090906</v>
      </c>
      <c r="X128" s="725">
        <f t="shared" si="4"/>
        <v>0.94090909090909092</v>
      </c>
      <c r="Z128" t="s">
        <v>2980</v>
      </c>
      <c r="AA128" t="s">
        <v>2984</v>
      </c>
      <c r="AB128" t="s">
        <v>3046</v>
      </c>
      <c r="AC128" s="723" t="s">
        <v>3177</v>
      </c>
      <c r="AD128" s="716" t="s">
        <v>3292</v>
      </c>
      <c r="AE128" s="716" t="s">
        <v>3292</v>
      </c>
      <c r="AF128" s="716" t="s">
        <v>3292</v>
      </c>
      <c r="AG128" s="716" t="s">
        <v>3292</v>
      </c>
      <c r="AH128" s="716" t="s">
        <v>3292</v>
      </c>
      <c r="AI128" s="716" t="s">
        <v>3292</v>
      </c>
      <c r="AJ128" s="716" t="s">
        <v>3292</v>
      </c>
      <c r="AK128" s="716" t="s">
        <v>3292</v>
      </c>
      <c r="AL128" s="716" t="s">
        <v>3292</v>
      </c>
      <c r="AM128" s="716" t="s">
        <v>3292</v>
      </c>
      <c r="AN128" s="716" t="s">
        <v>3292</v>
      </c>
      <c r="AO128" s="716" t="s">
        <v>3292</v>
      </c>
      <c r="AP128" s="716" t="s">
        <v>3292</v>
      </c>
      <c r="AQ128" s="716" t="s">
        <v>3292</v>
      </c>
      <c r="AR128" s="716" t="s">
        <v>3292</v>
      </c>
      <c r="AS128" s="716" t="s">
        <v>3292</v>
      </c>
      <c r="AT128" s="716" t="s">
        <v>3292</v>
      </c>
      <c r="AU128" s="716" t="s">
        <v>3292</v>
      </c>
      <c r="AV128" s="716" t="s">
        <v>3292</v>
      </c>
      <c r="AW128" s="716" t="s">
        <v>3292</v>
      </c>
      <c r="AX128" s="716" t="s">
        <v>3292</v>
      </c>
      <c r="AY128" s="716" t="s">
        <v>3292</v>
      </c>
      <c r="AZ128" s="716" t="s">
        <v>3292</v>
      </c>
      <c r="BA128" s="716" t="s">
        <v>3292</v>
      </c>
      <c r="BB128" s="716" t="s">
        <v>3292</v>
      </c>
      <c r="BC128" s="716" t="s">
        <v>3292</v>
      </c>
    </row>
    <row r="129" spans="1:55" ht="32.15" customHeight="1">
      <c r="A129" s="717"/>
      <c r="B129" s="717"/>
      <c r="C129" s="717"/>
      <c r="D129" s="717"/>
      <c r="E129" s="717"/>
      <c r="F129" s="717"/>
      <c r="G129" s="717"/>
      <c r="H129" s="717"/>
      <c r="I129" s="717"/>
      <c r="J129" s="717"/>
      <c r="K129" s="717"/>
      <c r="L129" s="717"/>
      <c r="M129" s="717"/>
      <c r="N129" s="717"/>
      <c r="O129" s="717"/>
      <c r="P129" s="717" t="s">
        <v>188</v>
      </c>
      <c r="Q129" s="717" t="s">
        <v>2980</v>
      </c>
      <c r="R129" s="717" t="s">
        <v>2040</v>
      </c>
      <c r="S129" s="717" t="s">
        <v>3027</v>
      </c>
      <c r="T129" s="722" t="str" cm="1">
        <f t="array" ref="T129">_xlfn.TEXTJOIN("→",TRUE,_xlfn.UNIQUE(TRIM(CLEAN(_xlfn._xlws.FILTER('소재개발 실험항목_Total_AX팀 관리'!$H$5:$H$1558,('소재개발 실험항목_Total_AX팀 관리'!$C$5:$C$1558=$P129)*('소재개발 실험항목_Total_AX팀 관리'!$D$5:$D$1558=$Q129)*('소재개발 실험항목_Total_AX팀 관리'!$E$5:$E$1558=$R129)*('소재개발 실험항목_Total_AX팀 관리'!$F$5:$F$1558=$S129)*('소재개발 실험항목_Total_AX팀 관리'!$H$5:$H$1558&lt;&gt;""),"")))))</f>
        <v>무게 측정→고형분 맞추기→1차 믹싱→뭉친부분 풀어주기→2차 믹싱→장비 세척 및 정리</v>
      </c>
      <c r="U129" s="724">
        <f>SUMIFS('소재개발 실험항목_Total_AX팀 관리'!$V$5:$V$1558,'소재개발 실험항목_Total_AX팀 관리'!$C$5:$C$1558,$P129,'소재개발 실험항목_Total_AX팀 관리'!$D$5:$D$1558,$Q129,'소재개발 실험항목_Total_AX팀 관리'!$E$5:$E$1558,$R129,'소재개발 실험항목_Total_AX팀 관리'!$F$5:$F$1558,$S129)</f>
        <v>1188</v>
      </c>
      <c r="V129" s="724">
        <f>SUMIFS('소재개발 실험항목_Total_AX팀 관리'!$Y$5:$Y$1558,'소재개발 실험항목_Total_AX팀 관리'!$C$5:$C$1558,$P129,'소재개발 실험항목_Total_AX팀 관리'!$D$5:$D$1558,$Q129,'소재개발 실험항목_Total_AX팀 관리'!$E$5:$E$1558,$R129,'소재개발 실험항목_Total_AX팀 관리'!$F$5:$F$1558,$S129)</f>
        <v>1425.6000000000001</v>
      </c>
      <c r="W129" s="725">
        <f t="shared" si="4"/>
        <v>0.67500000000000004</v>
      </c>
      <c r="X129" s="725">
        <f t="shared" si="4"/>
        <v>0.81</v>
      </c>
      <c r="Z129" t="s">
        <v>2980</v>
      </c>
      <c r="AA129" t="s">
        <v>2984</v>
      </c>
      <c r="AB129" t="s">
        <v>3047</v>
      </c>
      <c r="AC129" s="723" t="s">
        <v>3178</v>
      </c>
      <c r="AD129" s="716" t="s">
        <v>3292</v>
      </c>
      <c r="AE129" s="716" t="s">
        <v>3292</v>
      </c>
      <c r="AF129" s="716" t="s">
        <v>3292</v>
      </c>
      <c r="AG129" s="716" t="s">
        <v>3292</v>
      </c>
      <c r="AH129" s="716" t="s">
        <v>3292</v>
      </c>
      <c r="AI129" s="716" t="s">
        <v>3292</v>
      </c>
      <c r="AJ129" s="716" t="s">
        <v>3292</v>
      </c>
      <c r="AK129" s="716" t="s">
        <v>3292</v>
      </c>
      <c r="AL129" s="716" t="s">
        <v>3292</v>
      </c>
      <c r="AM129" s="716" t="s">
        <v>3292</v>
      </c>
      <c r="AN129" s="716" t="s">
        <v>3292</v>
      </c>
      <c r="AO129" s="716" t="s">
        <v>3292</v>
      </c>
      <c r="AP129" s="716" t="s">
        <v>3292</v>
      </c>
      <c r="AQ129" s="716" t="s">
        <v>3292</v>
      </c>
      <c r="AR129" s="716" t="s">
        <v>3292</v>
      </c>
      <c r="AS129" s="716" t="s">
        <v>3292</v>
      </c>
      <c r="AT129" s="716" t="s">
        <v>3292</v>
      </c>
      <c r="AU129" s="716" t="s">
        <v>3292</v>
      </c>
      <c r="AV129" s="716" t="s">
        <v>3292</v>
      </c>
      <c r="AW129" s="716" t="s">
        <v>3292</v>
      </c>
      <c r="AX129" s="716" t="s">
        <v>3292</v>
      </c>
      <c r="AY129" s="716" t="s">
        <v>3292</v>
      </c>
      <c r="AZ129" s="716" t="s">
        <v>3292</v>
      </c>
      <c r="BA129" s="716" t="s">
        <v>3292</v>
      </c>
      <c r="BB129" s="716" t="s">
        <v>3292</v>
      </c>
      <c r="BC129" s="716" t="s">
        <v>3292</v>
      </c>
    </row>
    <row r="130" spans="1:55" ht="32.15" customHeight="1">
      <c r="A130" s="717"/>
      <c r="B130" s="717"/>
      <c r="C130" s="717"/>
      <c r="D130" s="717"/>
      <c r="E130" s="717"/>
      <c r="F130" s="717"/>
      <c r="G130" s="717"/>
      <c r="H130" s="717"/>
      <c r="I130" s="717"/>
      <c r="J130" s="717"/>
      <c r="K130" s="717"/>
      <c r="L130" s="717"/>
      <c r="M130" s="717"/>
      <c r="N130" s="717"/>
      <c r="O130" s="717"/>
      <c r="P130" s="717" t="s">
        <v>188</v>
      </c>
      <c r="Q130" s="717" t="s">
        <v>2980</v>
      </c>
      <c r="R130" s="717" t="s">
        <v>1949</v>
      </c>
      <c r="S130" s="717" t="s">
        <v>3028</v>
      </c>
      <c r="T130" s="722" t="str" cm="1">
        <f t="array" ref="T130">_xlfn.TEXTJOIN("→",TRUE,_xlfn.UNIQUE(TRIM(CLEAN(_xlfn._xlws.FILTER('소재개발 실험항목_Total_AX팀 관리'!$H$5:$H$1558,('소재개발 실험항목_Total_AX팀 관리'!$C$5:$C$1558=$P130)*('소재개발 실험항목_Total_AX팀 관리'!$D$5:$D$1558=$Q130)*('소재개발 실험항목_Total_AX팀 관리'!$E$5:$E$1558=$R130)*('소재개발 실험항목_Total_AX팀 관리'!$F$5:$F$1558=$S130)*('소재개발 실험항목_Total_AX팀 관리'!$H$5:$H$1558&lt;&gt;""),"")))))</f>
        <v>소재준비 (이송)→코팅→건조→장비 세척 및 정리→압연</v>
      </c>
      <c r="U130" s="724">
        <f>SUMIFS('소재개발 실험항목_Total_AX팀 관리'!$V$5:$V$1558,'소재개발 실험항목_Total_AX팀 관리'!$C$5:$C$1558,$P130,'소재개발 실험항목_Total_AX팀 관리'!$D$5:$D$1558,$Q130,'소재개발 실험항목_Total_AX팀 관리'!$E$5:$E$1558,$R130,'소재개발 실험항목_Total_AX팀 관리'!$F$5:$F$1558,$S130)</f>
        <v>1386</v>
      </c>
      <c r="V130" s="724">
        <f>SUMIFS('소재개발 실험항목_Total_AX팀 관리'!$Y$5:$Y$1558,'소재개발 실험항목_Total_AX팀 관리'!$C$5:$C$1558,$P130,'소재개발 실험항목_Total_AX팀 관리'!$D$5:$D$1558,$Q130,'소재개발 실험항목_Total_AX팀 관리'!$E$5:$E$1558,$R130,'소재개발 실험항목_Total_AX팀 관리'!$F$5:$F$1558,$S130)</f>
        <v>1821.6</v>
      </c>
      <c r="W130" s="725">
        <f t="shared" si="4"/>
        <v>0.78749999999999998</v>
      </c>
      <c r="X130" s="725">
        <f t="shared" si="4"/>
        <v>1.0349999999999999</v>
      </c>
      <c r="Z130" t="s">
        <v>2980</v>
      </c>
      <c r="AA130" t="s">
        <v>2984</v>
      </c>
      <c r="AB130" t="s">
        <v>3048</v>
      </c>
      <c r="AC130" s="723" t="s">
        <v>3179</v>
      </c>
      <c r="AD130" s="716" t="s">
        <v>3292</v>
      </c>
      <c r="AE130" s="716" t="s">
        <v>3292</v>
      </c>
      <c r="AF130" s="716" t="s">
        <v>3292</v>
      </c>
      <c r="AG130" s="716" t="s">
        <v>3292</v>
      </c>
      <c r="AH130" s="716" t="s">
        <v>3292</v>
      </c>
      <c r="AI130" s="716" t="s">
        <v>3292</v>
      </c>
      <c r="AJ130" s="716" t="s">
        <v>3292</v>
      </c>
      <c r="AK130" s="716" t="s">
        <v>3292</v>
      </c>
      <c r="AL130" s="716" t="s">
        <v>3292</v>
      </c>
      <c r="AM130" s="716" t="s">
        <v>3292</v>
      </c>
      <c r="AN130" s="716" t="s">
        <v>3292</v>
      </c>
      <c r="AO130" s="716" t="s">
        <v>3292</v>
      </c>
      <c r="AP130" s="716" t="s">
        <v>3292</v>
      </c>
      <c r="AQ130" s="716" t="s">
        <v>3292</v>
      </c>
      <c r="AR130" s="716" t="s">
        <v>3292</v>
      </c>
      <c r="AS130" s="716" t="s">
        <v>3292</v>
      </c>
      <c r="AT130" s="716" t="s">
        <v>3292</v>
      </c>
      <c r="AU130" s="716" t="s">
        <v>3292</v>
      </c>
      <c r="AV130" s="716" t="s">
        <v>3292</v>
      </c>
      <c r="AW130" s="716" t="s">
        <v>3292</v>
      </c>
      <c r="AX130" s="716" t="s">
        <v>3292</v>
      </c>
      <c r="AY130" s="716" t="s">
        <v>3292</v>
      </c>
      <c r="AZ130" s="716" t="s">
        <v>3292</v>
      </c>
      <c r="BA130" s="716" t="s">
        <v>3292</v>
      </c>
      <c r="BB130" s="716" t="s">
        <v>3292</v>
      </c>
      <c r="BC130" s="716" t="s">
        <v>3292</v>
      </c>
    </row>
    <row r="131" spans="1:55" ht="32.15" customHeight="1">
      <c r="A131" s="717"/>
      <c r="B131" s="717"/>
      <c r="C131" s="717"/>
      <c r="D131" s="717"/>
      <c r="E131" s="717"/>
      <c r="F131" s="717"/>
      <c r="G131" s="717"/>
      <c r="H131" s="717"/>
      <c r="I131" s="717"/>
      <c r="J131" s="717"/>
      <c r="K131" s="717"/>
      <c r="L131" s="717"/>
      <c r="M131" s="717"/>
      <c r="N131" s="717"/>
      <c r="O131" s="717"/>
      <c r="P131" s="717" t="s">
        <v>188</v>
      </c>
      <c r="Q131" s="717" t="s">
        <v>2981</v>
      </c>
      <c r="R131" s="717" t="s">
        <v>2986</v>
      </c>
      <c r="S131" s="717" t="s">
        <v>3004</v>
      </c>
      <c r="T131" s="722" t="str" cm="1">
        <f t="array" ref="T131">_xlfn.TEXTJOIN("→",TRUE,_xlfn.UNIQUE(TRIM(CLEAN(_xlfn._xlws.FILTER('소재개발 실험항목_Total_AX팀 관리'!$H$5:$H$1558,('소재개발 실험항목_Total_AX팀 관리'!$C$5:$C$1558=$P131)*('소재개발 실험항목_Total_AX팀 관리'!$D$5:$D$1558=$Q131)*('소재개발 실험항목_Total_AX팀 관리'!$E$5:$E$1558=$R131)*('소재개발 실험항목_Total_AX팀 관리'!$F$5:$F$1558=$S131)*('소재개발 실험항목_Total_AX팀 관리'!$H$5:$H$1558&lt;&gt;""),"")))))</f>
        <v>고온 내구성 평가→Data 정리</v>
      </c>
      <c r="U131" s="724">
        <f>SUMIFS('소재개발 실험항목_Total_AX팀 관리'!$V$5:$V$1558,'소재개발 실험항목_Total_AX팀 관리'!$C$5:$C$1558,$P131,'소재개발 실험항목_Total_AX팀 관리'!$D$5:$D$1558,$Q131,'소재개발 실험항목_Total_AX팀 관리'!$E$5:$E$1558,$R131,'소재개발 실험항목_Total_AX팀 관리'!$F$5:$F$1558,$S131)</f>
        <v>86.399999999999991</v>
      </c>
      <c r="V131" s="724">
        <f>SUMIFS('소재개발 실험항목_Total_AX팀 관리'!$Y$5:$Y$1558,'소재개발 실험항목_Total_AX팀 관리'!$C$5:$C$1558,$P131,'소재개발 실험항목_Total_AX팀 관리'!$D$5:$D$1558,$Q131,'소재개발 실험항목_Total_AX팀 관리'!$E$5:$E$1558,$R131,'소재개발 실험항목_Total_AX팀 관리'!$F$5:$F$1558,$S131)</f>
        <v>432</v>
      </c>
      <c r="W131" s="725">
        <f t="shared" si="4"/>
        <v>4.9090909090909088E-2</v>
      </c>
      <c r="X131" s="725">
        <f t="shared" si="4"/>
        <v>0.24545454545454545</v>
      </c>
      <c r="Z131" t="s">
        <v>2980</v>
      </c>
      <c r="AA131" t="s">
        <v>2984</v>
      </c>
      <c r="AB131" t="s">
        <v>3017</v>
      </c>
      <c r="AC131" s="723" t="s">
        <v>3180</v>
      </c>
      <c r="AD131" s="716" t="s">
        <v>3292</v>
      </c>
      <c r="AE131" s="716" t="s">
        <v>3292</v>
      </c>
      <c r="AF131" s="716" t="s">
        <v>3292</v>
      </c>
      <c r="AG131" s="716" t="s">
        <v>3292</v>
      </c>
      <c r="AH131" s="716" t="s">
        <v>3292</v>
      </c>
      <c r="AI131" s="716" t="s">
        <v>3292</v>
      </c>
      <c r="AJ131" s="716" t="s">
        <v>3292</v>
      </c>
      <c r="AK131" s="716" t="s">
        <v>3292</v>
      </c>
      <c r="AL131" s="716" t="s">
        <v>3292</v>
      </c>
      <c r="AM131" s="716" t="s">
        <v>3292</v>
      </c>
      <c r="AN131" s="716" t="s">
        <v>3292</v>
      </c>
      <c r="AO131" s="716" t="s">
        <v>3292</v>
      </c>
      <c r="AP131" s="716" t="s">
        <v>3292</v>
      </c>
      <c r="AQ131" s="716" t="s">
        <v>3292</v>
      </c>
      <c r="AR131" s="716" t="s">
        <v>3292</v>
      </c>
      <c r="AS131" s="716" t="s">
        <v>3292</v>
      </c>
      <c r="AT131" s="716">
        <v>0.44</v>
      </c>
      <c r="AU131" s="716">
        <v>0.44</v>
      </c>
      <c r="AV131" s="716">
        <v>0.38</v>
      </c>
      <c r="AW131" s="716">
        <v>0.38</v>
      </c>
      <c r="AX131" s="716" t="s">
        <v>3292</v>
      </c>
      <c r="AY131" s="716" t="s">
        <v>3292</v>
      </c>
      <c r="AZ131" s="716" t="s">
        <v>3292</v>
      </c>
      <c r="BA131" s="716" t="s">
        <v>3292</v>
      </c>
      <c r="BB131" s="716" t="s">
        <v>3292</v>
      </c>
      <c r="BC131" s="716" t="s">
        <v>3292</v>
      </c>
    </row>
    <row r="132" spans="1:55" ht="32.15" customHeight="1">
      <c r="A132" s="717"/>
      <c r="B132" s="717"/>
      <c r="C132" s="717"/>
      <c r="D132" s="717"/>
      <c r="E132" s="717"/>
      <c r="F132" s="717"/>
      <c r="G132" s="717"/>
      <c r="H132" s="717"/>
      <c r="I132" s="717"/>
      <c r="J132" s="717"/>
      <c r="K132" s="717"/>
      <c r="L132" s="717"/>
      <c r="M132" s="717"/>
      <c r="N132" s="717"/>
      <c r="O132" s="717"/>
      <c r="P132" s="717" t="s">
        <v>188</v>
      </c>
      <c r="Q132" s="717" t="s">
        <v>2981</v>
      </c>
      <c r="R132" s="717" t="s">
        <v>2986</v>
      </c>
      <c r="S132" s="717" t="s">
        <v>3029</v>
      </c>
      <c r="T132" s="722" t="str" cm="1">
        <f t="array" ref="T132">_xlfn.TEXTJOIN("→",TRUE,_xlfn.UNIQUE(TRIM(CLEAN(_xlfn._xlws.FILTER('소재개발 실험항목_Total_AX팀 관리'!$H$5:$H$1558,('소재개발 실험항목_Total_AX팀 관리'!$C$5:$C$1558=$P132)*('소재개발 실험항목_Total_AX팀 관리'!$D$5:$D$1558=$Q132)*('소재개발 실험항목_Total_AX팀 관리'!$E$5:$E$1558=$R132)*('소재개발 실험항목_Total_AX팀 관리'!$F$5:$F$1558=$S132)*('소재개발 실험항목_Total_AX팀 관리'!$H$5:$H$1558&lt;&gt;""),"")))))</f>
        <v>수명 평가</v>
      </c>
      <c r="U132" s="724">
        <f>SUMIFS('소재개발 실험항목_Total_AX팀 관리'!$V$5:$V$1558,'소재개발 실험항목_Total_AX팀 관리'!$C$5:$C$1558,$P132,'소재개발 실험항목_Total_AX팀 관리'!$D$5:$D$1558,$Q132,'소재개발 실험항목_Total_AX팀 관리'!$E$5:$E$1558,$R132,'소재개발 실험항목_Total_AX팀 관리'!$F$5:$F$1558,$S132)</f>
        <v>43.199999999999996</v>
      </c>
      <c r="V132" s="724">
        <f>SUMIFS('소재개발 실험항목_Total_AX팀 관리'!$Y$5:$Y$1558,'소재개발 실험항목_Total_AX팀 관리'!$C$5:$C$1558,$P132,'소재개발 실험항목_Total_AX팀 관리'!$D$5:$D$1558,$Q132,'소재개발 실험항목_Total_AX팀 관리'!$E$5:$E$1558,$R132,'소재개발 실험항목_Total_AX팀 관리'!$F$5:$F$1558,$S132)</f>
        <v>216</v>
      </c>
      <c r="W132" s="725">
        <f t="shared" si="4"/>
        <v>2.4545454545454544E-2</v>
      </c>
      <c r="X132" s="725">
        <f t="shared" si="4"/>
        <v>0.12272727272727273</v>
      </c>
      <c r="Z132" t="s">
        <v>2980</v>
      </c>
      <c r="AA132" t="s">
        <v>2984</v>
      </c>
      <c r="AB132" t="s">
        <v>935</v>
      </c>
      <c r="AC132" s="723" t="s">
        <v>3181</v>
      </c>
      <c r="AD132" s="716" t="s">
        <v>3292</v>
      </c>
      <c r="AE132" s="716" t="s">
        <v>3292</v>
      </c>
      <c r="AF132" s="716">
        <v>0.06</v>
      </c>
      <c r="AG132" s="716">
        <v>0.08</v>
      </c>
      <c r="AH132" s="716" t="s">
        <v>3292</v>
      </c>
      <c r="AI132" s="716" t="s">
        <v>3292</v>
      </c>
      <c r="AJ132" s="716" t="s">
        <v>3292</v>
      </c>
      <c r="AK132" s="716" t="s">
        <v>3292</v>
      </c>
      <c r="AL132" s="716" t="s">
        <v>3292</v>
      </c>
      <c r="AM132" s="716" t="s">
        <v>3292</v>
      </c>
      <c r="AN132" s="716" t="s">
        <v>3292</v>
      </c>
      <c r="AO132" s="716" t="s">
        <v>3292</v>
      </c>
      <c r="AP132" s="716" t="s">
        <v>3292</v>
      </c>
      <c r="AQ132" s="716" t="s">
        <v>3292</v>
      </c>
      <c r="AR132" s="716" t="s">
        <v>3292</v>
      </c>
      <c r="AS132" s="716" t="s">
        <v>3292</v>
      </c>
      <c r="AT132" s="716" t="s">
        <v>3292</v>
      </c>
      <c r="AU132" s="716" t="s">
        <v>3292</v>
      </c>
      <c r="AV132" s="716" t="s">
        <v>3292</v>
      </c>
      <c r="AW132" s="716" t="s">
        <v>3292</v>
      </c>
      <c r="AX132" s="716" t="s">
        <v>3292</v>
      </c>
      <c r="AY132" s="716" t="s">
        <v>3292</v>
      </c>
      <c r="AZ132" s="716" t="s">
        <v>3292</v>
      </c>
      <c r="BA132" s="716" t="s">
        <v>3292</v>
      </c>
      <c r="BB132" s="716" t="s">
        <v>3292</v>
      </c>
      <c r="BC132" s="716" t="s">
        <v>3292</v>
      </c>
    </row>
    <row r="133" spans="1:55" ht="32.15" customHeight="1">
      <c r="A133" s="717"/>
      <c r="B133" s="717"/>
      <c r="C133" s="717"/>
      <c r="D133" s="717"/>
      <c r="E133" s="717"/>
      <c r="F133" s="717"/>
      <c r="G133" s="717"/>
      <c r="H133" s="717"/>
      <c r="I133" s="717"/>
      <c r="J133" s="717"/>
      <c r="K133" s="717"/>
      <c r="L133" s="717"/>
      <c r="M133" s="717"/>
      <c r="N133" s="717"/>
      <c r="O133" s="717"/>
      <c r="P133" s="717" t="s">
        <v>188</v>
      </c>
      <c r="Q133" s="717" t="s">
        <v>2981</v>
      </c>
      <c r="R133" s="717" t="s">
        <v>2986</v>
      </c>
      <c r="S133" s="717" t="s">
        <v>3005</v>
      </c>
      <c r="T133" s="722" t="str" cm="1">
        <f t="array" ref="T133">_xlfn.TEXTJOIN("→",TRUE,_xlfn.UNIQUE(TRIM(CLEAN(_xlfn._xlws.FILTER('소재개발 실험항목_Total_AX팀 관리'!$H$5:$H$1558,('소재개발 실험항목_Total_AX팀 관리'!$C$5:$C$1558=$P133)*('소재개발 실험항목_Total_AX팀 관리'!$D$5:$D$1558=$Q133)*('소재개발 실험항목_Total_AX팀 관리'!$E$5:$E$1558=$R133)*('소재개발 실험항목_Total_AX팀 관리'!$F$5:$F$1558=$S133)*('소재개발 실험항목_Total_AX팀 관리'!$H$5:$H$1558&lt;&gt;""),"")))))</f>
        <v>모노셀 용량 및 HPPC 평가→Data 정리→추가 평가를 위한 셀 선별→비어있는 충방전 채널에 모노셀 체결 (상온수명/고온수명/고온저장 각각)</v>
      </c>
      <c r="U133" s="724">
        <f>SUMIFS('소재개발 실험항목_Total_AX팀 관리'!$V$5:$V$1558,'소재개발 실험항목_Total_AX팀 관리'!$C$5:$C$1558,$P133,'소재개발 실험항목_Total_AX팀 관리'!$D$5:$D$1558,$Q133,'소재개발 실험항목_Total_AX팀 관리'!$E$5:$E$1558,$R133,'소재개발 실험항목_Total_AX팀 관리'!$F$5:$F$1558,$S133)</f>
        <v>432</v>
      </c>
      <c r="V133" s="724">
        <f>SUMIFS('소재개발 실험항목_Total_AX팀 관리'!$Y$5:$Y$1558,'소재개발 실험항목_Total_AX팀 관리'!$C$5:$C$1558,$P133,'소재개발 실험항목_Total_AX팀 관리'!$D$5:$D$1558,$Q133,'소재개발 실험항목_Total_AX팀 관리'!$E$5:$E$1558,$R133,'소재개발 실험항목_Total_AX팀 관리'!$F$5:$F$1558,$S133)</f>
        <v>1728</v>
      </c>
      <c r="W133" s="725">
        <f t="shared" si="4"/>
        <v>0.24545454545454545</v>
      </c>
      <c r="X133" s="725">
        <f t="shared" si="4"/>
        <v>0.98181818181818181</v>
      </c>
      <c r="Z133" t="s">
        <v>2980</v>
      </c>
      <c r="AA133" t="s">
        <v>2984</v>
      </c>
      <c r="AB133" t="s">
        <v>935</v>
      </c>
      <c r="AC133" s="723" t="s">
        <v>3182</v>
      </c>
      <c r="AD133" s="716" t="s">
        <v>3292</v>
      </c>
      <c r="AE133" s="716" t="s">
        <v>3292</v>
      </c>
      <c r="AF133" s="716" t="s">
        <v>3292</v>
      </c>
      <c r="AG133" s="716" t="s">
        <v>3292</v>
      </c>
      <c r="AH133" s="716" t="s">
        <v>3292</v>
      </c>
      <c r="AI133" s="716" t="s">
        <v>3292</v>
      </c>
      <c r="AJ133" s="716" t="s">
        <v>3292</v>
      </c>
      <c r="AK133" s="716" t="s">
        <v>3292</v>
      </c>
      <c r="AL133" s="716" t="s">
        <v>3292</v>
      </c>
      <c r="AM133" s="716" t="s">
        <v>3292</v>
      </c>
      <c r="AN133" s="716" t="s">
        <v>3292</v>
      </c>
      <c r="AO133" s="716" t="s">
        <v>3292</v>
      </c>
      <c r="AP133" s="716" t="s">
        <v>3292</v>
      </c>
      <c r="AQ133" s="716" t="s">
        <v>3292</v>
      </c>
      <c r="AR133" s="716" t="s">
        <v>3292</v>
      </c>
      <c r="AS133" s="716" t="s">
        <v>3292</v>
      </c>
      <c r="AT133" s="716" t="s">
        <v>3292</v>
      </c>
      <c r="AU133" s="716" t="s">
        <v>3292</v>
      </c>
      <c r="AV133" s="716" t="s">
        <v>3292</v>
      </c>
      <c r="AW133" s="716" t="s">
        <v>3292</v>
      </c>
      <c r="AX133" s="716" t="s">
        <v>3292</v>
      </c>
      <c r="AY133" s="716" t="s">
        <v>3292</v>
      </c>
      <c r="AZ133" s="716" t="s">
        <v>3292</v>
      </c>
      <c r="BA133" s="716" t="s">
        <v>3292</v>
      </c>
      <c r="BB133" s="716" t="s">
        <v>3292</v>
      </c>
      <c r="BC133" s="716" t="s">
        <v>3292</v>
      </c>
    </row>
    <row r="134" spans="1:55" ht="32.15" customHeight="1">
      <c r="A134" s="717"/>
      <c r="B134" s="717"/>
      <c r="C134" s="717"/>
      <c r="D134" s="717"/>
      <c r="E134" s="717"/>
      <c r="F134" s="717"/>
      <c r="G134" s="717"/>
      <c r="H134" s="717"/>
      <c r="I134" s="717"/>
      <c r="J134" s="717"/>
      <c r="K134" s="717"/>
      <c r="L134" s="717"/>
      <c r="M134" s="717"/>
      <c r="N134" s="717"/>
      <c r="O134" s="717"/>
      <c r="P134" s="717" t="s">
        <v>188</v>
      </c>
      <c r="Q134" s="717" t="s">
        <v>2981</v>
      </c>
      <c r="R134" s="717" t="s">
        <v>2986</v>
      </c>
      <c r="S134" s="717" t="s">
        <v>3007</v>
      </c>
      <c r="T134" s="722" t="str" cm="1">
        <f t="array" ref="T134">_xlfn.TEXTJOIN("→",TRUE,_xlfn.UNIQUE(TRIM(CLEAN(_xlfn._xlws.FILTER('소재개발 실험항목_Total_AX팀 관리'!$H$5:$H$1558,('소재개발 실험항목_Total_AX팀 관리'!$C$5:$C$1558=$P134)*('소재개발 실험항목_Total_AX팀 관리'!$D$5:$D$1558=$Q134)*('소재개발 실험항목_Total_AX팀 관리'!$E$5:$E$1558=$R134)*('소재개발 실험항목_Total_AX팀 관리'!$F$5:$F$1558=$S134)*('소재개발 실험항목_Total_AX팀 관리'!$H$5:$H$1558&lt;&gt;""),"")))))</f>
        <v>zig 체결→비어있는 충방전 채널에 모노셀 체결</v>
      </c>
      <c r="U134" s="724">
        <f>SUMIFS('소재개발 실험항목_Total_AX팀 관리'!$V$5:$V$1558,'소재개발 실험항목_Total_AX팀 관리'!$C$5:$C$1558,$P134,'소재개발 실험항목_Total_AX팀 관리'!$D$5:$D$1558,$Q134,'소재개발 실험항목_Total_AX팀 관리'!$E$5:$E$1558,$R134,'소재개발 실험항목_Total_AX팀 관리'!$F$5:$F$1558,$S134)</f>
        <v>144</v>
      </c>
      <c r="V134" s="724">
        <f>SUMIFS('소재개발 실험항목_Total_AX팀 관리'!$Y$5:$Y$1558,'소재개발 실험항목_Total_AX팀 관리'!$C$5:$C$1558,$P134,'소재개발 실험항목_Total_AX팀 관리'!$D$5:$D$1558,$Q134,'소재개발 실험항목_Total_AX팀 관리'!$E$5:$E$1558,$R134,'소재개발 실험항목_Total_AX팀 관리'!$F$5:$F$1558,$S134)</f>
        <v>720</v>
      </c>
      <c r="W134" s="725">
        <f t="shared" si="4"/>
        <v>8.1818181818181818E-2</v>
      </c>
      <c r="X134" s="725">
        <f t="shared" si="4"/>
        <v>0.40909090909090912</v>
      </c>
      <c r="Z134" t="s">
        <v>2980</v>
      </c>
      <c r="AA134" t="s">
        <v>2984</v>
      </c>
      <c r="AB134" t="s">
        <v>3049</v>
      </c>
      <c r="AC134" s="723" t="s">
        <v>3183</v>
      </c>
      <c r="AD134" s="716" t="s">
        <v>3292</v>
      </c>
      <c r="AE134" s="716" t="s">
        <v>3292</v>
      </c>
      <c r="AF134" s="716" t="s">
        <v>3292</v>
      </c>
      <c r="AG134" s="716" t="s">
        <v>3292</v>
      </c>
      <c r="AH134" s="716" t="s">
        <v>3292</v>
      </c>
      <c r="AI134" s="716" t="s">
        <v>3292</v>
      </c>
      <c r="AJ134" s="716" t="s">
        <v>3292</v>
      </c>
      <c r="AK134" s="716" t="s">
        <v>3292</v>
      </c>
      <c r="AL134" s="716" t="s">
        <v>3292</v>
      </c>
      <c r="AM134" s="716" t="s">
        <v>3292</v>
      </c>
      <c r="AN134" s="716" t="s">
        <v>3292</v>
      </c>
      <c r="AO134" s="716" t="s">
        <v>3292</v>
      </c>
      <c r="AP134" s="716" t="s">
        <v>3292</v>
      </c>
      <c r="AQ134" s="716" t="s">
        <v>3292</v>
      </c>
      <c r="AR134" s="716">
        <v>0.82</v>
      </c>
      <c r="AS134" s="716">
        <v>1.06</v>
      </c>
      <c r="AT134" s="716" t="s">
        <v>3292</v>
      </c>
      <c r="AU134" s="716" t="s">
        <v>3292</v>
      </c>
      <c r="AV134" s="716" t="s">
        <v>3292</v>
      </c>
      <c r="AW134" s="716" t="s">
        <v>3292</v>
      </c>
      <c r="AX134" s="716" t="s">
        <v>3292</v>
      </c>
      <c r="AY134" s="716" t="s">
        <v>3292</v>
      </c>
      <c r="AZ134" s="716" t="s">
        <v>3292</v>
      </c>
      <c r="BA134" s="716" t="s">
        <v>3292</v>
      </c>
      <c r="BB134" s="716" t="s">
        <v>3292</v>
      </c>
      <c r="BC134" s="716" t="s">
        <v>3292</v>
      </c>
    </row>
    <row r="135" spans="1:55" ht="32.15" customHeight="1">
      <c r="A135" s="717"/>
      <c r="B135" s="717"/>
      <c r="C135" s="717"/>
      <c r="D135" s="717"/>
      <c r="E135" s="717"/>
      <c r="F135" s="717"/>
      <c r="G135" s="717"/>
      <c r="H135" s="717"/>
      <c r="I135" s="717"/>
      <c r="J135" s="717"/>
      <c r="K135" s="717"/>
      <c r="L135" s="717"/>
      <c r="M135" s="717"/>
      <c r="N135" s="717"/>
      <c r="O135" s="717"/>
      <c r="P135" s="717" t="s">
        <v>188</v>
      </c>
      <c r="Q135" s="717" t="s">
        <v>2981</v>
      </c>
      <c r="R135" s="717" t="s">
        <v>2987</v>
      </c>
      <c r="S135" s="717" t="s">
        <v>770</v>
      </c>
      <c r="T135" s="722" t="str" cm="1">
        <f t="array" ref="T135">_xlfn.TEXTJOIN("→",TRUE,_xlfn.UNIQUE(TRIM(CLEAN(_xlfn._xlws.FILTER('소재개발 실험항목_Total_AX팀 관리'!$H$5:$H$1558,('소재개발 실험항목_Total_AX팀 관리'!$C$5:$C$1558=$P135)*('소재개발 실험항목_Total_AX팀 관리'!$D$5:$D$1558=$Q135)*('소재개발 실험항목_Total_AX팀 관리'!$E$5:$E$1558=$R135)*('소재개발 실험항목_Total_AX팀 관리'!$F$5:$F$1558=$S135)*('소재개발 실험항목_Total_AX팀 관리'!$H$5:$H$1558&lt;&gt;""),"")))))</f>
        <v>충방전 평가 진행 (0.1C 충/방 1회 측정)→Data 정리→Rate별 평가→가속화 평가→활성화 및 SOC 설정→챔버 온도 설정→저온출력 평가</v>
      </c>
      <c r="U135" s="724">
        <f>SUMIFS('소재개발 실험항목_Total_AX팀 관리'!$V$5:$V$1558,'소재개발 실험항목_Total_AX팀 관리'!$C$5:$C$1558,$P135,'소재개발 실험항목_Total_AX팀 관리'!$D$5:$D$1558,$Q135,'소재개발 실험항목_Total_AX팀 관리'!$E$5:$E$1558,$R135,'소재개발 실험항목_Total_AX팀 관리'!$F$5:$F$1558,$S135)</f>
        <v>925.8</v>
      </c>
      <c r="V135" s="724">
        <f>SUMIFS('소재개발 실험항목_Total_AX팀 관리'!$Y$5:$Y$1558,'소재개발 실험항목_Total_AX팀 관리'!$C$5:$C$1558,$P135,'소재개발 실험항목_Total_AX팀 관리'!$D$5:$D$1558,$Q135,'소재개발 실험항목_Total_AX팀 관리'!$E$5:$E$1558,$R135,'소재개발 실험항목_Total_AX팀 관리'!$F$5:$F$1558,$S135)</f>
        <v>1443</v>
      </c>
      <c r="W135" s="725">
        <f t="shared" ref="W135:X198" si="5">U135/1760</f>
        <v>0.52602272727272725</v>
      </c>
      <c r="X135" s="725">
        <f t="shared" si="5"/>
        <v>0.81988636363636369</v>
      </c>
      <c r="Z135" t="s">
        <v>2980</v>
      </c>
      <c r="AA135" t="s">
        <v>2984</v>
      </c>
      <c r="AB135" t="s">
        <v>3049</v>
      </c>
      <c r="AC135" s="723" t="s">
        <v>3184</v>
      </c>
      <c r="AD135" s="716" t="s">
        <v>3292</v>
      </c>
      <c r="AE135" s="716" t="s">
        <v>3292</v>
      </c>
      <c r="AF135" s="716" t="s">
        <v>3292</v>
      </c>
      <c r="AG135" s="716" t="s">
        <v>3292</v>
      </c>
      <c r="AH135" s="716" t="s">
        <v>3292</v>
      </c>
      <c r="AI135" s="716" t="s">
        <v>3292</v>
      </c>
      <c r="AJ135" s="716" t="s">
        <v>3292</v>
      </c>
      <c r="AK135" s="716" t="s">
        <v>3292</v>
      </c>
      <c r="AL135" s="716" t="s">
        <v>3292</v>
      </c>
      <c r="AM135" s="716" t="s">
        <v>3292</v>
      </c>
      <c r="AN135" s="716" t="s">
        <v>3292</v>
      </c>
      <c r="AO135" s="716" t="s">
        <v>3292</v>
      </c>
      <c r="AP135" s="716" t="s">
        <v>3292</v>
      </c>
      <c r="AQ135" s="716" t="s">
        <v>3292</v>
      </c>
      <c r="AR135" s="716" t="s">
        <v>3292</v>
      </c>
      <c r="AS135" s="716" t="s">
        <v>3292</v>
      </c>
      <c r="AT135" s="716" t="s">
        <v>3292</v>
      </c>
      <c r="AU135" s="716" t="s">
        <v>3292</v>
      </c>
      <c r="AV135" s="716" t="s">
        <v>3292</v>
      </c>
      <c r="AW135" s="716" t="s">
        <v>3292</v>
      </c>
      <c r="AX135" s="716" t="s">
        <v>3292</v>
      </c>
      <c r="AY135" s="716" t="s">
        <v>3292</v>
      </c>
      <c r="AZ135" s="716" t="s">
        <v>3292</v>
      </c>
      <c r="BA135" s="716" t="s">
        <v>3292</v>
      </c>
      <c r="BB135" s="716" t="s">
        <v>3292</v>
      </c>
      <c r="BC135" s="716" t="s">
        <v>3292</v>
      </c>
    </row>
    <row r="136" spans="1:55" ht="32.15" hidden="1" customHeight="1">
      <c r="A136" s="717"/>
      <c r="B136" s="717"/>
      <c r="C136" s="717"/>
      <c r="D136" s="717"/>
      <c r="E136" s="717"/>
      <c r="F136" s="717"/>
      <c r="G136" s="717"/>
      <c r="H136" s="717"/>
      <c r="I136" s="717"/>
      <c r="J136" s="717"/>
      <c r="K136" s="717"/>
      <c r="L136" s="717"/>
      <c r="M136" s="717"/>
      <c r="N136" s="717"/>
      <c r="O136" s="717"/>
      <c r="P136" s="717" t="s">
        <v>480</v>
      </c>
      <c r="Q136" s="717" t="s">
        <v>2979</v>
      </c>
      <c r="R136" s="717" t="s">
        <v>2990</v>
      </c>
      <c r="S136" s="717" t="s">
        <v>3022</v>
      </c>
      <c r="T136" s="720" t="str" cm="1">
        <f t="array" ref="T136">_xlfn.TEXTJOIN("→",TRUE,_xlfn.UNIQUE(TRIM(CLEAN(_xlfn._xlws.FILTER('소재개발 실험항목_Total_AX팀 관리'!$H$5:$H$1558,('소재개발 실험항목_Total_AX팀 관리'!$C$5:$C$1558=$P136)*('소재개발 실험항목_Total_AX팀 관리'!$D$5:$D$1558=$Q136)*('소재개발 실험항목_Total_AX팀 관리'!$E$5:$E$1558=$R136)*('소재개발 실험항목_Total_AX팀 관리'!$F$5:$F$1558=$S136)*('소재개발 실험항목_Total_AX팀 관리'!$H$5:$H$1558&lt;&gt;""),"")))))</f>
        <v>양극의 가스발생량 평가→Data 정리</v>
      </c>
      <c r="U136" s="724">
        <f>SUMIFS('소재개발 실험항목_Total_AX팀 관리'!$V$5:$V$1558,'소재개발 실험항목_Total_AX팀 관리'!$C$5:$C$1558,$P136,'소재개발 실험항목_Total_AX팀 관리'!$D$5:$D$1558,$Q136,'소재개발 실험항목_Total_AX팀 관리'!$E$5:$E$1558,$R136,'소재개발 실험항목_Total_AX팀 관리'!$F$5:$F$1558,$S136)</f>
        <v>374.4</v>
      </c>
      <c r="V136" s="724">
        <f>SUMIFS('소재개발 실험항목_Total_AX팀 관리'!$Y$5:$Y$1558,'소재개발 실험항목_Total_AX팀 관리'!$C$5:$C$1558,$P136,'소재개발 실험항목_Total_AX팀 관리'!$D$5:$D$1558,$Q136,'소재개발 실험항목_Total_AX팀 관리'!$E$5:$E$1558,$R136,'소재개발 실험항목_Total_AX팀 관리'!$F$5:$F$1558,$S136)</f>
        <v>1238.4000000000001</v>
      </c>
      <c r="W136" s="725">
        <f t="shared" si="5"/>
        <v>0.21272727272727271</v>
      </c>
      <c r="X136" s="725">
        <f t="shared" si="5"/>
        <v>0.70363636363636373</v>
      </c>
      <c r="Z136" t="s">
        <v>2980</v>
      </c>
      <c r="AA136" t="s">
        <v>2984</v>
      </c>
      <c r="AB136" t="s">
        <v>3049</v>
      </c>
      <c r="AC136" t="s">
        <v>3185</v>
      </c>
      <c r="AD136" t="s">
        <v>3292</v>
      </c>
      <c r="AE136" t="s">
        <v>3292</v>
      </c>
      <c r="AF136" t="s">
        <v>3292</v>
      </c>
      <c r="AG136" t="s">
        <v>3292</v>
      </c>
      <c r="AH136" t="s">
        <v>3292</v>
      </c>
      <c r="AI136" t="s">
        <v>3292</v>
      </c>
      <c r="AJ136" t="s">
        <v>3292</v>
      </c>
      <c r="AK136" t="s">
        <v>3292</v>
      </c>
      <c r="AL136" t="s">
        <v>3292</v>
      </c>
      <c r="AM136" t="s">
        <v>3292</v>
      </c>
      <c r="AN136" t="s">
        <v>3292</v>
      </c>
      <c r="AO136" t="s">
        <v>3292</v>
      </c>
      <c r="AP136" s="716">
        <v>1.3</v>
      </c>
      <c r="AQ136" s="716">
        <v>2.71</v>
      </c>
      <c r="AR136" t="s">
        <v>3292</v>
      </c>
      <c r="AS136" t="s">
        <v>3292</v>
      </c>
      <c r="AT136" t="s">
        <v>3292</v>
      </c>
      <c r="AU136" t="s">
        <v>3292</v>
      </c>
      <c r="AV136" t="s">
        <v>3292</v>
      </c>
      <c r="AW136" t="s">
        <v>3292</v>
      </c>
      <c r="AX136" t="s">
        <v>3292</v>
      </c>
      <c r="AY136" t="s">
        <v>3292</v>
      </c>
      <c r="AZ136" t="s">
        <v>3292</v>
      </c>
      <c r="BA136" t="s">
        <v>3292</v>
      </c>
      <c r="BB136" t="s">
        <v>3292</v>
      </c>
      <c r="BC136" t="s">
        <v>3292</v>
      </c>
    </row>
    <row r="137" spans="1:55" ht="32.15" hidden="1" customHeight="1">
      <c r="A137" s="717"/>
      <c r="B137" s="717"/>
      <c r="C137" s="717"/>
      <c r="D137" s="717"/>
      <c r="E137" s="717"/>
      <c r="F137" s="717"/>
      <c r="G137" s="717"/>
      <c r="H137" s="717"/>
      <c r="I137" s="717"/>
      <c r="J137" s="717"/>
      <c r="K137" s="717"/>
      <c r="L137" s="717"/>
      <c r="M137" s="717"/>
      <c r="N137" s="717"/>
      <c r="O137" s="717"/>
      <c r="P137" s="717" t="s">
        <v>480</v>
      </c>
      <c r="Q137" s="717" t="s">
        <v>2979</v>
      </c>
      <c r="R137" s="717" t="s">
        <v>2983</v>
      </c>
      <c r="S137" s="717" t="s">
        <v>877</v>
      </c>
      <c r="T137" s="720" t="str" cm="1">
        <f t="array" ref="T137">_xlfn.TEXTJOIN("→",TRUE,_xlfn.UNIQUE(TRIM(CLEAN(_xlfn._xlws.FILTER('소재개발 실험항목_Total_AX팀 관리'!$H$5:$H$1558,('소재개발 실험항목_Total_AX팀 관리'!$C$5:$C$1558=$P137)*('소재개발 실험항목_Total_AX팀 관리'!$D$5:$D$1558=$Q137)*('소재개발 실험항목_Total_AX팀 관리'!$E$5:$E$1558=$R137)*('소재개발 실험항목_Total_AX팀 관리'!$F$5:$F$1558=$S137)*('소재개발 실험항목_Total_AX팀 관리'!$H$5:$H$1558&lt;&gt;""),"")))))</f>
        <v>샘플링→샘플 홀더 장비로 투입→이온밀링</v>
      </c>
      <c r="U137" s="724">
        <f>SUMIFS('소재개발 실험항목_Total_AX팀 관리'!$V$5:$V$1558,'소재개발 실험항목_Total_AX팀 관리'!$C$5:$C$1558,$P137,'소재개발 실험항목_Total_AX팀 관리'!$D$5:$D$1558,$Q137,'소재개발 실험항목_Total_AX팀 관리'!$E$5:$E$1558,$R137,'소재개발 실험항목_Total_AX팀 관리'!$F$5:$F$1558,$S137)</f>
        <v>240</v>
      </c>
      <c r="V137" s="724">
        <f>SUMIFS('소재개발 실험항목_Total_AX팀 관리'!$Y$5:$Y$1558,'소재개발 실험항목_Total_AX팀 관리'!$C$5:$C$1558,$P137,'소재개발 실험항목_Total_AX팀 관리'!$D$5:$D$1558,$Q137,'소재개발 실험항목_Total_AX팀 관리'!$E$5:$E$1558,$R137,'소재개발 실험항목_Total_AX팀 관리'!$F$5:$F$1558,$S137)</f>
        <v>960</v>
      </c>
      <c r="W137" s="725">
        <f t="shared" si="5"/>
        <v>0.13636363636363635</v>
      </c>
      <c r="X137" s="725">
        <f t="shared" si="5"/>
        <v>0.54545454545454541</v>
      </c>
      <c r="Z137" t="s">
        <v>2980</v>
      </c>
      <c r="AA137" t="s">
        <v>2991</v>
      </c>
      <c r="AB137" t="s">
        <v>3032</v>
      </c>
      <c r="AC137" t="s">
        <v>3186</v>
      </c>
      <c r="AD137" s="716">
        <v>7.0000000000000007E-2</v>
      </c>
      <c r="AE137" s="716">
        <v>0.11</v>
      </c>
      <c r="AF137" t="s">
        <v>3292</v>
      </c>
      <c r="AG137" t="s">
        <v>3292</v>
      </c>
      <c r="AH137" t="s">
        <v>3292</v>
      </c>
      <c r="AI137" t="s">
        <v>3292</v>
      </c>
      <c r="AJ137" t="s">
        <v>3292</v>
      </c>
      <c r="AK137" t="s">
        <v>3292</v>
      </c>
      <c r="AL137" t="s">
        <v>3292</v>
      </c>
      <c r="AM137" t="s">
        <v>3292</v>
      </c>
      <c r="AN137" t="s">
        <v>3292</v>
      </c>
      <c r="AO137" t="s">
        <v>3292</v>
      </c>
      <c r="AP137" t="s">
        <v>3292</v>
      </c>
      <c r="AQ137" t="s">
        <v>3292</v>
      </c>
      <c r="AR137" t="s">
        <v>3292</v>
      </c>
      <c r="AS137" t="s">
        <v>3292</v>
      </c>
      <c r="AT137" t="s">
        <v>3292</v>
      </c>
      <c r="AU137" t="s">
        <v>3292</v>
      </c>
      <c r="AV137" t="s">
        <v>3292</v>
      </c>
      <c r="AW137" t="s">
        <v>3292</v>
      </c>
      <c r="AX137" t="s">
        <v>3292</v>
      </c>
      <c r="AY137" t="s">
        <v>3292</v>
      </c>
      <c r="AZ137" t="s">
        <v>3292</v>
      </c>
      <c r="BA137" t="s">
        <v>3292</v>
      </c>
      <c r="BB137" t="s">
        <v>3292</v>
      </c>
      <c r="BC137" t="s">
        <v>3292</v>
      </c>
    </row>
    <row r="138" spans="1:55" ht="32.15" hidden="1" customHeight="1">
      <c r="A138" s="717"/>
      <c r="B138" s="717"/>
      <c r="C138" s="717"/>
      <c r="D138" s="717"/>
      <c r="E138" s="717"/>
      <c r="F138" s="717"/>
      <c r="G138" s="717"/>
      <c r="H138" s="717"/>
      <c r="I138" s="717"/>
      <c r="J138" s="717"/>
      <c r="K138" s="717"/>
      <c r="L138" s="717"/>
      <c r="M138" s="717"/>
      <c r="N138" s="717"/>
      <c r="O138" s="717"/>
      <c r="P138" s="717" t="s">
        <v>480</v>
      </c>
      <c r="Q138" s="717" t="s">
        <v>2979</v>
      </c>
      <c r="R138" s="717" t="s">
        <v>174</v>
      </c>
      <c r="S138" s="717" t="s">
        <v>2034</v>
      </c>
      <c r="T138" s="720" t="str" cm="1">
        <f t="array" ref="T138">_xlfn.TEXTJOIN("→",TRUE,_xlfn.UNIQUE(TRIM(CLEAN(_xlfn._xlws.FILTER('소재개발 실험항목_Total_AX팀 관리'!$H$5:$H$1558,('소재개발 실험항목_Total_AX팀 관리'!$C$5:$C$1558=$P138)*('소재개발 실험항목_Total_AX팀 관리'!$D$5:$D$1558=$Q138)*('소재개발 실험항목_Total_AX팀 관리'!$E$5:$E$1558=$R138)*('소재개발 실험항목_Total_AX팀 관리'!$F$5:$F$1558=$S138)*('소재개발 실험항목_Total_AX팀 관리'!$H$5:$H$1558&lt;&gt;""),"")))))</f>
        <v>업체 데이터 사용중</v>
      </c>
      <c r="U138" s="726">
        <f>SUMIFS('소재개발 실험항목_Total_AX팀 관리'!$V$5:$V$1558,'소재개발 실험항목_Total_AX팀 관리'!$C$5:$C$1558,$P138,'소재개발 실험항목_Total_AX팀 관리'!$D$5:$D$1558,$Q138,'소재개발 실험항목_Total_AX팀 관리'!$E$5:$E$1558,$R138,'소재개발 실험항목_Total_AX팀 관리'!$F$5:$F$1558,$S138)</f>
        <v>0</v>
      </c>
      <c r="V138" s="726">
        <f>SUMIFS('소재개발 실험항목_Total_AX팀 관리'!$Y$5:$Y$1558,'소재개발 실험항목_Total_AX팀 관리'!$C$5:$C$1558,$P138,'소재개발 실험항목_Total_AX팀 관리'!$D$5:$D$1558,$Q138,'소재개발 실험항목_Total_AX팀 관리'!$E$5:$E$1558,$R138,'소재개발 실험항목_Total_AX팀 관리'!$F$5:$F$1558,$S138)</f>
        <v>0</v>
      </c>
      <c r="W138" s="727">
        <f t="shared" si="5"/>
        <v>0</v>
      </c>
      <c r="X138" s="727">
        <f t="shared" si="5"/>
        <v>0</v>
      </c>
      <c r="Z138" t="s">
        <v>2980</v>
      </c>
      <c r="AA138" t="s">
        <v>2985</v>
      </c>
      <c r="AB138" t="s">
        <v>3026</v>
      </c>
      <c r="AC138" t="s">
        <v>3187</v>
      </c>
      <c r="AD138" t="s">
        <v>3292</v>
      </c>
      <c r="AE138" t="s">
        <v>3292</v>
      </c>
      <c r="AF138" t="s">
        <v>3292</v>
      </c>
      <c r="AG138" t="s">
        <v>3292</v>
      </c>
      <c r="AH138" t="s">
        <v>3292</v>
      </c>
      <c r="AI138" t="s">
        <v>3292</v>
      </c>
      <c r="AJ138" s="716">
        <v>0.21</v>
      </c>
      <c r="AK138" s="716">
        <v>1.04</v>
      </c>
      <c r="AL138" s="716">
        <v>0.2</v>
      </c>
      <c r="AM138" s="716">
        <v>0.82</v>
      </c>
      <c r="AN138" s="716">
        <v>0.21</v>
      </c>
      <c r="AO138" s="716">
        <v>1.04</v>
      </c>
      <c r="AP138" t="s">
        <v>3292</v>
      </c>
      <c r="AQ138" t="s">
        <v>3292</v>
      </c>
      <c r="AR138" t="s">
        <v>3292</v>
      </c>
      <c r="AS138" t="s">
        <v>3292</v>
      </c>
      <c r="AT138" t="s">
        <v>3292</v>
      </c>
      <c r="AU138" t="s">
        <v>3292</v>
      </c>
      <c r="AV138" t="s">
        <v>3292</v>
      </c>
      <c r="AW138" t="s">
        <v>3292</v>
      </c>
      <c r="AX138" t="s">
        <v>3292</v>
      </c>
      <c r="AY138" t="s">
        <v>3292</v>
      </c>
      <c r="AZ138" t="s">
        <v>3292</v>
      </c>
      <c r="BA138" t="s">
        <v>3292</v>
      </c>
      <c r="BB138" t="s">
        <v>3292</v>
      </c>
      <c r="BC138" t="s">
        <v>3292</v>
      </c>
    </row>
    <row r="139" spans="1:55" ht="32.15" hidden="1" customHeight="1">
      <c r="A139" s="717"/>
      <c r="B139" s="717"/>
      <c r="C139" s="717"/>
      <c r="D139" s="717"/>
      <c r="E139" s="717"/>
      <c r="F139" s="717"/>
      <c r="G139" s="717"/>
      <c r="H139" s="717"/>
      <c r="I139" s="717"/>
      <c r="J139" s="717"/>
      <c r="K139" s="717"/>
      <c r="L139" s="717"/>
      <c r="M139" s="717"/>
      <c r="N139" s="717"/>
      <c r="O139" s="717"/>
      <c r="P139" s="717" t="s">
        <v>480</v>
      </c>
      <c r="Q139" s="717" t="s">
        <v>2979</v>
      </c>
      <c r="R139" s="717" t="s">
        <v>174</v>
      </c>
      <c r="S139" s="717" t="s">
        <v>225</v>
      </c>
      <c r="T139" s="720" t="str" cm="1">
        <f t="array" ref="T139">_xlfn.TEXTJOIN("→",TRUE,_xlfn.UNIQUE(TRIM(CLEAN(_xlfn._xlws.FILTER('소재개발 실험항목_Total_AX팀 관리'!$H$5:$H$1558,('소재개발 실험항목_Total_AX팀 관리'!$C$5:$C$1558=$P139)*('소재개발 실험항목_Total_AX팀 관리'!$D$5:$D$1558=$Q139)*('소재개발 실험항목_Total_AX팀 관리'!$E$5:$E$1558=$R139)*('소재개발 실험항목_Total_AX팀 관리'!$F$5:$F$1558=$S139)*('소재개발 실험항목_Total_AX팀 관리'!$H$5:$H$1558&lt;&gt;""),"")))))</f>
        <v>분석 담당 의뢰중</v>
      </c>
      <c r="U139" s="726">
        <f>SUMIFS('소재개발 실험항목_Total_AX팀 관리'!$V$5:$V$1558,'소재개발 실험항목_Total_AX팀 관리'!$C$5:$C$1558,$P139,'소재개발 실험항목_Total_AX팀 관리'!$D$5:$D$1558,$Q139,'소재개발 실험항목_Total_AX팀 관리'!$E$5:$E$1558,$R139,'소재개발 실험항목_Total_AX팀 관리'!$F$5:$F$1558,$S139)</f>
        <v>0</v>
      </c>
      <c r="V139" s="726">
        <f>SUMIFS('소재개발 실험항목_Total_AX팀 관리'!$Y$5:$Y$1558,'소재개발 실험항목_Total_AX팀 관리'!$C$5:$C$1558,$P139,'소재개발 실험항목_Total_AX팀 관리'!$D$5:$D$1558,$Q139,'소재개발 실험항목_Total_AX팀 관리'!$E$5:$E$1558,$R139,'소재개발 실험항목_Total_AX팀 관리'!$F$5:$F$1558,$S139)</f>
        <v>0</v>
      </c>
      <c r="W139" s="727">
        <f t="shared" si="5"/>
        <v>0</v>
      </c>
      <c r="X139" s="727">
        <f t="shared" si="5"/>
        <v>0</v>
      </c>
      <c r="Z139" t="s">
        <v>2980</v>
      </c>
      <c r="AA139" t="s">
        <v>2985</v>
      </c>
      <c r="AB139" t="s">
        <v>3026</v>
      </c>
      <c r="AC139" t="s">
        <v>3188</v>
      </c>
      <c r="AD139" s="716">
        <v>0.36</v>
      </c>
      <c r="AE139" s="716">
        <v>0.54</v>
      </c>
      <c r="AF139" t="s">
        <v>3292</v>
      </c>
      <c r="AG139" t="s">
        <v>3292</v>
      </c>
      <c r="AH139" s="716">
        <v>0.23</v>
      </c>
      <c r="AI139" s="716">
        <v>0.3</v>
      </c>
      <c r="AJ139" t="s">
        <v>3292</v>
      </c>
      <c r="AK139" t="s">
        <v>3292</v>
      </c>
      <c r="AL139" t="s">
        <v>3292</v>
      </c>
      <c r="AM139" t="s">
        <v>3292</v>
      </c>
      <c r="AN139" t="s">
        <v>3292</v>
      </c>
      <c r="AO139" t="s">
        <v>3292</v>
      </c>
      <c r="AP139" t="s">
        <v>3292</v>
      </c>
      <c r="AQ139" t="s">
        <v>3292</v>
      </c>
      <c r="AR139" t="s">
        <v>3292</v>
      </c>
      <c r="AS139" t="s">
        <v>3292</v>
      </c>
      <c r="AT139" t="s">
        <v>3292</v>
      </c>
      <c r="AU139" t="s">
        <v>3292</v>
      </c>
      <c r="AV139" t="s">
        <v>3292</v>
      </c>
      <c r="AW139" t="s">
        <v>3292</v>
      </c>
      <c r="AX139" t="s">
        <v>3292</v>
      </c>
      <c r="AY139" t="s">
        <v>3292</v>
      </c>
      <c r="AZ139" t="s">
        <v>3292</v>
      </c>
      <c r="BA139" t="s">
        <v>3292</v>
      </c>
      <c r="BB139" t="s">
        <v>3292</v>
      </c>
      <c r="BC139" t="s">
        <v>3292</v>
      </c>
    </row>
    <row r="140" spans="1:55" ht="32.15" hidden="1" customHeight="1">
      <c r="A140" s="717"/>
      <c r="B140" s="717"/>
      <c r="C140" s="717"/>
      <c r="D140" s="717"/>
      <c r="E140" s="717"/>
      <c r="F140" s="717"/>
      <c r="G140" s="717"/>
      <c r="H140" s="717"/>
      <c r="I140" s="717"/>
      <c r="J140" s="717"/>
      <c r="K140" s="717"/>
      <c r="L140" s="717"/>
      <c r="M140" s="717"/>
      <c r="N140" s="717"/>
      <c r="O140" s="717"/>
      <c r="P140" s="717" t="s">
        <v>480</v>
      </c>
      <c r="Q140" s="717" t="s">
        <v>2979</v>
      </c>
      <c r="R140" s="717" t="s">
        <v>174</v>
      </c>
      <c r="S140" s="717" t="s">
        <v>3024</v>
      </c>
      <c r="T140" s="720" t="str" cm="1">
        <f t="array" ref="T140">_xlfn.TEXTJOIN("→",TRUE,_xlfn.UNIQUE(TRIM(CLEAN(_xlfn._xlws.FILTER('소재개발 실험항목_Total_AX팀 관리'!$H$5:$H$1558,('소재개발 실험항목_Total_AX팀 관리'!$C$5:$C$1558=$P140)*('소재개발 실험항목_Total_AX팀 관리'!$D$5:$D$1558=$Q140)*('소재개발 실험항목_Total_AX팀 관리'!$E$5:$E$1558=$R140)*('소재개발 실험항목_Total_AX팀 관리'!$F$5:$F$1558=$S140)*('소재개발 실험항목_Total_AX팀 관리'!$H$5:$H$1558&lt;&gt;""),"")))))</f>
        <v>장비 세팅→무게 측정→샘플링→몰드 조립→몰드 결착→PD측정→장비 세척→Data 정리</v>
      </c>
      <c r="U140" s="724">
        <f>SUMIFS('소재개발 실험항목_Total_AX팀 관리'!$V$5:$V$1558,'소재개발 실험항목_Total_AX팀 관리'!$C$5:$C$1558,$P140,'소재개발 실험항목_Total_AX팀 관리'!$D$5:$D$1558,$Q140,'소재개발 실험항목_Total_AX팀 관리'!$E$5:$E$1558,$R140,'소재개발 실험항목_Total_AX팀 관리'!$F$5:$F$1558,$S140)</f>
        <v>150</v>
      </c>
      <c r="V140" s="724">
        <f>SUMIFS('소재개발 실험항목_Total_AX팀 관리'!$Y$5:$Y$1558,'소재개발 실험항목_Total_AX팀 관리'!$C$5:$C$1558,$P140,'소재개발 실험항목_Total_AX팀 관리'!$D$5:$D$1558,$Q140,'소재개발 실험항목_Total_AX팀 관리'!$E$5:$E$1558,$R140,'소재개발 실험항목_Total_AX팀 관리'!$F$5:$F$1558,$S140)</f>
        <v>600</v>
      </c>
      <c r="W140" s="725">
        <f t="shared" si="5"/>
        <v>8.5227272727272721E-2</v>
      </c>
      <c r="X140" s="725">
        <f t="shared" si="5"/>
        <v>0.34090909090909088</v>
      </c>
      <c r="Z140" t="s">
        <v>2980</v>
      </c>
      <c r="AA140" t="s">
        <v>2985</v>
      </c>
      <c r="AB140" t="s">
        <v>3059</v>
      </c>
      <c r="AC140" t="s">
        <v>3189</v>
      </c>
      <c r="AD140" t="s">
        <v>3292</v>
      </c>
      <c r="AE140" t="s">
        <v>3292</v>
      </c>
      <c r="AF140" t="s">
        <v>3292</v>
      </c>
      <c r="AG140" t="s">
        <v>3292</v>
      </c>
      <c r="AH140" t="s">
        <v>3292</v>
      </c>
      <c r="AI140" t="s">
        <v>3292</v>
      </c>
      <c r="AJ140" t="s">
        <v>3292</v>
      </c>
      <c r="AK140" t="s">
        <v>3292</v>
      </c>
      <c r="AL140" t="s">
        <v>3292</v>
      </c>
      <c r="AM140" t="s">
        <v>3292</v>
      </c>
      <c r="AN140" t="s">
        <v>3292</v>
      </c>
      <c r="AO140" t="s">
        <v>3292</v>
      </c>
      <c r="AP140" t="s">
        <v>3292</v>
      </c>
      <c r="AQ140" t="s">
        <v>3292</v>
      </c>
      <c r="AR140" s="716">
        <v>0.16</v>
      </c>
      <c r="AS140" s="716">
        <v>0.21</v>
      </c>
      <c r="AT140" t="s">
        <v>3292</v>
      </c>
      <c r="AU140" t="s">
        <v>3292</v>
      </c>
      <c r="AV140" t="s">
        <v>3292</v>
      </c>
      <c r="AW140" t="s">
        <v>3292</v>
      </c>
      <c r="AX140" t="s">
        <v>3292</v>
      </c>
      <c r="AY140" t="s">
        <v>3292</v>
      </c>
      <c r="AZ140" t="s">
        <v>3292</v>
      </c>
      <c r="BA140" t="s">
        <v>3292</v>
      </c>
      <c r="BB140" t="s">
        <v>3292</v>
      </c>
      <c r="BC140" t="s">
        <v>3292</v>
      </c>
    </row>
    <row r="141" spans="1:55" ht="32.15" hidden="1" customHeight="1">
      <c r="A141" s="717"/>
      <c r="B141" s="717"/>
      <c r="C141" s="717"/>
      <c r="D141" s="717"/>
      <c r="E141" s="717"/>
      <c r="F141" s="717"/>
      <c r="G141" s="717"/>
      <c r="H141" s="717"/>
      <c r="I141" s="717"/>
      <c r="J141" s="717"/>
      <c r="K141" s="717"/>
      <c r="L141" s="717"/>
      <c r="M141" s="717"/>
      <c r="N141" s="717"/>
      <c r="O141" s="717"/>
      <c r="P141" s="717" t="s">
        <v>480</v>
      </c>
      <c r="Q141" s="717" t="s">
        <v>2979</v>
      </c>
      <c r="R141" s="717" t="s">
        <v>174</v>
      </c>
      <c r="S141" s="717" t="s">
        <v>839</v>
      </c>
      <c r="T141" s="720" t="str" cm="1">
        <f t="array" ref="T141">_xlfn.TEXTJOIN("→",TRUE,_xlfn.UNIQUE(TRIM(CLEAN(_xlfn._xlws.FILTER('소재개발 실험항목_Total_AX팀 관리'!$H$5:$H$1558,('소재개발 실험항목_Total_AX팀 관리'!$C$5:$C$1558=$P141)*('소재개발 실험항목_Total_AX팀 관리'!$D$5:$D$1558=$Q141)*('소재개발 실험항목_Total_AX팀 관리'!$E$5:$E$1558=$R141)*('소재개발 실험항목_Total_AX팀 관리'!$F$5:$F$1558=$S141)*('소재개발 실험항목_Total_AX팀 관리'!$H$5:$H$1558&lt;&gt;""),"")))))</f>
        <v>샘플링→외부 초음파→입도 측정→장비 세척→Data 정리</v>
      </c>
      <c r="U141" s="724">
        <f>SUMIFS('소재개발 실험항목_Total_AX팀 관리'!$V$5:$V$1558,'소재개발 실험항목_Total_AX팀 관리'!$C$5:$C$1558,$P141,'소재개발 실험항목_Total_AX팀 관리'!$D$5:$D$1558,$Q141,'소재개발 실험항목_Total_AX팀 관리'!$E$5:$E$1558,$R141,'소재개발 실험항목_Total_AX팀 관리'!$F$5:$F$1558,$S141)</f>
        <v>324</v>
      </c>
      <c r="V141" s="724">
        <f>SUMIFS('소재개발 실험항목_Total_AX팀 관리'!$Y$5:$Y$1558,'소재개발 실험항목_Total_AX팀 관리'!$C$5:$C$1558,$P141,'소재개발 실험항목_Total_AX팀 관리'!$D$5:$D$1558,$Q141,'소재개발 실험항목_Total_AX팀 관리'!$E$5:$E$1558,$R141,'소재개발 실험항목_Total_AX팀 관리'!$F$5:$F$1558,$S141)</f>
        <v>1296</v>
      </c>
      <c r="W141" s="725">
        <f t="shared" si="5"/>
        <v>0.18409090909090908</v>
      </c>
      <c r="X141" s="725">
        <f t="shared" si="5"/>
        <v>0.73636363636363633</v>
      </c>
      <c r="Z141" t="s">
        <v>2980</v>
      </c>
      <c r="AA141" t="s">
        <v>2985</v>
      </c>
      <c r="AB141" t="s">
        <v>346</v>
      </c>
      <c r="AC141" t="s">
        <v>3190</v>
      </c>
      <c r="AD141" t="s">
        <v>3292</v>
      </c>
      <c r="AE141" t="s">
        <v>3292</v>
      </c>
      <c r="AF141" t="s">
        <v>3292</v>
      </c>
      <c r="AG141" t="s">
        <v>3292</v>
      </c>
      <c r="AH141" t="s">
        <v>3292</v>
      </c>
      <c r="AI141" t="s">
        <v>3292</v>
      </c>
      <c r="AJ141" t="s">
        <v>3292</v>
      </c>
      <c r="AK141" t="s">
        <v>3292</v>
      </c>
      <c r="AL141" t="s">
        <v>3292</v>
      </c>
      <c r="AM141" t="s">
        <v>3292</v>
      </c>
      <c r="AN141" t="s">
        <v>3292</v>
      </c>
      <c r="AO141" t="s">
        <v>3292</v>
      </c>
      <c r="AP141" t="s">
        <v>3292</v>
      </c>
      <c r="AQ141" t="s">
        <v>3292</v>
      </c>
      <c r="AR141" t="s">
        <v>3292</v>
      </c>
      <c r="AS141" t="s">
        <v>3292</v>
      </c>
      <c r="AT141" s="716">
        <v>1.42</v>
      </c>
      <c r="AU141" s="716">
        <v>2.85</v>
      </c>
      <c r="AV141" s="716">
        <v>0.77</v>
      </c>
      <c r="AW141" s="716">
        <v>0.77</v>
      </c>
      <c r="AX141" t="s">
        <v>3292</v>
      </c>
      <c r="AY141" t="s">
        <v>3292</v>
      </c>
      <c r="AZ141" t="s">
        <v>3292</v>
      </c>
      <c r="BA141" t="s">
        <v>3292</v>
      </c>
      <c r="BB141" t="s">
        <v>3292</v>
      </c>
      <c r="BC141" t="s">
        <v>3292</v>
      </c>
    </row>
    <row r="142" spans="1:55" ht="32.15" hidden="1" customHeight="1">
      <c r="A142" s="717"/>
      <c r="B142" s="717"/>
      <c r="C142" s="717"/>
      <c r="D142" s="717"/>
      <c r="E142" s="717"/>
      <c r="F142" s="717"/>
      <c r="G142" s="717"/>
      <c r="H142" s="717"/>
      <c r="I142" s="717"/>
      <c r="J142" s="717"/>
      <c r="K142" s="717"/>
      <c r="L142" s="717"/>
      <c r="M142" s="717"/>
      <c r="N142" s="717"/>
      <c r="O142" s="717"/>
      <c r="P142" s="717" t="s">
        <v>480</v>
      </c>
      <c r="Q142" s="717" t="s">
        <v>2979</v>
      </c>
      <c r="R142" s="717" t="s">
        <v>174</v>
      </c>
      <c r="S142" s="717" t="s">
        <v>244</v>
      </c>
      <c r="T142" s="720" t="str" cm="1">
        <f t="array" ref="T142">_xlfn.TEXTJOIN("→",TRUE,_xlfn.UNIQUE(TRIM(CLEAN(_xlfn._xlws.FILTER('소재개발 실험항목_Total_AX팀 관리'!$H$5:$H$1558,('소재개발 실험항목_Total_AX팀 관리'!$C$5:$C$1558=$P142)*('소재개발 실험항목_Total_AX팀 관리'!$D$5:$D$1558=$Q142)*('소재개발 실험항목_Total_AX팀 관리'!$E$5:$E$1558=$R142)*('소재개발 실험항목_Total_AX팀 관리'!$F$5:$F$1558=$S142)*('소재개발 실험항목_Total_AX팀 관리'!$H$5:$H$1558&lt;&gt;""),"")))))</f>
        <v>샘플링→샘플 홀더 장비로 투입→이미지 생성→EDS 분석→Data 저장→샘플 홀더 자동 배출→샘플 홀더 클리닝</v>
      </c>
      <c r="U142" s="724">
        <f>SUMIFS('소재개발 실험항목_Total_AX팀 관리'!$V$5:$V$1558,'소재개발 실험항목_Total_AX팀 관리'!$C$5:$C$1558,$P142,'소재개발 실험항목_Total_AX팀 관리'!$D$5:$D$1558,$Q142,'소재개발 실험항목_Total_AX팀 관리'!$E$5:$E$1558,$R142,'소재개발 실험항목_Total_AX팀 관리'!$F$5:$F$1558,$S142)</f>
        <v>2382</v>
      </c>
      <c r="V142" s="724">
        <f>SUMIFS('소재개발 실험항목_Total_AX팀 관리'!$Y$5:$Y$1558,'소재개발 실험항목_Total_AX팀 관리'!$C$5:$C$1558,$P142,'소재개발 실험항목_Total_AX팀 관리'!$D$5:$D$1558,$Q142,'소재개발 실험항목_Total_AX팀 관리'!$E$5:$E$1558,$R142,'소재개발 실험항목_Total_AX팀 관리'!$F$5:$F$1558,$S142)</f>
        <v>9528</v>
      </c>
      <c r="W142" s="725">
        <f t="shared" si="5"/>
        <v>1.353409090909091</v>
      </c>
      <c r="X142" s="725">
        <f t="shared" si="5"/>
        <v>5.413636363636364</v>
      </c>
      <c r="Z142" t="s">
        <v>2980</v>
      </c>
      <c r="AA142" t="s">
        <v>2985</v>
      </c>
      <c r="AB142" t="s">
        <v>346</v>
      </c>
      <c r="AC142" t="s">
        <v>3191</v>
      </c>
      <c r="AD142" t="s">
        <v>3292</v>
      </c>
      <c r="AE142" t="s">
        <v>3292</v>
      </c>
      <c r="AF142" t="s">
        <v>3292</v>
      </c>
      <c r="AG142" t="s">
        <v>3292</v>
      </c>
      <c r="AH142" t="s">
        <v>3292</v>
      </c>
      <c r="AI142" t="s">
        <v>3292</v>
      </c>
      <c r="AJ142" s="716">
        <v>0.71</v>
      </c>
      <c r="AK142" s="716">
        <v>2.1800000000000002</v>
      </c>
      <c r="AL142" t="s">
        <v>3292</v>
      </c>
      <c r="AM142" t="s">
        <v>3292</v>
      </c>
      <c r="AN142" t="s">
        <v>3292</v>
      </c>
      <c r="AO142" t="s">
        <v>3292</v>
      </c>
      <c r="AP142" t="s">
        <v>3292</v>
      </c>
      <c r="AQ142" t="s">
        <v>3292</v>
      </c>
      <c r="AR142" t="s">
        <v>3292</v>
      </c>
      <c r="AS142" t="s">
        <v>3292</v>
      </c>
      <c r="AT142" t="s">
        <v>3292</v>
      </c>
      <c r="AU142" t="s">
        <v>3292</v>
      </c>
      <c r="AV142" t="s">
        <v>3292</v>
      </c>
      <c r="AW142" t="s">
        <v>3292</v>
      </c>
      <c r="AX142" t="s">
        <v>3292</v>
      </c>
      <c r="AY142" t="s">
        <v>3292</v>
      </c>
      <c r="AZ142" t="s">
        <v>3292</v>
      </c>
      <c r="BA142" t="s">
        <v>3292</v>
      </c>
      <c r="BB142" t="s">
        <v>3292</v>
      </c>
      <c r="BC142" t="s">
        <v>3292</v>
      </c>
    </row>
    <row r="143" spans="1:55" ht="32.15" hidden="1" customHeight="1">
      <c r="A143" s="717"/>
      <c r="B143" s="717"/>
      <c r="C143" s="717"/>
      <c r="D143" s="717"/>
      <c r="E143" s="717"/>
      <c r="F143" s="717"/>
      <c r="G143" s="717"/>
      <c r="H143" s="717"/>
      <c r="I143" s="717"/>
      <c r="J143" s="717"/>
      <c r="K143" s="717"/>
      <c r="L143" s="717"/>
      <c r="M143" s="717"/>
      <c r="N143" s="717"/>
      <c r="O143" s="717"/>
      <c r="P143" s="717" t="s">
        <v>480</v>
      </c>
      <c r="Q143" s="717" t="s">
        <v>2979</v>
      </c>
      <c r="R143" s="717" t="s">
        <v>174</v>
      </c>
      <c r="S143" s="717" t="s">
        <v>3025</v>
      </c>
      <c r="T143" s="720" t="str" cm="1">
        <f t="array" ref="T143">_xlfn.TEXTJOIN("→",TRUE,_xlfn.UNIQUE(TRIM(CLEAN(_xlfn._xlws.FILTER('소재개발 실험항목_Total_AX팀 관리'!$H$5:$H$1558,('소재개발 실험항목_Total_AX팀 관리'!$C$5:$C$1558=$P143)*('소재개발 실험항목_Total_AX팀 관리'!$D$5:$D$1558=$Q143)*('소재개발 실험항목_Total_AX팀 관리'!$E$5:$E$1558=$R143)*('소재개발 실험항목_Total_AX팀 관리'!$F$5:$F$1558=$S143)*('소재개발 실험항목_Total_AX팀 관리'!$H$5:$H$1558&lt;&gt;""),"")))))</f>
        <v>업체 데이터 사용중</v>
      </c>
      <c r="U143" s="726">
        <f>SUMIFS('소재개발 실험항목_Total_AX팀 관리'!$V$5:$V$1558,'소재개발 실험항목_Total_AX팀 관리'!$C$5:$C$1558,$P143,'소재개발 실험항목_Total_AX팀 관리'!$D$5:$D$1558,$Q143,'소재개발 실험항목_Total_AX팀 관리'!$E$5:$E$1558,$R143,'소재개발 실험항목_Total_AX팀 관리'!$F$5:$F$1558,$S143)</f>
        <v>0</v>
      </c>
      <c r="V143" s="726">
        <f>SUMIFS('소재개발 실험항목_Total_AX팀 관리'!$Y$5:$Y$1558,'소재개발 실험항목_Total_AX팀 관리'!$C$5:$C$1558,$P143,'소재개발 실험항목_Total_AX팀 관리'!$D$5:$D$1558,$Q143,'소재개발 실험항목_Total_AX팀 관리'!$E$5:$E$1558,$R143,'소재개발 실험항목_Total_AX팀 관리'!$F$5:$F$1558,$S143)</f>
        <v>0</v>
      </c>
      <c r="W143" s="727">
        <f t="shared" si="5"/>
        <v>0</v>
      </c>
      <c r="X143" s="727">
        <f t="shared" si="5"/>
        <v>0</v>
      </c>
      <c r="Z143" t="s">
        <v>2980</v>
      </c>
      <c r="AA143" t="s">
        <v>2985</v>
      </c>
      <c r="AB143" t="s">
        <v>346</v>
      </c>
      <c r="AC143" t="s">
        <v>3192</v>
      </c>
      <c r="AD143" t="s">
        <v>3292</v>
      </c>
      <c r="AE143" t="s">
        <v>3292</v>
      </c>
      <c r="AF143" t="s">
        <v>3292</v>
      </c>
      <c r="AG143" t="s">
        <v>3292</v>
      </c>
      <c r="AH143" t="s">
        <v>3292</v>
      </c>
      <c r="AI143" t="s">
        <v>3292</v>
      </c>
      <c r="AJ143" t="s">
        <v>3292</v>
      </c>
      <c r="AK143" t="s">
        <v>3292</v>
      </c>
      <c r="AL143" s="716">
        <v>0.13</v>
      </c>
      <c r="AM143" s="716">
        <v>0.52</v>
      </c>
      <c r="AN143" s="716">
        <v>0.64</v>
      </c>
      <c r="AO143" s="716">
        <v>2.0099999999999998</v>
      </c>
      <c r="AP143" t="s">
        <v>3292</v>
      </c>
      <c r="AQ143" t="s">
        <v>3292</v>
      </c>
      <c r="AR143" t="s">
        <v>3292</v>
      </c>
      <c r="AS143" t="s">
        <v>3292</v>
      </c>
      <c r="AT143" t="s">
        <v>3292</v>
      </c>
      <c r="AU143" t="s">
        <v>3292</v>
      </c>
      <c r="AV143" t="s">
        <v>3292</v>
      </c>
      <c r="AW143" t="s">
        <v>3292</v>
      </c>
      <c r="AX143" t="s">
        <v>3292</v>
      </c>
      <c r="AY143" t="s">
        <v>3292</v>
      </c>
      <c r="AZ143" t="s">
        <v>3292</v>
      </c>
      <c r="BA143" t="s">
        <v>3292</v>
      </c>
      <c r="BB143" t="s">
        <v>3292</v>
      </c>
      <c r="BC143" t="s">
        <v>3292</v>
      </c>
    </row>
    <row r="144" spans="1:55" ht="32.15" hidden="1" customHeight="1">
      <c r="A144" s="717"/>
      <c r="B144" s="717"/>
      <c r="C144" s="717"/>
      <c r="D144" s="717"/>
      <c r="E144" s="717"/>
      <c r="F144" s="717"/>
      <c r="G144" s="717"/>
      <c r="H144" s="717"/>
      <c r="I144" s="717"/>
      <c r="J144" s="717"/>
      <c r="K144" s="717"/>
      <c r="L144" s="717"/>
      <c r="M144" s="717"/>
      <c r="N144" s="717"/>
      <c r="O144" s="717"/>
      <c r="P144" s="717" t="s">
        <v>480</v>
      </c>
      <c r="Q144" s="717" t="s">
        <v>2979</v>
      </c>
      <c r="R144" s="717" t="s">
        <v>174</v>
      </c>
      <c r="S144" s="717" t="s">
        <v>94</v>
      </c>
      <c r="T144" s="720" t="str" cm="1">
        <f t="array" ref="T144">_xlfn.TEXTJOIN("→",TRUE,_xlfn.UNIQUE(TRIM(CLEAN(_xlfn._xlws.FILTER('소재개발 실험항목_Total_AX팀 관리'!$H$5:$H$1558,('소재개발 실험항목_Total_AX팀 관리'!$C$5:$C$1558=$P144)*('소재개발 실험항목_Total_AX팀 관리'!$D$5:$D$1558=$Q144)*('소재개발 실험항목_Total_AX팀 관리'!$E$5:$E$1558=$R144)*('소재개발 실험항목_Total_AX팀 관리'!$F$5:$F$1558=$S144)*('소재개발 실험항목_Total_AX팀 관리'!$H$5:$H$1558&lt;&gt;""),"")))))</f>
        <v>샘플링→XRD 측정→Data 변환 및 fitting→세척 및 정리→그래프 생성</v>
      </c>
      <c r="U144" s="724">
        <f>SUMIFS('소재개발 실험항목_Total_AX팀 관리'!$V$5:$V$1558,'소재개발 실험항목_Total_AX팀 관리'!$C$5:$C$1558,$P144,'소재개발 실험항목_Total_AX팀 관리'!$D$5:$D$1558,$Q144,'소재개발 실험항목_Total_AX팀 관리'!$E$5:$E$1558,$R144,'소재개발 실험항목_Total_AX팀 관리'!$F$5:$F$1558,$S144)</f>
        <v>396</v>
      </c>
      <c r="V144" s="724">
        <f>SUMIFS('소재개발 실험항목_Total_AX팀 관리'!$Y$5:$Y$1558,'소재개발 실험항목_Total_AX팀 관리'!$C$5:$C$1558,$P144,'소재개발 실험항목_Total_AX팀 관리'!$D$5:$D$1558,$Q144,'소재개발 실험항목_Total_AX팀 관리'!$E$5:$E$1558,$R144,'소재개발 실험항목_Total_AX팀 관리'!$F$5:$F$1558,$S144)</f>
        <v>1368</v>
      </c>
      <c r="W144" s="725">
        <f t="shared" si="5"/>
        <v>0.22500000000000001</v>
      </c>
      <c r="X144" s="725">
        <f t="shared" si="5"/>
        <v>0.77727272727272723</v>
      </c>
      <c r="Z144" t="s">
        <v>2980</v>
      </c>
      <c r="AA144" t="s">
        <v>2985</v>
      </c>
      <c r="AB144" t="s">
        <v>346</v>
      </c>
      <c r="AC144" t="s">
        <v>3193</v>
      </c>
      <c r="AD144" t="s">
        <v>3292</v>
      </c>
      <c r="AE144" t="s">
        <v>3292</v>
      </c>
      <c r="AF144" s="716">
        <v>0.15</v>
      </c>
      <c r="AG144" s="716">
        <v>0.23</v>
      </c>
      <c r="AH144" t="s">
        <v>3292</v>
      </c>
      <c r="AI144" t="s">
        <v>3292</v>
      </c>
      <c r="AJ144" t="s">
        <v>3292</v>
      </c>
      <c r="AK144" t="s">
        <v>3292</v>
      </c>
      <c r="AL144" t="s">
        <v>3292</v>
      </c>
      <c r="AM144" t="s">
        <v>3292</v>
      </c>
      <c r="AN144" t="s">
        <v>3292</v>
      </c>
      <c r="AO144" t="s">
        <v>3292</v>
      </c>
      <c r="AP144" t="s">
        <v>3292</v>
      </c>
      <c r="AQ144" t="s">
        <v>3292</v>
      </c>
      <c r="AR144" t="s">
        <v>3292</v>
      </c>
      <c r="AS144" t="s">
        <v>3292</v>
      </c>
      <c r="AT144" t="s">
        <v>3292</v>
      </c>
      <c r="AU144" t="s">
        <v>3292</v>
      </c>
      <c r="AV144" t="s">
        <v>3292</v>
      </c>
      <c r="AW144" t="s">
        <v>3292</v>
      </c>
      <c r="AX144" t="s">
        <v>3292</v>
      </c>
      <c r="AY144" t="s">
        <v>3292</v>
      </c>
      <c r="AZ144" t="s">
        <v>3292</v>
      </c>
      <c r="BA144" t="s">
        <v>3292</v>
      </c>
      <c r="BB144" t="s">
        <v>3292</v>
      </c>
      <c r="BC144" t="s">
        <v>3292</v>
      </c>
    </row>
    <row r="145" spans="1:55" ht="32.15" hidden="1" customHeight="1">
      <c r="A145" s="717"/>
      <c r="B145" s="717"/>
      <c r="C145" s="717"/>
      <c r="D145" s="717"/>
      <c r="E145" s="717"/>
      <c r="F145" s="717"/>
      <c r="G145" s="717"/>
      <c r="H145" s="717"/>
      <c r="I145" s="717"/>
      <c r="J145" s="717"/>
      <c r="K145" s="717"/>
      <c r="L145" s="717"/>
      <c r="M145" s="717"/>
      <c r="N145" s="717"/>
      <c r="O145" s="717"/>
      <c r="P145" s="717" t="s">
        <v>480</v>
      </c>
      <c r="Q145" s="717" t="s">
        <v>2980</v>
      </c>
      <c r="R145" s="717" t="s">
        <v>2985</v>
      </c>
      <c r="S145" s="717" t="s">
        <v>346</v>
      </c>
      <c r="T145" s="720" t="str" cm="1">
        <f t="array" ref="T145">_xlfn.TEXTJOIN("→",TRUE,_xlfn.UNIQUE(TRIM(CLEAN(_xlfn._xlws.FILTER('소재개발 실험항목_Total_AX팀 관리'!$H$5:$H$1558,('소재개발 실험항목_Total_AX팀 관리'!$C$5:$C$1558=$P145)*('소재개발 실험항목_Total_AX팀 관리'!$D$5:$D$1558=$Q145)*('소재개발 실험항목_Total_AX팀 관리'!$E$5:$E$1558=$R145)*('소재개발 실험항목_Total_AX팀 관리'!$F$5:$F$1558=$S145)*('소재개발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v>
      </c>
      <c r="U145" s="724">
        <f>SUMIFS('소재개발 실험항목_Total_AX팀 관리'!$V$5:$V$1558,'소재개발 실험항목_Total_AX팀 관리'!$C$5:$C$1558,$P145,'소재개발 실험항목_Total_AX팀 관리'!$D$5:$D$1558,$Q145,'소재개발 실험항목_Total_AX팀 관리'!$E$5:$E$1558,$R145,'소재개발 실험항목_Total_AX팀 관리'!$F$5:$F$1558,$S145)</f>
        <v>228</v>
      </c>
      <c r="V145" s="724">
        <f>SUMIFS('소재개발 실험항목_Total_AX팀 관리'!$Y$5:$Y$1558,'소재개발 실험항목_Total_AX팀 관리'!$C$5:$C$1558,$P145,'소재개발 실험항목_Total_AX팀 관리'!$D$5:$D$1558,$Q145,'소재개발 실험항목_Total_AX팀 관리'!$E$5:$E$1558,$R145,'소재개발 실험항목_Total_AX팀 관리'!$F$5:$F$1558,$S145)</f>
        <v>912</v>
      </c>
      <c r="W145" s="725">
        <f t="shared" si="5"/>
        <v>0.12954545454545455</v>
      </c>
      <c r="X145" s="725">
        <f t="shared" si="5"/>
        <v>0.51818181818181819</v>
      </c>
      <c r="Z145" t="s">
        <v>2980</v>
      </c>
      <c r="AA145" t="s">
        <v>2985</v>
      </c>
      <c r="AB145" t="s">
        <v>346</v>
      </c>
      <c r="AC145" t="s">
        <v>3194</v>
      </c>
      <c r="AD145" t="s">
        <v>3292</v>
      </c>
      <c r="AE145" t="s">
        <v>3292</v>
      </c>
      <c r="AF145" t="s">
        <v>3292</v>
      </c>
      <c r="AG145" t="s">
        <v>3292</v>
      </c>
      <c r="AH145" t="s">
        <v>3292</v>
      </c>
      <c r="AI145" t="s">
        <v>3292</v>
      </c>
      <c r="AJ145" t="s">
        <v>3292</v>
      </c>
      <c r="AK145" t="s">
        <v>3292</v>
      </c>
      <c r="AL145" t="s">
        <v>3292</v>
      </c>
      <c r="AM145" t="s">
        <v>3292</v>
      </c>
      <c r="AN145" t="s">
        <v>3292</v>
      </c>
      <c r="AO145" t="s">
        <v>3292</v>
      </c>
      <c r="AP145" s="716">
        <v>0.76</v>
      </c>
      <c r="AQ145" s="716">
        <v>2.0099999999999998</v>
      </c>
      <c r="AR145" s="716">
        <v>0.91</v>
      </c>
      <c r="AS145" s="716">
        <v>1.18</v>
      </c>
      <c r="AT145" t="s">
        <v>3292</v>
      </c>
      <c r="AU145" t="s">
        <v>3292</v>
      </c>
      <c r="AV145" t="s">
        <v>3292</v>
      </c>
      <c r="AW145" t="s">
        <v>3292</v>
      </c>
      <c r="AX145" t="s">
        <v>3292</v>
      </c>
      <c r="AY145" t="s">
        <v>3292</v>
      </c>
      <c r="AZ145" t="s">
        <v>3292</v>
      </c>
      <c r="BA145" t="s">
        <v>3292</v>
      </c>
      <c r="BB145" t="s">
        <v>3292</v>
      </c>
      <c r="BC145" t="s">
        <v>3292</v>
      </c>
    </row>
    <row r="146" spans="1:55" ht="32.15" hidden="1" customHeight="1">
      <c r="A146" s="717"/>
      <c r="B146" s="717"/>
      <c r="C146" s="717"/>
      <c r="D146" s="717"/>
      <c r="E146" s="717"/>
      <c r="F146" s="717"/>
      <c r="G146" s="717"/>
      <c r="H146" s="717"/>
      <c r="I146" s="717"/>
      <c r="J146" s="717"/>
      <c r="K146" s="717"/>
      <c r="L146" s="717"/>
      <c r="M146" s="717"/>
      <c r="N146" s="717"/>
      <c r="O146" s="717"/>
      <c r="P146" s="717" t="s">
        <v>480</v>
      </c>
      <c r="Q146" s="717" t="s">
        <v>2980</v>
      </c>
      <c r="R146" s="717" t="s">
        <v>2985</v>
      </c>
      <c r="S146" s="717" t="s">
        <v>3026</v>
      </c>
      <c r="T146" s="720" t="str" cm="1">
        <f t="array" ref="T146">_xlfn.TEXTJOIN("→",TRUE,_xlfn.UNIQUE(TRIM(CLEAN(_xlfn._xlws.FILTER('소재개발 실험항목_Total_AX팀 관리'!$H$5:$H$1558,('소재개발 실험항목_Total_AX팀 관리'!$C$5:$C$1558=$P146)*('소재개발 실험항목_Total_AX팀 관리'!$D$5:$D$1558=$Q146)*('소재개발 실험항목_Total_AX팀 관리'!$E$5:$E$1558=$R146)*('소재개발 실험항목_Total_AX팀 관리'!$F$5:$F$1558=$S146)*('소재개발 실험항목_Total_AX팀 관리'!$H$5:$H$1558&lt;&gt;""),"")))))</f>
        <v>모노셀 분해→양극+분리막 세척→모노셀 파우치 제작→모노셀 건조→전해액 주액→모노셀 실링→모노셀 부분 6-7cm로 맞추어 cutting</v>
      </c>
      <c r="U146" s="724">
        <f>SUMIFS('소재개발 실험항목_Total_AX팀 관리'!$V$5:$V$1558,'소재개발 실험항목_Total_AX팀 관리'!$C$5:$C$1558,$P146,'소재개발 실험항목_Total_AX팀 관리'!$D$5:$D$1558,$Q146,'소재개발 실험항목_Total_AX팀 관리'!$E$5:$E$1558,$R146,'소재개발 실험항목_Total_AX팀 관리'!$F$5:$F$1558,$S146)</f>
        <v>360</v>
      </c>
      <c r="V146" s="724">
        <f>SUMIFS('소재개발 실험항목_Total_AX팀 관리'!$Y$5:$Y$1558,'소재개발 실험항목_Total_AX팀 관리'!$C$5:$C$1558,$P146,'소재개발 실험항목_Total_AX팀 관리'!$D$5:$D$1558,$Q146,'소재개발 실험항목_Total_AX팀 관리'!$E$5:$E$1558,$R146,'소재개발 실험항목_Total_AX팀 관리'!$F$5:$F$1558,$S146)</f>
        <v>1440</v>
      </c>
      <c r="W146" s="725">
        <f t="shared" si="5"/>
        <v>0.20454545454545456</v>
      </c>
      <c r="X146" s="725">
        <f t="shared" si="5"/>
        <v>0.81818181818181823</v>
      </c>
      <c r="Z146" t="s">
        <v>2980</v>
      </c>
      <c r="AA146" t="s">
        <v>2985</v>
      </c>
      <c r="AB146" t="s">
        <v>346</v>
      </c>
      <c r="AC146" t="s">
        <v>3195</v>
      </c>
      <c r="AD146" t="s">
        <v>3292</v>
      </c>
      <c r="AE146" t="s">
        <v>3292</v>
      </c>
      <c r="AF146" t="s">
        <v>3292</v>
      </c>
      <c r="AG146" t="s">
        <v>3292</v>
      </c>
      <c r="AH146" s="716">
        <v>1.04</v>
      </c>
      <c r="AI146" s="716">
        <v>1.35</v>
      </c>
      <c r="AJ146" t="s">
        <v>3292</v>
      </c>
      <c r="AK146" t="s">
        <v>3292</v>
      </c>
      <c r="AL146" t="s">
        <v>3292</v>
      </c>
      <c r="AM146" t="s">
        <v>3292</v>
      </c>
      <c r="AN146" t="s">
        <v>3292</v>
      </c>
      <c r="AO146" t="s">
        <v>3292</v>
      </c>
      <c r="AP146" t="s">
        <v>3292</v>
      </c>
      <c r="AQ146" t="s">
        <v>3292</v>
      </c>
      <c r="AR146" t="s">
        <v>3292</v>
      </c>
      <c r="AS146" t="s">
        <v>3292</v>
      </c>
      <c r="AT146" t="s">
        <v>3292</v>
      </c>
      <c r="AU146" t="s">
        <v>3292</v>
      </c>
      <c r="AV146" t="s">
        <v>3292</v>
      </c>
      <c r="AW146" t="s">
        <v>3292</v>
      </c>
      <c r="AX146" t="s">
        <v>3292</v>
      </c>
      <c r="AY146" t="s">
        <v>3292</v>
      </c>
      <c r="AZ146" t="s">
        <v>3292</v>
      </c>
      <c r="BA146" t="s">
        <v>3292</v>
      </c>
      <c r="BB146" t="s">
        <v>3292</v>
      </c>
      <c r="BC146" t="s">
        <v>3292</v>
      </c>
    </row>
    <row r="147" spans="1:55" ht="32.15" hidden="1" customHeight="1">
      <c r="A147" s="717"/>
      <c r="B147" s="717"/>
      <c r="C147" s="717"/>
      <c r="D147" s="717"/>
      <c r="E147" s="717"/>
      <c r="F147" s="717"/>
      <c r="G147" s="717"/>
      <c r="H147" s="717"/>
      <c r="I147" s="717"/>
      <c r="J147" s="717"/>
      <c r="K147" s="717"/>
      <c r="L147" s="717"/>
      <c r="M147" s="717"/>
      <c r="N147" s="717"/>
      <c r="O147" s="717"/>
      <c r="P147" s="717" t="s">
        <v>480</v>
      </c>
      <c r="Q147" s="717" t="s">
        <v>2980</v>
      </c>
      <c r="R147" s="717" t="s">
        <v>2985</v>
      </c>
      <c r="S147" s="717" t="s">
        <v>319</v>
      </c>
      <c r="T147" s="720" t="str" cm="1">
        <f t="array" ref="T147">_xlfn.TEXTJOIN("→",TRUE,_xlfn.UNIQUE(TRIM(CLEAN(_xlfn._xlws.FILTER('소재개발 실험항목_Total_AX팀 관리'!$H$5:$H$1558,('소재개발 실험항목_Total_AX팀 관리'!$C$5:$C$1558=$P147)*('소재개발 실험항목_Total_AX팀 관리'!$D$5:$D$1558=$Q147)*('소재개발 실험항목_Total_AX팀 관리'!$E$5:$E$1558=$R147)*('소재개발 실험항목_Total_AX팀 관리'!$F$5:$F$1558=$S147)*('소재개발 실험항목_Total_AX팀 관리'!$H$5:$H$1558&lt;&gt;""),"")))))</f>
        <v>양극 타발→두께 및 무게 측정→분리막 타발→부품 준비 (코인셀용 부품)→Li metal 타발→코인셀 조립→코인셀 조립 후 OCV측정</v>
      </c>
      <c r="U147" s="724">
        <f>SUMIFS('소재개발 실험항목_Total_AX팀 관리'!$V$5:$V$1558,'소재개발 실험항목_Total_AX팀 관리'!$C$5:$C$1558,$P147,'소재개발 실험항목_Total_AX팀 관리'!$D$5:$D$1558,$Q147,'소재개발 실험항목_Total_AX팀 관리'!$E$5:$E$1558,$R147,'소재개발 실험항목_Total_AX팀 관리'!$F$5:$F$1558,$S147)</f>
        <v>656.4</v>
      </c>
      <c r="V147" s="724">
        <f>SUMIFS('소재개발 실험항목_Total_AX팀 관리'!$Y$5:$Y$1558,'소재개발 실험항목_Total_AX팀 관리'!$C$5:$C$1558,$P147,'소재개발 실험항목_Total_AX팀 관리'!$D$5:$D$1558,$Q147,'소재개발 실험항목_Total_AX팀 관리'!$E$5:$E$1558,$R147,'소재개발 실험항목_Total_AX팀 관리'!$F$5:$F$1558,$S147)</f>
        <v>2625.6</v>
      </c>
      <c r="W147" s="725">
        <f t="shared" si="5"/>
        <v>0.37295454545454543</v>
      </c>
      <c r="X147" s="725">
        <f t="shared" si="5"/>
        <v>1.4918181818181817</v>
      </c>
      <c r="Z147" t="s">
        <v>2980</v>
      </c>
      <c r="AA147" t="s">
        <v>2985</v>
      </c>
      <c r="AB147" t="s">
        <v>346</v>
      </c>
      <c r="AC147" t="s">
        <v>3196</v>
      </c>
      <c r="AD147" s="716">
        <v>0.3</v>
      </c>
      <c r="AE147" s="716">
        <v>0.45</v>
      </c>
      <c r="AF147" t="s">
        <v>3292</v>
      </c>
      <c r="AG147" t="s">
        <v>3292</v>
      </c>
      <c r="AH147" t="s">
        <v>3292</v>
      </c>
      <c r="AI147" t="s">
        <v>3292</v>
      </c>
      <c r="AJ147" t="s">
        <v>3292</v>
      </c>
      <c r="AK147" t="s">
        <v>3292</v>
      </c>
      <c r="AL147" t="s">
        <v>3292</v>
      </c>
      <c r="AM147" t="s">
        <v>3292</v>
      </c>
      <c r="AN147" t="s">
        <v>3292</v>
      </c>
      <c r="AO147" t="s">
        <v>3292</v>
      </c>
      <c r="AP147" t="s">
        <v>3292</v>
      </c>
      <c r="AQ147" t="s">
        <v>3292</v>
      </c>
      <c r="AR147" t="s">
        <v>3292</v>
      </c>
      <c r="AS147" t="s">
        <v>3292</v>
      </c>
      <c r="AT147" t="s">
        <v>3292</v>
      </c>
      <c r="AU147" t="s">
        <v>3292</v>
      </c>
      <c r="AV147" t="s">
        <v>3292</v>
      </c>
      <c r="AW147" t="s">
        <v>3292</v>
      </c>
      <c r="AX147" t="s">
        <v>3292</v>
      </c>
      <c r="AY147" t="s">
        <v>3292</v>
      </c>
      <c r="AZ147" t="s">
        <v>3292</v>
      </c>
      <c r="BA147" t="s">
        <v>3292</v>
      </c>
      <c r="BB147" t="s">
        <v>3292</v>
      </c>
      <c r="BC147" t="s">
        <v>3292</v>
      </c>
    </row>
    <row r="148" spans="1:55" ht="32.15" hidden="1" customHeight="1">
      <c r="A148" s="717"/>
      <c r="B148" s="717"/>
      <c r="C148" s="717"/>
      <c r="D148" s="717"/>
      <c r="E148" s="717"/>
      <c r="F148" s="717"/>
      <c r="G148" s="717"/>
      <c r="H148" s="717"/>
      <c r="I148" s="717"/>
      <c r="J148" s="717"/>
      <c r="K148" s="717"/>
      <c r="L148" s="717"/>
      <c r="M148" s="717"/>
      <c r="N148" s="717"/>
      <c r="O148" s="717"/>
      <c r="P148" s="717" t="s">
        <v>480</v>
      </c>
      <c r="Q148" s="717" t="s">
        <v>2980</v>
      </c>
      <c r="R148" s="717" t="s">
        <v>2040</v>
      </c>
      <c r="S148" s="717" t="s">
        <v>3027</v>
      </c>
      <c r="T148" s="720" t="str" cm="1">
        <f t="array" ref="T148">_xlfn.TEXTJOIN("→",TRUE,_xlfn.UNIQUE(TRIM(CLEAN(_xlfn._xlws.FILTER('소재개발 실험항목_Total_AX팀 관리'!$H$5:$H$1558,('소재개발 실험항목_Total_AX팀 관리'!$C$5:$C$1558=$P148)*('소재개발 실험항목_Total_AX팀 관리'!$D$5:$D$1558=$Q148)*('소재개발 실험항목_Total_AX팀 관리'!$E$5:$E$1558=$R148)*('소재개발 실험항목_Total_AX팀 관리'!$F$5:$F$1558=$S148)*('소재개발 실험항목_Total_AX팀 관리'!$H$5:$H$1558&lt;&gt;""),"")))))</f>
        <v>무게 측정→고형분 맞추기→1차 믹싱→뭉친부분 풀어주기→2차 믹싱→장비 세척 및 정리</v>
      </c>
      <c r="U148" s="724">
        <f>SUMIFS('소재개발 실험항목_Total_AX팀 관리'!$V$5:$V$1558,'소재개발 실험항목_Total_AX팀 관리'!$C$5:$C$1558,$P148,'소재개발 실험항목_Total_AX팀 관리'!$D$5:$D$1558,$Q148,'소재개발 실험항목_Total_AX팀 관리'!$E$5:$E$1558,$R148,'소재개발 실험항목_Total_AX팀 관리'!$F$5:$F$1558,$S148)</f>
        <v>633.6</v>
      </c>
      <c r="V148" s="724">
        <f>SUMIFS('소재개발 실험항목_Total_AX팀 관리'!$Y$5:$Y$1558,'소재개발 실험항목_Total_AX팀 관리'!$C$5:$C$1558,$P148,'소재개발 실험항목_Total_AX팀 관리'!$D$5:$D$1558,$Q148,'소재개발 실험항목_Total_AX팀 관리'!$E$5:$E$1558,$R148,'소재개발 실험항목_Total_AX팀 관리'!$F$5:$F$1558,$S148)</f>
        <v>2534.4</v>
      </c>
      <c r="W148" s="725">
        <f t="shared" si="5"/>
        <v>0.36</v>
      </c>
      <c r="X148" s="725">
        <f t="shared" si="5"/>
        <v>1.44</v>
      </c>
      <c r="Z148" t="s">
        <v>2980</v>
      </c>
      <c r="AA148" t="s">
        <v>2985</v>
      </c>
      <c r="AB148" t="s">
        <v>3020</v>
      </c>
      <c r="AC148" t="s">
        <v>3197</v>
      </c>
      <c r="AD148" t="s">
        <v>3292</v>
      </c>
      <c r="AE148" t="s">
        <v>3292</v>
      </c>
      <c r="AF148" t="s">
        <v>3292</v>
      </c>
      <c r="AG148" t="s">
        <v>3292</v>
      </c>
      <c r="AH148" t="s">
        <v>3292</v>
      </c>
      <c r="AI148" t="s">
        <v>3292</v>
      </c>
      <c r="AJ148" t="s">
        <v>3292</v>
      </c>
      <c r="AK148" t="s">
        <v>3292</v>
      </c>
      <c r="AL148" t="s">
        <v>3292</v>
      </c>
      <c r="AM148" t="s">
        <v>3292</v>
      </c>
      <c r="AN148" t="s">
        <v>3292</v>
      </c>
      <c r="AO148" t="s">
        <v>3292</v>
      </c>
      <c r="AP148" t="s">
        <v>3292</v>
      </c>
      <c r="AQ148" t="s">
        <v>3292</v>
      </c>
      <c r="AR148" t="s">
        <v>3292</v>
      </c>
      <c r="AS148" t="s">
        <v>3292</v>
      </c>
      <c r="AT148" t="s">
        <v>3292</v>
      </c>
      <c r="AU148" t="s">
        <v>3292</v>
      </c>
      <c r="AV148" t="s">
        <v>3292</v>
      </c>
      <c r="AW148" t="s">
        <v>3292</v>
      </c>
      <c r="AX148" t="s">
        <v>3292</v>
      </c>
      <c r="AY148" t="s">
        <v>3292</v>
      </c>
      <c r="AZ148" s="716">
        <v>4.5</v>
      </c>
      <c r="BA148" s="716">
        <v>6.75</v>
      </c>
      <c r="BB148" t="s">
        <v>3292</v>
      </c>
      <c r="BC148" t="s">
        <v>3292</v>
      </c>
    </row>
    <row r="149" spans="1:55" ht="32.15" hidden="1" customHeight="1">
      <c r="A149" s="717"/>
      <c r="B149" s="717"/>
      <c r="C149" s="717"/>
      <c r="D149" s="717"/>
      <c r="E149" s="717"/>
      <c r="F149" s="717"/>
      <c r="G149" s="717"/>
      <c r="H149" s="717"/>
      <c r="I149" s="717"/>
      <c r="J149" s="717"/>
      <c r="K149" s="717"/>
      <c r="L149" s="717"/>
      <c r="M149" s="717"/>
      <c r="N149" s="717"/>
      <c r="O149" s="717"/>
      <c r="P149" s="717" t="s">
        <v>480</v>
      </c>
      <c r="Q149" s="717" t="s">
        <v>2980</v>
      </c>
      <c r="R149" s="717" t="s">
        <v>1949</v>
      </c>
      <c r="S149" s="717" t="s">
        <v>3028</v>
      </c>
      <c r="T149" s="720" t="str" cm="1">
        <f t="array" ref="T149">_xlfn.TEXTJOIN("→",TRUE,_xlfn.UNIQUE(TRIM(CLEAN(_xlfn._xlws.FILTER('소재개발 실험항목_Total_AX팀 관리'!$H$5:$H$1558,('소재개발 실험항목_Total_AX팀 관리'!$C$5:$C$1558=$P149)*('소재개발 실험항목_Total_AX팀 관리'!$D$5:$D$1558=$Q149)*('소재개발 실험항목_Total_AX팀 관리'!$E$5:$E$1558=$R149)*('소재개발 실험항목_Total_AX팀 관리'!$F$5:$F$1558=$S149)*('소재개발 실험항목_Total_AX팀 관리'!$H$5:$H$1558&lt;&gt;""),"")))))</f>
        <v>소재준비 (이송)→코팅→건조→장비 세척 및 정리→압연</v>
      </c>
      <c r="U149" s="724">
        <f>SUMIFS('소재개발 실험항목_Total_AX팀 관리'!$V$5:$V$1558,'소재개발 실험항목_Total_AX팀 관리'!$C$5:$C$1558,$P149,'소재개발 실험항목_Total_AX팀 관리'!$D$5:$D$1558,$Q149,'소재개발 실험항목_Total_AX팀 관리'!$E$5:$E$1558,$R149,'소재개발 실험항목_Total_AX팀 관리'!$F$5:$F$1558,$S149)</f>
        <v>2092.8000000000002</v>
      </c>
      <c r="V149" s="724">
        <f>SUMIFS('소재개발 실험항목_Total_AX팀 관리'!$Y$5:$Y$1558,'소재개발 실험항목_Total_AX팀 관리'!$C$5:$C$1558,$P149,'소재개발 실험항목_Total_AX팀 관리'!$D$5:$D$1558,$Q149,'소재개발 실험항목_Total_AX팀 관리'!$E$5:$E$1558,$R149,'소재개발 실험항목_Total_AX팀 관리'!$F$5:$F$1558,$S149)</f>
        <v>8371.2000000000007</v>
      </c>
      <c r="W149" s="725">
        <f t="shared" si="5"/>
        <v>1.1890909090909092</v>
      </c>
      <c r="X149" s="725">
        <f t="shared" si="5"/>
        <v>4.7563636363636368</v>
      </c>
      <c r="Z149" t="s">
        <v>2980</v>
      </c>
      <c r="AA149" t="s">
        <v>2985</v>
      </c>
      <c r="AB149" t="s">
        <v>3020</v>
      </c>
      <c r="AC149" t="s">
        <v>3198</v>
      </c>
      <c r="AD149" t="s">
        <v>3292</v>
      </c>
      <c r="AE149" t="s">
        <v>3292</v>
      </c>
      <c r="AF149" t="s">
        <v>3292</v>
      </c>
      <c r="AG149" t="s">
        <v>3292</v>
      </c>
      <c r="AH149" t="s">
        <v>3292</v>
      </c>
      <c r="AI149" t="s">
        <v>3292</v>
      </c>
      <c r="AJ149" t="s">
        <v>3292</v>
      </c>
      <c r="AK149" t="s">
        <v>3292</v>
      </c>
      <c r="AL149" t="s">
        <v>3292</v>
      </c>
      <c r="AM149" t="s">
        <v>3292</v>
      </c>
      <c r="AN149" t="s">
        <v>3292</v>
      </c>
      <c r="AO149" t="s">
        <v>3292</v>
      </c>
      <c r="AP149" t="s">
        <v>3292</v>
      </c>
      <c r="AQ149" t="s">
        <v>3292</v>
      </c>
      <c r="AR149" t="s">
        <v>3292</v>
      </c>
      <c r="AS149" t="s">
        <v>3292</v>
      </c>
      <c r="AT149" t="s">
        <v>3292</v>
      </c>
      <c r="AU149" t="s">
        <v>3292</v>
      </c>
      <c r="AV149" s="716">
        <v>0.44</v>
      </c>
      <c r="AW149" s="716">
        <v>0.44</v>
      </c>
      <c r="AX149" t="s">
        <v>3292</v>
      </c>
      <c r="AY149" t="s">
        <v>3292</v>
      </c>
      <c r="AZ149" t="s">
        <v>3292</v>
      </c>
      <c r="BA149" t="s">
        <v>3292</v>
      </c>
      <c r="BB149" t="s">
        <v>3292</v>
      </c>
      <c r="BC149" t="s">
        <v>3292</v>
      </c>
    </row>
    <row r="150" spans="1:55" ht="32.15" hidden="1" customHeight="1">
      <c r="A150" s="717"/>
      <c r="B150" s="717"/>
      <c r="C150" s="717"/>
      <c r="D150" s="717"/>
      <c r="E150" s="717"/>
      <c r="F150" s="717"/>
      <c r="G150" s="717"/>
      <c r="H150" s="717"/>
      <c r="I150" s="717"/>
      <c r="J150" s="717"/>
      <c r="K150" s="717"/>
      <c r="L150" s="717"/>
      <c r="M150" s="717"/>
      <c r="N150" s="717"/>
      <c r="O150" s="717"/>
      <c r="P150" s="717" t="s">
        <v>480</v>
      </c>
      <c r="Q150" s="717" t="s">
        <v>2981</v>
      </c>
      <c r="R150" s="717" t="s">
        <v>2986</v>
      </c>
      <c r="S150" s="717" t="s">
        <v>3004</v>
      </c>
      <c r="T150" s="720" t="str" cm="1">
        <f t="array" ref="T150">_xlfn.TEXTJOIN("→",TRUE,_xlfn.UNIQUE(TRIM(CLEAN(_xlfn._xlws.FILTER('소재개발 실험항목_Total_AX팀 관리'!$H$5:$H$1558,('소재개발 실험항목_Total_AX팀 관리'!$C$5:$C$1558=$P150)*('소재개발 실험항목_Total_AX팀 관리'!$D$5:$D$1558=$Q150)*('소재개발 실험항목_Total_AX팀 관리'!$E$5:$E$1558=$R150)*('소재개발 실험항목_Total_AX팀 관리'!$F$5:$F$1558=$S150)*('소재개발 실험항목_Total_AX팀 관리'!$H$5:$H$1558&lt;&gt;""),"")))))</f>
        <v>고온 내구성 평가→Data 정리</v>
      </c>
      <c r="U150" s="724">
        <f>SUMIFS('소재개발 실험항목_Total_AX팀 관리'!$V$5:$V$1558,'소재개발 실험항목_Total_AX팀 관리'!$C$5:$C$1558,$P150,'소재개발 실험항목_Total_AX팀 관리'!$D$5:$D$1558,$Q150,'소재개발 실험항목_Total_AX팀 관리'!$E$5:$E$1558,$R150,'소재개발 실험항목_Total_AX팀 관리'!$F$5:$F$1558,$S150)</f>
        <v>36</v>
      </c>
      <c r="V150" s="724">
        <f>SUMIFS('소재개발 실험항목_Total_AX팀 관리'!$Y$5:$Y$1558,'소재개발 실험항목_Total_AX팀 관리'!$C$5:$C$1558,$P150,'소재개발 실험항목_Total_AX팀 관리'!$D$5:$D$1558,$Q150,'소재개발 실험항목_Total_AX팀 관리'!$E$5:$E$1558,$R150,'소재개발 실험항목_Total_AX팀 관리'!$F$5:$F$1558,$S150)</f>
        <v>144</v>
      </c>
      <c r="W150" s="725">
        <f t="shared" si="5"/>
        <v>2.0454545454545454E-2</v>
      </c>
      <c r="X150" s="725">
        <f t="shared" si="5"/>
        <v>8.1818181818181818E-2</v>
      </c>
      <c r="Z150" t="s">
        <v>2980</v>
      </c>
      <c r="AA150" t="s">
        <v>2985</v>
      </c>
      <c r="AB150" t="s">
        <v>3265</v>
      </c>
      <c r="AC150" t="s">
        <v>3199</v>
      </c>
      <c r="AD150" t="s">
        <v>3292</v>
      </c>
      <c r="AE150" t="s">
        <v>3292</v>
      </c>
      <c r="AF150" t="s">
        <v>3292</v>
      </c>
      <c r="AG150" t="s">
        <v>3292</v>
      </c>
      <c r="AH150" t="s">
        <v>3292</v>
      </c>
      <c r="AI150" t="s">
        <v>3292</v>
      </c>
      <c r="AJ150" t="s">
        <v>3292</v>
      </c>
      <c r="AK150" t="s">
        <v>3292</v>
      </c>
      <c r="AL150" s="716">
        <v>0.37</v>
      </c>
      <c r="AM150" s="716">
        <v>1.49</v>
      </c>
      <c r="AN150" s="716">
        <v>0.54</v>
      </c>
      <c r="AO150" s="716">
        <v>0.33</v>
      </c>
      <c r="AP150" t="s">
        <v>3292</v>
      </c>
      <c r="AQ150" t="s">
        <v>3292</v>
      </c>
      <c r="AR150" t="s">
        <v>3292</v>
      </c>
      <c r="AS150" t="s">
        <v>3292</v>
      </c>
      <c r="AT150" t="s">
        <v>3292</v>
      </c>
      <c r="AU150" t="s">
        <v>3292</v>
      </c>
      <c r="AV150" t="s">
        <v>3292</v>
      </c>
      <c r="AW150" t="s">
        <v>3292</v>
      </c>
      <c r="AX150" t="s">
        <v>3292</v>
      </c>
      <c r="AY150" t="s">
        <v>3292</v>
      </c>
      <c r="AZ150" t="s">
        <v>3292</v>
      </c>
      <c r="BA150" t="s">
        <v>3292</v>
      </c>
      <c r="BB150" t="s">
        <v>3292</v>
      </c>
      <c r="BC150" t="s">
        <v>3292</v>
      </c>
    </row>
    <row r="151" spans="1:55" ht="32.15" hidden="1" customHeight="1">
      <c r="A151" s="717"/>
      <c r="B151" s="717"/>
      <c r="C151" s="717"/>
      <c r="D151" s="717"/>
      <c r="E151" s="717"/>
      <c r="F151" s="717"/>
      <c r="G151" s="717"/>
      <c r="H151" s="717"/>
      <c r="I151" s="717"/>
      <c r="J151" s="717"/>
      <c r="K151" s="717"/>
      <c r="L151" s="717"/>
      <c r="M151" s="717"/>
      <c r="N151" s="717"/>
      <c r="O151" s="717"/>
      <c r="P151" s="717" t="s">
        <v>480</v>
      </c>
      <c r="Q151" s="717" t="s">
        <v>2981</v>
      </c>
      <c r="R151" s="717" t="s">
        <v>2986</v>
      </c>
      <c r="S151" s="717" t="s">
        <v>3029</v>
      </c>
      <c r="T151" s="720" t="str" cm="1">
        <f t="array" ref="T151">_xlfn.TEXTJOIN("→",TRUE,_xlfn.UNIQUE(TRIM(CLEAN(_xlfn._xlws.FILTER('소재개발 실험항목_Total_AX팀 관리'!$H$5:$H$1558,('소재개발 실험항목_Total_AX팀 관리'!$C$5:$C$1558=$P151)*('소재개발 실험항목_Total_AX팀 관리'!$D$5:$D$1558=$Q151)*('소재개발 실험항목_Total_AX팀 관리'!$E$5:$E$1558=$R151)*('소재개발 실험항목_Total_AX팀 관리'!$F$5:$F$1558=$S151)*('소재개발 실험항목_Total_AX팀 관리'!$H$5:$H$1558&lt;&gt;""),"")))))</f>
        <v>수명 평가</v>
      </c>
      <c r="U151" s="724">
        <f>SUMIFS('소재개발 실험항목_Total_AX팀 관리'!$V$5:$V$1558,'소재개발 실험항목_Total_AX팀 관리'!$C$5:$C$1558,$P151,'소재개발 실험항목_Total_AX팀 관리'!$D$5:$D$1558,$Q151,'소재개발 실험항목_Total_AX팀 관리'!$E$5:$E$1558,$R151,'소재개발 실험항목_Total_AX팀 관리'!$F$5:$F$1558,$S151)</f>
        <v>18</v>
      </c>
      <c r="V151" s="724">
        <f>SUMIFS('소재개발 실험항목_Total_AX팀 관리'!$Y$5:$Y$1558,'소재개발 실험항목_Total_AX팀 관리'!$C$5:$C$1558,$P151,'소재개발 실험항목_Total_AX팀 관리'!$D$5:$D$1558,$Q151,'소재개발 실험항목_Total_AX팀 관리'!$E$5:$E$1558,$R151,'소재개발 실험항목_Total_AX팀 관리'!$F$5:$F$1558,$S151)</f>
        <v>72</v>
      </c>
      <c r="W151" s="725">
        <f t="shared" si="5"/>
        <v>1.0227272727272727E-2</v>
      </c>
      <c r="X151" s="725">
        <f t="shared" si="5"/>
        <v>4.0909090909090909E-2</v>
      </c>
      <c r="Z151" t="s">
        <v>2980</v>
      </c>
      <c r="AA151" t="s">
        <v>2985</v>
      </c>
      <c r="AB151" t="s">
        <v>3265</v>
      </c>
      <c r="AC151" t="s">
        <v>3200</v>
      </c>
      <c r="AD151" t="s">
        <v>3292</v>
      </c>
      <c r="AE151" t="s">
        <v>3292</v>
      </c>
      <c r="AF151" t="s">
        <v>3292</v>
      </c>
      <c r="AG151" t="s">
        <v>3292</v>
      </c>
      <c r="AH151" t="s">
        <v>3292</v>
      </c>
      <c r="AI151" t="s">
        <v>3292</v>
      </c>
      <c r="AJ151" t="s">
        <v>3292</v>
      </c>
      <c r="AK151" t="s">
        <v>3292</v>
      </c>
      <c r="AL151" t="s">
        <v>3292</v>
      </c>
      <c r="AM151" t="s">
        <v>3292</v>
      </c>
      <c r="AN151" t="s">
        <v>3292</v>
      </c>
      <c r="AO151" t="s">
        <v>3292</v>
      </c>
      <c r="AP151" t="s">
        <v>3292</v>
      </c>
      <c r="AQ151" t="s">
        <v>3292</v>
      </c>
      <c r="AR151" t="s">
        <v>3292</v>
      </c>
      <c r="AS151" t="s">
        <v>3292</v>
      </c>
      <c r="AT151" t="s">
        <v>3292</v>
      </c>
      <c r="AU151" t="s">
        <v>3292</v>
      </c>
      <c r="AV151" t="s">
        <v>3292</v>
      </c>
      <c r="AW151" t="s">
        <v>3292</v>
      </c>
      <c r="AX151" s="716">
        <v>0.05</v>
      </c>
      <c r="AY151" s="716">
        <v>0.78</v>
      </c>
      <c r="AZ151" s="716">
        <v>0.05</v>
      </c>
      <c r="BA151" s="716">
        <v>0.68</v>
      </c>
      <c r="BB151" t="s">
        <v>3292</v>
      </c>
      <c r="BC151" t="s">
        <v>3292</v>
      </c>
    </row>
    <row r="152" spans="1:55" ht="32.15" hidden="1" customHeight="1">
      <c r="A152" s="717"/>
      <c r="B152" s="717"/>
      <c r="C152" s="717"/>
      <c r="D152" s="717"/>
      <c r="E152" s="717"/>
      <c r="F152" s="717"/>
      <c r="G152" s="717"/>
      <c r="H152" s="717"/>
      <c r="I152" s="717"/>
      <c r="J152" s="717"/>
      <c r="K152" s="717"/>
      <c r="L152" s="717"/>
      <c r="M152" s="717"/>
      <c r="N152" s="717"/>
      <c r="O152" s="717"/>
      <c r="P152" s="717" t="s">
        <v>480</v>
      </c>
      <c r="Q152" s="717" t="s">
        <v>2981</v>
      </c>
      <c r="R152" s="717" t="s">
        <v>2986</v>
      </c>
      <c r="S152" s="717" t="s">
        <v>3005</v>
      </c>
      <c r="T152" s="720" t="str" cm="1">
        <f t="array" ref="T152">_xlfn.TEXTJOIN("→",TRUE,_xlfn.UNIQUE(TRIM(CLEAN(_xlfn._xlws.FILTER('소재개발 실험항목_Total_AX팀 관리'!$H$5:$H$1558,('소재개발 실험항목_Total_AX팀 관리'!$C$5:$C$1558=$P152)*('소재개발 실험항목_Total_AX팀 관리'!$D$5:$D$1558=$Q152)*('소재개발 실험항목_Total_AX팀 관리'!$E$5:$E$1558=$R152)*('소재개발 실험항목_Total_AX팀 관리'!$F$5:$F$1558=$S152)*('소재개발 실험항목_Total_AX팀 관리'!$H$5:$H$1558&lt;&gt;""),"")))))</f>
        <v>모노셀 용량 및 HPPC 평가→Data 정리→추가 평가를 위한 셀 선별→비어있는 충방전 채널에 모노셀 체결 (상온수명/고온수명/고온저장 각각)</v>
      </c>
      <c r="U152" s="724">
        <f>SUMIFS('소재개발 실험항목_Total_AX팀 관리'!$V$5:$V$1558,'소재개발 실험항목_Total_AX팀 관리'!$C$5:$C$1558,$P152,'소재개발 실험항목_Total_AX팀 관리'!$D$5:$D$1558,$Q152,'소재개발 실험항목_Total_AX팀 관리'!$E$5:$E$1558,$R152,'소재개발 실험항목_Total_AX팀 관리'!$F$5:$F$1558,$S152)</f>
        <v>120</v>
      </c>
      <c r="V152" s="724">
        <f>SUMIFS('소재개발 실험항목_Total_AX팀 관리'!$Y$5:$Y$1558,'소재개발 실험항목_Total_AX팀 관리'!$C$5:$C$1558,$P152,'소재개발 실험항목_Total_AX팀 관리'!$D$5:$D$1558,$Q152,'소재개발 실험항목_Total_AX팀 관리'!$E$5:$E$1558,$R152,'소재개발 실험항목_Total_AX팀 관리'!$F$5:$F$1558,$S152)</f>
        <v>480</v>
      </c>
      <c r="W152" s="725">
        <f t="shared" si="5"/>
        <v>6.8181818181818177E-2</v>
      </c>
      <c r="X152" s="725">
        <f t="shared" si="5"/>
        <v>0.27272727272727271</v>
      </c>
      <c r="Z152" t="s">
        <v>2980</v>
      </c>
      <c r="AA152" t="s">
        <v>2985</v>
      </c>
      <c r="AB152" t="s">
        <v>3265</v>
      </c>
      <c r="AC152" t="s">
        <v>3201</v>
      </c>
      <c r="AD152" t="s">
        <v>3292</v>
      </c>
      <c r="AE152" t="s">
        <v>3292</v>
      </c>
      <c r="AF152" t="s">
        <v>3292</v>
      </c>
      <c r="AG152" t="s">
        <v>3292</v>
      </c>
      <c r="AH152" t="s">
        <v>3292</v>
      </c>
      <c r="AI152" t="s">
        <v>3292</v>
      </c>
      <c r="AJ152" s="716">
        <v>0.78</v>
      </c>
      <c r="AK152" s="716">
        <v>0.94</v>
      </c>
      <c r="AL152" t="s">
        <v>3292</v>
      </c>
      <c r="AM152" t="s">
        <v>3292</v>
      </c>
      <c r="AN152" t="s">
        <v>3292</v>
      </c>
      <c r="AO152" t="s">
        <v>3292</v>
      </c>
      <c r="AP152" t="s">
        <v>3292</v>
      </c>
      <c r="AQ152" t="s">
        <v>3292</v>
      </c>
      <c r="AR152" t="s">
        <v>3292</v>
      </c>
      <c r="AS152" t="s">
        <v>3292</v>
      </c>
      <c r="AT152" t="s">
        <v>3292</v>
      </c>
      <c r="AU152" t="s">
        <v>3292</v>
      </c>
      <c r="AV152" t="s">
        <v>3292</v>
      </c>
      <c r="AW152" t="s">
        <v>3292</v>
      </c>
      <c r="AX152" t="s">
        <v>3292</v>
      </c>
      <c r="AY152" t="s">
        <v>3292</v>
      </c>
      <c r="AZ152" t="s">
        <v>3292</v>
      </c>
      <c r="BA152" t="s">
        <v>3292</v>
      </c>
      <c r="BB152" t="s">
        <v>3292</v>
      </c>
      <c r="BC152" t="s">
        <v>3292</v>
      </c>
    </row>
    <row r="153" spans="1:55" ht="32.15" hidden="1" customHeight="1">
      <c r="A153" s="717"/>
      <c r="B153" s="717"/>
      <c r="C153" s="717"/>
      <c r="D153" s="717"/>
      <c r="E153" s="717"/>
      <c r="F153" s="717"/>
      <c r="G153" s="717"/>
      <c r="H153" s="717"/>
      <c r="I153" s="717"/>
      <c r="J153" s="717"/>
      <c r="K153" s="717"/>
      <c r="L153" s="717"/>
      <c r="M153" s="717"/>
      <c r="N153" s="717"/>
      <c r="O153" s="717"/>
      <c r="P153" s="717" t="s">
        <v>480</v>
      </c>
      <c r="Q153" s="717" t="s">
        <v>2981</v>
      </c>
      <c r="R153" s="717" t="s">
        <v>2986</v>
      </c>
      <c r="S153" s="717" t="s">
        <v>3007</v>
      </c>
      <c r="T153" s="720" t="str" cm="1">
        <f t="array" ref="T153">_xlfn.TEXTJOIN("→",TRUE,_xlfn.UNIQUE(TRIM(CLEAN(_xlfn._xlws.FILTER('소재개발 실험항목_Total_AX팀 관리'!$H$5:$H$1558,('소재개발 실험항목_Total_AX팀 관리'!$C$5:$C$1558=$P153)*('소재개발 실험항목_Total_AX팀 관리'!$D$5:$D$1558=$Q153)*('소재개발 실험항목_Total_AX팀 관리'!$E$5:$E$1558=$R153)*('소재개발 실험항목_Total_AX팀 관리'!$F$5:$F$1558=$S153)*('소재개발 실험항목_Total_AX팀 관리'!$H$5:$H$1558&lt;&gt;""),"")))))</f>
        <v>비어있는 충방전 채널에 모노셀 체결</v>
      </c>
      <c r="U153" s="724">
        <f>SUMIFS('소재개발 실험항목_Total_AX팀 관리'!$V$5:$V$1558,'소재개발 실험항목_Total_AX팀 관리'!$C$5:$C$1558,$P153,'소재개발 실험항목_Total_AX팀 관리'!$D$5:$D$1558,$Q153,'소재개발 실험항목_Total_AX팀 관리'!$E$5:$E$1558,$R153,'소재개발 실험항목_Total_AX팀 관리'!$F$5:$F$1558,$S153)</f>
        <v>0</v>
      </c>
      <c r="V153" s="724">
        <f>SUMIFS('소재개발 실험항목_Total_AX팀 관리'!$Y$5:$Y$1558,'소재개발 실험항목_Total_AX팀 관리'!$C$5:$C$1558,$P153,'소재개발 실험항목_Total_AX팀 관리'!$D$5:$D$1558,$Q153,'소재개발 실험항목_Total_AX팀 관리'!$E$5:$E$1558,$R153,'소재개발 실험항목_Total_AX팀 관리'!$F$5:$F$1558,$S153)</f>
        <v>0</v>
      </c>
      <c r="W153" s="725">
        <f t="shared" si="5"/>
        <v>0</v>
      </c>
      <c r="X153" s="725">
        <f t="shared" si="5"/>
        <v>0</v>
      </c>
      <c r="Z153" t="s">
        <v>2980</v>
      </c>
      <c r="AA153" t="s">
        <v>2985</v>
      </c>
      <c r="AB153" t="s">
        <v>3265</v>
      </c>
      <c r="AC153" t="s">
        <v>3202</v>
      </c>
      <c r="AD153" t="s">
        <v>3292</v>
      </c>
      <c r="AE153" t="s">
        <v>3292</v>
      </c>
      <c r="AF153" s="716">
        <v>0.12</v>
      </c>
      <c r="AG153" s="716">
        <v>0.2</v>
      </c>
      <c r="AH153" t="s">
        <v>3292</v>
      </c>
      <c r="AI153" t="s">
        <v>3292</v>
      </c>
      <c r="AJ153" t="s">
        <v>3292</v>
      </c>
      <c r="AK153" t="s">
        <v>3292</v>
      </c>
      <c r="AL153" t="s">
        <v>3292</v>
      </c>
      <c r="AM153" t="s">
        <v>3292</v>
      </c>
      <c r="AN153" t="s">
        <v>3292</v>
      </c>
      <c r="AO153" t="s">
        <v>3292</v>
      </c>
      <c r="AP153" t="s">
        <v>3292</v>
      </c>
      <c r="AQ153" t="s">
        <v>3292</v>
      </c>
      <c r="AR153" t="s">
        <v>3292</v>
      </c>
      <c r="AS153" t="s">
        <v>3292</v>
      </c>
      <c r="AT153" t="s">
        <v>3292</v>
      </c>
      <c r="AU153" t="s">
        <v>3292</v>
      </c>
      <c r="AV153" t="s">
        <v>3292</v>
      </c>
      <c r="AW153" t="s">
        <v>3292</v>
      </c>
      <c r="AX153" t="s">
        <v>3292</v>
      </c>
      <c r="AY153" t="s">
        <v>3292</v>
      </c>
      <c r="AZ153" t="s">
        <v>3292</v>
      </c>
      <c r="BA153" t="s">
        <v>3292</v>
      </c>
      <c r="BB153" t="s">
        <v>3292</v>
      </c>
      <c r="BC153" t="s">
        <v>3292</v>
      </c>
    </row>
    <row r="154" spans="1:55" ht="32.15" hidden="1" customHeight="1">
      <c r="A154" s="717"/>
      <c r="B154" s="717"/>
      <c r="C154" s="717"/>
      <c r="D154" s="717"/>
      <c r="E154" s="717"/>
      <c r="F154" s="717"/>
      <c r="G154" s="717"/>
      <c r="H154" s="717"/>
      <c r="I154" s="717"/>
      <c r="J154" s="717"/>
      <c r="K154" s="717"/>
      <c r="L154" s="717"/>
      <c r="M154" s="717"/>
      <c r="N154" s="717"/>
      <c r="O154" s="717"/>
      <c r="P154" s="717" t="s">
        <v>480</v>
      </c>
      <c r="Q154" s="717" t="s">
        <v>2981</v>
      </c>
      <c r="R154" s="717" t="s">
        <v>2987</v>
      </c>
      <c r="S154" s="717" t="s">
        <v>770</v>
      </c>
      <c r="T154" s="720" t="str" cm="1">
        <f t="array" ref="T154">_xlfn.TEXTJOIN("→",TRUE,_xlfn.UNIQUE(TRIM(CLEAN(_xlfn._xlws.FILTER('소재개발 실험항목_Total_AX팀 관리'!$H$5:$H$1558,('소재개발 실험항목_Total_AX팀 관리'!$C$5:$C$1558=$P154)*('소재개발 실험항목_Total_AX팀 관리'!$D$5:$D$1558=$Q154)*('소재개발 실험항목_Total_AX팀 관리'!$E$5:$E$1558=$R154)*('소재개발 실험항목_Total_AX팀 관리'!$F$5:$F$1558=$S154)*('소재개발 실험항목_Total_AX팀 관리'!$H$5:$H$1558&lt;&gt;""),"")))))</f>
        <v>충방전 평가 진행 (0.1C 충/방 1회 측정)→Data 정리→Rate별 평가→가속화 평가→활성화 및 SOC 설정→챔버 온도 설정→저온출력 평가</v>
      </c>
      <c r="U154" s="724">
        <f>SUMIFS('소재개발 실험항목_Total_AX팀 관리'!$V$5:$V$1558,'소재개발 실험항목_Total_AX팀 관리'!$C$5:$C$1558,$P154,'소재개발 실험항목_Total_AX팀 관리'!$D$5:$D$1558,$Q154,'소재개발 실험항목_Total_AX팀 관리'!$E$5:$E$1558,$R154,'소재개발 실험항목_Total_AX팀 관리'!$F$5:$F$1558,$S154)</f>
        <v>489.59999999999997</v>
      </c>
      <c r="V154" s="724">
        <f>SUMIFS('소재개발 실험항목_Total_AX팀 관리'!$Y$5:$Y$1558,'소재개발 실험항목_Total_AX팀 관리'!$C$5:$C$1558,$P154,'소재개발 실험항목_Total_AX팀 관리'!$D$5:$D$1558,$Q154,'소재개발 실험항목_Total_AX팀 관리'!$E$5:$E$1558,$R154,'소재개발 실험항목_Total_AX팀 관리'!$F$5:$F$1558,$S154)</f>
        <v>1958.3999999999999</v>
      </c>
      <c r="W154" s="725">
        <f t="shared" si="5"/>
        <v>0.27818181818181814</v>
      </c>
      <c r="X154" s="725">
        <f t="shared" si="5"/>
        <v>1.1127272727272726</v>
      </c>
      <c r="Z154" t="s">
        <v>2980</v>
      </c>
      <c r="AA154" t="s">
        <v>2985</v>
      </c>
      <c r="AB154" t="s">
        <v>3265</v>
      </c>
      <c r="AC154" t="s">
        <v>3203</v>
      </c>
      <c r="AD154" s="716">
        <v>0.26</v>
      </c>
      <c r="AE154" s="716">
        <v>0.39</v>
      </c>
      <c r="AF154" t="s">
        <v>3292</v>
      </c>
      <c r="AG154" t="s">
        <v>3292</v>
      </c>
      <c r="AH154" s="716">
        <v>0.23</v>
      </c>
      <c r="AI154" s="716">
        <v>0.3</v>
      </c>
      <c r="AJ154" t="s">
        <v>3292</v>
      </c>
      <c r="AK154" t="s">
        <v>3292</v>
      </c>
      <c r="AL154" t="s">
        <v>3292</v>
      </c>
      <c r="AM154" t="s">
        <v>3292</v>
      </c>
      <c r="AN154" t="s">
        <v>3292</v>
      </c>
      <c r="AO154" t="s">
        <v>3292</v>
      </c>
      <c r="AP154" t="s">
        <v>3292</v>
      </c>
      <c r="AQ154" t="s">
        <v>3292</v>
      </c>
      <c r="AR154" t="s">
        <v>3292</v>
      </c>
      <c r="AS154" t="s">
        <v>3292</v>
      </c>
      <c r="AT154" t="s">
        <v>3292</v>
      </c>
      <c r="AU154" t="s">
        <v>3292</v>
      </c>
      <c r="AV154" t="s">
        <v>3292</v>
      </c>
      <c r="AW154" t="s">
        <v>3292</v>
      </c>
      <c r="AX154" t="s">
        <v>3292</v>
      </c>
      <c r="AY154" t="s">
        <v>3292</v>
      </c>
      <c r="AZ154" t="s">
        <v>3292</v>
      </c>
      <c r="BA154" t="s">
        <v>3292</v>
      </c>
      <c r="BB154" t="s">
        <v>3292</v>
      </c>
      <c r="BC154" t="s">
        <v>3292</v>
      </c>
    </row>
    <row r="155" spans="1:55" ht="32.15" customHeight="1">
      <c r="A155" s="717"/>
      <c r="B155" s="717"/>
      <c r="C155" s="717"/>
      <c r="D155" s="717"/>
      <c r="E155" s="717"/>
      <c r="F155" s="717"/>
      <c r="G155" s="717"/>
      <c r="H155" s="717"/>
      <c r="I155" s="717"/>
      <c r="J155" s="717"/>
      <c r="K155" s="717"/>
      <c r="L155" s="717"/>
      <c r="M155" s="717"/>
      <c r="N155" s="717"/>
      <c r="O155" s="717"/>
      <c r="P155" s="717" t="s">
        <v>521</v>
      </c>
      <c r="Q155" s="717" t="s">
        <v>2979</v>
      </c>
      <c r="R155" s="717" t="s">
        <v>2990</v>
      </c>
      <c r="S155" s="717" t="s">
        <v>3022</v>
      </c>
      <c r="T155" s="720" t="str" cm="1">
        <f t="array" ref="T155">_xlfn.TEXTJOIN("→",TRUE,_xlfn.UNIQUE(TRIM(CLEAN(_xlfn._xlws.FILTER('소재개발 실험항목_Total_AX팀 관리'!$H$5:$H$1558,('소재개발 실험항목_Total_AX팀 관리'!$C$5:$C$1558=$P155)*('소재개발 실험항목_Total_AX팀 관리'!$D$5:$D$1558=$Q155)*('소재개발 실험항목_Total_AX팀 관리'!$E$5:$E$1558=$R155)*('소재개발 실험항목_Total_AX팀 관리'!$F$5:$F$1558=$S155)*('소재개발 실험항목_Total_AX팀 관리'!$H$5:$H$1558&lt;&gt;""),"")))))</f>
        <v>양극의 가스발생량 평가→Data 정리</v>
      </c>
      <c r="U155" s="724">
        <f>SUMIFS('소재개발 실험항목_Total_AX팀 관리'!$V$5:$V$1558,'소재개발 실험항목_Total_AX팀 관리'!$C$5:$C$1558,$P155,'소재개발 실험항목_Total_AX팀 관리'!$D$5:$D$1558,$Q155,'소재개발 실험항목_Total_AX팀 관리'!$E$5:$E$1558,$R155,'소재개발 실험항목_Total_AX팀 관리'!$F$5:$F$1558,$S155)</f>
        <v>187.2</v>
      </c>
      <c r="V155" s="724">
        <f>SUMIFS('소재개발 실험항목_Total_AX팀 관리'!$Y$5:$Y$1558,'소재개발 실험항목_Total_AX팀 관리'!$C$5:$C$1558,$P155,'소재개발 실험항목_Total_AX팀 관리'!$D$5:$D$1558,$Q155,'소재개발 실험항목_Total_AX팀 관리'!$E$5:$E$1558,$R155,'소재개발 실험항목_Total_AX팀 관리'!$F$5:$F$1558,$S155)</f>
        <v>936</v>
      </c>
      <c r="W155" s="725">
        <f t="shared" si="5"/>
        <v>0.10636363636363635</v>
      </c>
      <c r="X155" s="725">
        <f t="shared" si="5"/>
        <v>0.53181818181818186</v>
      </c>
      <c r="Z155" t="s">
        <v>2980</v>
      </c>
      <c r="AA155" t="s">
        <v>2985</v>
      </c>
      <c r="AB155" t="s">
        <v>3265</v>
      </c>
      <c r="AC155" s="723" t="s">
        <v>3204</v>
      </c>
      <c r="AD155" s="716" t="s">
        <v>3292</v>
      </c>
      <c r="AE155" s="716" t="s">
        <v>3292</v>
      </c>
      <c r="AF155" s="716" t="s">
        <v>3292</v>
      </c>
      <c r="AG155" s="716" t="s">
        <v>3292</v>
      </c>
      <c r="AH155" s="716" t="s">
        <v>3292</v>
      </c>
      <c r="AI155" s="716" t="s">
        <v>3292</v>
      </c>
      <c r="AJ155" s="716" t="s">
        <v>3292</v>
      </c>
      <c r="AK155" s="716" t="s">
        <v>3292</v>
      </c>
      <c r="AL155" s="716" t="s">
        <v>3292</v>
      </c>
      <c r="AM155" s="716" t="s">
        <v>3292</v>
      </c>
      <c r="AN155" s="716" t="s">
        <v>3292</v>
      </c>
      <c r="AO155" s="716" t="s">
        <v>3292</v>
      </c>
      <c r="AP155" s="716">
        <v>0.34</v>
      </c>
      <c r="AQ155" s="716">
        <v>1.1000000000000001</v>
      </c>
      <c r="AR155" s="716" t="s">
        <v>3292</v>
      </c>
      <c r="AS155" s="716" t="s">
        <v>3292</v>
      </c>
      <c r="AT155" s="716" t="s">
        <v>3292</v>
      </c>
      <c r="AU155" s="716" t="s">
        <v>3292</v>
      </c>
      <c r="AV155" s="716" t="s">
        <v>3292</v>
      </c>
      <c r="AW155" s="716" t="s">
        <v>3292</v>
      </c>
      <c r="AX155" s="716" t="s">
        <v>3292</v>
      </c>
      <c r="AY155" s="716" t="s">
        <v>3292</v>
      </c>
      <c r="AZ155" s="716" t="s">
        <v>3292</v>
      </c>
      <c r="BA155" s="716" t="s">
        <v>3292</v>
      </c>
      <c r="BB155" s="716" t="s">
        <v>3292</v>
      </c>
      <c r="BC155" s="716" t="s">
        <v>3292</v>
      </c>
    </row>
    <row r="156" spans="1:55" ht="32.15" customHeight="1">
      <c r="A156" s="717"/>
      <c r="B156" s="717"/>
      <c r="C156" s="717"/>
      <c r="D156" s="717"/>
      <c r="E156" s="717"/>
      <c r="F156" s="717"/>
      <c r="G156" s="717"/>
      <c r="H156" s="717"/>
      <c r="I156" s="717"/>
      <c r="J156" s="717"/>
      <c r="K156" s="717"/>
      <c r="L156" s="717"/>
      <c r="M156" s="717"/>
      <c r="N156" s="717"/>
      <c r="O156" s="717"/>
      <c r="P156" s="717" t="s">
        <v>521</v>
      </c>
      <c r="Q156" s="717" t="s">
        <v>2979</v>
      </c>
      <c r="R156" s="717" t="s">
        <v>2983</v>
      </c>
      <c r="S156" s="717" t="s">
        <v>877</v>
      </c>
      <c r="T156" s="720" t="str" cm="1">
        <f t="array" ref="T156">_xlfn.TEXTJOIN("→",TRUE,_xlfn.UNIQUE(TRIM(CLEAN(_xlfn._xlws.FILTER('소재개발 실험항목_Total_AX팀 관리'!$H$5:$H$1558,('소재개발 실험항목_Total_AX팀 관리'!$C$5:$C$1558=$P156)*('소재개발 실험항목_Total_AX팀 관리'!$D$5:$D$1558=$Q156)*('소재개발 실험항목_Total_AX팀 관리'!$E$5:$E$1558=$R156)*('소재개발 실험항목_Total_AX팀 관리'!$F$5:$F$1558=$S156)*('소재개발 실험항목_Total_AX팀 관리'!$H$5:$H$1558&lt;&gt;""),"")))))</f>
        <v>샘플링→샘플 홀더 장비로 투입→이온밀링</v>
      </c>
      <c r="U156" s="724">
        <f>SUMIFS('소재개발 실험항목_Total_AX팀 관리'!$V$5:$V$1558,'소재개발 실험항목_Total_AX팀 관리'!$C$5:$C$1558,$P156,'소재개발 실험항목_Total_AX팀 관리'!$D$5:$D$1558,$Q156,'소재개발 실험항목_Total_AX팀 관리'!$E$5:$E$1558,$R156,'소재개발 실험항목_Total_AX팀 관리'!$F$5:$F$1558,$S156)</f>
        <v>144</v>
      </c>
      <c r="V156" s="724">
        <f>SUMIFS('소재개발 실험항목_Total_AX팀 관리'!$Y$5:$Y$1558,'소재개발 실험항목_Total_AX팀 관리'!$C$5:$C$1558,$P156,'소재개발 실험항목_Total_AX팀 관리'!$D$5:$D$1558,$Q156,'소재개발 실험항목_Total_AX팀 관리'!$E$5:$E$1558,$R156,'소재개발 실험항목_Total_AX팀 관리'!$F$5:$F$1558,$S156)</f>
        <v>288</v>
      </c>
      <c r="W156" s="725">
        <f t="shared" si="5"/>
        <v>8.1818181818181818E-2</v>
      </c>
      <c r="X156" s="725">
        <f t="shared" si="5"/>
        <v>0.16363636363636364</v>
      </c>
      <c r="Z156" t="s">
        <v>2980</v>
      </c>
      <c r="AA156" t="s">
        <v>2985</v>
      </c>
      <c r="AB156" t="s">
        <v>3265</v>
      </c>
      <c r="AC156" s="723" t="s">
        <v>3205</v>
      </c>
      <c r="AD156" s="716" t="s">
        <v>3292</v>
      </c>
      <c r="AE156" s="716" t="s">
        <v>3292</v>
      </c>
      <c r="AF156" s="716" t="s">
        <v>3292</v>
      </c>
      <c r="AG156" s="716" t="s">
        <v>3292</v>
      </c>
      <c r="AH156" s="716" t="s">
        <v>3292</v>
      </c>
      <c r="AI156" s="716" t="s">
        <v>3292</v>
      </c>
      <c r="AJ156" s="716" t="s">
        <v>3292</v>
      </c>
      <c r="AK156" s="716" t="s">
        <v>3292</v>
      </c>
      <c r="AL156" s="716" t="s">
        <v>3292</v>
      </c>
      <c r="AM156" s="716" t="s">
        <v>3292</v>
      </c>
      <c r="AN156" s="716" t="s">
        <v>3292</v>
      </c>
      <c r="AO156" s="716" t="s">
        <v>3292</v>
      </c>
      <c r="AP156" s="716" t="s">
        <v>3292</v>
      </c>
      <c r="AQ156" s="716" t="s">
        <v>3292</v>
      </c>
      <c r="AR156" s="716">
        <v>0.36</v>
      </c>
      <c r="AS156" s="716">
        <v>0.46</v>
      </c>
      <c r="AT156" s="716" t="s">
        <v>3292</v>
      </c>
      <c r="AU156" s="716" t="s">
        <v>3292</v>
      </c>
      <c r="AV156" s="716" t="s">
        <v>3292</v>
      </c>
      <c r="AW156" s="716" t="s">
        <v>3292</v>
      </c>
      <c r="AX156" s="716" t="s">
        <v>3292</v>
      </c>
      <c r="AY156" s="716" t="s">
        <v>3292</v>
      </c>
      <c r="AZ156" s="716" t="s">
        <v>3292</v>
      </c>
      <c r="BA156" s="716" t="s">
        <v>3292</v>
      </c>
      <c r="BB156" s="716" t="s">
        <v>3292</v>
      </c>
      <c r="BC156" s="716" t="s">
        <v>3292</v>
      </c>
    </row>
    <row r="157" spans="1:55" ht="32.15" customHeight="1">
      <c r="A157" s="717"/>
      <c r="B157" s="717"/>
      <c r="C157" s="717"/>
      <c r="D157" s="717"/>
      <c r="E157" s="717"/>
      <c r="F157" s="717"/>
      <c r="G157" s="717"/>
      <c r="H157" s="717"/>
      <c r="I157" s="717"/>
      <c r="J157" s="717"/>
      <c r="K157" s="717"/>
      <c r="L157" s="717"/>
      <c r="M157" s="717"/>
      <c r="N157" s="717"/>
      <c r="O157" s="717"/>
      <c r="P157" s="717" t="s">
        <v>521</v>
      </c>
      <c r="Q157" s="717" t="s">
        <v>2979</v>
      </c>
      <c r="R157" s="717" t="s">
        <v>174</v>
      </c>
      <c r="S157" s="717" t="s">
        <v>2034</v>
      </c>
      <c r="T157" s="720" t="str" cm="1">
        <f t="array" ref="T157">_xlfn.TEXTJOIN("→",TRUE,_xlfn.UNIQUE(TRIM(CLEAN(_xlfn._xlws.FILTER('소재개발 실험항목_Total_AX팀 관리'!$H$5:$H$1558,('소재개발 실험항목_Total_AX팀 관리'!$C$5:$C$1558=$P157)*('소재개발 실험항목_Total_AX팀 관리'!$D$5:$D$1558=$Q157)*('소재개발 실험항목_Total_AX팀 관리'!$E$5:$E$1558=$R157)*('소재개발 실험항목_Total_AX팀 관리'!$F$5:$F$1558=$S157)*('소재개발 실험항목_Total_AX팀 관리'!$H$5:$H$1558&lt;&gt;""),"")))))</f>
        <v>업체 데이터 사용중</v>
      </c>
      <c r="U157" s="726">
        <f>SUMIFS('소재개발 실험항목_Total_AX팀 관리'!$V$5:$V$1558,'소재개발 실험항목_Total_AX팀 관리'!$C$5:$C$1558,$P157,'소재개발 실험항목_Total_AX팀 관리'!$D$5:$D$1558,$Q157,'소재개발 실험항목_Total_AX팀 관리'!$E$5:$E$1558,$R157,'소재개발 실험항목_Total_AX팀 관리'!$F$5:$F$1558,$S157)</f>
        <v>0</v>
      </c>
      <c r="V157" s="726">
        <f>SUMIFS('소재개발 실험항목_Total_AX팀 관리'!$Y$5:$Y$1558,'소재개발 실험항목_Total_AX팀 관리'!$C$5:$C$1558,$P157,'소재개발 실험항목_Total_AX팀 관리'!$D$5:$D$1558,$Q157,'소재개발 실험항목_Total_AX팀 관리'!$E$5:$E$1558,$R157,'소재개발 실험항목_Total_AX팀 관리'!$F$5:$F$1558,$S157)</f>
        <v>0</v>
      </c>
      <c r="W157" s="727">
        <f t="shared" si="5"/>
        <v>0</v>
      </c>
      <c r="X157" s="727">
        <f t="shared" si="5"/>
        <v>0</v>
      </c>
      <c r="Z157" t="s">
        <v>2980</v>
      </c>
      <c r="AA157" t="s">
        <v>2985</v>
      </c>
      <c r="AB157" t="s">
        <v>3066</v>
      </c>
      <c r="AC157" s="723" t="s">
        <v>3206</v>
      </c>
      <c r="AD157" s="716" t="s">
        <v>3292</v>
      </c>
      <c r="AE157" s="716" t="s">
        <v>3292</v>
      </c>
      <c r="AF157" s="716" t="s">
        <v>3292</v>
      </c>
      <c r="AG157" s="716" t="s">
        <v>3292</v>
      </c>
      <c r="AH157" s="716" t="s">
        <v>3292</v>
      </c>
      <c r="AI157" s="716" t="s">
        <v>3292</v>
      </c>
      <c r="AJ157" s="716" t="s">
        <v>3292</v>
      </c>
      <c r="AK157" s="716" t="s">
        <v>3292</v>
      </c>
      <c r="AL157" s="716" t="s">
        <v>3292</v>
      </c>
      <c r="AM157" s="716" t="s">
        <v>3292</v>
      </c>
      <c r="AN157" s="716" t="s">
        <v>3292</v>
      </c>
      <c r="AO157" s="716" t="s">
        <v>3292</v>
      </c>
      <c r="AP157" s="716" t="s">
        <v>3292</v>
      </c>
      <c r="AQ157" s="716" t="s">
        <v>3292</v>
      </c>
      <c r="AR157" s="716" t="s">
        <v>3292</v>
      </c>
      <c r="AS157" s="716" t="s">
        <v>3292</v>
      </c>
      <c r="AT157" s="716" t="s">
        <v>3292</v>
      </c>
      <c r="AU157" s="716" t="s">
        <v>3292</v>
      </c>
      <c r="AV157" s="716" t="s">
        <v>3292</v>
      </c>
      <c r="AW157" s="716" t="s">
        <v>3292</v>
      </c>
      <c r="AX157" s="716">
        <v>1.1200000000000001</v>
      </c>
      <c r="AY157" s="716">
        <v>1.72</v>
      </c>
      <c r="AZ157" s="716" t="s">
        <v>3292</v>
      </c>
      <c r="BA157" s="716" t="s">
        <v>3292</v>
      </c>
      <c r="BB157" s="716" t="s">
        <v>3292</v>
      </c>
      <c r="BC157" s="716" t="s">
        <v>3292</v>
      </c>
    </row>
    <row r="158" spans="1:55" ht="32.15" customHeight="1">
      <c r="A158" s="717"/>
      <c r="B158" s="717"/>
      <c r="C158" s="717"/>
      <c r="D158" s="717"/>
      <c r="E158" s="717"/>
      <c r="F158" s="717"/>
      <c r="G158" s="717"/>
      <c r="H158" s="717"/>
      <c r="I158" s="717"/>
      <c r="J158" s="717"/>
      <c r="K158" s="717"/>
      <c r="L158" s="717"/>
      <c r="M158" s="717"/>
      <c r="N158" s="717"/>
      <c r="O158" s="717"/>
      <c r="P158" s="717" t="s">
        <v>521</v>
      </c>
      <c r="Q158" s="717" t="s">
        <v>2979</v>
      </c>
      <c r="R158" s="717" t="s">
        <v>174</v>
      </c>
      <c r="S158" s="717" t="s">
        <v>225</v>
      </c>
      <c r="T158" s="720" t="str" cm="1">
        <f t="array" ref="T158">_xlfn.TEXTJOIN("→",TRUE,_xlfn.UNIQUE(TRIM(CLEAN(_xlfn._xlws.FILTER('소재개발 실험항목_Total_AX팀 관리'!$H$5:$H$1558,('소재개발 실험항목_Total_AX팀 관리'!$C$5:$C$1558=$P158)*('소재개발 실험항목_Total_AX팀 관리'!$D$5:$D$1558=$Q158)*('소재개발 실험항목_Total_AX팀 관리'!$E$5:$E$1558=$R158)*('소재개발 실험항목_Total_AX팀 관리'!$F$5:$F$1558=$S158)*('소재개발 실험항목_Total_AX팀 관리'!$H$5:$H$1558&lt;&gt;""),"")))))</f>
        <v>분석 담당 의뢰중</v>
      </c>
      <c r="U158" s="726">
        <f>SUMIFS('소재개발 실험항목_Total_AX팀 관리'!$V$5:$V$1558,'소재개발 실험항목_Total_AX팀 관리'!$C$5:$C$1558,$P158,'소재개발 실험항목_Total_AX팀 관리'!$D$5:$D$1558,$Q158,'소재개발 실험항목_Total_AX팀 관리'!$E$5:$E$1558,$R158,'소재개발 실험항목_Total_AX팀 관리'!$F$5:$F$1558,$S158)</f>
        <v>0</v>
      </c>
      <c r="V158" s="726">
        <f>SUMIFS('소재개발 실험항목_Total_AX팀 관리'!$Y$5:$Y$1558,'소재개발 실험항목_Total_AX팀 관리'!$C$5:$C$1558,$P158,'소재개발 실험항목_Total_AX팀 관리'!$D$5:$D$1558,$Q158,'소재개발 실험항목_Total_AX팀 관리'!$E$5:$E$1558,$R158,'소재개발 실험항목_Total_AX팀 관리'!$F$5:$F$1558,$S158)</f>
        <v>0</v>
      </c>
      <c r="W158" s="727">
        <f t="shared" si="5"/>
        <v>0</v>
      </c>
      <c r="X158" s="727">
        <f t="shared" si="5"/>
        <v>0</v>
      </c>
      <c r="Z158" t="s">
        <v>2980</v>
      </c>
      <c r="AA158" t="s">
        <v>2040</v>
      </c>
      <c r="AB158" t="s">
        <v>3027</v>
      </c>
      <c r="AC158" s="723" t="s">
        <v>3181</v>
      </c>
      <c r="AD158" s="716">
        <v>0.18</v>
      </c>
      <c r="AE158" s="716">
        <v>0.27</v>
      </c>
      <c r="AF158" s="716" t="s">
        <v>3292</v>
      </c>
      <c r="AG158" s="716" t="s">
        <v>3292</v>
      </c>
      <c r="AH158" s="716">
        <v>0.1</v>
      </c>
      <c r="AI158" s="716">
        <v>0.12</v>
      </c>
      <c r="AJ158" s="716" t="s">
        <v>3292</v>
      </c>
      <c r="AK158" s="716" t="s">
        <v>3292</v>
      </c>
      <c r="AL158" s="716" t="s">
        <v>3292</v>
      </c>
      <c r="AM158" s="716" t="s">
        <v>3292</v>
      </c>
      <c r="AN158" s="716" t="s">
        <v>3292</v>
      </c>
      <c r="AO158" s="716" t="s">
        <v>3292</v>
      </c>
      <c r="AP158" s="716" t="s">
        <v>3292</v>
      </c>
      <c r="AQ158" s="716" t="s">
        <v>3292</v>
      </c>
      <c r="AR158" s="716" t="s">
        <v>3292</v>
      </c>
      <c r="AS158" s="716" t="s">
        <v>3292</v>
      </c>
      <c r="AT158" s="716" t="s">
        <v>3292</v>
      </c>
      <c r="AU158" s="716" t="s">
        <v>3292</v>
      </c>
      <c r="AV158" s="716" t="s">
        <v>3292</v>
      </c>
      <c r="AW158" s="716" t="s">
        <v>3292</v>
      </c>
      <c r="AX158" s="716" t="s">
        <v>3292</v>
      </c>
      <c r="AY158" s="716" t="s">
        <v>3292</v>
      </c>
      <c r="AZ158" s="716" t="s">
        <v>3292</v>
      </c>
      <c r="BA158" s="716" t="s">
        <v>3292</v>
      </c>
      <c r="BB158" s="716" t="s">
        <v>3292</v>
      </c>
      <c r="BC158" s="716" t="s">
        <v>3292</v>
      </c>
    </row>
    <row r="159" spans="1:55" ht="32.15" customHeight="1">
      <c r="A159" s="717"/>
      <c r="B159" s="717"/>
      <c r="C159" s="717"/>
      <c r="D159" s="717"/>
      <c r="E159" s="717"/>
      <c r="F159" s="717"/>
      <c r="G159" s="717"/>
      <c r="H159" s="717"/>
      <c r="I159" s="717"/>
      <c r="J159" s="717"/>
      <c r="K159" s="717"/>
      <c r="L159" s="717"/>
      <c r="M159" s="717"/>
      <c r="N159" s="717"/>
      <c r="O159" s="717"/>
      <c r="P159" s="717" t="s">
        <v>521</v>
      </c>
      <c r="Q159" s="717" t="s">
        <v>2979</v>
      </c>
      <c r="R159" s="717" t="s">
        <v>174</v>
      </c>
      <c r="S159" s="717" t="s">
        <v>3024</v>
      </c>
      <c r="T159" s="720" t="str" cm="1">
        <f t="array" ref="T159">_xlfn.TEXTJOIN("→",TRUE,_xlfn.UNIQUE(TRIM(CLEAN(_xlfn._xlws.FILTER('소재개발 실험항목_Total_AX팀 관리'!$H$5:$H$1558,('소재개발 실험항목_Total_AX팀 관리'!$C$5:$C$1558=$P159)*('소재개발 실험항목_Total_AX팀 관리'!$D$5:$D$1558=$Q159)*('소재개발 실험항목_Total_AX팀 관리'!$E$5:$E$1558=$R159)*('소재개발 실험항목_Total_AX팀 관리'!$F$5:$F$1558=$S159)*('소재개발 실험항목_Total_AX팀 관리'!$H$5:$H$1558&lt;&gt;""),"")))))</f>
        <v>장비 세팅→무게 측정→샘플링→몰드 조립→몰드 결착→PD측정→장비 세척→Data 정리</v>
      </c>
      <c r="U159" s="724">
        <f>SUMIFS('소재개발 실험항목_Total_AX팀 관리'!$V$5:$V$1558,'소재개발 실험항목_Total_AX팀 관리'!$C$5:$C$1558,$P159,'소재개발 실험항목_Total_AX팀 관리'!$D$5:$D$1558,$Q159,'소재개발 실험항목_Total_AX팀 관리'!$E$5:$E$1558,$R159,'소재개발 실험항목_Total_AX팀 관리'!$F$5:$F$1558,$S159)</f>
        <v>459.6</v>
      </c>
      <c r="V159" s="724">
        <f>SUMIFS('소재개발 실험항목_Total_AX팀 관리'!$Y$5:$Y$1558,'소재개발 실험항목_Total_AX팀 관리'!$C$5:$C$1558,$P159,'소재개발 실험항목_Total_AX팀 관리'!$D$5:$D$1558,$Q159,'소재개발 실험항목_Total_AX팀 관리'!$E$5:$E$1558,$R159,'소재개발 실험항목_Total_AX팀 관리'!$F$5:$F$1558,$S159)</f>
        <v>919.2</v>
      </c>
      <c r="W159" s="725">
        <f t="shared" si="5"/>
        <v>0.26113636363636367</v>
      </c>
      <c r="X159" s="725">
        <f t="shared" si="5"/>
        <v>0.52227272727272733</v>
      </c>
      <c r="Z159" t="s">
        <v>2980</v>
      </c>
      <c r="AA159" t="s">
        <v>2040</v>
      </c>
      <c r="AB159" t="s">
        <v>3027</v>
      </c>
      <c r="AC159" s="723" t="s">
        <v>3207</v>
      </c>
      <c r="AD159" s="716" t="s">
        <v>3292</v>
      </c>
      <c r="AE159" s="716" t="s">
        <v>3292</v>
      </c>
      <c r="AF159" s="716" t="s">
        <v>3292</v>
      </c>
      <c r="AG159" s="716" t="s">
        <v>3292</v>
      </c>
      <c r="AH159" s="716" t="s">
        <v>3292</v>
      </c>
      <c r="AI159" s="716" t="s">
        <v>3292</v>
      </c>
      <c r="AJ159" s="716">
        <v>0.68</v>
      </c>
      <c r="AK159" s="716">
        <v>0.81</v>
      </c>
      <c r="AL159" s="716">
        <v>0.36</v>
      </c>
      <c r="AM159" s="716">
        <v>1.44</v>
      </c>
      <c r="AN159" s="716">
        <v>0.31</v>
      </c>
      <c r="AO159" s="716">
        <v>0.41</v>
      </c>
      <c r="AP159" s="716" t="s">
        <v>3292</v>
      </c>
      <c r="AQ159" s="716" t="s">
        <v>3292</v>
      </c>
      <c r="AR159" s="716" t="s">
        <v>3292</v>
      </c>
      <c r="AS159" s="716" t="s">
        <v>3292</v>
      </c>
      <c r="AT159" s="716" t="s">
        <v>3292</v>
      </c>
      <c r="AU159" s="716" t="s">
        <v>3292</v>
      </c>
      <c r="AV159" s="716" t="s">
        <v>3292</v>
      </c>
      <c r="AW159" s="716" t="s">
        <v>3292</v>
      </c>
      <c r="AX159" s="716" t="s">
        <v>3292</v>
      </c>
      <c r="AY159" s="716" t="s">
        <v>3292</v>
      </c>
      <c r="AZ159" s="716" t="s">
        <v>3292</v>
      </c>
      <c r="BA159" s="716" t="s">
        <v>3292</v>
      </c>
      <c r="BB159" s="716" t="s">
        <v>3292</v>
      </c>
      <c r="BC159" s="716" t="s">
        <v>3292</v>
      </c>
    </row>
    <row r="160" spans="1:55" ht="32.15" customHeight="1">
      <c r="A160" s="717"/>
      <c r="B160" s="717"/>
      <c r="C160" s="717"/>
      <c r="D160" s="717"/>
      <c r="E160" s="717"/>
      <c r="F160" s="717"/>
      <c r="G160" s="717"/>
      <c r="H160" s="717"/>
      <c r="I160" s="717"/>
      <c r="J160" s="717"/>
      <c r="K160" s="717"/>
      <c r="L160" s="717"/>
      <c r="M160" s="717"/>
      <c r="N160" s="717"/>
      <c r="O160" s="717"/>
      <c r="P160" s="717" t="s">
        <v>521</v>
      </c>
      <c r="Q160" s="717" t="s">
        <v>2979</v>
      </c>
      <c r="R160" s="717" t="s">
        <v>174</v>
      </c>
      <c r="S160" s="717" t="s">
        <v>839</v>
      </c>
      <c r="T160" s="720" t="str" cm="1">
        <f t="array" ref="T160">_xlfn.TEXTJOIN("→",TRUE,_xlfn.UNIQUE(TRIM(CLEAN(_xlfn._xlws.FILTER('소재개발 실험항목_Total_AX팀 관리'!$H$5:$H$1558,('소재개발 실험항목_Total_AX팀 관리'!$C$5:$C$1558=$P160)*('소재개발 실험항목_Total_AX팀 관리'!$D$5:$D$1558=$Q160)*('소재개발 실험항목_Total_AX팀 관리'!$E$5:$E$1558=$R160)*('소재개발 실험항목_Total_AX팀 관리'!$F$5:$F$1558=$S160)*('소재개발 실험항목_Total_AX팀 관리'!$H$5:$H$1558&lt;&gt;""),"")))))</f>
        <v>샘플링→외부 초음파→입도 측정→장비 세척→Data 정리</v>
      </c>
      <c r="U160" s="724">
        <f>SUMIFS('소재개발 실험항목_Total_AX팀 관리'!$V$5:$V$1558,'소재개발 실험항목_Total_AX팀 관리'!$C$5:$C$1558,$P160,'소재개발 실험항목_Total_AX팀 관리'!$D$5:$D$1558,$Q160,'소재개발 실험항목_Total_AX팀 관리'!$E$5:$E$1558,$R160,'소재개발 실험항목_Total_AX팀 관리'!$F$5:$F$1558,$S160)</f>
        <v>284.39999999999998</v>
      </c>
      <c r="V160" s="724">
        <f>SUMIFS('소재개발 실험항목_Total_AX팀 관리'!$Y$5:$Y$1558,'소재개발 실험항목_Total_AX팀 관리'!$C$5:$C$1558,$P160,'소재개발 실험항목_Total_AX팀 관리'!$D$5:$D$1558,$Q160,'소재개발 실험항목_Total_AX팀 관리'!$E$5:$E$1558,$R160,'소재개발 실험항목_Total_AX팀 관리'!$F$5:$F$1558,$S160)</f>
        <v>568.79999999999995</v>
      </c>
      <c r="W160" s="725">
        <f t="shared" si="5"/>
        <v>0.16159090909090909</v>
      </c>
      <c r="X160" s="725">
        <f t="shared" si="5"/>
        <v>0.32318181818181818</v>
      </c>
      <c r="Z160" t="s">
        <v>2980</v>
      </c>
      <c r="AA160" t="s">
        <v>1949</v>
      </c>
      <c r="AB160" t="s">
        <v>3052</v>
      </c>
      <c r="AC160" s="723" t="s">
        <v>3208</v>
      </c>
      <c r="AD160" s="716" t="s">
        <v>3292</v>
      </c>
      <c r="AE160" s="716" t="s">
        <v>3292</v>
      </c>
      <c r="AF160" s="716" t="s">
        <v>3292</v>
      </c>
      <c r="AG160" s="716" t="s">
        <v>3292</v>
      </c>
      <c r="AH160" s="716" t="s">
        <v>3292</v>
      </c>
      <c r="AI160" s="716" t="s">
        <v>3292</v>
      </c>
      <c r="AJ160" s="716" t="s">
        <v>3292</v>
      </c>
      <c r="AK160" s="716" t="s">
        <v>3292</v>
      </c>
      <c r="AL160" s="716" t="s">
        <v>3292</v>
      </c>
      <c r="AM160" s="716" t="s">
        <v>3292</v>
      </c>
      <c r="AN160" s="716" t="s">
        <v>3292</v>
      </c>
      <c r="AO160" s="716" t="s">
        <v>3292</v>
      </c>
      <c r="AP160" s="716">
        <v>0.56999999999999995</v>
      </c>
      <c r="AQ160" s="716">
        <v>1.5</v>
      </c>
      <c r="AR160" s="716" t="s">
        <v>3292</v>
      </c>
      <c r="AS160" s="716" t="s">
        <v>3292</v>
      </c>
      <c r="AT160" s="716" t="s">
        <v>3292</v>
      </c>
      <c r="AU160" s="716" t="s">
        <v>3292</v>
      </c>
      <c r="AV160" s="716" t="s">
        <v>3292</v>
      </c>
      <c r="AW160" s="716" t="s">
        <v>3292</v>
      </c>
      <c r="AX160" s="716" t="s">
        <v>3292</v>
      </c>
      <c r="AY160" s="716" t="s">
        <v>3292</v>
      </c>
      <c r="AZ160" s="716" t="s">
        <v>3292</v>
      </c>
      <c r="BA160" s="716" t="s">
        <v>3292</v>
      </c>
      <c r="BB160" s="716" t="s">
        <v>3292</v>
      </c>
      <c r="BC160" s="716" t="s">
        <v>3292</v>
      </c>
    </row>
    <row r="161" spans="1:55" ht="32.15" customHeight="1">
      <c r="A161" s="717"/>
      <c r="B161" s="717"/>
      <c r="C161" s="717"/>
      <c r="D161" s="717"/>
      <c r="E161" s="717"/>
      <c r="F161" s="717"/>
      <c r="G161" s="717"/>
      <c r="H161" s="717"/>
      <c r="I161" s="717"/>
      <c r="J161" s="717"/>
      <c r="K161" s="717"/>
      <c r="L161" s="717"/>
      <c r="M161" s="717"/>
      <c r="N161" s="717"/>
      <c r="O161" s="717"/>
      <c r="P161" s="717" t="s">
        <v>521</v>
      </c>
      <c r="Q161" s="717" t="s">
        <v>2979</v>
      </c>
      <c r="R161" s="717" t="s">
        <v>174</v>
      </c>
      <c r="S161" s="717" t="s">
        <v>244</v>
      </c>
      <c r="T161" s="720" t="str" cm="1">
        <f t="array" ref="T161">_xlfn.TEXTJOIN("→",TRUE,_xlfn.UNIQUE(TRIM(CLEAN(_xlfn._xlws.FILTER('소재개발 실험항목_Total_AX팀 관리'!$H$5:$H$1558,('소재개발 실험항목_Total_AX팀 관리'!$C$5:$C$1558=$P161)*('소재개발 실험항목_Total_AX팀 관리'!$D$5:$D$1558=$Q161)*('소재개발 실험항목_Total_AX팀 관리'!$E$5:$E$1558=$R161)*('소재개발 실험항목_Total_AX팀 관리'!$F$5:$F$1558=$S161)*('소재개발 실험항목_Total_AX팀 관리'!$H$5:$H$1558&lt;&gt;""),"")))))</f>
        <v>샘플링→샘플 홀더 장비로 투입→이미지 생성→EDS 분석→Data 저장→샘플 홀더 자동 배출→샘플 홀더 클리닝</v>
      </c>
      <c r="U161" s="724">
        <f>SUMIFS('소재개발 실험항목_Total_AX팀 관리'!$V$5:$V$1558,'소재개발 실험항목_Total_AX팀 관리'!$C$5:$C$1558,$P161,'소재개발 실험항목_Total_AX팀 관리'!$D$5:$D$1558,$Q161,'소재개발 실험항목_Total_AX팀 관리'!$E$5:$E$1558,$R161,'소재개발 실험항목_Total_AX팀 관리'!$F$5:$F$1558,$S161)</f>
        <v>129.6</v>
      </c>
      <c r="V161" s="724">
        <f>SUMIFS('소재개발 실험항목_Total_AX팀 관리'!$Y$5:$Y$1558,'소재개발 실험항목_Total_AX팀 관리'!$C$5:$C$1558,$P161,'소재개발 실험항목_Total_AX팀 관리'!$D$5:$D$1558,$Q161,'소재개발 실험항목_Total_AX팀 관리'!$E$5:$E$1558,$R161,'소재개발 실험항목_Total_AX팀 관리'!$F$5:$F$1558,$S161)</f>
        <v>648</v>
      </c>
      <c r="W161" s="725">
        <f t="shared" si="5"/>
        <v>7.3636363636363639E-2</v>
      </c>
      <c r="X161" s="725">
        <f t="shared" si="5"/>
        <v>0.36818181818181817</v>
      </c>
      <c r="Z161" t="s">
        <v>2980</v>
      </c>
      <c r="AA161" t="s">
        <v>1949</v>
      </c>
      <c r="AB161" t="s">
        <v>3050</v>
      </c>
      <c r="AC161" s="723" t="s">
        <v>3209</v>
      </c>
      <c r="AD161" s="716" t="s">
        <v>3292</v>
      </c>
      <c r="AE161" s="716" t="s">
        <v>3292</v>
      </c>
      <c r="AF161" s="716" t="s">
        <v>3292</v>
      </c>
      <c r="AG161" s="716" t="s">
        <v>3292</v>
      </c>
      <c r="AH161" s="716" t="s">
        <v>3292</v>
      </c>
      <c r="AI161" s="716" t="s">
        <v>3292</v>
      </c>
      <c r="AJ161" s="716" t="s">
        <v>3292</v>
      </c>
      <c r="AK161" s="716" t="s">
        <v>3292</v>
      </c>
      <c r="AL161" s="716" t="s">
        <v>3292</v>
      </c>
      <c r="AM161" s="716" t="s">
        <v>3292</v>
      </c>
      <c r="AN161" s="716" t="s">
        <v>3292</v>
      </c>
      <c r="AO161" s="716" t="s">
        <v>3292</v>
      </c>
      <c r="AP161" s="716" t="s">
        <v>3292</v>
      </c>
      <c r="AQ161" s="716" t="s">
        <v>3292</v>
      </c>
      <c r="AR161" s="716">
        <v>0.78</v>
      </c>
      <c r="AS161" s="716">
        <v>1.02</v>
      </c>
      <c r="AT161" s="716" t="s">
        <v>3292</v>
      </c>
      <c r="AU161" s="716" t="s">
        <v>3292</v>
      </c>
      <c r="AV161" s="716" t="s">
        <v>3292</v>
      </c>
      <c r="AW161" s="716" t="s">
        <v>3292</v>
      </c>
      <c r="AX161" s="716" t="s">
        <v>3292</v>
      </c>
      <c r="AY161" s="716" t="s">
        <v>3292</v>
      </c>
      <c r="AZ161" s="716" t="s">
        <v>3292</v>
      </c>
      <c r="BA161" s="716" t="s">
        <v>3292</v>
      </c>
      <c r="BB161" s="716" t="s">
        <v>3292</v>
      </c>
      <c r="BC161" s="716" t="s">
        <v>3292</v>
      </c>
    </row>
    <row r="162" spans="1:55" ht="32.15" customHeight="1">
      <c r="A162" s="717"/>
      <c r="B162" s="717"/>
      <c r="C162" s="717"/>
      <c r="D162" s="717"/>
      <c r="E162" s="717"/>
      <c r="F162" s="717"/>
      <c r="G162" s="717"/>
      <c r="H162" s="717"/>
      <c r="I162" s="717"/>
      <c r="J162" s="717"/>
      <c r="K162" s="717"/>
      <c r="L162" s="717"/>
      <c r="M162" s="717"/>
      <c r="N162" s="717"/>
      <c r="O162" s="717"/>
      <c r="P162" s="717" t="s">
        <v>521</v>
      </c>
      <c r="Q162" s="717" t="s">
        <v>2979</v>
      </c>
      <c r="R162" s="717" t="s">
        <v>174</v>
      </c>
      <c r="S162" s="717" t="s">
        <v>3025</v>
      </c>
      <c r="T162" s="720" t="str" cm="1">
        <f t="array" ref="T162">_xlfn.TEXTJOIN("→",TRUE,_xlfn.UNIQUE(TRIM(CLEAN(_xlfn._xlws.FILTER('소재개발 실험항목_Total_AX팀 관리'!$H$5:$H$1558,('소재개발 실험항목_Total_AX팀 관리'!$C$5:$C$1558=$P162)*('소재개발 실험항목_Total_AX팀 관리'!$D$5:$D$1558=$Q162)*('소재개발 실험항목_Total_AX팀 관리'!$E$5:$E$1558=$R162)*('소재개발 실험항목_Total_AX팀 관리'!$F$5:$F$1558=$S162)*('소재개발 실험항목_Total_AX팀 관리'!$H$5:$H$1558&lt;&gt;""),"")))))</f>
        <v>업체 데이터 사용중</v>
      </c>
      <c r="U162" s="726">
        <f>SUMIFS('소재개발 실험항목_Total_AX팀 관리'!$V$5:$V$1558,'소재개발 실험항목_Total_AX팀 관리'!$C$5:$C$1558,$P162,'소재개발 실험항목_Total_AX팀 관리'!$D$5:$D$1558,$Q162,'소재개발 실험항목_Total_AX팀 관리'!$E$5:$E$1558,$R162,'소재개발 실험항목_Total_AX팀 관리'!$F$5:$F$1558,$S162)</f>
        <v>0</v>
      </c>
      <c r="V162" s="726">
        <f>SUMIFS('소재개발 실험항목_Total_AX팀 관리'!$Y$5:$Y$1558,'소재개발 실험항목_Total_AX팀 관리'!$C$5:$C$1558,$P162,'소재개발 실험항목_Total_AX팀 관리'!$D$5:$D$1558,$Q162,'소재개발 실험항목_Total_AX팀 관리'!$E$5:$E$1558,$R162,'소재개발 실험항목_Total_AX팀 관리'!$F$5:$F$1558,$S162)</f>
        <v>0</v>
      </c>
      <c r="W162" s="727">
        <f t="shared" si="5"/>
        <v>0</v>
      </c>
      <c r="X162" s="727">
        <f t="shared" si="5"/>
        <v>0</v>
      </c>
      <c r="Z162" t="s">
        <v>2980</v>
      </c>
      <c r="AA162" t="s">
        <v>1949</v>
      </c>
      <c r="AB162" t="s">
        <v>3050</v>
      </c>
      <c r="AC162" s="723" t="s">
        <v>3210</v>
      </c>
      <c r="AD162" s="716" t="s">
        <v>3292</v>
      </c>
      <c r="AE162" s="716" t="s">
        <v>3292</v>
      </c>
      <c r="AF162" s="716" t="s">
        <v>3292</v>
      </c>
      <c r="AG162" s="716" t="s">
        <v>3292</v>
      </c>
      <c r="AH162" s="716" t="s">
        <v>3292</v>
      </c>
      <c r="AI162" s="716" t="s">
        <v>3292</v>
      </c>
      <c r="AJ162" s="716" t="s">
        <v>3292</v>
      </c>
      <c r="AK162" s="716" t="s">
        <v>3292</v>
      </c>
      <c r="AL162" s="716" t="s">
        <v>3292</v>
      </c>
      <c r="AM162" s="716" t="s">
        <v>3292</v>
      </c>
      <c r="AN162" s="716" t="s">
        <v>3292</v>
      </c>
      <c r="AO162" s="716" t="s">
        <v>3292</v>
      </c>
      <c r="AP162" s="716" t="s">
        <v>3292</v>
      </c>
      <c r="AQ162" s="716" t="s">
        <v>3292</v>
      </c>
      <c r="AR162" s="716" t="s">
        <v>3292</v>
      </c>
      <c r="AS162" s="716" t="s">
        <v>3292</v>
      </c>
      <c r="AT162" s="716" t="s">
        <v>3292</v>
      </c>
      <c r="AU162" s="716" t="s">
        <v>3292</v>
      </c>
      <c r="AV162" s="716" t="s">
        <v>3292</v>
      </c>
      <c r="AW162" s="716" t="s">
        <v>3292</v>
      </c>
      <c r="AX162" s="716" t="s">
        <v>3292</v>
      </c>
      <c r="AY162" s="716" t="s">
        <v>3292</v>
      </c>
      <c r="AZ162" s="716" t="s">
        <v>3292</v>
      </c>
      <c r="BA162" s="716" t="s">
        <v>3292</v>
      </c>
      <c r="BB162" s="716" t="s">
        <v>3292</v>
      </c>
      <c r="BC162" s="716" t="s">
        <v>3292</v>
      </c>
    </row>
    <row r="163" spans="1:55" ht="32.15" customHeight="1">
      <c r="A163" s="717"/>
      <c r="B163" s="717"/>
      <c r="C163" s="717"/>
      <c r="D163" s="717"/>
      <c r="E163" s="717"/>
      <c r="F163" s="717"/>
      <c r="G163" s="717"/>
      <c r="H163" s="717"/>
      <c r="I163" s="717"/>
      <c r="J163" s="717"/>
      <c r="K163" s="717"/>
      <c r="L163" s="717"/>
      <c r="M163" s="717"/>
      <c r="N163" s="717"/>
      <c r="O163" s="717"/>
      <c r="P163" s="717" t="s">
        <v>521</v>
      </c>
      <c r="Q163" s="717" t="s">
        <v>2979</v>
      </c>
      <c r="R163" s="717" t="s">
        <v>174</v>
      </c>
      <c r="S163" s="717" t="s">
        <v>94</v>
      </c>
      <c r="T163" s="720" t="str" cm="1">
        <f t="array" ref="T163">_xlfn.TEXTJOIN("→",TRUE,_xlfn.UNIQUE(TRIM(CLEAN(_xlfn._xlws.FILTER('소재개발 실험항목_Total_AX팀 관리'!$H$5:$H$1558,('소재개발 실험항목_Total_AX팀 관리'!$C$5:$C$1558=$P163)*('소재개발 실험항목_Total_AX팀 관리'!$D$5:$D$1558=$Q163)*('소재개발 실험항목_Total_AX팀 관리'!$E$5:$E$1558=$R163)*('소재개발 실험항목_Total_AX팀 관리'!$F$5:$F$1558=$S163)*('소재개발 실험항목_Total_AX팀 관리'!$H$5:$H$1558&lt;&gt;""),"")))))</f>
        <v>샘플링→XRD 측정→Data 변환 및 fitting→세척 및 정리→그래프 생성</v>
      </c>
      <c r="U163" s="724">
        <f>SUMIFS('소재개발 실험항목_Total_AX팀 관리'!$V$5:$V$1558,'소재개발 실험항목_Total_AX팀 관리'!$C$5:$C$1558,$P163,'소재개발 실험항목_Total_AX팀 관리'!$D$5:$D$1558,$Q163,'소재개발 실험항목_Total_AX팀 관리'!$E$5:$E$1558,$R163,'소재개발 실험항목_Total_AX팀 관리'!$F$5:$F$1558,$S163)</f>
        <v>644.4</v>
      </c>
      <c r="V163" s="724">
        <f>SUMIFS('소재개발 실험항목_Total_AX팀 관리'!$Y$5:$Y$1558,'소재개발 실험항목_Total_AX팀 관리'!$C$5:$C$1558,$P163,'소재개발 실험항목_Total_AX팀 관리'!$D$5:$D$1558,$Q163,'소재개발 실험항목_Total_AX팀 관리'!$E$5:$E$1558,$R163,'소재개발 실험항목_Total_AX팀 관리'!$F$5:$F$1558,$S163)</f>
        <v>1288.8</v>
      </c>
      <c r="W163" s="725">
        <f t="shared" si="5"/>
        <v>0.36613636363636365</v>
      </c>
      <c r="X163" s="725">
        <f t="shared" si="5"/>
        <v>0.7322727272727273</v>
      </c>
      <c r="Z163" t="s">
        <v>2980</v>
      </c>
      <c r="AA163" t="s">
        <v>1949</v>
      </c>
      <c r="AB163" t="s">
        <v>3050</v>
      </c>
      <c r="AC163" s="723" t="s">
        <v>3211</v>
      </c>
      <c r="AD163" s="716" t="s">
        <v>3292</v>
      </c>
      <c r="AE163" s="716" t="s">
        <v>3292</v>
      </c>
      <c r="AF163" s="716" t="s">
        <v>3292</v>
      </c>
      <c r="AG163" s="716" t="s">
        <v>3292</v>
      </c>
      <c r="AH163" s="716" t="s">
        <v>3292</v>
      </c>
      <c r="AI163" s="716" t="s">
        <v>3292</v>
      </c>
      <c r="AJ163" s="716" t="s">
        <v>3292</v>
      </c>
      <c r="AK163" s="716" t="s">
        <v>3292</v>
      </c>
      <c r="AL163" s="716" t="s">
        <v>3292</v>
      </c>
      <c r="AM163" s="716" t="s">
        <v>3292</v>
      </c>
      <c r="AN163" s="716" t="s">
        <v>3292</v>
      </c>
      <c r="AO163" s="716" t="s">
        <v>3292</v>
      </c>
      <c r="AP163" s="716">
        <v>0.32</v>
      </c>
      <c r="AQ163" s="716">
        <v>0.82</v>
      </c>
      <c r="AR163" s="716" t="s">
        <v>3292</v>
      </c>
      <c r="AS163" s="716" t="s">
        <v>3292</v>
      </c>
      <c r="AT163" s="716" t="s">
        <v>3292</v>
      </c>
      <c r="AU163" s="716" t="s">
        <v>3292</v>
      </c>
      <c r="AV163" s="716" t="s">
        <v>3292</v>
      </c>
      <c r="AW163" s="716" t="s">
        <v>3292</v>
      </c>
      <c r="AX163" s="716" t="s">
        <v>3292</v>
      </c>
      <c r="AY163" s="716" t="s">
        <v>3292</v>
      </c>
      <c r="AZ163" s="716" t="s">
        <v>3292</v>
      </c>
      <c r="BA163" s="716" t="s">
        <v>3292</v>
      </c>
      <c r="BB163" s="716" t="s">
        <v>3292</v>
      </c>
      <c r="BC163" s="716" t="s">
        <v>3292</v>
      </c>
    </row>
    <row r="164" spans="1:55" ht="32.15" customHeight="1">
      <c r="A164" s="717"/>
      <c r="B164" s="717"/>
      <c r="C164" s="717"/>
      <c r="D164" s="717"/>
      <c r="E164" s="717"/>
      <c r="F164" s="717"/>
      <c r="G164" s="717"/>
      <c r="H164" s="717"/>
      <c r="I164" s="717"/>
      <c r="J164" s="717"/>
      <c r="K164" s="717"/>
      <c r="L164" s="717"/>
      <c r="M164" s="717"/>
      <c r="N164" s="717"/>
      <c r="O164" s="717"/>
      <c r="P164" s="717" t="s">
        <v>521</v>
      </c>
      <c r="Q164" s="717" t="s">
        <v>2980</v>
      </c>
      <c r="R164" s="717" t="s">
        <v>2985</v>
      </c>
      <c r="S164" s="717" t="s">
        <v>346</v>
      </c>
      <c r="T164" s="720" t="str" cm="1">
        <f t="array" ref="T164">_xlfn.TEXTJOIN("→",TRUE,_xlfn.UNIQUE(TRIM(CLEAN(_xlfn._xlws.FILTER('소재개발 실험항목_Total_AX팀 관리'!$H$5:$H$1558,('소재개발 실험항목_Total_AX팀 관리'!$C$5:$C$1558=$P164)*('소재개발 실험항목_Total_AX팀 관리'!$D$5:$D$1558=$Q164)*('소재개발 실험항목_Total_AX팀 관리'!$E$5:$E$1558=$R164)*('소재개발 실험항목_Total_AX팀 관리'!$F$5:$F$1558=$S164)*('소재개발 실험항목_Total_AX팀 관리'!$H$5:$H$1558&lt;&gt;""),"")))))</f>
        <v>모노셀 용 전극 타발→양/음극 tap 닦기→무게 측정→압연→건조→실링 후, 모노셀 수작업실 전달→수령→모노셀 건조→전해액 주액→전해액 wetting→모노셀 실링→lamination→모노셀의 활성화 공정→활성화 완료된 모노셀, degas 장비로 이동→모노셀 resealing→모노셀 부분 6-7cm로 맞추어 cutting→zig 체결</v>
      </c>
      <c r="U164" s="724">
        <f>SUMIFS('소재개발 실험항목_Total_AX팀 관리'!$V$5:$V$1558,'소재개발 실험항목_Total_AX팀 관리'!$C$5:$C$1558,$P164,'소재개발 실험항목_Total_AX팀 관리'!$D$5:$D$1558,$Q164,'소재개발 실험항목_Total_AX팀 관리'!$E$5:$E$1558,$R164,'소재개발 실험항목_Total_AX팀 관리'!$F$5:$F$1558,$S164)</f>
        <v>1124.1600000000001</v>
      </c>
      <c r="V164" s="724">
        <f>SUMIFS('소재개발 실험항목_Total_AX팀 관리'!$Y$5:$Y$1558,'소재개발 실험항목_Total_AX팀 관리'!$C$5:$C$1558,$P164,'소재개발 실험항목_Total_AX팀 관리'!$D$5:$D$1558,$Q164,'소재개발 실험항목_Total_AX팀 관리'!$E$5:$E$1558,$R164,'소재개발 실험항목_Total_AX팀 관리'!$F$5:$F$1558,$S164)</f>
        <v>3544.32</v>
      </c>
      <c r="W164" s="725">
        <f t="shared" si="5"/>
        <v>0.63872727272727281</v>
      </c>
      <c r="X164" s="725">
        <f t="shared" si="5"/>
        <v>2.013818181818182</v>
      </c>
      <c r="Z164" t="s">
        <v>2980</v>
      </c>
      <c r="AA164" t="s">
        <v>1949</v>
      </c>
      <c r="AB164" t="s">
        <v>3028</v>
      </c>
      <c r="AC164" s="723" t="s">
        <v>3212</v>
      </c>
      <c r="AD164" s="716" t="s">
        <v>3292</v>
      </c>
      <c r="AE164" s="716" t="s">
        <v>3292</v>
      </c>
      <c r="AF164" s="716" t="s">
        <v>3292</v>
      </c>
      <c r="AG164" s="716" t="s">
        <v>3292</v>
      </c>
      <c r="AH164" s="716" t="s">
        <v>3292</v>
      </c>
      <c r="AI164" s="716" t="s">
        <v>3292</v>
      </c>
      <c r="AJ164" s="716">
        <v>0.79</v>
      </c>
      <c r="AK164" s="716">
        <v>1.04</v>
      </c>
      <c r="AL164" s="716">
        <v>1.19</v>
      </c>
      <c r="AM164" s="716">
        <v>4.76</v>
      </c>
      <c r="AN164" s="716">
        <v>1.17</v>
      </c>
      <c r="AO164" s="716">
        <v>1.55</v>
      </c>
      <c r="AP164" s="716" t="s">
        <v>3292</v>
      </c>
      <c r="AQ164" s="716" t="s">
        <v>3292</v>
      </c>
      <c r="AR164" s="716" t="s">
        <v>3292</v>
      </c>
      <c r="AS164" s="716" t="s">
        <v>3292</v>
      </c>
      <c r="AT164" s="716" t="s">
        <v>3292</v>
      </c>
      <c r="AU164" s="716" t="s">
        <v>3292</v>
      </c>
      <c r="AV164" s="716" t="s">
        <v>3292</v>
      </c>
      <c r="AW164" s="716" t="s">
        <v>3292</v>
      </c>
      <c r="AX164" s="716" t="s">
        <v>3292</v>
      </c>
      <c r="AY164" s="716" t="s">
        <v>3292</v>
      </c>
      <c r="AZ164" s="716" t="s">
        <v>3292</v>
      </c>
      <c r="BA164" s="716" t="s">
        <v>3292</v>
      </c>
      <c r="BB164" s="716" t="s">
        <v>3292</v>
      </c>
      <c r="BC164" s="716" t="s">
        <v>3292</v>
      </c>
    </row>
    <row r="165" spans="1:55" ht="32.15" customHeight="1">
      <c r="A165" s="717"/>
      <c r="B165" s="717"/>
      <c r="C165" s="717"/>
      <c r="D165" s="717"/>
      <c r="E165" s="717"/>
      <c r="F165" s="717"/>
      <c r="G165" s="717"/>
      <c r="H165" s="717"/>
      <c r="I165" s="717"/>
      <c r="J165" s="717"/>
      <c r="K165" s="717"/>
      <c r="L165" s="717"/>
      <c r="M165" s="717"/>
      <c r="N165" s="717"/>
      <c r="O165" s="717"/>
      <c r="P165" s="717" t="s">
        <v>521</v>
      </c>
      <c r="Q165" s="717" t="s">
        <v>2980</v>
      </c>
      <c r="R165" s="717" t="s">
        <v>2985</v>
      </c>
      <c r="S165" s="717" t="s">
        <v>3026</v>
      </c>
      <c r="T165" s="720" t="str" cm="1">
        <f t="array" ref="T165">_xlfn.TEXTJOIN("→",TRUE,_xlfn.UNIQUE(TRIM(CLEAN(_xlfn._xlws.FILTER('소재개발 실험항목_Total_AX팀 관리'!$H$5:$H$1558,('소재개발 실험항목_Total_AX팀 관리'!$C$5:$C$1558=$P165)*('소재개발 실험항목_Total_AX팀 관리'!$D$5:$D$1558=$Q165)*('소재개발 실험항목_Total_AX팀 관리'!$E$5:$E$1558=$R165)*('소재개발 실험항목_Total_AX팀 관리'!$F$5:$F$1558=$S165)*('소재개발 실험항목_Total_AX팀 관리'!$H$5:$H$1558&lt;&gt;""),"")))))</f>
        <v>모노셀 분해→양극+분리막 세척→모노셀 파우치 제작→모노셀 건조→전해액 주액→모노셀 실링→모노셀 부분 6-7cm로 맞추어 cutting</v>
      </c>
      <c r="U165" s="724">
        <f>SUMIFS('소재개발 실험항목_Total_AX팀 관리'!$V$5:$V$1558,'소재개발 실험항목_Total_AX팀 관리'!$C$5:$C$1558,$P165,'소재개발 실험항목_Total_AX팀 관리'!$D$5:$D$1558,$Q165,'소재개발 실험항목_Total_AX팀 관리'!$E$5:$E$1558,$R165,'소재개발 실험항목_Total_AX팀 관리'!$F$5:$F$1558,$S165)</f>
        <v>364.32</v>
      </c>
      <c r="V165" s="724">
        <f>SUMIFS('소재개발 실험항목_Total_AX팀 관리'!$Y$5:$Y$1558,'소재개발 실험항목_Total_AX팀 관리'!$C$5:$C$1558,$P165,'소재개발 실험항목_Total_AX팀 관리'!$D$5:$D$1558,$Q165,'소재개발 실험항목_Total_AX팀 관리'!$E$5:$E$1558,$R165,'소재개발 실험항목_Total_AX팀 관리'!$F$5:$F$1558,$S165)</f>
        <v>1821.6</v>
      </c>
      <c r="W165" s="725">
        <f t="shared" si="5"/>
        <v>0.20699999999999999</v>
      </c>
      <c r="X165" s="725">
        <f t="shared" si="5"/>
        <v>1.0349999999999999</v>
      </c>
      <c r="Z165" t="s">
        <v>2980</v>
      </c>
      <c r="AA165" t="s">
        <v>1949</v>
      </c>
      <c r="AB165" t="s">
        <v>3003</v>
      </c>
      <c r="AC165" s="723" t="s">
        <v>3212</v>
      </c>
      <c r="AD165" s="716">
        <v>0.17</v>
      </c>
      <c r="AE165" s="716">
        <v>0.25</v>
      </c>
      <c r="AF165" s="716">
        <v>0.1</v>
      </c>
      <c r="AG165" s="716">
        <v>0.17</v>
      </c>
      <c r="AH165" s="716">
        <v>0.15</v>
      </c>
      <c r="AI165" s="716">
        <v>0.2</v>
      </c>
      <c r="AJ165" s="716" t="s">
        <v>3292</v>
      </c>
      <c r="AK165" s="716" t="s">
        <v>3292</v>
      </c>
      <c r="AL165" s="716" t="s">
        <v>3292</v>
      </c>
      <c r="AM165" s="716" t="s">
        <v>3292</v>
      </c>
      <c r="AN165" s="716" t="s">
        <v>3292</v>
      </c>
      <c r="AO165" s="716" t="s">
        <v>3292</v>
      </c>
      <c r="AP165" s="716" t="s">
        <v>3292</v>
      </c>
      <c r="AQ165" s="716" t="s">
        <v>3292</v>
      </c>
      <c r="AR165" s="716" t="s">
        <v>3292</v>
      </c>
      <c r="AS165" s="716" t="s">
        <v>3292</v>
      </c>
      <c r="AT165" s="716" t="s">
        <v>3292</v>
      </c>
      <c r="AU165" s="716" t="s">
        <v>3292</v>
      </c>
      <c r="AV165" s="716" t="s">
        <v>3292</v>
      </c>
      <c r="AW165" s="716" t="s">
        <v>3292</v>
      </c>
      <c r="AX165" s="716" t="s">
        <v>3292</v>
      </c>
      <c r="AY165" s="716" t="s">
        <v>3292</v>
      </c>
      <c r="AZ165" s="716" t="s">
        <v>3292</v>
      </c>
      <c r="BA165" s="716" t="s">
        <v>3292</v>
      </c>
      <c r="BB165" s="716" t="s">
        <v>3292</v>
      </c>
      <c r="BC165" s="716" t="s">
        <v>3292</v>
      </c>
    </row>
    <row r="166" spans="1:55" ht="32.15" customHeight="1">
      <c r="A166" s="717"/>
      <c r="B166" s="717"/>
      <c r="C166" s="717"/>
      <c r="D166" s="717"/>
      <c r="E166" s="717"/>
      <c r="F166" s="717"/>
      <c r="G166" s="717"/>
      <c r="H166" s="717"/>
      <c r="I166" s="717"/>
      <c r="J166" s="717"/>
      <c r="K166" s="717"/>
      <c r="L166" s="717"/>
      <c r="M166" s="717"/>
      <c r="N166" s="717"/>
      <c r="O166" s="717"/>
      <c r="P166" s="717" t="s">
        <v>521</v>
      </c>
      <c r="Q166" s="717" t="s">
        <v>2980</v>
      </c>
      <c r="R166" s="717" t="s">
        <v>2985</v>
      </c>
      <c r="S166" s="717" t="s">
        <v>319</v>
      </c>
      <c r="T166" s="720" t="str" cm="1">
        <f t="array" ref="T166">_xlfn.TEXTJOIN("→",TRUE,_xlfn.UNIQUE(TRIM(CLEAN(_xlfn._xlws.FILTER('소재개발 실험항목_Total_AX팀 관리'!$H$5:$H$1558,('소재개발 실험항목_Total_AX팀 관리'!$C$5:$C$1558=$P166)*('소재개발 실험항목_Total_AX팀 관리'!$D$5:$D$1558=$Q166)*('소재개발 실험항목_Total_AX팀 관리'!$E$5:$E$1558=$R166)*('소재개발 실험항목_Total_AX팀 관리'!$F$5:$F$1558=$S166)*('소재개발 실험항목_Total_AX팀 관리'!$H$5:$H$1558&lt;&gt;""),"")))))</f>
        <v>양극 타발→두께 및 무게 측정→분리막 타발→부품 준비 (코인셀용 부품)→Li metal 타발→코인셀 조립→코인셀 조립 후 OCV측정</v>
      </c>
      <c r="U166" s="724">
        <f>SUMIFS('소재개발 실험항목_Total_AX팀 관리'!$V$5:$V$1558,'소재개발 실험항목_Total_AX팀 관리'!$C$5:$C$1558,$P166,'소재개발 실험항목_Total_AX팀 관리'!$D$5:$D$1558,$Q166,'소재개발 실험항목_Total_AX팀 관리'!$E$5:$E$1558,$R166,'소재개발 실험항목_Total_AX팀 관리'!$F$5:$F$1558,$S166)</f>
        <v>956.64</v>
      </c>
      <c r="V166" s="724">
        <f>SUMIFS('소재개발 실험항목_Total_AX팀 관리'!$Y$5:$Y$1558,'소재개발 실험항목_Total_AX팀 관리'!$C$5:$C$1558,$P166,'소재개발 실험항목_Total_AX팀 관리'!$D$5:$D$1558,$Q166,'소재개발 실험항목_Total_AX팀 관리'!$E$5:$E$1558,$R166,'소재개발 실험항목_Total_AX팀 관리'!$F$5:$F$1558,$S166)</f>
        <v>583.20000000000005</v>
      </c>
      <c r="W166" s="725">
        <f t="shared" si="5"/>
        <v>0.54354545454545455</v>
      </c>
      <c r="X166" s="725">
        <f t="shared" si="5"/>
        <v>0.33136363636363642</v>
      </c>
      <c r="Z166" t="s">
        <v>2980</v>
      </c>
      <c r="AA166" t="s">
        <v>1949</v>
      </c>
      <c r="AB166" t="s">
        <v>3053</v>
      </c>
      <c r="AC166" s="723" t="s">
        <v>3213</v>
      </c>
      <c r="AD166" s="716" t="s">
        <v>3292</v>
      </c>
      <c r="AE166" s="716" t="s">
        <v>3292</v>
      </c>
      <c r="AF166" s="716" t="s">
        <v>3292</v>
      </c>
      <c r="AG166" s="716" t="s">
        <v>3292</v>
      </c>
      <c r="AH166" s="716" t="s">
        <v>3292</v>
      </c>
      <c r="AI166" s="716" t="s">
        <v>3292</v>
      </c>
      <c r="AJ166" s="716" t="s">
        <v>3292</v>
      </c>
      <c r="AK166" s="716" t="s">
        <v>3292</v>
      </c>
      <c r="AL166" s="716" t="s">
        <v>3292</v>
      </c>
      <c r="AM166" s="716" t="s">
        <v>3292</v>
      </c>
      <c r="AN166" s="716" t="s">
        <v>3292</v>
      </c>
      <c r="AO166" s="716" t="s">
        <v>3292</v>
      </c>
      <c r="AP166" s="716">
        <v>0.06</v>
      </c>
      <c r="AQ166" s="716">
        <v>0.2</v>
      </c>
      <c r="AR166" s="716" t="s">
        <v>3292</v>
      </c>
      <c r="AS166" s="716" t="s">
        <v>3292</v>
      </c>
      <c r="AT166" s="716" t="s">
        <v>3292</v>
      </c>
      <c r="AU166" s="716" t="s">
        <v>3292</v>
      </c>
      <c r="AV166" s="716" t="s">
        <v>3292</v>
      </c>
      <c r="AW166" s="716" t="s">
        <v>3292</v>
      </c>
      <c r="AX166" s="716" t="s">
        <v>3292</v>
      </c>
      <c r="AY166" s="716" t="s">
        <v>3292</v>
      </c>
      <c r="AZ166" s="716" t="s">
        <v>3292</v>
      </c>
      <c r="BA166" s="716" t="s">
        <v>3292</v>
      </c>
      <c r="BB166" s="716" t="s">
        <v>3292</v>
      </c>
      <c r="BC166" s="716" t="s">
        <v>3292</v>
      </c>
    </row>
    <row r="167" spans="1:55" ht="32.15" customHeight="1">
      <c r="A167" s="717"/>
      <c r="B167" s="717"/>
      <c r="C167" s="717"/>
      <c r="D167" s="717"/>
      <c r="E167" s="717"/>
      <c r="F167" s="717"/>
      <c r="G167" s="717"/>
      <c r="H167" s="717"/>
      <c r="I167" s="717"/>
      <c r="J167" s="717"/>
      <c r="K167" s="717"/>
      <c r="L167" s="717"/>
      <c r="M167" s="717"/>
      <c r="N167" s="717"/>
      <c r="O167" s="717"/>
      <c r="P167" s="717" t="s">
        <v>521</v>
      </c>
      <c r="Q167" s="717" t="s">
        <v>2980</v>
      </c>
      <c r="R167" s="717" t="s">
        <v>2040</v>
      </c>
      <c r="S167" s="717" t="s">
        <v>3027</v>
      </c>
      <c r="T167" s="720" t="str" cm="1">
        <f t="array" ref="T167">_xlfn.TEXTJOIN("→",TRUE,_xlfn.UNIQUE(TRIM(CLEAN(_xlfn._xlws.FILTER('소재개발 실험항목_Total_AX팀 관리'!$H$5:$H$1558,('소재개발 실험항목_Total_AX팀 관리'!$C$5:$C$1558=$P167)*('소재개발 실험항목_Total_AX팀 관리'!$D$5:$D$1558=$Q167)*('소재개발 실험항목_Total_AX팀 관리'!$E$5:$E$1558=$R167)*('소재개발 실험항목_Total_AX팀 관리'!$F$5:$F$1558=$S167)*('소재개발 실험항목_Total_AX팀 관리'!$H$5:$H$1558&lt;&gt;""),"")))))</f>
        <v>무게 측정→고형분 맞추기→1차 믹싱→뭉친부분 풀어주기→2차 믹싱→장비 세척 및 정리</v>
      </c>
      <c r="U167" s="724">
        <f>SUMIFS('소재개발 실험항목_Total_AX팀 관리'!$V$5:$V$1558,'소재개발 실험항목_Total_AX팀 관리'!$C$5:$C$1558,$P167,'소재개발 실험항목_Total_AX팀 관리'!$D$5:$D$1558,$Q167,'소재개발 실험항목_Total_AX팀 관리'!$E$5:$E$1558,$R167,'소재개발 실험항목_Total_AX팀 관리'!$F$5:$F$1558,$S167)</f>
        <v>540</v>
      </c>
      <c r="V167" s="724">
        <f>SUMIFS('소재개발 실험항목_Total_AX팀 관리'!$Y$5:$Y$1558,'소재개발 실험항목_Total_AX팀 관리'!$C$5:$C$1558,$P167,'소재개발 실험항목_Total_AX팀 관리'!$D$5:$D$1558,$Q167,'소재개발 실험항목_Total_AX팀 관리'!$E$5:$E$1558,$R167,'소재개발 실험항목_Total_AX팀 관리'!$F$5:$F$1558,$S167)</f>
        <v>720</v>
      </c>
      <c r="W167" s="725">
        <f t="shared" si="5"/>
        <v>0.30681818181818182</v>
      </c>
      <c r="X167" s="725">
        <f t="shared" si="5"/>
        <v>0.40909090909090912</v>
      </c>
      <c r="Z167" t="s">
        <v>2980</v>
      </c>
      <c r="AA167" t="s">
        <v>1949</v>
      </c>
      <c r="AB167" t="s">
        <v>3054</v>
      </c>
      <c r="AC167" s="723" t="s">
        <v>3214</v>
      </c>
      <c r="AD167" s="716" t="s">
        <v>3292</v>
      </c>
      <c r="AE167" s="716" t="s">
        <v>3292</v>
      </c>
      <c r="AF167" s="716" t="s">
        <v>3292</v>
      </c>
      <c r="AG167" s="716" t="s">
        <v>3292</v>
      </c>
      <c r="AH167" s="716" t="s">
        <v>3292</v>
      </c>
      <c r="AI167" s="716" t="s">
        <v>3292</v>
      </c>
      <c r="AJ167" s="716" t="s">
        <v>3292</v>
      </c>
      <c r="AK167" s="716" t="s">
        <v>3292</v>
      </c>
      <c r="AL167" s="716" t="s">
        <v>3292</v>
      </c>
      <c r="AM167" s="716" t="s">
        <v>3292</v>
      </c>
      <c r="AN167" s="716" t="s">
        <v>3292</v>
      </c>
      <c r="AO167" s="716" t="s">
        <v>3292</v>
      </c>
      <c r="AP167" s="716">
        <v>0.11</v>
      </c>
      <c r="AQ167" s="716">
        <v>0.37</v>
      </c>
      <c r="AR167" s="716">
        <v>0.31</v>
      </c>
      <c r="AS167" s="716">
        <v>0.4</v>
      </c>
      <c r="AT167" s="716" t="s">
        <v>3292</v>
      </c>
      <c r="AU167" s="716" t="s">
        <v>3292</v>
      </c>
      <c r="AV167" s="716" t="s">
        <v>3292</v>
      </c>
      <c r="AW167" s="716" t="s">
        <v>3292</v>
      </c>
      <c r="AX167" s="716" t="s">
        <v>3292</v>
      </c>
      <c r="AY167" s="716" t="s">
        <v>3292</v>
      </c>
      <c r="AZ167" s="716" t="s">
        <v>3292</v>
      </c>
      <c r="BA167" s="716" t="s">
        <v>3292</v>
      </c>
      <c r="BB167" s="716" t="s">
        <v>3292</v>
      </c>
      <c r="BC167" s="716" t="s">
        <v>3292</v>
      </c>
    </row>
    <row r="168" spans="1:55" ht="32.15" customHeight="1">
      <c r="A168" s="717"/>
      <c r="B168" s="717"/>
      <c r="C168" s="717"/>
      <c r="D168" s="717"/>
      <c r="E168" s="717"/>
      <c r="F168" s="717"/>
      <c r="G168" s="717"/>
      <c r="H168" s="717"/>
      <c r="I168" s="717"/>
      <c r="J168" s="717"/>
      <c r="K168" s="717"/>
      <c r="L168" s="717"/>
      <c r="M168" s="717"/>
      <c r="N168" s="717"/>
      <c r="O168" s="717"/>
      <c r="P168" s="717" t="s">
        <v>521</v>
      </c>
      <c r="Q168" s="717" t="s">
        <v>2980</v>
      </c>
      <c r="R168" s="717" t="s">
        <v>1949</v>
      </c>
      <c r="S168" s="717" t="s">
        <v>3028</v>
      </c>
      <c r="T168" s="720" t="str" cm="1">
        <f t="array" ref="T168">_xlfn.TEXTJOIN("→",TRUE,_xlfn.UNIQUE(TRIM(CLEAN(_xlfn._xlws.FILTER('소재개발 실험항목_Total_AX팀 관리'!$H$5:$H$1558,('소재개발 실험항목_Total_AX팀 관리'!$C$5:$C$1558=$P168)*('소재개발 실험항목_Total_AX팀 관리'!$D$5:$D$1558=$Q168)*('소재개발 실험항목_Total_AX팀 관리'!$E$5:$E$1558=$R168)*('소재개발 실험항목_Total_AX팀 관리'!$F$5:$F$1558=$S168)*('소재개발 실험항목_Total_AX팀 관리'!$H$5:$H$1558&lt;&gt;""),"")))))</f>
        <v>소재준비 (이송)→코팅→건조→장비 세척 및 정리→압연</v>
      </c>
      <c r="U168" s="724">
        <f>SUMIFS('소재개발 실험항목_Total_AX팀 관리'!$V$5:$V$1558,'소재개발 실험항목_Total_AX팀 관리'!$C$5:$C$1558,$P168,'소재개발 실험항목_Total_AX팀 관리'!$D$5:$D$1558,$Q168,'소재개발 실험항목_Total_AX팀 관리'!$E$5:$E$1558,$R168,'소재개발 실험항목_Total_AX팀 관리'!$F$5:$F$1558,$S168)</f>
        <v>2052</v>
      </c>
      <c r="V168" s="724">
        <f>SUMIFS('소재개발 실험항목_Total_AX팀 관리'!$Y$5:$Y$1558,'소재개발 실험항목_Total_AX팀 관리'!$C$5:$C$1558,$P168,'소재개발 실험항목_Total_AX팀 관리'!$D$5:$D$1558,$Q168,'소재개발 실험항목_Total_AX팀 관리'!$E$5:$E$1558,$R168,'소재개발 실험항목_Total_AX팀 관리'!$F$5:$F$1558,$S168)</f>
        <v>2736</v>
      </c>
      <c r="W168" s="725">
        <f t="shared" si="5"/>
        <v>1.165909090909091</v>
      </c>
      <c r="X168" s="725">
        <f t="shared" si="5"/>
        <v>1.5545454545454545</v>
      </c>
      <c r="Z168" t="s">
        <v>2980</v>
      </c>
      <c r="AA168" t="s">
        <v>2999</v>
      </c>
      <c r="AB168" t="s">
        <v>3067</v>
      </c>
      <c r="AC168" s="723" t="s">
        <v>3215</v>
      </c>
      <c r="AD168" s="716" t="s">
        <v>3292</v>
      </c>
      <c r="AE168" s="716" t="s">
        <v>3292</v>
      </c>
      <c r="AF168" s="716" t="s">
        <v>3292</v>
      </c>
      <c r="AG168" s="716" t="s">
        <v>3292</v>
      </c>
      <c r="AH168" s="716" t="s">
        <v>3292</v>
      </c>
      <c r="AI168" s="716" t="s">
        <v>3292</v>
      </c>
      <c r="AJ168" s="716" t="s">
        <v>3292</v>
      </c>
      <c r="AK168" s="716" t="s">
        <v>3292</v>
      </c>
      <c r="AL168" s="716" t="s">
        <v>3292</v>
      </c>
      <c r="AM168" s="716" t="s">
        <v>3292</v>
      </c>
      <c r="AN168" s="716" t="s">
        <v>3292</v>
      </c>
      <c r="AO168" s="716" t="s">
        <v>3292</v>
      </c>
      <c r="AP168" s="716" t="s">
        <v>3292</v>
      </c>
      <c r="AQ168" s="716" t="s">
        <v>3292</v>
      </c>
      <c r="AR168" s="716" t="s">
        <v>3292</v>
      </c>
      <c r="AS168" s="716" t="s">
        <v>3292</v>
      </c>
      <c r="AT168" s="716" t="s">
        <v>3292</v>
      </c>
      <c r="AU168" s="716" t="s">
        <v>3292</v>
      </c>
      <c r="AV168" s="716" t="s">
        <v>3292</v>
      </c>
      <c r="AW168" s="716" t="s">
        <v>3292</v>
      </c>
      <c r="AX168" s="716">
        <v>0.27</v>
      </c>
      <c r="AY168" s="716">
        <v>1.19</v>
      </c>
      <c r="AZ168" s="716">
        <v>0.05</v>
      </c>
      <c r="BA168" s="716">
        <v>1.02</v>
      </c>
      <c r="BB168" s="716" t="s">
        <v>3292</v>
      </c>
      <c r="BC168" s="716" t="s">
        <v>3292</v>
      </c>
    </row>
    <row r="169" spans="1:55" ht="32.15" customHeight="1">
      <c r="A169" s="717"/>
      <c r="B169" s="717"/>
      <c r="C169" s="717"/>
      <c r="D169" s="717"/>
      <c r="E169" s="717"/>
      <c r="F169" s="717"/>
      <c r="G169" s="717"/>
      <c r="H169" s="717"/>
      <c r="I169" s="717"/>
      <c r="J169" s="717"/>
      <c r="K169" s="717"/>
      <c r="L169" s="717"/>
      <c r="M169" s="717"/>
      <c r="N169" s="717"/>
      <c r="O169" s="717"/>
      <c r="P169" s="717" t="s">
        <v>521</v>
      </c>
      <c r="Q169" s="717" t="s">
        <v>2981</v>
      </c>
      <c r="R169" s="717" t="s">
        <v>2986</v>
      </c>
      <c r="S169" s="717" t="s">
        <v>3004</v>
      </c>
      <c r="T169" s="720" t="str" cm="1">
        <f t="array" ref="T169">_xlfn.TEXTJOIN("→",TRUE,_xlfn.UNIQUE(TRIM(CLEAN(_xlfn._xlws.FILTER('소재개발 실험항목_Total_AX팀 관리'!$H$5:$H$1558,('소재개발 실험항목_Total_AX팀 관리'!$C$5:$C$1558=$P169)*('소재개발 실험항목_Total_AX팀 관리'!$D$5:$D$1558=$Q169)*('소재개발 실험항목_Total_AX팀 관리'!$E$5:$E$1558=$R169)*('소재개발 실험항목_Total_AX팀 관리'!$F$5:$F$1558=$S169)*('소재개발 실험항목_Total_AX팀 관리'!$H$5:$H$1558&lt;&gt;""),"")))))</f>
        <v>고온 내구성 평가→Data 정리</v>
      </c>
      <c r="U169" s="724">
        <f>SUMIFS('소재개발 실험항목_Total_AX팀 관리'!$V$5:$V$1558,'소재개발 실험항목_Total_AX팀 관리'!$C$5:$C$1558,$P169,'소재개발 실험항목_Total_AX팀 관리'!$D$5:$D$1558,$Q169,'소재개발 실험항목_Total_AX팀 관리'!$E$5:$E$1558,$R169,'소재개발 실험항목_Total_AX팀 관리'!$F$5:$F$1558,$S169)</f>
        <v>86.399999999999991</v>
      </c>
      <c r="V169" s="724">
        <f>SUMIFS('소재개발 실험항목_Total_AX팀 관리'!$Y$5:$Y$1558,'소재개발 실험항목_Total_AX팀 관리'!$C$5:$C$1558,$P169,'소재개발 실험항목_Total_AX팀 관리'!$D$5:$D$1558,$Q169,'소재개발 실험항목_Total_AX팀 관리'!$E$5:$E$1558,$R169,'소재개발 실험항목_Total_AX팀 관리'!$F$5:$F$1558,$S169)</f>
        <v>432</v>
      </c>
      <c r="W169" s="725">
        <f t="shared" si="5"/>
        <v>4.9090909090909088E-2</v>
      </c>
      <c r="X169" s="725">
        <f t="shared" si="5"/>
        <v>0.24545454545454545</v>
      </c>
      <c r="Z169" t="s">
        <v>2981</v>
      </c>
      <c r="AA169" t="s">
        <v>2998</v>
      </c>
      <c r="AB169" t="s">
        <v>3056</v>
      </c>
      <c r="AC169" s="723" t="s">
        <v>3216</v>
      </c>
      <c r="AD169" s="716" t="s">
        <v>3292</v>
      </c>
      <c r="AE169" s="716" t="s">
        <v>3292</v>
      </c>
      <c r="AF169" s="716" t="s">
        <v>3292</v>
      </c>
      <c r="AG169" s="716" t="s">
        <v>3292</v>
      </c>
      <c r="AH169" s="716" t="s">
        <v>3292</v>
      </c>
      <c r="AI169" s="716" t="s">
        <v>3292</v>
      </c>
      <c r="AJ169" s="716" t="s">
        <v>3292</v>
      </c>
      <c r="AK169" s="716" t="s">
        <v>3292</v>
      </c>
      <c r="AL169" s="716" t="s">
        <v>3292</v>
      </c>
      <c r="AM169" s="716" t="s">
        <v>3292</v>
      </c>
      <c r="AN169" s="716" t="s">
        <v>3292</v>
      </c>
      <c r="AO169" s="716" t="s">
        <v>3292</v>
      </c>
      <c r="AP169" s="716">
        <v>0.09</v>
      </c>
      <c r="AQ169" s="716">
        <v>0.32</v>
      </c>
      <c r="AR169" s="716">
        <v>0.14000000000000001</v>
      </c>
      <c r="AS169" s="716">
        <v>0.25</v>
      </c>
      <c r="AT169" s="716" t="s">
        <v>3292</v>
      </c>
      <c r="AU169" s="716" t="s">
        <v>3292</v>
      </c>
      <c r="AV169" s="716" t="s">
        <v>3292</v>
      </c>
      <c r="AW169" s="716" t="s">
        <v>3292</v>
      </c>
      <c r="AX169" s="716" t="s">
        <v>3292</v>
      </c>
      <c r="AY169" s="716" t="s">
        <v>3292</v>
      </c>
      <c r="AZ169" s="716" t="s">
        <v>3292</v>
      </c>
      <c r="BA169" s="716" t="s">
        <v>3292</v>
      </c>
      <c r="BB169" s="716" t="s">
        <v>3292</v>
      </c>
      <c r="BC169" s="716" t="s">
        <v>3292</v>
      </c>
    </row>
    <row r="170" spans="1:55" ht="32.15" customHeight="1">
      <c r="A170" s="717"/>
      <c r="B170" s="717"/>
      <c r="C170" s="717"/>
      <c r="D170" s="717"/>
      <c r="E170" s="717"/>
      <c r="F170" s="717"/>
      <c r="G170" s="717"/>
      <c r="H170" s="717"/>
      <c r="I170" s="717"/>
      <c r="J170" s="717"/>
      <c r="K170" s="717"/>
      <c r="L170" s="717"/>
      <c r="M170" s="717"/>
      <c r="N170" s="717"/>
      <c r="O170" s="717"/>
      <c r="P170" s="717" t="s">
        <v>521</v>
      </c>
      <c r="Q170" s="717" t="s">
        <v>2981</v>
      </c>
      <c r="R170" s="717" t="s">
        <v>2986</v>
      </c>
      <c r="S170" s="717" t="s">
        <v>3029</v>
      </c>
      <c r="T170" s="720" t="str" cm="1">
        <f t="array" ref="T170">_xlfn.TEXTJOIN("→",TRUE,_xlfn.UNIQUE(TRIM(CLEAN(_xlfn._xlws.FILTER('소재개발 실험항목_Total_AX팀 관리'!$H$5:$H$1558,('소재개발 실험항목_Total_AX팀 관리'!$C$5:$C$1558=$P170)*('소재개발 실험항목_Total_AX팀 관리'!$D$5:$D$1558=$Q170)*('소재개발 실험항목_Total_AX팀 관리'!$E$5:$E$1558=$R170)*('소재개발 실험항목_Total_AX팀 관리'!$F$5:$F$1558=$S170)*('소재개발 실험항목_Total_AX팀 관리'!$H$5:$H$1558&lt;&gt;""),"")))))</f>
        <v>수명 평가</v>
      </c>
      <c r="U170" s="724">
        <f>SUMIFS('소재개발 실험항목_Total_AX팀 관리'!$V$5:$V$1558,'소재개발 실험항목_Total_AX팀 관리'!$C$5:$C$1558,$P170,'소재개발 실험항목_Total_AX팀 관리'!$D$5:$D$1558,$Q170,'소재개발 실험항목_Total_AX팀 관리'!$E$5:$E$1558,$R170,'소재개발 실험항목_Total_AX팀 관리'!$F$5:$F$1558,$S170)</f>
        <v>43.199999999999996</v>
      </c>
      <c r="V170" s="724">
        <f>SUMIFS('소재개발 실험항목_Total_AX팀 관리'!$Y$5:$Y$1558,'소재개발 실험항목_Total_AX팀 관리'!$C$5:$C$1558,$P170,'소재개발 실험항목_Total_AX팀 관리'!$D$5:$D$1558,$Q170,'소재개발 실험항목_Total_AX팀 관리'!$E$5:$E$1558,$R170,'소재개발 실험항목_Total_AX팀 관리'!$F$5:$F$1558,$S170)</f>
        <v>216</v>
      </c>
      <c r="W170" s="725">
        <f t="shared" si="5"/>
        <v>2.4545454545454544E-2</v>
      </c>
      <c r="X170" s="725">
        <f t="shared" si="5"/>
        <v>0.12272727272727273</v>
      </c>
      <c r="Z170" t="s">
        <v>2981</v>
      </c>
      <c r="AA170" t="s">
        <v>2998</v>
      </c>
      <c r="AB170" t="s">
        <v>3055</v>
      </c>
      <c r="AC170" s="723" t="s">
        <v>3217</v>
      </c>
      <c r="AD170" s="716" t="s">
        <v>3292</v>
      </c>
      <c r="AE170" s="716" t="s">
        <v>3292</v>
      </c>
      <c r="AF170" s="716" t="s">
        <v>3292</v>
      </c>
      <c r="AG170" s="716" t="s">
        <v>3292</v>
      </c>
      <c r="AH170" s="716" t="s">
        <v>3292</v>
      </c>
      <c r="AI170" s="716" t="s">
        <v>3292</v>
      </c>
      <c r="AJ170" s="716" t="s">
        <v>3292</v>
      </c>
      <c r="AK170" s="716" t="s">
        <v>3292</v>
      </c>
      <c r="AL170" s="716" t="s">
        <v>3292</v>
      </c>
      <c r="AM170" s="716" t="s">
        <v>3292</v>
      </c>
      <c r="AN170" s="716" t="s">
        <v>3292</v>
      </c>
      <c r="AO170" s="716" t="s">
        <v>3292</v>
      </c>
      <c r="AP170" s="716">
        <v>0.4</v>
      </c>
      <c r="AQ170" s="716">
        <v>1.36</v>
      </c>
      <c r="AR170" s="716" t="s">
        <v>3292</v>
      </c>
      <c r="AS170" s="716" t="s">
        <v>3292</v>
      </c>
      <c r="AT170" s="716" t="s">
        <v>3292</v>
      </c>
      <c r="AU170" s="716" t="s">
        <v>3292</v>
      </c>
      <c r="AV170" s="716" t="s">
        <v>3292</v>
      </c>
      <c r="AW170" s="716" t="s">
        <v>3292</v>
      </c>
      <c r="AX170" s="716" t="s">
        <v>3292</v>
      </c>
      <c r="AY170" s="716" t="s">
        <v>3292</v>
      </c>
      <c r="AZ170" s="716" t="s">
        <v>3292</v>
      </c>
      <c r="BA170" s="716" t="s">
        <v>3292</v>
      </c>
      <c r="BB170" s="716" t="s">
        <v>3292</v>
      </c>
      <c r="BC170" s="716" t="s">
        <v>3292</v>
      </c>
    </row>
    <row r="171" spans="1:55" ht="32.15" customHeight="1">
      <c r="A171" s="717"/>
      <c r="B171" s="717"/>
      <c r="C171" s="717"/>
      <c r="D171" s="717"/>
      <c r="E171" s="717"/>
      <c r="F171" s="717"/>
      <c r="G171" s="717"/>
      <c r="H171" s="717"/>
      <c r="I171" s="717"/>
      <c r="J171" s="717"/>
      <c r="K171" s="717"/>
      <c r="L171" s="717"/>
      <c r="M171" s="717"/>
      <c r="N171" s="717"/>
      <c r="O171" s="717"/>
      <c r="P171" s="717" t="s">
        <v>521</v>
      </c>
      <c r="Q171" s="717" t="s">
        <v>2981</v>
      </c>
      <c r="R171" s="717" t="s">
        <v>2986</v>
      </c>
      <c r="S171" s="717" t="s">
        <v>3005</v>
      </c>
      <c r="T171" s="720" t="str" cm="1">
        <f t="array" ref="T171">_xlfn.TEXTJOIN("→",TRUE,_xlfn.UNIQUE(TRIM(CLEAN(_xlfn._xlws.FILTER('소재개발 실험항목_Total_AX팀 관리'!$H$5:$H$1558,('소재개발 실험항목_Total_AX팀 관리'!$C$5:$C$1558=$P171)*('소재개발 실험항목_Total_AX팀 관리'!$D$5:$D$1558=$Q171)*('소재개발 실험항목_Total_AX팀 관리'!$E$5:$E$1558=$R171)*('소재개발 실험항목_Total_AX팀 관리'!$F$5:$F$1558=$S171)*('소재개발 실험항목_Total_AX팀 관리'!$H$5:$H$1558&lt;&gt;""),"")))))</f>
        <v>모노셀 용량 및 HPPC 평가→Data 정리→추가 평가를 위한 셀 선별→비어있는 충방전 채널에 모노셀 체결 (상온수명/고온수명/고온저장 각각)</v>
      </c>
      <c r="U171" s="724">
        <f>SUMIFS('소재개발 실험항목_Total_AX팀 관리'!$V$5:$V$1558,'소재개발 실험항목_Total_AX팀 관리'!$C$5:$C$1558,$P171,'소재개발 실험항목_Total_AX팀 관리'!$D$5:$D$1558,$Q171,'소재개발 실험항목_Total_AX팀 관리'!$E$5:$E$1558,$R171,'소재개발 실험항목_Total_AX팀 관리'!$F$5:$F$1558,$S171)</f>
        <v>432</v>
      </c>
      <c r="V171" s="724">
        <f>SUMIFS('소재개발 실험항목_Total_AX팀 관리'!$Y$5:$Y$1558,'소재개발 실험항목_Total_AX팀 관리'!$C$5:$C$1558,$P171,'소재개발 실험항목_Total_AX팀 관리'!$D$5:$D$1558,$Q171,'소재개발 실험항목_Total_AX팀 관리'!$E$5:$E$1558,$R171,'소재개발 실험항목_Total_AX팀 관리'!$F$5:$F$1558,$S171)</f>
        <v>1728</v>
      </c>
      <c r="W171" s="725">
        <f t="shared" si="5"/>
        <v>0.24545454545454545</v>
      </c>
      <c r="X171" s="725">
        <f t="shared" si="5"/>
        <v>0.98181818181818181</v>
      </c>
      <c r="Z171" t="s">
        <v>2981</v>
      </c>
      <c r="AA171" t="s">
        <v>2998</v>
      </c>
      <c r="AB171" t="s">
        <v>3055</v>
      </c>
      <c r="AC171" s="723" t="s">
        <v>3218</v>
      </c>
      <c r="AD171" s="716" t="s">
        <v>3292</v>
      </c>
      <c r="AE171" s="716" t="s">
        <v>3292</v>
      </c>
      <c r="AF171" s="716" t="s">
        <v>3292</v>
      </c>
      <c r="AG171" s="716" t="s">
        <v>3292</v>
      </c>
      <c r="AH171" s="716" t="s">
        <v>3292</v>
      </c>
      <c r="AI171" s="716" t="s">
        <v>3292</v>
      </c>
      <c r="AJ171" s="716" t="s">
        <v>3292</v>
      </c>
      <c r="AK171" s="716" t="s">
        <v>3292</v>
      </c>
      <c r="AL171" s="716" t="s">
        <v>3292</v>
      </c>
      <c r="AM171" s="716" t="s">
        <v>3292</v>
      </c>
      <c r="AN171" s="716" t="s">
        <v>3292</v>
      </c>
      <c r="AO171" s="716" t="s">
        <v>3292</v>
      </c>
      <c r="AP171" s="716" t="s">
        <v>3292</v>
      </c>
      <c r="AQ171" s="716" t="s">
        <v>3292</v>
      </c>
      <c r="AR171" s="716">
        <v>0.19</v>
      </c>
      <c r="AS171" s="716">
        <v>0.56000000000000005</v>
      </c>
      <c r="AT171" s="716" t="s">
        <v>3292</v>
      </c>
      <c r="AU171" s="716" t="s">
        <v>3292</v>
      </c>
      <c r="AV171" s="716" t="s">
        <v>3292</v>
      </c>
      <c r="AW171" s="716" t="s">
        <v>3292</v>
      </c>
      <c r="AX171" s="716" t="s">
        <v>3292</v>
      </c>
      <c r="AY171" s="716" t="s">
        <v>3292</v>
      </c>
      <c r="AZ171" s="716" t="s">
        <v>3292</v>
      </c>
      <c r="BA171" s="716" t="s">
        <v>3292</v>
      </c>
      <c r="BB171" s="716" t="s">
        <v>3292</v>
      </c>
      <c r="BC171" s="716" t="s">
        <v>3292</v>
      </c>
    </row>
    <row r="172" spans="1:55" ht="32.15" customHeight="1">
      <c r="A172" s="717"/>
      <c r="B172" s="717"/>
      <c r="C172" s="717"/>
      <c r="D172" s="717"/>
      <c r="E172" s="717"/>
      <c r="F172" s="717"/>
      <c r="G172" s="717"/>
      <c r="H172" s="717"/>
      <c r="I172" s="717"/>
      <c r="J172" s="717"/>
      <c r="K172" s="717"/>
      <c r="L172" s="717"/>
      <c r="M172" s="717"/>
      <c r="N172" s="717"/>
      <c r="O172" s="717"/>
      <c r="P172" s="717" t="s">
        <v>521</v>
      </c>
      <c r="Q172" s="717" t="s">
        <v>2981</v>
      </c>
      <c r="R172" s="717" t="s">
        <v>2986</v>
      </c>
      <c r="S172" s="717" t="s">
        <v>3007</v>
      </c>
      <c r="T172" s="720" t="str" cm="1">
        <f t="array" ref="T172">_xlfn.TEXTJOIN("→",TRUE,_xlfn.UNIQUE(TRIM(CLEAN(_xlfn._xlws.FILTER('소재개발 실험항목_Total_AX팀 관리'!$H$5:$H$1558,('소재개발 실험항목_Total_AX팀 관리'!$C$5:$C$1558=$P172)*('소재개발 실험항목_Total_AX팀 관리'!$D$5:$D$1558=$Q172)*('소재개발 실험항목_Total_AX팀 관리'!$E$5:$E$1558=$R172)*('소재개발 실험항목_Total_AX팀 관리'!$F$5:$F$1558=$S172)*('소재개발 실험항목_Total_AX팀 관리'!$H$5:$H$1558&lt;&gt;""),"")))))</f>
        <v>비어있는 충방전 채널에 모노셀 체결</v>
      </c>
      <c r="U172" s="724">
        <f>SUMIFS('소재개발 실험항목_Total_AX팀 관리'!$V$5:$V$1558,'소재개발 실험항목_Total_AX팀 관리'!$C$5:$C$1558,$P172,'소재개발 실험항목_Total_AX팀 관리'!$D$5:$D$1558,$Q172,'소재개발 실험항목_Total_AX팀 관리'!$E$5:$E$1558,$R172,'소재개발 실험항목_Total_AX팀 관리'!$F$5:$F$1558,$S172)</f>
        <v>0</v>
      </c>
      <c r="V172" s="724">
        <f>SUMIFS('소재개발 실험항목_Total_AX팀 관리'!$Y$5:$Y$1558,'소재개발 실험항목_Total_AX팀 관리'!$C$5:$C$1558,$P172,'소재개발 실험항목_Total_AX팀 관리'!$D$5:$D$1558,$Q172,'소재개발 실험항목_Total_AX팀 관리'!$E$5:$E$1558,$R172,'소재개발 실험항목_Total_AX팀 관리'!$F$5:$F$1558,$S172)</f>
        <v>0</v>
      </c>
      <c r="W172" s="725">
        <f t="shared" si="5"/>
        <v>0</v>
      </c>
      <c r="X172" s="725">
        <f t="shared" si="5"/>
        <v>0</v>
      </c>
      <c r="Z172" t="s">
        <v>2981</v>
      </c>
      <c r="AA172" t="s">
        <v>2986</v>
      </c>
      <c r="AB172" t="s">
        <v>3004</v>
      </c>
      <c r="AC172" s="723" t="s">
        <v>3219</v>
      </c>
      <c r="AD172" s="716" t="s">
        <v>3292</v>
      </c>
      <c r="AE172" s="716" t="s">
        <v>3292</v>
      </c>
      <c r="AF172" s="716" t="s">
        <v>3292</v>
      </c>
      <c r="AG172" s="716" t="s">
        <v>3292</v>
      </c>
      <c r="AH172" s="716" t="s">
        <v>3292</v>
      </c>
      <c r="AI172" s="716" t="s">
        <v>3292</v>
      </c>
      <c r="AJ172" s="716">
        <v>0.05</v>
      </c>
      <c r="AK172" s="716">
        <v>0.25</v>
      </c>
      <c r="AL172" s="716">
        <v>0.02</v>
      </c>
      <c r="AM172" s="716">
        <v>0.08</v>
      </c>
      <c r="AN172" s="716">
        <v>0.05</v>
      </c>
      <c r="AO172" s="716">
        <v>0.25</v>
      </c>
      <c r="AP172" s="716" t="s">
        <v>3292</v>
      </c>
      <c r="AQ172" s="716" t="s">
        <v>3292</v>
      </c>
      <c r="AR172" s="716" t="s">
        <v>3292</v>
      </c>
      <c r="AS172" s="716" t="s">
        <v>3292</v>
      </c>
      <c r="AT172" s="716" t="s">
        <v>3292</v>
      </c>
      <c r="AU172" s="716" t="s">
        <v>3292</v>
      </c>
      <c r="AV172" s="716" t="s">
        <v>3292</v>
      </c>
      <c r="AW172" s="716" t="s">
        <v>3292</v>
      </c>
      <c r="AX172" s="716" t="s">
        <v>3292</v>
      </c>
      <c r="AY172" s="716" t="s">
        <v>3292</v>
      </c>
      <c r="AZ172" s="716" t="s">
        <v>3292</v>
      </c>
      <c r="BA172" s="716" t="s">
        <v>3292</v>
      </c>
      <c r="BB172" s="716" t="s">
        <v>3292</v>
      </c>
      <c r="BC172" s="716" t="s">
        <v>3292</v>
      </c>
    </row>
    <row r="173" spans="1:55" ht="32.15" customHeight="1">
      <c r="A173" s="717"/>
      <c r="B173" s="717"/>
      <c r="C173" s="717"/>
      <c r="D173" s="717"/>
      <c r="E173" s="717"/>
      <c r="F173" s="717"/>
      <c r="G173" s="717"/>
      <c r="H173" s="717"/>
      <c r="I173" s="717"/>
      <c r="J173" s="717"/>
      <c r="K173" s="717"/>
      <c r="L173" s="717"/>
      <c r="M173" s="717"/>
      <c r="N173" s="717"/>
      <c r="O173" s="717"/>
      <c r="P173" s="717" t="s">
        <v>521</v>
      </c>
      <c r="Q173" s="717" t="s">
        <v>2981</v>
      </c>
      <c r="R173" s="717" t="s">
        <v>2987</v>
      </c>
      <c r="S173" s="717" t="s">
        <v>770</v>
      </c>
      <c r="T173" s="720" t="str" cm="1">
        <f t="array" ref="T173">_xlfn.TEXTJOIN("→",TRUE,_xlfn.UNIQUE(TRIM(CLEAN(_xlfn._xlws.FILTER('소재개발 실험항목_Total_AX팀 관리'!$H$5:$H$1558,('소재개발 실험항목_Total_AX팀 관리'!$C$5:$C$1558=$P173)*('소재개발 실험항목_Total_AX팀 관리'!$D$5:$D$1558=$Q173)*('소재개발 실험항목_Total_AX팀 관리'!$E$5:$E$1558=$R173)*('소재개발 실험항목_Total_AX팀 관리'!$F$5:$F$1558=$S173)*('소재개발 실험항목_Total_AX팀 관리'!$H$5:$H$1558&lt;&gt;""),"")))))</f>
        <v>충방전 평가 진행 (0.1C 충/방 1회 측정)→Data 정리→Rate별 평가→가속화 평가→활성화 및 SOC 설정→챔버 온도 설정→저온출력 평가</v>
      </c>
      <c r="U173" s="724">
        <f>SUMIFS('소재개발 실험항목_Total_AX팀 관리'!$V$5:$V$1558,'소재개발 실험항목_Total_AX팀 관리'!$C$5:$C$1558,$P173,'소재개발 실험항목_Total_AX팀 관리'!$D$5:$D$1558,$Q173,'소재개발 실험항목_Total_AX팀 관리'!$E$5:$E$1558,$R173,'소재개발 실험항목_Total_AX팀 관리'!$F$5:$F$1558,$S173)</f>
        <v>493.91999999999996</v>
      </c>
      <c r="V173" s="724">
        <f>SUMIFS('소재개발 실험항목_Total_AX팀 관리'!$Y$5:$Y$1558,'소재개발 실험항목_Total_AX팀 관리'!$C$5:$C$1558,$P173,'소재개발 실험항목_Total_AX팀 관리'!$D$5:$D$1558,$Q173,'소재개발 실험항목_Total_AX팀 관리'!$E$5:$E$1558,$R173,'소재개발 실험항목_Total_AX팀 관리'!$F$5:$F$1558,$S173)</f>
        <v>987.83999999999992</v>
      </c>
      <c r="W173" s="725">
        <f t="shared" si="5"/>
        <v>0.28063636363636363</v>
      </c>
      <c r="X173" s="725">
        <f t="shared" si="5"/>
        <v>0.56127272727272726</v>
      </c>
      <c r="Z173" t="s">
        <v>2981</v>
      </c>
      <c r="AA173" t="s">
        <v>2986</v>
      </c>
      <c r="AB173" t="s">
        <v>3004</v>
      </c>
      <c r="AC173" s="723" t="s">
        <v>3220</v>
      </c>
      <c r="AD173" s="716" t="s">
        <v>3292</v>
      </c>
      <c r="AE173" s="716" t="s">
        <v>3292</v>
      </c>
      <c r="AF173" s="716" t="s">
        <v>3292</v>
      </c>
      <c r="AG173" s="716" t="s">
        <v>3292</v>
      </c>
      <c r="AH173" s="716" t="s">
        <v>3292</v>
      </c>
      <c r="AI173" s="716" t="s">
        <v>3292</v>
      </c>
      <c r="AJ173" s="716" t="s">
        <v>3292</v>
      </c>
      <c r="AK173" s="716" t="s">
        <v>3292</v>
      </c>
      <c r="AL173" s="716" t="s">
        <v>3292</v>
      </c>
      <c r="AM173" s="716" t="s">
        <v>3292</v>
      </c>
      <c r="AN173" s="716" t="s">
        <v>3292</v>
      </c>
      <c r="AO173" s="716" t="s">
        <v>3292</v>
      </c>
      <c r="AP173" s="716" t="s">
        <v>3292</v>
      </c>
      <c r="AQ173" s="716" t="s">
        <v>3292</v>
      </c>
      <c r="AR173" s="716" t="s">
        <v>3292</v>
      </c>
      <c r="AS173" s="716" t="s">
        <v>3292</v>
      </c>
      <c r="AT173" s="716">
        <v>0.02</v>
      </c>
      <c r="AU173" s="716">
        <v>0.04</v>
      </c>
      <c r="AV173" s="716">
        <v>0.03</v>
      </c>
      <c r="AW173" s="716">
        <v>0.03</v>
      </c>
      <c r="AX173" s="716" t="s">
        <v>3292</v>
      </c>
      <c r="AY173" s="716" t="s">
        <v>3292</v>
      </c>
      <c r="AZ173" s="716" t="s">
        <v>3292</v>
      </c>
      <c r="BA173" s="716" t="s">
        <v>3292</v>
      </c>
      <c r="BB173" s="716" t="s">
        <v>3292</v>
      </c>
      <c r="BC173" s="716" t="s">
        <v>3292</v>
      </c>
    </row>
    <row r="174" spans="1:55" ht="32.15" customHeight="1">
      <c r="A174" s="717"/>
      <c r="B174" s="717"/>
      <c r="C174" s="717"/>
      <c r="D174" s="717"/>
      <c r="E174" s="717"/>
      <c r="F174" s="717"/>
      <c r="G174" s="717"/>
      <c r="H174" s="717"/>
      <c r="I174" s="717"/>
      <c r="J174" s="717"/>
      <c r="K174" s="717"/>
      <c r="L174" s="717"/>
      <c r="M174" s="717"/>
      <c r="N174" s="717"/>
      <c r="O174" s="717"/>
      <c r="P174" s="717" t="s">
        <v>709</v>
      </c>
      <c r="Q174" s="717" t="s">
        <v>2979</v>
      </c>
      <c r="R174" s="717" t="s">
        <v>2990</v>
      </c>
      <c r="S174" s="717" t="s">
        <v>3022</v>
      </c>
      <c r="T174" s="720" t="str" cm="1">
        <f t="array" ref="T174">_xlfn.TEXTJOIN("→",TRUE,_xlfn.UNIQUE(TRIM(CLEAN(_xlfn._xlws.FILTER('소재개발 실험항목_Total_AX팀 관리'!$H$5:$H$1558,('소재개발 실험항목_Total_AX팀 관리'!$C$5:$C$1558=$P174)*('소재개발 실험항목_Total_AX팀 관리'!$D$5:$D$1558=$Q174)*('소재개발 실험항목_Total_AX팀 관리'!$E$5:$E$1558=$R174)*('소재개발 실험항목_Total_AX팀 관리'!$F$5:$F$1558=$S174)*('소재개발 실험항목_Total_AX팀 관리'!$H$5:$H$1558&lt;&gt;""),"")))))</f>
        <v>샘플 무게 측정→셀 평가 및 Data 정리</v>
      </c>
      <c r="U174" s="724">
        <f>SUMIFS('소재개발 실험항목_Total_AX팀 관리'!$V$5:$V$1558,'소재개발 실험항목_Total_AX팀 관리'!$C$5:$C$1558,$P174,'소재개발 실험항목_Total_AX팀 관리'!$D$5:$D$1558,$Q174,'소재개발 실험항목_Total_AX팀 관리'!$E$5:$E$1558,$R174,'소재개발 실험항목_Total_AX팀 관리'!$F$5:$F$1558,$S174)</f>
        <v>244.8</v>
      </c>
      <c r="V174" s="724">
        <f>SUMIFS('소재개발 실험항목_Total_AX팀 관리'!$Y$5:$Y$1558,'소재개발 실험항목_Total_AX팀 관리'!$C$5:$C$1558,$P174,'소재개발 실험항목_Total_AX팀 관리'!$D$5:$D$1558,$Q174,'소재개발 실험항목_Total_AX팀 관리'!$E$5:$E$1558,$R174,'소재개발 실험항목_Total_AX팀 관리'!$F$5:$F$1558,$S174)</f>
        <v>367.20000000000005</v>
      </c>
      <c r="W174" s="725">
        <f t="shared" si="5"/>
        <v>0.1390909090909091</v>
      </c>
      <c r="X174" s="725">
        <f t="shared" si="5"/>
        <v>0.20863636363636368</v>
      </c>
      <c r="Z174" t="s">
        <v>2981</v>
      </c>
      <c r="AA174" t="s">
        <v>2986</v>
      </c>
      <c r="AB174" t="s">
        <v>3004</v>
      </c>
      <c r="AC174" s="723" t="s">
        <v>1053</v>
      </c>
      <c r="AD174" s="716" t="s">
        <v>3292</v>
      </c>
      <c r="AE174" s="716" t="s">
        <v>3292</v>
      </c>
      <c r="AF174" s="716" t="s">
        <v>3292</v>
      </c>
      <c r="AG174" s="716" t="s">
        <v>3292</v>
      </c>
      <c r="AH174" s="716">
        <v>0.04</v>
      </c>
      <c r="AI174" s="716">
        <v>0.05</v>
      </c>
      <c r="AJ174" s="716" t="s">
        <v>3292</v>
      </c>
      <c r="AK174" s="716" t="s">
        <v>3292</v>
      </c>
      <c r="AL174" s="716" t="s">
        <v>3292</v>
      </c>
      <c r="AM174" s="716" t="s">
        <v>3292</v>
      </c>
      <c r="AN174" s="716" t="s">
        <v>3292</v>
      </c>
      <c r="AO174" s="716" t="s">
        <v>3292</v>
      </c>
      <c r="AP174" s="716" t="s">
        <v>3292</v>
      </c>
      <c r="AQ174" s="716" t="s">
        <v>3292</v>
      </c>
      <c r="AR174" s="716">
        <v>0.2</v>
      </c>
      <c r="AS174" s="716">
        <v>0.27</v>
      </c>
      <c r="AT174" s="716" t="s">
        <v>3292</v>
      </c>
      <c r="AU174" s="716" t="s">
        <v>3292</v>
      </c>
      <c r="AV174" s="716" t="s">
        <v>3292</v>
      </c>
      <c r="AW174" s="716" t="s">
        <v>3292</v>
      </c>
      <c r="AX174" s="716" t="s">
        <v>3292</v>
      </c>
      <c r="AY174" s="716" t="s">
        <v>3292</v>
      </c>
      <c r="AZ174" s="716" t="s">
        <v>3292</v>
      </c>
      <c r="BA174" s="716" t="s">
        <v>3292</v>
      </c>
      <c r="BB174" s="716" t="s">
        <v>3292</v>
      </c>
      <c r="BC174" s="716" t="s">
        <v>3292</v>
      </c>
    </row>
    <row r="175" spans="1:55" ht="32.15" customHeight="1">
      <c r="A175" s="717"/>
      <c r="B175" s="717"/>
      <c r="C175" s="717"/>
      <c r="D175" s="717"/>
      <c r="E175" s="717"/>
      <c r="F175" s="717"/>
      <c r="G175" s="717"/>
      <c r="H175" s="717"/>
      <c r="I175" s="717"/>
      <c r="J175" s="717"/>
      <c r="K175" s="717"/>
      <c r="L175" s="717"/>
      <c r="M175" s="717"/>
      <c r="N175" s="717"/>
      <c r="O175" s="717"/>
      <c r="P175" s="717" t="s">
        <v>709</v>
      </c>
      <c r="Q175" s="717" t="s">
        <v>2979</v>
      </c>
      <c r="R175" s="717" t="s">
        <v>174</v>
      </c>
      <c r="S175" s="717" t="s">
        <v>3030</v>
      </c>
      <c r="T175" s="720" t="str" cm="1">
        <f t="array" ref="T175">_xlfn.TEXTJOIN("→",TRUE,_xlfn.UNIQUE(TRIM(CLEAN(_xlfn._xlws.FILTER('소재개발 실험항목_Total_AX팀 관리'!$H$5:$H$1558,('소재개발 실험항목_Total_AX팀 관리'!$C$5:$C$1558=$P175)*('소재개발 실험항목_Total_AX팀 관리'!$D$5:$D$1558=$Q175)*('소재개발 실험항목_Total_AX팀 관리'!$E$5:$E$1558=$R175)*('소재개발 실험항목_Total_AX팀 관리'!$F$5:$F$1558=$S175)*('소재개발 실험항목_Total_AX팀 관리'!$H$5:$H$1558&lt;&gt;""),"")))))</f>
        <v>Pellet 만들기→측정 전 전처리→측정→Data 비교 및 결과정리</v>
      </c>
      <c r="U175" s="724">
        <f>SUMIFS('소재개발 실험항목_Total_AX팀 관리'!$V$5:$V$1558,'소재개발 실험항목_Total_AX팀 관리'!$C$5:$C$1558,$P175,'소재개발 실험항목_Total_AX팀 관리'!$D$5:$D$1558,$Q175,'소재개발 실험항목_Total_AX팀 관리'!$E$5:$E$1558,$R175,'소재개발 실험항목_Total_AX팀 관리'!$F$5:$F$1558,$S175)</f>
        <v>1044</v>
      </c>
      <c r="V175" s="724">
        <f>SUMIFS('소재개발 실험항목_Total_AX팀 관리'!$Y$5:$Y$1558,'소재개발 실험항목_Total_AX팀 관리'!$C$5:$C$1558,$P175,'소재개발 실험항목_Total_AX팀 관리'!$D$5:$D$1558,$Q175,'소재개발 실험항목_Total_AX팀 관리'!$E$5:$E$1558,$R175,'소재개발 실험항목_Total_AX팀 관리'!$F$5:$F$1558,$S175)</f>
        <v>1566</v>
      </c>
      <c r="W175" s="725">
        <f t="shared" si="5"/>
        <v>0.59318181818181814</v>
      </c>
      <c r="X175" s="725">
        <f t="shared" si="5"/>
        <v>0.88977272727272727</v>
      </c>
      <c r="Z175" t="s">
        <v>2981</v>
      </c>
      <c r="AA175" t="s">
        <v>2986</v>
      </c>
      <c r="AB175" t="s">
        <v>3029</v>
      </c>
      <c r="AC175" s="723" t="s">
        <v>3221</v>
      </c>
      <c r="AD175" s="716" t="s">
        <v>3292</v>
      </c>
      <c r="AE175" s="716" t="s">
        <v>3292</v>
      </c>
      <c r="AF175" s="716" t="s">
        <v>3292</v>
      </c>
      <c r="AG175" s="716" t="s">
        <v>3292</v>
      </c>
      <c r="AH175" s="716" t="s">
        <v>3292</v>
      </c>
      <c r="AI175" s="716" t="s">
        <v>3292</v>
      </c>
      <c r="AJ175" s="716" t="s">
        <v>3292</v>
      </c>
      <c r="AK175" s="716" t="s">
        <v>3292</v>
      </c>
      <c r="AL175" s="716" t="s">
        <v>3292</v>
      </c>
      <c r="AM175" s="716" t="s">
        <v>3292</v>
      </c>
      <c r="AN175" s="716" t="s">
        <v>3292</v>
      </c>
      <c r="AO175" s="716" t="s">
        <v>3292</v>
      </c>
      <c r="AP175" s="716" t="s">
        <v>3292</v>
      </c>
      <c r="AQ175" s="716" t="s">
        <v>3292</v>
      </c>
      <c r="AR175" s="716" t="s">
        <v>3292</v>
      </c>
      <c r="AS175" s="716" t="s">
        <v>3292</v>
      </c>
      <c r="AT175" s="716" t="s">
        <v>3292</v>
      </c>
      <c r="AU175" s="716" t="s">
        <v>3292</v>
      </c>
      <c r="AV175" s="716" t="s">
        <v>3292</v>
      </c>
      <c r="AW175" s="716" t="s">
        <v>3292</v>
      </c>
      <c r="AX175" s="716" t="s">
        <v>3292</v>
      </c>
      <c r="AY175" s="716" t="s">
        <v>3292</v>
      </c>
      <c r="AZ175" s="716" t="s">
        <v>3292</v>
      </c>
      <c r="BA175" s="716" t="s">
        <v>3292</v>
      </c>
      <c r="BB175" s="716" t="s">
        <v>3292</v>
      </c>
      <c r="BC175" s="716" t="s">
        <v>3292</v>
      </c>
    </row>
    <row r="176" spans="1:55" ht="32.15" customHeight="1">
      <c r="A176" s="717"/>
      <c r="B176" s="717"/>
      <c r="C176" s="717"/>
      <c r="D176" s="717"/>
      <c r="E176" s="717"/>
      <c r="F176" s="717"/>
      <c r="G176" s="717"/>
      <c r="H176" s="717"/>
      <c r="I176" s="717"/>
      <c r="J176" s="717"/>
      <c r="K176" s="717"/>
      <c r="L176" s="717"/>
      <c r="M176" s="717"/>
      <c r="N176" s="717"/>
      <c r="O176" s="717"/>
      <c r="P176" s="717" t="s">
        <v>709</v>
      </c>
      <c r="Q176" s="717" t="s">
        <v>2979</v>
      </c>
      <c r="R176" s="717" t="s">
        <v>174</v>
      </c>
      <c r="S176" s="717" t="s">
        <v>2034</v>
      </c>
      <c r="T176" s="720" t="str" cm="1">
        <f t="array" ref="T176">_xlfn.TEXTJOIN("→",TRUE,_xlfn.UNIQUE(TRIM(CLEAN(_xlfn._xlws.FILTER('소재개발 실험항목_Total_AX팀 관리'!$H$5:$H$1558,('소재개발 실험항목_Total_AX팀 관리'!$C$5:$C$1558=$P176)*('소재개발 실험항목_Total_AX팀 관리'!$D$5:$D$1558=$Q176)*('소재개발 실험항목_Total_AX팀 관리'!$E$5:$E$1558=$R176)*('소재개발 실험항목_Total_AX팀 관리'!$F$5:$F$1558=$S176)*('소재개발 실험항목_Total_AX팀 관리'!$H$5:$H$1558&lt;&gt;""),"")))))</f>
        <v>샘플 소분 및 샘플링→전처리→무게 측정→측정 준비→측정→Data 정리→세척 및 정리</v>
      </c>
      <c r="U176" s="724">
        <f>SUMIFS('소재개발 실험항목_Total_AX팀 관리'!$V$5:$V$1558,'소재개발 실험항목_Total_AX팀 관리'!$C$5:$C$1558,$P176,'소재개발 실험항목_Total_AX팀 관리'!$D$5:$D$1558,$Q176,'소재개발 실험항목_Total_AX팀 관리'!$E$5:$E$1558,$R176,'소재개발 실험항목_Total_AX팀 관리'!$F$5:$F$1558,$S176)</f>
        <v>288</v>
      </c>
      <c r="V176" s="724">
        <f>SUMIFS('소재개발 실험항목_Total_AX팀 관리'!$Y$5:$Y$1558,'소재개발 실험항목_Total_AX팀 관리'!$C$5:$C$1558,$P176,'소재개발 실험항목_Total_AX팀 관리'!$D$5:$D$1558,$Q176,'소재개발 실험항목_Total_AX팀 관리'!$E$5:$E$1558,$R176,'소재개발 실험항목_Total_AX팀 관리'!$F$5:$F$1558,$S176)</f>
        <v>432</v>
      </c>
      <c r="W176" s="725">
        <f t="shared" si="5"/>
        <v>0.16363636363636364</v>
      </c>
      <c r="X176" s="725">
        <f t="shared" si="5"/>
        <v>0.24545454545454545</v>
      </c>
      <c r="Z176" t="s">
        <v>2981</v>
      </c>
      <c r="AA176" t="s">
        <v>2986</v>
      </c>
      <c r="AB176" t="s">
        <v>3029</v>
      </c>
      <c r="AC176" s="723" t="s">
        <v>1048</v>
      </c>
      <c r="AD176" s="716" t="s">
        <v>3292</v>
      </c>
      <c r="AE176" s="716" t="s">
        <v>3292</v>
      </c>
      <c r="AF176" s="716" t="s">
        <v>3292</v>
      </c>
      <c r="AG176" s="716" t="s">
        <v>3292</v>
      </c>
      <c r="AH176" s="716" t="s">
        <v>3292</v>
      </c>
      <c r="AI176" s="716" t="s">
        <v>3292</v>
      </c>
      <c r="AJ176" s="716">
        <v>0.02</v>
      </c>
      <c r="AK176" s="716">
        <v>0.12</v>
      </c>
      <c r="AL176" s="716">
        <v>0.01</v>
      </c>
      <c r="AM176" s="716">
        <v>0.04</v>
      </c>
      <c r="AN176" s="716">
        <v>0.02</v>
      </c>
      <c r="AO176" s="716">
        <v>0.12</v>
      </c>
      <c r="AP176" s="716" t="s">
        <v>3292</v>
      </c>
      <c r="AQ176" s="716" t="s">
        <v>3292</v>
      </c>
      <c r="AR176" s="716" t="s">
        <v>3292</v>
      </c>
      <c r="AS176" s="716" t="s">
        <v>3292</v>
      </c>
      <c r="AT176" s="716" t="s">
        <v>3292</v>
      </c>
      <c r="AU176" s="716" t="s">
        <v>3292</v>
      </c>
      <c r="AV176" s="716" t="s">
        <v>3292</v>
      </c>
      <c r="AW176" s="716" t="s">
        <v>3292</v>
      </c>
      <c r="AX176" s="716" t="s">
        <v>3292</v>
      </c>
      <c r="AY176" s="716" t="s">
        <v>3292</v>
      </c>
      <c r="AZ176" s="716" t="s">
        <v>3292</v>
      </c>
      <c r="BA176" s="716" t="s">
        <v>3292</v>
      </c>
      <c r="BB176" s="716" t="s">
        <v>3292</v>
      </c>
      <c r="BC176" s="716" t="s">
        <v>3292</v>
      </c>
    </row>
    <row r="177" spans="1:55" ht="32.15" customHeight="1">
      <c r="A177" s="717"/>
      <c r="B177" s="717"/>
      <c r="C177" s="717"/>
      <c r="D177" s="717"/>
      <c r="E177" s="717"/>
      <c r="F177" s="717"/>
      <c r="G177" s="717"/>
      <c r="H177" s="717"/>
      <c r="I177" s="717"/>
      <c r="J177" s="717"/>
      <c r="K177" s="717"/>
      <c r="L177" s="717"/>
      <c r="M177" s="717"/>
      <c r="N177" s="717"/>
      <c r="O177" s="717"/>
      <c r="P177" s="717" t="s">
        <v>709</v>
      </c>
      <c r="Q177" s="717" t="s">
        <v>2979</v>
      </c>
      <c r="R177" s="717" t="s">
        <v>174</v>
      </c>
      <c r="S177" s="717" t="s">
        <v>3024</v>
      </c>
      <c r="T177" s="720" t="str" cm="1">
        <f t="array" ref="T177">_xlfn.TEXTJOIN("→",TRUE,_xlfn.UNIQUE(TRIM(CLEAN(_xlfn._xlws.FILTER('소재개발 실험항목_Total_AX팀 관리'!$H$5:$H$1558,('소재개발 실험항목_Total_AX팀 관리'!$C$5:$C$1558=$P177)*('소재개발 실험항목_Total_AX팀 관리'!$D$5:$D$1558=$Q177)*('소재개발 실험항목_Total_AX팀 관리'!$E$5:$E$1558=$R177)*('소재개발 실험항목_Total_AX팀 관리'!$F$5:$F$1558=$S177)*('소재개발 실험항목_Total_AX팀 관리'!$H$5:$H$1558&lt;&gt;""),"")))))</f>
        <v>장비 세팅→계량→측정 전 전처리→몰드 조립→측정장비에 몰드 결착→측정시작→세정→Data 정리</v>
      </c>
      <c r="U177" s="724">
        <f>SUMIFS('소재개발 실험항목_Total_AX팀 관리'!$V$5:$V$1558,'소재개발 실험항목_Total_AX팀 관리'!$C$5:$C$1558,$P177,'소재개발 실험항목_Total_AX팀 관리'!$D$5:$D$1558,$Q177,'소재개발 실험항목_Total_AX팀 관리'!$E$5:$E$1558,$R177,'소재개발 실험항목_Total_AX팀 관리'!$F$5:$F$1558,$S177)</f>
        <v>370.08000000000004</v>
      </c>
      <c r="V177" s="724">
        <f>SUMIFS('소재개발 실험항목_Total_AX팀 관리'!$Y$5:$Y$1558,'소재개발 실험항목_Total_AX팀 관리'!$C$5:$C$1558,$P177,'소재개발 실험항목_Total_AX팀 관리'!$D$5:$D$1558,$Q177,'소재개발 실험항목_Total_AX팀 관리'!$E$5:$E$1558,$R177,'소재개발 실험항목_Total_AX팀 관리'!$F$5:$F$1558,$S177)</f>
        <v>555.12</v>
      </c>
      <c r="W177" s="725">
        <f t="shared" si="5"/>
        <v>0.21027272727272731</v>
      </c>
      <c r="X177" s="725">
        <f t="shared" si="5"/>
        <v>0.31540909090909092</v>
      </c>
      <c r="Z177" t="s">
        <v>2981</v>
      </c>
      <c r="AA177" t="s">
        <v>2986</v>
      </c>
      <c r="AB177" t="s">
        <v>3005</v>
      </c>
      <c r="AC177" s="723" t="s">
        <v>3222</v>
      </c>
      <c r="AD177" s="716" t="s">
        <v>3292</v>
      </c>
      <c r="AE177" s="716" t="s">
        <v>3292</v>
      </c>
      <c r="AF177" s="716">
        <v>0.1</v>
      </c>
      <c r="AG177" s="716">
        <v>0.15</v>
      </c>
      <c r="AH177" s="716" t="s">
        <v>3292</v>
      </c>
      <c r="AI177" s="716" t="s">
        <v>3292</v>
      </c>
      <c r="AJ177" s="716" t="s">
        <v>3292</v>
      </c>
      <c r="AK177" s="716" t="s">
        <v>3292</v>
      </c>
      <c r="AL177" s="716" t="s">
        <v>3292</v>
      </c>
      <c r="AM177" s="716" t="s">
        <v>3292</v>
      </c>
      <c r="AN177" s="716" t="s">
        <v>3292</v>
      </c>
      <c r="AO177" s="716" t="s">
        <v>3292</v>
      </c>
      <c r="AP177" s="716">
        <v>0.1</v>
      </c>
      <c r="AQ177" s="716">
        <v>0.27</v>
      </c>
      <c r="AR177" s="716" t="s">
        <v>3292</v>
      </c>
      <c r="AS177" s="716" t="s">
        <v>3292</v>
      </c>
      <c r="AT177" s="716" t="s">
        <v>3292</v>
      </c>
      <c r="AU177" s="716" t="s">
        <v>3292</v>
      </c>
      <c r="AV177" s="716" t="s">
        <v>3292</v>
      </c>
      <c r="AW177" s="716" t="s">
        <v>3292</v>
      </c>
      <c r="AX177" s="716" t="s">
        <v>3292</v>
      </c>
      <c r="AY177" s="716" t="s">
        <v>3292</v>
      </c>
      <c r="AZ177" s="716" t="s">
        <v>3292</v>
      </c>
      <c r="BA177" s="716" t="s">
        <v>3292</v>
      </c>
      <c r="BB177" s="716" t="s">
        <v>3292</v>
      </c>
      <c r="BC177" s="716" t="s">
        <v>3292</v>
      </c>
    </row>
    <row r="178" spans="1:55" ht="32.15" customHeight="1">
      <c r="A178" s="717"/>
      <c r="B178" s="717"/>
      <c r="C178" s="717"/>
      <c r="D178" s="717"/>
      <c r="E178" s="717"/>
      <c r="F178" s="717"/>
      <c r="G178" s="717"/>
      <c r="H178" s="717"/>
      <c r="I178" s="717"/>
      <c r="J178" s="717"/>
      <c r="K178" s="717"/>
      <c r="L178" s="717"/>
      <c r="M178" s="717"/>
      <c r="N178" s="717"/>
      <c r="O178" s="717"/>
      <c r="P178" s="717" t="s">
        <v>709</v>
      </c>
      <c r="Q178" s="717" t="s">
        <v>2979</v>
      </c>
      <c r="R178" s="717" t="s">
        <v>174</v>
      </c>
      <c r="S178" s="717" t="s">
        <v>3031</v>
      </c>
      <c r="T178" s="720" t="str" cm="1">
        <f t="array" ref="T178">_xlfn.TEXTJOIN("→",TRUE,_xlfn.UNIQUE(TRIM(CLEAN(_xlfn._xlws.FILTER('소재개발 실험항목_Total_AX팀 관리'!$H$5:$H$1558,('소재개발 실험항목_Total_AX팀 관리'!$C$5:$C$1558=$P178)*('소재개발 실험항목_Total_AX팀 관리'!$D$5:$D$1558=$Q178)*('소재개발 실험항목_Total_AX팀 관리'!$E$5:$E$1558=$R178)*('소재개발 실험항목_Total_AX팀 관리'!$F$5:$F$1558=$S178)*('소재개발 실험항목_Total_AX팀 관리'!$H$5:$H$1558&lt;&gt;""),"")))))</f>
        <v>측정장비 셋팅→활물질 전처리→측정 및 계산</v>
      </c>
      <c r="U178" s="724">
        <f>SUMIFS('소재개발 실험항목_Total_AX팀 관리'!$V$5:$V$1558,'소재개발 실험항목_Total_AX팀 관리'!$C$5:$C$1558,$P178,'소재개발 실험항목_Total_AX팀 관리'!$D$5:$D$1558,$Q178,'소재개발 실험항목_Total_AX팀 관리'!$E$5:$E$1558,$R178,'소재개발 실험항목_Total_AX팀 관리'!$F$5:$F$1558,$S178)</f>
        <v>367.20000000000005</v>
      </c>
      <c r="V178" s="724">
        <f>SUMIFS('소재개발 실험항목_Total_AX팀 관리'!$Y$5:$Y$1558,'소재개발 실험항목_Total_AX팀 관리'!$C$5:$C$1558,$P178,'소재개발 실험항목_Total_AX팀 관리'!$D$5:$D$1558,$Q178,'소재개발 실험항목_Total_AX팀 관리'!$E$5:$E$1558,$R178,'소재개발 실험항목_Total_AX팀 관리'!$F$5:$F$1558,$S178)</f>
        <v>550.80000000000007</v>
      </c>
      <c r="W178" s="725">
        <f t="shared" si="5"/>
        <v>0.20863636363636368</v>
      </c>
      <c r="X178" s="725">
        <f t="shared" si="5"/>
        <v>0.31295454545454549</v>
      </c>
      <c r="Z178" t="s">
        <v>2981</v>
      </c>
      <c r="AA178" t="s">
        <v>2986</v>
      </c>
      <c r="AB178" t="s">
        <v>3005</v>
      </c>
      <c r="AC178" s="723" t="s">
        <v>3223</v>
      </c>
      <c r="AD178" s="716" t="s">
        <v>3292</v>
      </c>
      <c r="AE178" s="716" t="s">
        <v>3292</v>
      </c>
      <c r="AF178" s="716" t="s">
        <v>3292</v>
      </c>
      <c r="AG178" s="716" t="s">
        <v>3292</v>
      </c>
      <c r="AH178" s="716" t="s">
        <v>3292</v>
      </c>
      <c r="AI178" s="716" t="s">
        <v>3292</v>
      </c>
      <c r="AJ178" s="716">
        <v>0.25</v>
      </c>
      <c r="AK178" s="716">
        <v>0.98</v>
      </c>
      <c r="AL178" s="716">
        <v>7.0000000000000007E-2</v>
      </c>
      <c r="AM178" s="716">
        <v>0.27</v>
      </c>
      <c r="AN178" s="716">
        <v>0.25</v>
      </c>
      <c r="AO178" s="716">
        <v>0.98</v>
      </c>
      <c r="AP178" s="716" t="s">
        <v>3292</v>
      </c>
      <c r="AQ178" s="716" t="s">
        <v>3292</v>
      </c>
      <c r="AR178" s="716">
        <v>0.31</v>
      </c>
      <c r="AS178" s="716">
        <v>0.4</v>
      </c>
      <c r="AT178" s="716" t="s">
        <v>3292</v>
      </c>
      <c r="AU178" s="716" t="s">
        <v>3292</v>
      </c>
      <c r="AV178" s="716" t="s">
        <v>3292</v>
      </c>
      <c r="AW178" s="716" t="s">
        <v>3292</v>
      </c>
      <c r="AX178" s="716" t="s">
        <v>3292</v>
      </c>
      <c r="AY178" s="716" t="s">
        <v>3292</v>
      </c>
      <c r="AZ178" s="716" t="s">
        <v>3292</v>
      </c>
      <c r="BA178" s="716" t="s">
        <v>3292</v>
      </c>
      <c r="BB178" s="716" t="s">
        <v>3292</v>
      </c>
      <c r="BC178" s="716" t="s">
        <v>3292</v>
      </c>
    </row>
    <row r="179" spans="1:55" ht="32.15" customHeight="1">
      <c r="A179" s="717"/>
      <c r="B179" s="717"/>
      <c r="C179" s="717"/>
      <c r="D179" s="717"/>
      <c r="E179" s="717"/>
      <c r="F179" s="717"/>
      <c r="G179" s="717"/>
      <c r="H179" s="717"/>
      <c r="I179" s="717"/>
      <c r="J179" s="717"/>
      <c r="K179" s="717"/>
      <c r="L179" s="717"/>
      <c r="M179" s="717"/>
      <c r="N179" s="717"/>
      <c r="O179" s="717"/>
      <c r="P179" s="717" t="s">
        <v>709</v>
      </c>
      <c r="Q179" s="717" t="s">
        <v>2979</v>
      </c>
      <c r="R179" s="717" t="s">
        <v>174</v>
      </c>
      <c r="S179" s="717" t="s">
        <v>839</v>
      </c>
      <c r="T179" s="720" t="str" cm="1">
        <f t="array" ref="T179">_xlfn.TEXTJOIN("→",TRUE,_xlfn.UNIQUE(TRIM(CLEAN(_xlfn._xlws.FILTER('소재개발 실험항목_Total_AX팀 관리'!$H$5:$H$1558,('소재개발 실험항목_Total_AX팀 관리'!$C$5:$C$1558=$P179)*('소재개발 실험항목_Total_AX팀 관리'!$D$5:$D$1558=$Q179)*('소재개발 실험항목_Total_AX팀 관리'!$E$5:$E$1558=$R179)*('소재개발 실험항목_Total_AX팀 관리'!$F$5:$F$1558=$S179)*('소재개발 실험항목_Total_AX팀 관리'!$H$5:$H$1558&lt;&gt;""),"")))))</f>
        <v>시료 준비→장비 세팅→전처리→샘플 loading 및 측정→장비 세척→data 추출 및 정리</v>
      </c>
      <c r="U179" s="724">
        <f>SUMIFS('소재개발 실험항목_Total_AX팀 관리'!$V$5:$V$1558,'소재개발 실험항목_Total_AX팀 관리'!$C$5:$C$1558,$P179,'소재개발 실험항목_Total_AX팀 관리'!$D$5:$D$1558,$Q179,'소재개발 실험항목_Total_AX팀 관리'!$E$5:$E$1558,$R179,'소재개발 실험항목_Total_AX팀 관리'!$F$5:$F$1558,$S179)</f>
        <v>345.6</v>
      </c>
      <c r="V179" s="724">
        <f>SUMIFS('소재개발 실험항목_Total_AX팀 관리'!$Y$5:$Y$1558,'소재개발 실험항목_Total_AX팀 관리'!$C$5:$C$1558,$P179,'소재개발 실험항목_Total_AX팀 관리'!$D$5:$D$1558,$Q179,'소재개발 실험항목_Total_AX팀 관리'!$E$5:$E$1558,$R179,'소재개발 실험항목_Total_AX팀 관리'!$F$5:$F$1558,$S179)</f>
        <v>518.4</v>
      </c>
      <c r="W179" s="725">
        <f t="shared" si="5"/>
        <v>0.19636363636363638</v>
      </c>
      <c r="X179" s="725">
        <f t="shared" si="5"/>
        <v>0.29454545454545455</v>
      </c>
      <c r="Z179" t="s">
        <v>2981</v>
      </c>
      <c r="AA179" t="s">
        <v>2986</v>
      </c>
      <c r="AB179" t="s">
        <v>3005</v>
      </c>
      <c r="AC179" s="723" t="s">
        <v>3224</v>
      </c>
      <c r="AD179" s="716">
        <v>0.48</v>
      </c>
      <c r="AE179" s="716">
        <v>0.72</v>
      </c>
      <c r="AF179" s="716" t="s">
        <v>3292</v>
      </c>
      <c r="AG179" s="716" t="s">
        <v>3292</v>
      </c>
      <c r="AH179" s="716">
        <v>0.27</v>
      </c>
      <c r="AI179" s="716">
        <v>0.36</v>
      </c>
      <c r="AJ179" s="716" t="s">
        <v>3292</v>
      </c>
      <c r="AK179" s="716" t="s">
        <v>3292</v>
      </c>
      <c r="AL179" s="716" t="s">
        <v>3292</v>
      </c>
      <c r="AM179" s="716" t="s">
        <v>3292</v>
      </c>
      <c r="AN179" s="716" t="s">
        <v>3292</v>
      </c>
      <c r="AO179" s="716" t="s">
        <v>3292</v>
      </c>
      <c r="AP179" s="716" t="s">
        <v>3292</v>
      </c>
      <c r="AQ179" s="716" t="s">
        <v>3292</v>
      </c>
      <c r="AR179" s="716" t="s">
        <v>3292</v>
      </c>
      <c r="AS179" s="716" t="s">
        <v>3292</v>
      </c>
      <c r="AT179" s="716" t="s">
        <v>3292</v>
      </c>
      <c r="AU179" s="716" t="s">
        <v>3292</v>
      </c>
      <c r="AV179" s="716" t="s">
        <v>3292</v>
      </c>
      <c r="AW179" s="716" t="s">
        <v>3292</v>
      </c>
      <c r="AX179" s="716" t="s">
        <v>3292</v>
      </c>
      <c r="AY179" s="716" t="s">
        <v>3292</v>
      </c>
      <c r="AZ179" s="716" t="s">
        <v>3292</v>
      </c>
      <c r="BA179" s="716" t="s">
        <v>3292</v>
      </c>
      <c r="BB179" s="716" t="s">
        <v>3292</v>
      </c>
      <c r="BC179" s="716" t="s">
        <v>3292</v>
      </c>
    </row>
    <row r="180" spans="1:55" ht="32.15" customHeight="1">
      <c r="A180" s="717"/>
      <c r="B180" s="717"/>
      <c r="C180" s="717"/>
      <c r="D180" s="717"/>
      <c r="E180" s="717"/>
      <c r="F180" s="717"/>
      <c r="G180" s="717"/>
      <c r="H180" s="717"/>
      <c r="I180" s="717"/>
      <c r="J180" s="717"/>
      <c r="K180" s="717"/>
      <c r="L180" s="717"/>
      <c r="M180" s="717"/>
      <c r="N180" s="717"/>
      <c r="O180" s="717"/>
      <c r="P180" s="717" t="s">
        <v>709</v>
      </c>
      <c r="Q180" s="717" t="s">
        <v>2979</v>
      </c>
      <c r="R180" s="717" t="s">
        <v>174</v>
      </c>
      <c r="S180" s="717" t="s">
        <v>244</v>
      </c>
      <c r="T180" s="720" t="str" cm="1">
        <f t="array" ref="T180">_xlfn.TEXTJOIN("→",TRUE,_xlfn.UNIQUE(TRIM(CLEAN(_xlfn._xlws.FILTER('소재개발 실험항목_Total_AX팀 관리'!$H$5:$H$1558,('소재개발 실험항목_Total_AX팀 관리'!$C$5:$C$1558=$P180)*('소재개발 실험항목_Total_AX팀 관리'!$D$5:$D$1558=$Q180)*('소재개발 실험항목_Total_AX팀 관리'!$E$5:$E$1558=$R180)*('소재개발 실험항목_Total_AX팀 관리'!$F$5:$F$1558=$S180)*('소재개발 실험항목_Total_AX팀 관리'!$H$5:$H$1558&lt;&gt;""),"")))))</f>
        <v>샘플링→샘플 홀더 장비로 투입→이미지 생성→EDS 분석→Data 저장→샘플 홀더 자동 배출→샘플 홀더 클리닝</v>
      </c>
      <c r="U180" s="724">
        <f>SUMIFS('소재개발 실험항목_Total_AX팀 관리'!$V$5:$V$1558,'소재개발 실험항목_Total_AX팀 관리'!$C$5:$C$1558,$P180,'소재개발 실험항목_Total_AX팀 관리'!$D$5:$D$1558,$Q180,'소재개발 실험항목_Total_AX팀 관리'!$E$5:$E$1558,$R180,'소재개발 실험항목_Total_AX팀 관리'!$F$5:$F$1558,$S180)</f>
        <v>720.00000000000011</v>
      </c>
      <c r="V180" s="724">
        <f>SUMIFS('소재개발 실험항목_Total_AX팀 관리'!$Y$5:$Y$1558,'소재개발 실험항목_Total_AX팀 관리'!$C$5:$C$1558,$P180,'소재개발 실험항목_Total_AX팀 관리'!$D$5:$D$1558,$Q180,'소재개발 실험항목_Total_AX팀 관리'!$E$5:$E$1558,$R180,'소재개발 실험항목_Total_AX팀 관리'!$F$5:$F$1558,$S180)</f>
        <v>1080</v>
      </c>
      <c r="W180" s="725">
        <f t="shared" si="5"/>
        <v>0.40909090909090917</v>
      </c>
      <c r="X180" s="725">
        <f t="shared" si="5"/>
        <v>0.61363636363636365</v>
      </c>
      <c r="Z180" t="s">
        <v>2981</v>
      </c>
      <c r="AA180" t="s">
        <v>2986</v>
      </c>
      <c r="AB180" t="s">
        <v>3005</v>
      </c>
      <c r="AC180" s="723" t="s">
        <v>3225</v>
      </c>
      <c r="AD180" s="716" t="s">
        <v>3292</v>
      </c>
      <c r="AE180" s="716" t="s">
        <v>3292</v>
      </c>
      <c r="AF180" s="716" t="s">
        <v>3292</v>
      </c>
      <c r="AG180" s="716" t="s">
        <v>3292</v>
      </c>
      <c r="AH180" s="716" t="s">
        <v>3292</v>
      </c>
      <c r="AI180" s="716" t="s">
        <v>3292</v>
      </c>
      <c r="AJ180" s="716" t="s">
        <v>3292</v>
      </c>
      <c r="AK180" s="716" t="s">
        <v>3292</v>
      </c>
      <c r="AL180" s="716" t="s">
        <v>3292</v>
      </c>
      <c r="AM180" s="716" t="s">
        <v>3292</v>
      </c>
      <c r="AN180" s="716" t="s">
        <v>3292</v>
      </c>
      <c r="AO180" s="716" t="s">
        <v>3292</v>
      </c>
      <c r="AP180" s="716" t="s">
        <v>3292</v>
      </c>
      <c r="AQ180" s="716" t="s">
        <v>3292</v>
      </c>
      <c r="AR180" s="716" t="s">
        <v>3292</v>
      </c>
      <c r="AS180" s="716" t="s">
        <v>3292</v>
      </c>
      <c r="AT180" s="716">
        <v>0.33</v>
      </c>
      <c r="AU180" s="716">
        <v>0.65</v>
      </c>
      <c r="AV180" s="716">
        <v>0.11</v>
      </c>
      <c r="AW180" s="716">
        <v>0.11</v>
      </c>
      <c r="AX180" s="716" t="s">
        <v>3292</v>
      </c>
      <c r="AY180" s="716" t="s">
        <v>3292</v>
      </c>
      <c r="AZ180" s="716" t="s">
        <v>3292</v>
      </c>
      <c r="BA180" s="716" t="s">
        <v>3292</v>
      </c>
      <c r="BB180" s="716" t="s">
        <v>3292</v>
      </c>
      <c r="BC180" s="716" t="s">
        <v>3292</v>
      </c>
    </row>
    <row r="181" spans="1:55" ht="32.15" customHeight="1">
      <c r="A181" s="717"/>
      <c r="B181" s="717"/>
      <c r="C181" s="717"/>
      <c r="D181" s="717"/>
      <c r="E181" s="717"/>
      <c r="F181" s="717"/>
      <c r="G181" s="717"/>
      <c r="H181" s="717"/>
      <c r="I181" s="717"/>
      <c r="J181" s="717"/>
      <c r="K181" s="717"/>
      <c r="L181" s="717"/>
      <c r="M181" s="717"/>
      <c r="N181" s="717"/>
      <c r="O181" s="717"/>
      <c r="P181" s="717" t="s">
        <v>709</v>
      </c>
      <c r="Q181" s="717" t="s">
        <v>2979</v>
      </c>
      <c r="R181" s="717" t="s">
        <v>174</v>
      </c>
      <c r="S181" s="717" t="s">
        <v>94</v>
      </c>
      <c r="T181" s="720" t="str" cm="1">
        <f t="array" ref="T181">_xlfn.TEXTJOIN("→",TRUE,_xlfn.UNIQUE(TRIM(CLEAN(_xlfn._xlws.FILTER('소재개발 실험항목_Total_AX팀 관리'!$H$5:$H$1558,('소재개발 실험항목_Total_AX팀 관리'!$C$5:$C$1558=$P181)*('소재개발 실험항목_Total_AX팀 관리'!$D$5:$D$1558=$Q181)*('소재개발 실험항목_Total_AX팀 관리'!$E$5:$E$1558=$R181)*('소재개발 실험항목_Total_AX팀 관리'!$F$5:$F$1558=$S181)*('소재개발 실험항목_Total_AX팀 관리'!$H$5:$H$1558&lt;&gt;""),"")))))</f>
        <v>샘플 소분→샘플링→XRD 측정→Data 변환 및 fitting→세척 및 정리</v>
      </c>
      <c r="U181" s="724">
        <f>SUMIFS('소재개발 실험항목_Total_AX팀 관리'!$V$5:$V$1558,'소재개발 실험항목_Total_AX팀 관리'!$C$5:$C$1558,$P181,'소재개발 실험항목_Total_AX팀 관리'!$D$5:$D$1558,$Q181,'소재개발 실험항목_Total_AX팀 관리'!$E$5:$E$1558,$R181,'소재개발 실험항목_Total_AX팀 관리'!$F$5:$F$1558,$S181)</f>
        <v>1108.8</v>
      </c>
      <c r="V181" s="724">
        <f>SUMIFS('소재개발 실험항목_Total_AX팀 관리'!$Y$5:$Y$1558,'소재개발 실험항목_Total_AX팀 관리'!$C$5:$C$1558,$P181,'소재개발 실험항목_Total_AX팀 관리'!$D$5:$D$1558,$Q181,'소재개발 실험항목_Total_AX팀 관리'!$E$5:$E$1558,$R181,'소재개발 실험항목_Total_AX팀 관리'!$F$5:$F$1558,$S181)</f>
        <v>1663.1999999999998</v>
      </c>
      <c r="W181" s="725">
        <f t="shared" si="5"/>
        <v>0.63</v>
      </c>
      <c r="X181" s="725">
        <f t="shared" si="5"/>
        <v>0.94499999999999995</v>
      </c>
      <c r="Z181" t="s">
        <v>2981</v>
      </c>
      <c r="AA181" t="s">
        <v>2986</v>
      </c>
      <c r="AB181" t="s">
        <v>3006</v>
      </c>
      <c r="AC181" s="723" t="s">
        <v>1049</v>
      </c>
      <c r="AD181" s="716" t="s">
        <v>3292</v>
      </c>
      <c r="AE181" s="716" t="s">
        <v>3292</v>
      </c>
      <c r="AF181" s="716" t="s">
        <v>3292</v>
      </c>
      <c r="AG181" s="716" t="s">
        <v>3292</v>
      </c>
      <c r="AH181" s="716">
        <v>0.04</v>
      </c>
      <c r="AI181" s="716">
        <v>0.05</v>
      </c>
      <c r="AJ181" s="716" t="s">
        <v>3292</v>
      </c>
      <c r="AK181" s="716" t="s">
        <v>3292</v>
      </c>
      <c r="AL181" s="716" t="s">
        <v>3292</v>
      </c>
      <c r="AM181" s="716" t="s">
        <v>3292</v>
      </c>
      <c r="AN181" s="716" t="s">
        <v>3292</v>
      </c>
      <c r="AO181" s="716" t="s">
        <v>3292</v>
      </c>
      <c r="AP181" s="716" t="s">
        <v>3292</v>
      </c>
      <c r="AQ181" s="716" t="s">
        <v>3292</v>
      </c>
      <c r="AR181" s="716" t="s">
        <v>3292</v>
      </c>
      <c r="AS181" s="716" t="s">
        <v>3292</v>
      </c>
      <c r="AT181" s="716" t="s">
        <v>3292</v>
      </c>
      <c r="AU181" s="716" t="s">
        <v>3292</v>
      </c>
      <c r="AV181" s="716" t="s">
        <v>3292</v>
      </c>
      <c r="AW181" s="716" t="s">
        <v>3292</v>
      </c>
      <c r="AX181" s="716" t="s">
        <v>3292</v>
      </c>
      <c r="AY181" s="716" t="s">
        <v>3292</v>
      </c>
      <c r="AZ181" s="716" t="s">
        <v>3292</v>
      </c>
      <c r="BA181" s="716" t="s">
        <v>3292</v>
      </c>
      <c r="BB181" s="716" t="s">
        <v>3292</v>
      </c>
      <c r="BC181" s="716" t="s">
        <v>3292</v>
      </c>
    </row>
    <row r="182" spans="1:55" ht="32.15" customHeight="1">
      <c r="A182" s="717"/>
      <c r="B182" s="717"/>
      <c r="C182" s="717"/>
      <c r="D182" s="717"/>
      <c r="E182" s="717"/>
      <c r="F182" s="717"/>
      <c r="G182" s="717"/>
      <c r="H182" s="717"/>
      <c r="I182" s="717"/>
      <c r="J182" s="717"/>
      <c r="K182" s="717"/>
      <c r="L182" s="717"/>
      <c r="M182" s="717"/>
      <c r="N182" s="717"/>
      <c r="O182" s="717"/>
      <c r="P182" s="717" t="s">
        <v>709</v>
      </c>
      <c r="Q182" s="717" t="s">
        <v>2980</v>
      </c>
      <c r="R182" s="717" t="s">
        <v>2991</v>
      </c>
      <c r="S182" s="717" t="s">
        <v>3032</v>
      </c>
      <c r="T182" s="720" t="str" cm="1">
        <f t="array" ref="T182">_xlfn.TEXTJOIN("→",TRUE,_xlfn.UNIQUE(TRIM(CLEAN(_xlfn._xlws.FILTER('소재개발 실험항목_Total_AX팀 관리'!$H$5:$H$1558,('소재개발 실험항목_Total_AX팀 관리'!$C$5:$C$1558=$P182)*('소재개발 실험항목_Total_AX팀 관리'!$D$5:$D$1558=$Q182)*('소재개발 실험항목_Total_AX팀 관리'!$E$5:$E$1558=$R182)*('소재개발 실험항목_Total_AX팀 관리'!$F$5:$F$1558=$S182)*('소재개발 실험항목_Total_AX팀 관리'!$H$5:$H$1558&lt;&gt;""),"")))))</f>
        <v>샘플 1차 믹싱→2차 계량 및 믹싱→샘플 1차 압연→샘플 전해질 추가 후 압연→최종 샘플 지그 체결</v>
      </c>
      <c r="U182" s="724">
        <f>SUMIFS('소재개발 실험항목_Total_AX팀 관리'!$V$5:$V$1558,'소재개발 실험항목_Total_AX팀 관리'!$C$5:$C$1558,$P182,'소재개발 실험항목_Total_AX팀 관리'!$D$5:$D$1558,$Q182,'소재개발 실험항목_Total_AX팀 관리'!$E$5:$E$1558,$R182,'소재개발 실험항목_Total_AX팀 관리'!$F$5:$F$1558,$S182)</f>
        <v>127.80000000000001</v>
      </c>
      <c r="V182" s="724">
        <f>SUMIFS('소재개발 실험항목_Total_AX팀 관리'!$Y$5:$Y$1558,'소재개발 실험항목_Total_AX팀 관리'!$C$5:$C$1558,$P182,'소재개발 실험항목_Total_AX팀 관리'!$D$5:$D$1558,$Q182,'소재개발 실험항목_Total_AX팀 관리'!$E$5:$E$1558,$R182,'소재개발 실험항목_Total_AX팀 관리'!$F$5:$F$1558,$S182)</f>
        <v>191.7</v>
      </c>
      <c r="W182" s="725">
        <f t="shared" si="5"/>
        <v>7.2613636363636366E-2</v>
      </c>
      <c r="X182" s="725">
        <f t="shared" si="5"/>
        <v>0.10892045454545454</v>
      </c>
      <c r="Z182" t="s">
        <v>2981</v>
      </c>
      <c r="AA182" t="s">
        <v>2986</v>
      </c>
      <c r="AB182" t="s">
        <v>3006</v>
      </c>
      <c r="AC182" s="723" t="s">
        <v>3226</v>
      </c>
      <c r="AD182" s="716">
        <v>7.0000000000000007E-2</v>
      </c>
      <c r="AE182" s="716">
        <v>0.1</v>
      </c>
      <c r="AF182" s="716" t="s">
        <v>3292</v>
      </c>
      <c r="AG182" s="716" t="s">
        <v>3292</v>
      </c>
      <c r="AH182" s="716" t="s">
        <v>3292</v>
      </c>
      <c r="AI182" s="716" t="s">
        <v>3292</v>
      </c>
      <c r="AJ182" s="716" t="s">
        <v>3292</v>
      </c>
      <c r="AK182" s="716" t="s">
        <v>3292</v>
      </c>
      <c r="AL182" s="716" t="s">
        <v>3292</v>
      </c>
      <c r="AM182" s="716" t="s">
        <v>3292</v>
      </c>
      <c r="AN182" s="716" t="s">
        <v>3292</v>
      </c>
      <c r="AO182" s="716" t="s">
        <v>3292</v>
      </c>
      <c r="AP182" s="716" t="s">
        <v>3292</v>
      </c>
      <c r="AQ182" s="716" t="s">
        <v>3292</v>
      </c>
      <c r="AR182" s="716" t="s">
        <v>3292</v>
      </c>
      <c r="AS182" s="716" t="s">
        <v>3292</v>
      </c>
      <c r="AT182" s="716" t="s">
        <v>3292</v>
      </c>
      <c r="AU182" s="716" t="s">
        <v>3292</v>
      </c>
      <c r="AV182" s="716" t="s">
        <v>3292</v>
      </c>
      <c r="AW182" s="716" t="s">
        <v>3292</v>
      </c>
      <c r="AX182" s="716" t="s">
        <v>3292</v>
      </c>
      <c r="AY182" s="716" t="s">
        <v>3292</v>
      </c>
      <c r="AZ182" s="716" t="s">
        <v>3292</v>
      </c>
      <c r="BA182" s="716" t="s">
        <v>3292</v>
      </c>
      <c r="BB182" s="716" t="s">
        <v>3292</v>
      </c>
      <c r="BC182" s="716" t="s">
        <v>3292</v>
      </c>
    </row>
    <row r="183" spans="1:55" ht="32.15" customHeight="1">
      <c r="A183" s="717"/>
      <c r="B183" s="717"/>
      <c r="C183" s="717"/>
      <c r="D183" s="717"/>
      <c r="E183" s="717"/>
      <c r="F183" s="717"/>
      <c r="G183" s="717"/>
      <c r="H183" s="717"/>
      <c r="I183" s="717"/>
      <c r="J183" s="717"/>
      <c r="K183" s="717"/>
      <c r="L183" s="717"/>
      <c r="M183" s="717"/>
      <c r="N183" s="717"/>
      <c r="O183" s="717"/>
      <c r="P183" s="717" t="s">
        <v>709</v>
      </c>
      <c r="Q183" s="717" t="s">
        <v>2980</v>
      </c>
      <c r="R183" s="717" t="s">
        <v>2985</v>
      </c>
      <c r="S183" s="717" t="s">
        <v>346</v>
      </c>
      <c r="T183" s="720" t="str" cm="1">
        <f t="array" ref="T183">_xlfn.TEXTJOIN("→",TRUE,_xlfn.UNIQUE(TRIM(CLEAN(_xlfn._xlws.FILTER('소재개발 실험항목_Total_AX팀 관리'!$H$5:$H$1558,('소재개발 실험항목_Total_AX팀 관리'!$C$5:$C$1558=$P183)*('소재개발 실험항목_Total_AX팀 관리'!$D$5:$D$1558=$Q183)*('소재개발 실험항목_Total_AX팀 관리'!$E$5:$E$1558=$R183)*('소재개발 실험항목_Total_AX팀 관리'!$F$5:$F$1558=$S183)*('소재개발 실험항목_Total_AX팀 관리'!$H$5:$H$1558&lt;&gt;""),"")))))</f>
        <v>모노셀 제작은 외주 의뢰→전해액 주액→전해액 wetting→lamination→주액된 모노셀의 활성화 공정→모노셀 resealing</v>
      </c>
      <c r="U183" s="724">
        <f>SUMIFS('소재개발 실험항목_Total_AX팀 관리'!$V$5:$V$1558,'소재개발 실험항목_Total_AX팀 관리'!$C$5:$C$1558,$P183,'소재개발 실험항목_Total_AX팀 관리'!$D$5:$D$1558,$Q183,'소재개발 실험항목_Total_AX팀 관리'!$E$5:$E$1558,$R183,'소재개발 실험항목_Total_AX팀 관리'!$F$5:$F$1558,$S183)</f>
        <v>532.79999999999995</v>
      </c>
      <c r="V183" s="724">
        <f>SUMIFS('소재개발 실험항목_Total_AX팀 관리'!$Y$5:$Y$1558,'소재개발 실험항목_Total_AX팀 관리'!$C$5:$C$1558,$P183,'소재개발 실험항목_Total_AX팀 관리'!$D$5:$D$1558,$Q183,'소재개발 실험항목_Total_AX팀 관리'!$E$5:$E$1558,$R183,'소재개발 실험항목_Total_AX팀 관리'!$F$5:$F$1558,$S183)</f>
        <v>799.2</v>
      </c>
      <c r="W183" s="725">
        <f t="shared" si="5"/>
        <v>0.30272727272727268</v>
      </c>
      <c r="X183" s="725">
        <f t="shared" si="5"/>
        <v>0.4540909090909091</v>
      </c>
      <c r="Z183" t="s">
        <v>2981</v>
      </c>
      <c r="AA183" t="s">
        <v>2986</v>
      </c>
      <c r="AB183" t="s">
        <v>3006</v>
      </c>
      <c r="AC183" s="723" t="s">
        <v>3227</v>
      </c>
      <c r="AD183" s="716" t="s">
        <v>3292</v>
      </c>
      <c r="AE183" s="716" t="s">
        <v>3292</v>
      </c>
      <c r="AF183" s="716" t="s">
        <v>3292</v>
      </c>
      <c r="AG183" s="716" t="s">
        <v>3292</v>
      </c>
      <c r="AH183" s="716" t="s">
        <v>3292</v>
      </c>
      <c r="AI183" s="716" t="s">
        <v>3292</v>
      </c>
      <c r="AJ183" s="716" t="s">
        <v>3292</v>
      </c>
      <c r="AK183" s="716" t="s">
        <v>3292</v>
      </c>
      <c r="AL183" s="716" t="s">
        <v>3292</v>
      </c>
      <c r="AM183" s="716" t="s">
        <v>3292</v>
      </c>
      <c r="AN183" s="716" t="s">
        <v>3292</v>
      </c>
      <c r="AO183" s="716" t="s">
        <v>3292</v>
      </c>
      <c r="AP183" s="716">
        <v>0.09</v>
      </c>
      <c r="AQ183" s="716">
        <v>0.23</v>
      </c>
      <c r="AR183" s="716" t="s">
        <v>3292</v>
      </c>
      <c r="AS183" s="716" t="s">
        <v>3292</v>
      </c>
      <c r="AT183" s="716" t="s">
        <v>3292</v>
      </c>
      <c r="AU183" s="716" t="s">
        <v>3292</v>
      </c>
      <c r="AV183" s="716" t="s">
        <v>3292</v>
      </c>
      <c r="AW183" s="716" t="s">
        <v>3292</v>
      </c>
      <c r="AX183" s="716" t="s">
        <v>3292</v>
      </c>
      <c r="AY183" s="716" t="s">
        <v>3292</v>
      </c>
      <c r="AZ183" s="716" t="s">
        <v>3292</v>
      </c>
      <c r="BA183" s="716" t="s">
        <v>3292</v>
      </c>
      <c r="BB183" s="716" t="s">
        <v>3292</v>
      </c>
      <c r="BC183" s="716" t="s">
        <v>3292</v>
      </c>
    </row>
    <row r="184" spans="1:55" ht="32.15" customHeight="1">
      <c r="A184" s="717"/>
      <c r="B184" s="717"/>
      <c r="C184" s="717"/>
      <c r="D184" s="717"/>
      <c r="E184" s="717"/>
      <c r="F184" s="717"/>
      <c r="G184" s="717"/>
      <c r="H184" s="717"/>
      <c r="I184" s="717"/>
      <c r="J184" s="717"/>
      <c r="K184" s="717"/>
      <c r="L184" s="717"/>
      <c r="M184" s="717"/>
      <c r="N184" s="717"/>
      <c r="O184" s="717"/>
      <c r="P184" s="717" t="s">
        <v>709</v>
      </c>
      <c r="Q184" s="717" t="s">
        <v>2980</v>
      </c>
      <c r="R184" s="717" t="s">
        <v>2985</v>
      </c>
      <c r="S184" s="717" t="s">
        <v>3026</v>
      </c>
      <c r="T184" s="720" t="str" cm="1">
        <f t="array" ref="T184">_xlfn.TEXTJOIN("→",TRUE,_xlfn.UNIQUE(TRIM(CLEAN(_xlfn._xlws.FILTER('소재개발 실험항목_Total_AX팀 관리'!$H$5:$H$1558,('소재개발 실험항목_Total_AX팀 관리'!$C$5:$C$1558=$P184)*('소재개발 실험항목_Total_AX팀 관리'!$D$5:$D$1558=$Q184)*('소재개발 실험항목_Total_AX팀 관리'!$E$5:$E$1558=$R184)*('소재개발 실험항목_Total_AX팀 관리'!$F$5:$F$1558=$S184)*('소재개발 실험항목_Total_AX팀 관리'!$H$5:$H$1558&lt;&gt;""),"")))))</f>
        <v>샘플 분리→샘플 이물 제거→파우치를 이용해 샘플 제조→건조→전해액 주액→진공압착→샘플 제조 완료</v>
      </c>
      <c r="U184" s="724">
        <f>SUMIFS('소재개발 실험항목_Total_AX팀 관리'!$V$5:$V$1558,'소재개발 실험항목_Total_AX팀 관리'!$C$5:$C$1558,$P184,'소재개발 실험항목_Total_AX팀 관리'!$D$5:$D$1558,$Q184,'소재개발 실험항목_Total_AX팀 관리'!$E$5:$E$1558,$R184,'소재개발 실험항목_Total_AX팀 관리'!$F$5:$F$1558,$S184)</f>
        <v>633.6</v>
      </c>
      <c r="V184" s="724">
        <f>SUMIFS('소재개발 실험항목_Total_AX팀 관리'!$Y$5:$Y$1558,'소재개발 실험항목_Total_AX팀 관리'!$C$5:$C$1558,$P184,'소재개발 실험항목_Total_AX팀 관리'!$D$5:$D$1558,$Q184,'소재개발 실험항목_Total_AX팀 관리'!$E$5:$E$1558,$R184,'소재개발 실험항목_Total_AX팀 관리'!$F$5:$F$1558,$S184)</f>
        <v>950.4</v>
      </c>
      <c r="W184" s="725">
        <f t="shared" si="5"/>
        <v>0.36</v>
      </c>
      <c r="X184" s="725">
        <f t="shared" si="5"/>
        <v>0.54</v>
      </c>
      <c r="Z184" t="s">
        <v>2981</v>
      </c>
      <c r="AA184" t="s">
        <v>2986</v>
      </c>
      <c r="AB184" t="s">
        <v>3006</v>
      </c>
      <c r="AC184" s="723" t="s">
        <v>3228</v>
      </c>
      <c r="AD184" s="716" t="s">
        <v>3292</v>
      </c>
      <c r="AE184" s="716" t="s">
        <v>3292</v>
      </c>
      <c r="AF184" s="716">
        <v>0.05</v>
      </c>
      <c r="AG184" s="716">
        <v>0.08</v>
      </c>
      <c r="AH184" s="716" t="s">
        <v>3292</v>
      </c>
      <c r="AI184" s="716" t="s">
        <v>3292</v>
      </c>
      <c r="AJ184" s="716" t="s">
        <v>3292</v>
      </c>
      <c r="AK184" s="716" t="s">
        <v>3292</v>
      </c>
      <c r="AL184" s="716" t="s">
        <v>3292</v>
      </c>
      <c r="AM184" s="716" t="s">
        <v>3292</v>
      </c>
      <c r="AN184" s="716" t="s">
        <v>3292</v>
      </c>
      <c r="AO184" s="716" t="s">
        <v>3292</v>
      </c>
      <c r="AP184" s="716" t="s">
        <v>3292</v>
      </c>
      <c r="AQ184" s="716" t="s">
        <v>3292</v>
      </c>
      <c r="AR184" s="716" t="s">
        <v>3292</v>
      </c>
      <c r="AS184" s="716" t="s">
        <v>3292</v>
      </c>
      <c r="AT184" s="716" t="s">
        <v>3292</v>
      </c>
      <c r="AU184" s="716" t="s">
        <v>3292</v>
      </c>
      <c r="AV184" s="716" t="s">
        <v>3292</v>
      </c>
      <c r="AW184" s="716" t="s">
        <v>3292</v>
      </c>
      <c r="AX184" s="716" t="s">
        <v>3292</v>
      </c>
      <c r="AY184" s="716" t="s">
        <v>3292</v>
      </c>
      <c r="AZ184" s="716" t="s">
        <v>3292</v>
      </c>
      <c r="BA184" s="716" t="s">
        <v>3292</v>
      </c>
      <c r="BB184" s="716" t="s">
        <v>3292</v>
      </c>
      <c r="BC184" s="716" t="s">
        <v>3292</v>
      </c>
    </row>
    <row r="185" spans="1:55" ht="32.15" customHeight="1">
      <c r="A185" s="717"/>
      <c r="B185" s="717"/>
      <c r="C185" s="717"/>
      <c r="D185" s="717"/>
      <c r="E185" s="717"/>
      <c r="F185" s="717"/>
      <c r="G185" s="717"/>
      <c r="H185" s="717"/>
      <c r="I185" s="717"/>
      <c r="J185" s="717"/>
      <c r="K185" s="717"/>
      <c r="L185" s="717"/>
      <c r="M185" s="717"/>
      <c r="N185" s="717"/>
      <c r="O185" s="717"/>
      <c r="P185" s="717" t="s">
        <v>709</v>
      </c>
      <c r="Q185" s="717" t="s">
        <v>2980</v>
      </c>
      <c r="R185" s="717" t="s">
        <v>2985</v>
      </c>
      <c r="S185" s="717" t="s">
        <v>319</v>
      </c>
      <c r="T185" s="720" t="str" cm="1">
        <f t="array" ref="T185">_xlfn.TEXTJOIN("→",TRUE,_xlfn.UNIQUE(TRIM(CLEAN(_xlfn._xlws.FILTER('소재개발 실험항목_Total_AX팀 관리'!$H$5:$H$1558,('소재개발 실험항목_Total_AX팀 관리'!$C$5:$C$1558=$P185)*('소재개발 실험항목_Total_AX팀 관리'!$D$5:$D$1558=$Q185)*('소재개발 실험항목_Total_AX팀 관리'!$E$5:$E$1558=$R185)*('소재개발 실험항목_Total_AX팀 관리'!$F$5:$F$1558=$S185)*('소재개발 실험항목_Total_AX팀 관리'!$H$5:$H$1558&lt;&gt;""),"")))))</f>
        <v>코인셀용 양/음극 타발→무게 측정/기록→두께 측정/기록→Li metal 타발→분리막 타발→부품 준비→코인셀 조립→코인셀 조립 후 OCV 측정</v>
      </c>
      <c r="U185" s="724">
        <f>SUMIFS('소재개발 실험항목_Total_AX팀 관리'!$V$5:$V$1558,'소재개발 실험항목_Total_AX팀 관리'!$C$5:$C$1558,$P185,'소재개발 실험항목_Total_AX팀 관리'!$D$5:$D$1558,$Q185,'소재개발 실험항목_Total_AX팀 관리'!$E$5:$E$1558,$R185,'소재개발 실험항목_Total_AX팀 관리'!$F$5:$F$1558,$S185)</f>
        <v>460.80000000000007</v>
      </c>
      <c r="V185" s="724">
        <f>SUMIFS('소재개발 실험항목_Total_AX팀 관리'!$Y$5:$Y$1558,'소재개발 실험항목_Total_AX팀 관리'!$C$5:$C$1558,$P185,'소재개발 실험항목_Total_AX팀 관리'!$D$5:$D$1558,$Q185,'소재개발 실험항목_Total_AX팀 관리'!$E$5:$E$1558,$R185,'소재개발 실험항목_Total_AX팀 관리'!$F$5:$F$1558,$S185)</f>
        <v>691.19999999999993</v>
      </c>
      <c r="W185" s="725">
        <f t="shared" si="5"/>
        <v>0.26181818181818184</v>
      </c>
      <c r="X185" s="725">
        <f t="shared" si="5"/>
        <v>0.3927272727272727</v>
      </c>
      <c r="Z185" t="s">
        <v>2981</v>
      </c>
      <c r="AA185" t="s">
        <v>2986</v>
      </c>
      <c r="AB185" t="s">
        <v>3006</v>
      </c>
      <c r="AC185" s="723" t="s">
        <v>836</v>
      </c>
      <c r="AD185" s="716" t="s">
        <v>3292</v>
      </c>
      <c r="AE185" s="716" t="s">
        <v>3292</v>
      </c>
      <c r="AF185" s="716" t="s">
        <v>3292</v>
      </c>
      <c r="AG185" s="716" t="s">
        <v>3292</v>
      </c>
      <c r="AH185" s="716" t="s">
        <v>3292</v>
      </c>
      <c r="AI185" s="716" t="s">
        <v>3292</v>
      </c>
      <c r="AJ185" s="716" t="s">
        <v>3292</v>
      </c>
      <c r="AK185" s="716" t="s">
        <v>3292</v>
      </c>
      <c r="AL185" s="716" t="s">
        <v>3292</v>
      </c>
      <c r="AM185" s="716" t="s">
        <v>3292</v>
      </c>
      <c r="AN185" s="716" t="s">
        <v>3292</v>
      </c>
      <c r="AO185" s="716" t="s">
        <v>3292</v>
      </c>
      <c r="AP185" s="716" t="s">
        <v>3292</v>
      </c>
      <c r="AQ185" s="716" t="s">
        <v>3292</v>
      </c>
      <c r="AR185" s="716">
        <v>0.04</v>
      </c>
      <c r="AS185" s="716">
        <v>0.05</v>
      </c>
      <c r="AT185" s="716" t="s">
        <v>3292</v>
      </c>
      <c r="AU185" s="716" t="s">
        <v>3292</v>
      </c>
      <c r="AV185" s="716" t="s">
        <v>3292</v>
      </c>
      <c r="AW185" s="716" t="s">
        <v>3292</v>
      </c>
      <c r="AX185" s="716" t="s">
        <v>3292</v>
      </c>
      <c r="AY185" s="716" t="s">
        <v>3292</v>
      </c>
      <c r="AZ185" s="716" t="s">
        <v>3292</v>
      </c>
      <c r="BA185" s="716" t="s">
        <v>3292</v>
      </c>
      <c r="BB185" s="716" t="s">
        <v>3292</v>
      </c>
      <c r="BC185" s="716" t="s">
        <v>3292</v>
      </c>
    </row>
    <row r="186" spans="1:55" ht="32.15" customHeight="1">
      <c r="A186" s="717"/>
      <c r="B186" s="717"/>
      <c r="C186" s="717"/>
      <c r="D186" s="717"/>
      <c r="E186" s="717"/>
      <c r="F186" s="717"/>
      <c r="G186" s="717"/>
      <c r="H186" s="717"/>
      <c r="I186" s="717"/>
      <c r="J186" s="717"/>
      <c r="K186" s="717"/>
      <c r="L186" s="717"/>
      <c r="M186" s="717"/>
      <c r="N186" s="717"/>
      <c r="O186" s="717"/>
      <c r="P186" s="717" t="s">
        <v>709</v>
      </c>
      <c r="Q186" s="717" t="s">
        <v>2980</v>
      </c>
      <c r="R186" s="717" t="s">
        <v>2040</v>
      </c>
      <c r="S186" s="717" t="s">
        <v>3027</v>
      </c>
      <c r="T186" s="720" t="str" cm="1">
        <f t="array" ref="T186">_xlfn.TEXTJOIN("→",TRUE,_xlfn.UNIQUE(TRIM(CLEAN(_xlfn._xlws.FILTER('소재개발 실험항목_Total_AX팀 관리'!$H$5:$H$1558,('소재개발 실험항목_Total_AX팀 관리'!$C$5:$C$1558=$P186)*('소재개발 실험항목_Total_AX팀 관리'!$D$5:$D$1558=$Q186)*('소재개발 실험항목_Total_AX팀 관리'!$E$5:$E$1558=$R186)*('소재개발 실험항목_Total_AX팀 관리'!$F$5:$F$1558=$S186)*('소재개발 실험항목_Total_AX팀 관리'!$H$5:$H$1558&lt;&gt;""),"")))))</f>
        <v>1차 재료 계량→2차 계량→고형분 맞추기→1차 믹싱→뭉친부분 풀어주기→2차 믹싱→장비 세척 및 정리</v>
      </c>
      <c r="U186" s="724">
        <f>SUMIFS('소재개발 실험항목_Total_AX팀 관리'!$V$5:$V$1558,'소재개발 실험항목_Total_AX팀 관리'!$C$5:$C$1558,$P186,'소재개발 실험항목_Total_AX팀 관리'!$D$5:$D$1558,$Q186,'소재개발 실험항목_Total_AX팀 관리'!$E$5:$E$1558,$R186,'소재개발 실험항목_Total_AX팀 관리'!$F$5:$F$1558,$S186)</f>
        <v>314.64</v>
      </c>
      <c r="V186" s="724">
        <f>SUMIFS('소재개발 실험항목_Total_AX팀 관리'!$Y$5:$Y$1558,'소재개발 실험항목_Total_AX팀 관리'!$C$5:$C$1558,$P186,'소재개발 실험항목_Total_AX팀 관리'!$D$5:$D$1558,$Q186,'소재개발 실험항목_Total_AX팀 관리'!$E$5:$E$1558,$R186,'소재개발 실험항목_Total_AX팀 관리'!$F$5:$F$1558,$S186)</f>
        <v>471.96000000000004</v>
      </c>
      <c r="W186" s="725">
        <f t="shared" si="5"/>
        <v>0.17877272727272728</v>
      </c>
      <c r="X186" s="725">
        <f t="shared" si="5"/>
        <v>0.2681590909090909</v>
      </c>
      <c r="Z186" t="s">
        <v>2981</v>
      </c>
      <c r="AA186" t="s">
        <v>2986</v>
      </c>
      <c r="AB186" t="s">
        <v>3007</v>
      </c>
      <c r="AC186" s="723" t="s">
        <v>1018</v>
      </c>
      <c r="AD186" s="716" t="s">
        <v>3292</v>
      </c>
      <c r="AE186" s="716" t="s">
        <v>3292</v>
      </c>
      <c r="AF186" s="716" t="s">
        <v>3292</v>
      </c>
      <c r="AG186" s="716" t="s">
        <v>3292</v>
      </c>
      <c r="AH186" s="716" t="s">
        <v>3292</v>
      </c>
      <c r="AI186" s="716" t="s">
        <v>3292</v>
      </c>
      <c r="AJ186" s="716" t="s">
        <v>3292</v>
      </c>
      <c r="AK186" s="716" t="s">
        <v>3292</v>
      </c>
      <c r="AL186" s="716" t="s">
        <v>3292</v>
      </c>
      <c r="AM186" s="716" t="s">
        <v>3292</v>
      </c>
      <c r="AN186" s="716" t="s">
        <v>3292</v>
      </c>
      <c r="AO186" s="716" t="s">
        <v>3292</v>
      </c>
      <c r="AP186" s="716" t="s">
        <v>3292</v>
      </c>
      <c r="AQ186" s="716" t="s">
        <v>3292</v>
      </c>
      <c r="AR186" s="716" t="s">
        <v>3292</v>
      </c>
      <c r="AS186" s="716" t="s">
        <v>3292</v>
      </c>
      <c r="AT186" s="716" t="s">
        <v>3292</v>
      </c>
      <c r="AU186" s="716" t="s">
        <v>3292</v>
      </c>
      <c r="AV186" s="716" t="s">
        <v>3292</v>
      </c>
      <c r="AW186" s="716" t="s">
        <v>3292</v>
      </c>
      <c r="AX186" s="716" t="s">
        <v>3292</v>
      </c>
      <c r="AY186" s="716" t="s">
        <v>3292</v>
      </c>
      <c r="AZ186" s="716" t="s">
        <v>3292</v>
      </c>
      <c r="BA186" s="716" t="s">
        <v>3292</v>
      </c>
      <c r="BB186" s="716" t="s">
        <v>3292</v>
      </c>
      <c r="BC186" s="716" t="s">
        <v>3292</v>
      </c>
    </row>
    <row r="187" spans="1:55" ht="32.15" customHeight="1">
      <c r="A187" s="717"/>
      <c r="B187" s="717"/>
      <c r="C187" s="717"/>
      <c r="D187" s="717"/>
      <c r="E187" s="717"/>
      <c r="F187" s="717"/>
      <c r="G187" s="717"/>
      <c r="H187" s="717"/>
      <c r="I187" s="717"/>
      <c r="J187" s="717"/>
      <c r="K187" s="717"/>
      <c r="L187" s="717"/>
      <c r="M187" s="717"/>
      <c r="N187" s="717"/>
      <c r="O187" s="717"/>
      <c r="P187" s="717" t="s">
        <v>709</v>
      </c>
      <c r="Q187" s="717" t="s">
        <v>2980</v>
      </c>
      <c r="R187" s="717" t="s">
        <v>1949</v>
      </c>
      <c r="S187" s="717" t="s">
        <v>3003</v>
      </c>
      <c r="T187" s="720" t="str" cm="1">
        <f t="array" ref="T187">_xlfn.TEXTJOIN("→",TRUE,_xlfn.UNIQUE(TRIM(CLEAN(_xlfn._xlws.FILTER('소재개발 실험항목_Total_AX팀 관리'!$H$5:$H$1558,('소재개발 실험항목_Total_AX팀 관리'!$C$5:$C$1558=$P187)*('소재개발 실험항목_Total_AX팀 관리'!$D$5:$D$1558=$Q187)*('소재개발 실험항목_Total_AX팀 관리'!$E$5:$E$1558=$R187)*('소재개발 실험항목_Total_AX팀 관리'!$F$5:$F$1558=$S187)*('소재개발 실험항목_Total_AX팀 관리'!$H$5:$H$1558&lt;&gt;""),"")))))</f>
        <v>소재준비 (이송)→코팅→건조→장비 세척 및 정리→압연</v>
      </c>
      <c r="U187" s="724">
        <f>SUMIFS('소재개발 실험항목_Total_AX팀 관리'!$V$5:$V$1558,'소재개발 실험항목_Total_AX팀 관리'!$C$5:$C$1558,$P187,'소재개발 실험항목_Total_AX팀 관리'!$D$5:$D$1558,$Q187,'소재개발 실험항목_Total_AX팀 관리'!$E$5:$E$1558,$R187,'소재개발 실험항목_Total_AX팀 관리'!$F$5:$F$1558,$S187)</f>
        <v>295.2</v>
      </c>
      <c r="V187" s="724">
        <f>SUMIFS('소재개발 실험항목_Total_AX팀 관리'!$Y$5:$Y$1558,'소재개발 실험항목_Total_AX팀 관리'!$C$5:$C$1558,$P187,'소재개발 실험항목_Total_AX팀 관리'!$D$5:$D$1558,$Q187,'소재개발 실험항목_Total_AX팀 관리'!$E$5:$E$1558,$R187,'소재개발 실험항목_Total_AX팀 관리'!$F$5:$F$1558,$S187)</f>
        <v>442.79999999999995</v>
      </c>
      <c r="W187" s="725">
        <f t="shared" si="5"/>
        <v>0.16772727272727272</v>
      </c>
      <c r="X187" s="725">
        <f t="shared" si="5"/>
        <v>0.25159090909090909</v>
      </c>
      <c r="Z187" t="s">
        <v>2981</v>
      </c>
      <c r="AA187" t="s">
        <v>2986</v>
      </c>
      <c r="AB187" t="s">
        <v>3007</v>
      </c>
      <c r="AC187" s="723" t="s">
        <v>3229</v>
      </c>
      <c r="AD187" s="716" t="s">
        <v>3292</v>
      </c>
      <c r="AE187" s="716" t="s">
        <v>3292</v>
      </c>
      <c r="AF187" s="716">
        <v>0.01</v>
      </c>
      <c r="AG187" s="716">
        <v>0.01</v>
      </c>
      <c r="AH187" s="716" t="s">
        <v>3292</v>
      </c>
      <c r="AI187" s="716" t="s">
        <v>3292</v>
      </c>
      <c r="AJ187" s="716">
        <v>0.08</v>
      </c>
      <c r="AK187" s="716">
        <v>0.41</v>
      </c>
      <c r="AL187" s="716" t="s">
        <v>3292</v>
      </c>
      <c r="AM187" s="716" t="s">
        <v>3292</v>
      </c>
      <c r="AN187" s="716" t="s">
        <v>3292</v>
      </c>
      <c r="AO187" s="716" t="s">
        <v>3292</v>
      </c>
      <c r="AP187" s="716" t="s">
        <v>3292</v>
      </c>
      <c r="AQ187" s="716" t="s">
        <v>3292</v>
      </c>
      <c r="AR187" s="716">
        <v>0.14000000000000001</v>
      </c>
      <c r="AS187" s="716">
        <v>0.19</v>
      </c>
      <c r="AT187" s="716" t="s">
        <v>3292</v>
      </c>
      <c r="AU187" s="716" t="s">
        <v>3292</v>
      </c>
      <c r="AV187" s="716" t="s">
        <v>3292</v>
      </c>
      <c r="AW187" s="716" t="s">
        <v>3292</v>
      </c>
      <c r="AX187" s="716" t="s">
        <v>3292</v>
      </c>
      <c r="AY187" s="716" t="s">
        <v>3292</v>
      </c>
      <c r="AZ187" s="716" t="s">
        <v>3292</v>
      </c>
      <c r="BA187" s="716" t="s">
        <v>3292</v>
      </c>
      <c r="BB187" s="716" t="s">
        <v>3292</v>
      </c>
      <c r="BC187" s="716" t="s">
        <v>3292</v>
      </c>
    </row>
    <row r="188" spans="1:55" ht="32.15" customHeight="1">
      <c r="A188" s="717"/>
      <c r="B188" s="717"/>
      <c r="C188" s="717"/>
      <c r="D188" s="717"/>
      <c r="E188" s="717"/>
      <c r="F188" s="717"/>
      <c r="G188" s="717"/>
      <c r="H188" s="717"/>
      <c r="I188" s="717"/>
      <c r="J188" s="717"/>
      <c r="K188" s="717"/>
      <c r="L188" s="717"/>
      <c r="M188" s="717"/>
      <c r="N188" s="717"/>
      <c r="O188" s="717"/>
      <c r="P188" s="717" t="s">
        <v>709</v>
      </c>
      <c r="Q188" s="717" t="s">
        <v>2981</v>
      </c>
      <c r="R188" s="717" t="s">
        <v>2986</v>
      </c>
      <c r="S188" s="717" t="s">
        <v>3004</v>
      </c>
      <c r="T188" s="720" t="str" cm="1">
        <f t="array" ref="T188">_xlfn.TEXTJOIN("→",TRUE,_xlfn.UNIQUE(TRIM(CLEAN(_xlfn._xlws.FILTER('소재개발 실험항목_Total_AX팀 관리'!$H$5:$H$1558,('소재개발 실험항목_Total_AX팀 관리'!$C$5:$C$1558=$P188)*('소재개발 실험항목_Total_AX팀 관리'!$D$5:$D$1558=$Q188)*('소재개발 실험항목_Total_AX팀 관리'!$E$5:$E$1558=$R188)*('소재개발 실험항목_Total_AX팀 관리'!$F$5:$F$1558=$S188)*('소재개발 실험항목_Total_AX팀 관리'!$H$5:$H$1558&lt;&gt;""),"")))))</f>
        <v>셀 평가 (고온저장)</v>
      </c>
      <c r="U188" s="724">
        <f>SUMIFS('소재개발 실험항목_Total_AX팀 관리'!$V$5:$V$1558,'소재개발 실험항목_Total_AX팀 관리'!$C$5:$C$1558,$P188,'소재개발 실험항목_Total_AX팀 관리'!$D$5:$D$1558,$Q188,'소재개발 실험항목_Total_AX팀 관리'!$E$5:$E$1558,$R188,'소재개발 실험항목_Total_AX팀 관리'!$F$5:$F$1558,$S188)</f>
        <v>0</v>
      </c>
      <c r="V188" s="724">
        <f>SUMIFS('소재개발 실험항목_Total_AX팀 관리'!$Y$5:$Y$1558,'소재개발 실험항목_Total_AX팀 관리'!$C$5:$C$1558,$P188,'소재개발 실험항목_Total_AX팀 관리'!$D$5:$D$1558,$Q188,'소재개발 실험항목_Total_AX팀 관리'!$E$5:$E$1558,$R188,'소재개발 실험항목_Total_AX팀 관리'!$F$5:$F$1558,$S188)</f>
        <v>0</v>
      </c>
      <c r="W188" s="725">
        <f t="shared" si="5"/>
        <v>0</v>
      </c>
      <c r="X188" s="725">
        <f t="shared" si="5"/>
        <v>0</v>
      </c>
      <c r="Z188" t="s">
        <v>2981</v>
      </c>
      <c r="AA188" t="s">
        <v>2986</v>
      </c>
      <c r="AB188" t="s">
        <v>3007</v>
      </c>
      <c r="AC188" s="723" t="s">
        <v>3230</v>
      </c>
      <c r="AD188" s="716" t="s">
        <v>3292</v>
      </c>
      <c r="AE188" s="716" t="s">
        <v>3292</v>
      </c>
      <c r="AF188" s="716" t="s">
        <v>3292</v>
      </c>
      <c r="AG188" s="716" t="s">
        <v>3292</v>
      </c>
      <c r="AH188" s="716" t="s">
        <v>3292</v>
      </c>
      <c r="AI188" s="716" t="s">
        <v>3292</v>
      </c>
      <c r="AJ188" s="716" t="s">
        <v>3292</v>
      </c>
      <c r="AK188" s="716" t="s">
        <v>3292</v>
      </c>
      <c r="AL188" s="716" t="s">
        <v>3292</v>
      </c>
      <c r="AM188" s="716" t="s">
        <v>3292</v>
      </c>
      <c r="AN188" s="716" t="s">
        <v>3292</v>
      </c>
      <c r="AO188" s="716" t="s">
        <v>3292</v>
      </c>
      <c r="AP188" s="716">
        <v>0.25</v>
      </c>
      <c r="AQ188" s="716">
        <v>1.45</v>
      </c>
      <c r="AR188" s="716" t="s">
        <v>3292</v>
      </c>
      <c r="AS188" s="716" t="s">
        <v>3292</v>
      </c>
      <c r="AT188" s="716" t="s">
        <v>3292</v>
      </c>
      <c r="AU188" s="716" t="s">
        <v>3292</v>
      </c>
      <c r="AV188" s="716" t="s">
        <v>3292</v>
      </c>
      <c r="AW188" s="716" t="s">
        <v>3292</v>
      </c>
      <c r="AX188" s="716" t="s">
        <v>3292</v>
      </c>
      <c r="AY188" s="716" t="s">
        <v>3292</v>
      </c>
      <c r="AZ188" s="716" t="s">
        <v>3292</v>
      </c>
      <c r="BA188" s="716" t="s">
        <v>3292</v>
      </c>
      <c r="BB188" s="716" t="s">
        <v>3292</v>
      </c>
      <c r="BC188" s="716" t="s">
        <v>3292</v>
      </c>
    </row>
    <row r="189" spans="1:55" ht="32.15" customHeight="1">
      <c r="A189" s="717"/>
      <c r="B189" s="717"/>
      <c r="C189" s="717"/>
      <c r="D189" s="717"/>
      <c r="E189" s="717"/>
      <c r="F189" s="717"/>
      <c r="G189" s="717"/>
      <c r="H189" s="717"/>
      <c r="I189" s="717"/>
      <c r="J189" s="717"/>
      <c r="K189" s="717"/>
      <c r="L189" s="717"/>
      <c r="M189" s="717"/>
      <c r="N189" s="717"/>
      <c r="O189" s="717"/>
      <c r="P189" s="717" t="s">
        <v>709</v>
      </c>
      <c r="Q189" s="717" t="s">
        <v>2981</v>
      </c>
      <c r="R189" s="717" t="s">
        <v>2986</v>
      </c>
      <c r="S189" s="717" t="s">
        <v>3005</v>
      </c>
      <c r="T189" s="720" t="str" cm="1">
        <f t="array" ref="T189">_xlfn.TEXTJOIN("→",TRUE,_xlfn.UNIQUE(TRIM(CLEAN(_xlfn._xlws.FILTER('소재개발 실험항목_Total_AX팀 관리'!$H$5:$H$1558,('소재개발 실험항목_Total_AX팀 관리'!$C$5:$C$1558=$P189)*('소재개발 실험항목_Total_AX팀 관리'!$D$5:$D$1558=$Q189)*('소재개발 실험항목_Total_AX팀 관리'!$E$5:$E$1558=$R189)*('소재개발 실험항목_Total_AX팀 관리'!$F$5:$F$1558=$S189)*('소재개발 실험항목_Total_AX팀 관리'!$H$5:$H$1558&lt;&gt;""),"")))))</f>
        <v>모노셀 용량 및 HPPC 평가→Data 추출 및 정리→모노셀 선별</v>
      </c>
      <c r="U189" s="724">
        <f>SUMIFS('소재개발 실험항목_Total_AX팀 관리'!$V$5:$V$1558,'소재개발 실험항목_Total_AX팀 관리'!$C$5:$C$1558,$P189,'소재개발 실험항목_Total_AX팀 관리'!$D$5:$D$1558,$Q189,'소재개발 실험항목_Total_AX팀 관리'!$E$5:$E$1558,$R189,'소재개발 실험항목_Total_AX팀 관리'!$F$5:$F$1558,$S189)</f>
        <v>842.4</v>
      </c>
      <c r="V189" s="724">
        <f>SUMIFS('소재개발 실험항목_Total_AX팀 관리'!$Y$5:$Y$1558,'소재개발 실험항목_Total_AX팀 관리'!$C$5:$C$1558,$P189,'소재개발 실험항목_Total_AX팀 관리'!$D$5:$D$1558,$Q189,'소재개발 실험항목_Total_AX팀 관리'!$E$5:$E$1558,$R189,'소재개발 실험항목_Total_AX팀 관리'!$F$5:$F$1558,$S189)</f>
        <v>1263.5999999999999</v>
      </c>
      <c r="W189" s="725">
        <f t="shared" si="5"/>
        <v>0.47863636363636364</v>
      </c>
      <c r="X189" s="725">
        <f t="shared" si="5"/>
        <v>0.7179545454545454</v>
      </c>
      <c r="Z189" t="s">
        <v>2981</v>
      </c>
      <c r="AA189" t="s">
        <v>2989</v>
      </c>
      <c r="AB189" t="s">
        <v>3021</v>
      </c>
      <c r="AC189" s="723" t="s">
        <v>3231</v>
      </c>
      <c r="AD189" s="716" t="s">
        <v>3292</v>
      </c>
      <c r="AE189" s="716" t="s">
        <v>3292</v>
      </c>
      <c r="AF189" s="716" t="s">
        <v>3292</v>
      </c>
      <c r="AG189" s="716" t="s">
        <v>3292</v>
      </c>
      <c r="AH189" s="716" t="s">
        <v>3292</v>
      </c>
      <c r="AI189" s="716" t="s">
        <v>3292</v>
      </c>
      <c r="AJ189" s="716" t="s">
        <v>3292</v>
      </c>
      <c r="AK189" s="716" t="s">
        <v>3292</v>
      </c>
      <c r="AL189" s="716" t="s">
        <v>3292</v>
      </c>
      <c r="AM189" s="716" t="s">
        <v>3292</v>
      </c>
      <c r="AN189" s="716" t="s">
        <v>3292</v>
      </c>
      <c r="AO189" s="716" t="s">
        <v>3292</v>
      </c>
      <c r="AP189" s="716" t="s">
        <v>3292</v>
      </c>
      <c r="AQ189" s="716" t="s">
        <v>3292</v>
      </c>
      <c r="AR189" s="716" t="s">
        <v>3292</v>
      </c>
      <c r="AS189" s="716" t="s">
        <v>3292</v>
      </c>
      <c r="AT189" s="716" t="s">
        <v>3292</v>
      </c>
      <c r="AU189" s="716" t="s">
        <v>3292</v>
      </c>
      <c r="AV189" s="716">
        <v>0.08</v>
      </c>
      <c r="AW189" s="716">
        <v>0.08</v>
      </c>
      <c r="AX189" s="716" t="s">
        <v>3292</v>
      </c>
      <c r="AY189" s="716" t="s">
        <v>3292</v>
      </c>
      <c r="AZ189" s="716" t="s">
        <v>3292</v>
      </c>
      <c r="BA189" s="716" t="s">
        <v>3292</v>
      </c>
      <c r="BB189" s="716" t="s">
        <v>3292</v>
      </c>
      <c r="BC189" s="716" t="s">
        <v>3292</v>
      </c>
    </row>
    <row r="190" spans="1:55" ht="32.15" customHeight="1">
      <c r="A190" s="717"/>
      <c r="B190" s="717"/>
      <c r="C190" s="717"/>
      <c r="D190" s="717"/>
      <c r="E190" s="717"/>
      <c r="F190" s="717"/>
      <c r="G190" s="717"/>
      <c r="H190" s="717"/>
      <c r="I190" s="717"/>
      <c r="J190" s="717"/>
      <c r="K190" s="717"/>
      <c r="L190" s="717"/>
      <c r="M190" s="717"/>
      <c r="N190" s="717"/>
      <c r="O190" s="717"/>
      <c r="P190" s="717" t="s">
        <v>709</v>
      </c>
      <c r="Q190" s="717" t="s">
        <v>2981</v>
      </c>
      <c r="R190" s="717" t="s">
        <v>2986</v>
      </c>
      <c r="S190" s="717" t="s">
        <v>3006</v>
      </c>
      <c r="T190" s="720" t="str" cm="1">
        <f t="array" ref="T190">_xlfn.TEXTJOIN("→",TRUE,_xlfn.UNIQUE(TRIM(CLEAN(_xlfn._xlws.FILTER('소재개발 실험항목_Total_AX팀 관리'!$H$5:$H$1558,('소재개발 실험항목_Total_AX팀 관리'!$C$5:$C$1558=$P190)*('소재개발 실험항목_Total_AX팀 관리'!$D$5:$D$1558=$Q190)*('소재개발 실험항목_Total_AX팀 관리'!$E$5:$E$1558=$R190)*('소재개발 실험항목_Total_AX팀 관리'!$F$5:$F$1558=$S190)*('소재개발 실험항목_Total_AX팀 관리'!$H$5:$H$1558&lt;&gt;""),"")))))</f>
        <v>셀 평가 (고온수명)→셀 평가 및 Data 정리</v>
      </c>
      <c r="U190" s="724">
        <f>SUMIFS('소재개발 실험항목_Total_AX팀 관리'!$V$5:$V$1558,'소재개발 실험항목_Total_AX팀 관리'!$C$5:$C$1558,$P190,'소재개발 실험항목_Total_AX팀 관리'!$D$5:$D$1558,$Q190,'소재개발 실험항목_Total_AX팀 관리'!$E$5:$E$1558,$R190,'소재개발 실험항목_Total_AX팀 관리'!$F$5:$F$1558,$S190)</f>
        <v>122.4</v>
      </c>
      <c r="V190" s="724">
        <f>SUMIFS('소재개발 실험항목_Total_AX팀 관리'!$Y$5:$Y$1558,'소재개발 실험항목_Total_AX팀 관리'!$C$5:$C$1558,$P190,'소재개발 실험항목_Total_AX팀 관리'!$D$5:$D$1558,$Q190,'소재개발 실험항목_Total_AX팀 관리'!$E$5:$E$1558,$R190,'소재개발 실험항목_Total_AX팀 관리'!$F$5:$F$1558,$S190)</f>
        <v>183.60000000000002</v>
      </c>
      <c r="W190" s="725">
        <f t="shared" si="5"/>
        <v>6.9545454545454549E-2</v>
      </c>
      <c r="X190" s="725">
        <f t="shared" si="5"/>
        <v>0.10431818181818184</v>
      </c>
      <c r="Z190" t="s">
        <v>2981</v>
      </c>
      <c r="AA190" t="s">
        <v>2989</v>
      </c>
      <c r="AB190" t="s">
        <v>3266</v>
      </c>
      <c r="AC190" s="723" t="s">
        <v>3232</v>
      </c>
      <c r="AD190" s="716" t="s">
        <v>3292</v>
      </c>
      <c r="AE190" s="716" t="s">
        <v>3292</v>
      </c>
      <c r="AF190" s="716" t="s">
        <v>3292</v>
      </c>
      <c r="AG190" s="716" t="s">
        <v>3292</v>
      </c>
      <c r="AH190" s="716" t="s">
        <v>3292</v>
      </c>
      <c r="AI190" s="716" t="s">
        <v>3292</v>
      </c>
      <c r="AJ190" s="716" t="s">
        <v>3292</v>
      </c>
      <c r="AK190" s="716" t="s">
        <v>3292</v>
      </c>
      <c r="AL190" s="716" t="s">
        <v>3292</v>
      </c>
      <c r="AM190" s="716" t="s">
        <v>3292</v>
      </c>
      <c r="AN190" s="716" t="s">
        <v>3292</v>
      </c>
      <c r="AO190" s="716" t="s">
        <v>3292</v>
      </c>
      <c r="AP190" s="716" t="s">
        <v>3292</v>
      </c>
      <c r="AQ190" s="716" t="s">
        <v>3292</v>
      </c>
      <c r="AR190" s="716" t="s">
        <v>3292</v>
      </c>
      <c r="AS190" s="716" t="s">
        <v>3292</v>
      </c>
      <c r="AT190" s="716" t="s">
        <v>3292</v>
      </c>
      <c r="AU190" s="716" t="s">
        <v>3292</v>
      </c>
      <c r="AV190" s="716" t="s">
        <v>3292</v>
      </c>
      <c r="AW190" s="716" t="s">
        <v>3292</v>
      </c>
      <c r="AX190" s="716" t="s">
        <v>3292</v>
      </c>
      <c r="AY190" s="716" t="s">
        <v>3292</v>
      </c>
      <c r="AZ190" s="716">
        <v>2.0499999999999998</v>
      </c>
      <c r="BA190" s="716">
        <v>3.07</v>
      </c>
      <c r="BB190" s="716" t="s">
        <v>3292</v>
      </c>
      <c r="BC190" s="716" t="s">
        <v>3292</v>
      </c>
    </row>
    <row r="191" spans="1:55" ht="32.15" customHeight="1">
      <c r="A191" s="717"/>
      <c r="B191" s="717"/>
      <c r="C191" s="717"/>
      <c r="D191" s="717"/>
      <c r="E191" s="717"/>
      <c r="F191" s="717"/>
      <c r="G191" s="717"/>
      <c r="H191" s="717"/>
      <c r="I191" s="717"/>
      <c r="J191" s="717"/>
      <c r="K191" s="717"/>
      <c r="L191" s="717"/>
      <c r="M191" s="717"/>
      <c r="N191" s="717"/>
      <c r="O191" s="717"/>
      <c r="P191" s="717" t="s">
        <v>709</v>
      </c>
      <c r="Q191" s="717" t="s">
        <v>2981</v>
      </c>
      <c r="R191" s="717" t="s">
        <v>2992</v>
      </c>
      <c r="S191" s="717" t="s">
        <v>3033</v>
      </c>
      <c r="T191" s="720" t="str" cm="1">
        <f t="array" ref="T191">_xlfn.TEXTJOIN("→",TRUE,_xlfn.UNIQUE(TRIM(CLEAN(_xlfn._xlws.FILTER('소재개발 실험항목_Total_AX팀 관리'!$H$5:$H$1558,('소재개발 실험항목_Total_AX팀 관리'!$C$5:$C$1558=$P191)*('소재개발 실험항목_Total_AX팀 관리'!$D$5:$D$1558=$Q191)*('소재개발 실험항목_Total_AX팀 관리'!$E$5:$E$1558=$R191)*('소재개발 실험항목_Total_AX팀 관리'!$F$5:$F$1558=$S191)*('소재개발 실험항목_Total_AX팀 관리'!$H$5:$H$1558&lt;&gt;""),"")))))</f>
        <v>충방전 평가 진행 (0.1C 충/방 1회 측정)→Data 추출 및 정리→초기 용량 측정 후 Rate 측정</v>
      </c>
      <c r="U191" s="724">
        <f>SUMIFS('소재개발 실험항목_Total_AX팀 관리'!$V$5:$V$1558,'소재개발 실험항목_Total_AX팀 관리'!$C$5:$C$1558,$P191,'소재개발 실험항목_Total_AX팀 관리'!$D$5:$D$1558,$Q191,'소재개발 실험항목_Total_AX팀 관리'!$E$5:$E$1558,$R191,'소재개발 실험항목_Total_AX팀 관리'!$F$5:$F$1558,$S191)</f>
        <v>28.799999999999997</v>
      </c>
      <c r="V191" s="724">
        <f>SUMIFS('소재개발 실험항목_Total_AX팀 관리'!$Y$5:$Y$1558,'소재개발 실험항목_Total_AX팀 관리'!$C$5:$C$1558,$P191,'소재개발 실험항목_Total_AX팀 관리'!$D$5:$D$1558,$Q191,'소재개발 실험항목_Total_AX팀 관리'!$E$5:$E$1558,$R191,'소재개발 실험항목_Total_AX팀 관리'!$F$5:$F$1558,$S191)</f>
        <v>43.2</v>
      </c>
      <c r="W191" s="725">
        <f t="shared" si="5"/>
        <v>1.6363636363636361E-2</v>
      </c>
      <c r="X191" s="725">
        <f t="shared" si="5"/>
        <v>2.4545454545454547E-2</v>
      </c>
      <c r="Z191" t="s">
        <v>2981</v>
      </c>
      <c r="AA191" t="s">
        <v>2992</v>
      </c>
      <c r="AB191" t="s">
        <v>3033</v>
      </c>
      <c r="AC191" s="723" t="s">
        <v>3233</v>
      </c>
      <c r="AD191" s="716">
        <v>0.02</v>
      </c>
      <c r="AE191" s="716">
        <v>0.02</v>
      </c>
      <c r="AF191" s="716" t="s">
        <v>3292</v>
      </c>
      <c r="AG191" s="716" t="s">
        <v>3292</v>
      </c>
      <c r="AH191" s="716" t="s">
        <v>3292</v>
      </c>
      <c r="AI191" s="716" t="s">
        <v>3292</v>
      </c>
      <c r="AJ191" s="716" t="s">
        <v>3292</v>
      </c>
      <c r="AK191" s="716" t="s">
        <v>3292</v>
      </c>
      <c r="AL191" s="716" t="s">
        <v>3292</v>
      </c>
      <c r="AM191" s="716" t="s">
        <v>3292</v>
      </c>
      <c r="AN191" s="716" t="s">
        <v>3292</v>
      </c>
      <c r="AO191" s="716" t="s">
        <v>3292</v>
      </c>
      <c r="AP191" s="716" t="s">
        <v>3292</v>
      </c>
      <c r="AQ191" s="716" t="s">
        <v>3292</v>
      </c>
      <c r="AR191" s="716" t="s">
        <v>3292</v>
      </c>
      <c r="AS191" s="716" t="s">
        <v>3292</v>
      </c>
      <c r="AT191" s="716" t="s">
        <v>3292</v>
      </c>
      <c r="AU191" s="716" t="s">
        <v>3292</v>
      </c>
      <c r="AV191" s="716" t="s">
        <v>3292</v>
      </c>
      <c r="AW191" s="716" t="s">
        <v>3292</v>
      </c>
      <c r="AX191" s="716" t="s">
        <v>3292</v>
      </c>
      <c r="AY191" s="716" t="s">
        <v>3292</v>
      </c>
      <c r="AZ191" s="716" t="s">
        <v>3292</v>
      </c>
      <c r="BA191" s="716" t="s">
        <v>3292</v>
      </c>
      <c r="BB191" s="716" t="s">
        <v>3292</v>
      </c>
      <c r="BC191" s="716" t="s">
        <v>3292</v>
      </c>
    </row>
    <row r="192" spans="1:55" ht="32.15" customHeight="1">
      <c r="A192" s="717"/>
      <c r="B192" s="717"/>
      <c r="C192" s="717"/>
      <c r="D192" s="717"/>
      <c r="E192" s="717"/>
      <c r="F192" s="717"/>
      <c r="G192" s="717"/>
      <c r="H192" s="717"/>
      <c r="I192" s="717"/>
      <c r="J192" s="717"/>
      <c r="K192" s="717"/>
      <c r="L192" s="717"/>
      <c r="M192" s="717"/>
      <c r="N192" s="717"/>
      <c r="O192" s="717"/>
      <c r="P192" s="717" t="s">
        <v>709</v>
      </c>
      <c r="Q192" s="717" t="s">
        <v>2981</v>
      </c>
      <c r="R192" s="717" t="s">
        <v>2992</v>
      </c>
      <c r="S192" s="717" t="s">
        <v>3034</v>
      </c>
      <c r="T192" s="720" t="str" cm="1">
        <f t="array" ref="T192">_xlfn.TEXTJOIN("→",TRUE,_xlfn.UNIQUE(TRIM(CLEAN(_xlfn._xlws.FILTER('소재개발 실험항목_Total_AX팀 관리'!$H$5:$H$1558,('소재개발 실험항목_Total_AX팀 관리'!$C$5:$C$1558=$P192)*('소재개발 실험항목_Total_AX팀 관리'!$D$5:$D$1558=$Q192)*('소재개발 실험항목_Total_AX팀 관리'!$E$5:$E$1558=$R192)*('소재개발 실험항목_Total_AX팀 관리'!$F$5:$F$1558=$S192)*('소재개발 실험항목_Total_AX팀 관리'!$H$5:$H$1558&lt;&gt;""),"")))))</f>
        <v>충방전 평가 진행 (0.1C 충/방 1회 측정)</v>
      </c>
      <c r="U192" s="724">
        <f>SUMIFS('소재개발 실험항목_Total_AX팀 관리'!$V$5:$V$1558,'소재개발 실험항목_Total_AX팀 관리'!$C$5:$C$1558,$P192,'소재개발 실험항목_Total_AX팀 관리'!$D$5:$D$1558,$Q192,'소재개발 실험항목_Total_AX팀 관리'!$E$5:$E$1558,$R192,'소재개발 실험항목_Total_AX팀 관리'!$F$5:$F$1558,$S192)</f>
        <v>0</v>
      </c>
      <c r="V192" s="724">
        <f>SUMIFS('소재개발 실험항목_Total_AX팀 관리'!$Y$5:$Y$1558,'소재개발 실험항목_Total_AX팀 관리'!$C$5:$C$1558,$P192,'소재개발 실험항목_Total_AX팀 관리'!$D$5:$D$1558,$Q192,'소재개발 실험항목_Total_AX팀 관리'!$E$5:$E$1558,$R192,'소재개발 실험항목_Total_AX팀 관리'!$F$5:$F$1558,$S192)</f>
        <v>0</v>
      </c>
      <c r="W192" s="725">
        <f t="shared" si="5"/>
        <v>0</v>
      </c>
      <c r="X192" s="725">
        <f t="shared" si="5"/>
        <v>0</v>
      </c>
      <c r="Z192" t="s">
        <v>2981</v>
      </c>
      <c r="AA192" t="s">
        <v>2992</v>
      </c>
      <c r="AB192" t="s">
        <v>3034</v>
      </c>
      <c r="AC192" s="723" t="s">
        <v>3234</v>
      </c>
      <c r="AD192" s="716" t="s">
        <v>3292</v>
      </c>
      <c r="AE192" s="716" t="s">
        <v>3292</v>
      </c>
      <c r="AF192" s="716" t="s">
        <v>3292</v>
      </c>
      <c r="AG192" s="716" t="s">
        <v>3292</v>
      </c>
      <c r="AH192" s="716" t="s">
        <v>3292</v>
      </c>
      <c r="AI192" s="716" t="s">
        <v>3292</v>
      </c>
      <c r="AJ192" s="716" t="s">
        <v>3292</v>
      </c>
      <c r="AK192" s="716" t="s">
        <v>3292</v>
      </c>
      <c r="AL192" s="716" t="s">
        <v>3292</v>
      </c>
      <c r="AM192" s="716" t="s">
        <v>3292</v>
      </c>
      <c r="AN192" s="716" t="s">
        <v>3292</v>
      </c>
      <c r="AO192" s="716" t="s">
        <v>3292</v>
      </c>
      <c r="AP192" s="716" t="s">
        <v>3292</v>
      </c>
      <c r="AQ192" s="716" t="s">
        <v>3292</v>
      </c>
      <c r="AR192" s="716" t="s">
        <v>3292</v>
      </c>
      <c r="AS192" s="716" t="s">
        <v>3292</v>
      </c>
      <c r="AT192" s="716" t="s">
        <v>3292</v>
      </c>
      <c r="AU192" s="716" t="s">
        <v>3292</v>
      </c>
      <c r="AV192" s="716" t="s">
        <v>3292</v>
      </c>
      <c r="AW192" s="716" t="s">
        <v>3292</v>
      </c>
      <c r="AX192" s="716" t="s">
        <v>3292</v>
      </c>
      <c r="AY192" s="716" t="s">
        <v>3292</v>
      </c>
      <c r="AZ192" s="716" t="s">
        <v>3292</v>
      </c>
      <c r="BA192" s="716" t="s">
        <v>3292</v>
      </c>
      <c r="BB192" s="716" t="s">
        <v>3292</v>
      </c>
      <c r="BC192" s="716" t="s">
        <v>3292</v>
      </c>
    </row>
    <row r="193" spans="1:55" ht="32.15" customHeight="1">
      <c r="A193" s="717"/>
      <c r="B193" s="717"/>
      <c r="C193" s="717"/>
      <c r="D193" s="717"/>
      <c r="E193" s="717"/>
      <c r="F193" s="717"/>
      <c r="G193" s="717"/>
      <c r="H193" s="717"/>
      <c r="I193" s="717"/>
      <c r="J193" s="717"/>
      <c r="K193" s="717"/>
      <c r="L193" s="717"/>
      <c r="M193" s="717"/>
      <c r="N193" s="717"/>
      <c r="O193" s="717"/>
      <c r="P193" s="717" t="s">
        <v>709</v>
      </c>
      <c r="Q193" s="717" t="s">
        <v>2981</v>
      </c>
      <c r="R193" s="717" t="s">
        <v>2987</v>
      </c>
      <c r="S193" s="717" t="s">
        <v>3035</v>
      </c>
      <c r="T193" s="720" t="str" cm="1">
        <f t="array" ref="T193">_xlfn.TEXTJOIN("→",TRUE,_xlfn.UNIQUE(TRIM(CLEAN(_xlfn._xlws.FILTER('소재개발 실험항목_Total_AX팀 관리'!$H$5:$H$1558,('소재개발 실험항목_Total_AX팀 관리'!$C$5:$C$1558=$P193)*('소재개발 실험항목_Total_AX팀 관리'!$D$5:$D$1558=$Q193)*('소재개발 실험항목_Total_AX팀 관리'!$E$5:$E$1558=$R193)*('소재개발 실험항목_Total_AX팀 관리'!$F$5:$F$1558=$S193)*('소재개발 실험항목_Total_AX팀 관리'!$H$5:$H$1558&lt;&gt;""),"")))))</f>
        <v>비어있는 충방전 채널에 코인셀 체결→충방전 평가 진행→Data 정리 및 용량/효율 계산→그래프 생성</v>
      </c>
      <c r="U193" s="724">
        <f>SUMIFS('소재개발 실험항목_Total_AX팀 관리'!$V$5:$V$1558,'소재개발 실험항목_Total_AX팀 관리'!$C$5:$C$1558,$P193,'소재개발 실험항목_Total_AX팀 관리'!$D$5:$D$1558,$Q193,'소재개발 실험항목_Total_AX팀 관리'!$E$5:$E$1558,$R193,'소재개발 실험항목_Total_AX팀 관리'!$F$5:$F$1558,$S193)</f>
        <v>230.39999999999998</v>
      </c>
      <c r="V193" s="724">
        <f>SUMIFS('소재개발 실험항목_Total_AX팀 관리'!$Y$5:$Y$1558,'소재개발 실험항목_Total_AX팀 관리'!$C$5:$C$1558,$P193,'소재개발 실험항목_Total_AX팀 관리'!$D$5:$D$1558,$Q193,'소재개발 실험항목_Total_AX팀 관리'!$E$5:$E$1558,$R193,'소재개발 실험항목_Total_AX팀 관리'!$F$5:$F$1558,$S193)</f>
        <v>345.6</v>
      </c>
      <c r="W193" s="725">
        <f t="shared" si="5"/>
        <v>0.13090909090909089</v>
      </c>
      <c r="X193" s="725">
        <f t="shared" si="5"/>
        <v>0.19636363636363638</v>
      </c>
      <c r="Z193" t="s">
        <v>2981</v>
      </c>
      <c r="AA193" t="s">
        <v>2987</v>
      </c>
      <c r="AB193" t="s">
        <v>3068</v>
      </c>
      <c r="AC193" s="723" t="s">
        <v>3235</v>
      </c>
      <c r="AD193" s="716" t="s">
        <v>3292</v>
      </c>
      <c r="AE193" s="716" t="s">
        <v>3292</v>
      </c>
      <c r="AF193" s="716" t="s">
        <v>3292</v>
      </c>
      <c r="AG193" s="716" t="s">
        <v>3292</v>
      </c>
      <c r="AH193" s="716" t="s">
        <v>3292</v>
      </c>
      <c r="AI193" s="716" t="s">
        <v>3292</v>
      </c>
      <c r="AJ193" s="716" t="s">
        <v>3292</v>
      </c>
      <c r="AK193" s="716" t="s">
        <v>3292</v>
      </c>
      <c r="AL193" s="716" t="s">
        <v>3292</v>
      </c>
      <c r="AM193" s="716" t="s">
        <v>3292</v>
      </c>
      <c r="AN193" s="716" t="s">
        <v>3292</v>
      </c>
      <c r="AO193" s="716" t="s">
        <v>3292</v>
      </c>
      <c r="AP193" s="716" t="s">
        <v>3292</v>
      </c>
      <c r="AQ193" s="716" t="s">
        <v>3292</v>
      </c>
      <c r="AR193" s="716" t="s">
        <v>3292</v>
      </c>
      <c r="AS193" s="716" t="s">
        <v>3292</v>
      </c>
      <c r="AT193" s="716" t="s">
        <v>3292</v>
      </c>
      <c r="AU193" s="716" t="s">
        <v>3292</v>
      </c>
      <c r="AV193" s="716" t="s">
        <v>3292</v>
      </c>
      <c r="AW193" s="716" t="s">
        <v>3292</v>
      </c>
      <c r="AX193" s="716">
        <v>0.14000000000000001</v>
      </c>
      <c r="AY193" s="716">
        <v>1.63</v>
      </c>
      <c r="AZ193" s="716">
        <v>0.14000000000000001</v>
      </c>
      <c r="BA193" s="716">
        <v>1.42</v>
      </c>
      <c r="BB193" s="716" t="s">
        <v>3292</v>
      </c>
      <c r="BC193" s="716" t="s">
        <v>3292</v>
      </c>
    </row>
    <row r="194" spans="1:55" ht="32.15" customHeight="1">
      <c r="A194" s="717"/>
      <c r="B194" s="717"/>
      <c r="C194" s="717"/>
      <c r="D194" s="717"/>
      <c r="E194" s="717"/>
      <c r="F194" s="717"/>
      <c r="G194" s="717"/>
      <c r="H194" s="717"/>
      <c r="I194" s="717"/>
      <c r="J194" s="717"/>
      <c r="K194" s="717"/>
      <c r="L194" s="717"/>
      <c r="M194" s="717"/>
      <c r="N194" s="717"/>
      <c r="O194" s="717"/>
      <c r="P194" s="717" t="s">
        <v>709</v>
      </c>
      <c r="Q194" s="717" t="s">
        <v>2981</v>
      </c>
      <c r="R194" s="717" t="s">
        <v>2987</v>
      </c>
      <c r="S194" s="717" t="s">
        <v>770</v>
      </c>
      <c r="T194" s="720" t="str" cm="1">
        <f t="array" ref="T194">_xlfn.TEXTJOIN("→",TRUE,_xlfn.UNIQUE(TRIM(CLEAN(_xlfn._xlws.FILTER('소재개발 실험항목_Total_AX팀 관리'!$H$5:$H$1558,('소재개발 실험항목_Total_AX팀 관리'!$C$5:$C$1558=$P194)*('소재개발 실험항목_Total_AX팀 관리'!$D$5:$D$1558=$Q194)*('소재개발 실험항목_Total_AX팀 관리'!$E$5:$E$1558=$R194)*('소재개발 실험항목_Total_AX팀 관리'!$F$5:$F$1558=$S194)*('소재개발 실험항목_Total_AX팀 관리'!$H$5:$H$1558&lt;&gt;""),"")))))</f>
        <v>Rate 별 평가→Data 정리→그래프 생성→비어있는 충방전 채널에 코인셀 체결→코인셀로 수명 평가</v>
      </c>
      <c r="U194" s="724">
        <f>SUMIFS('소재개발 실험항목_Total_AX팀 관리'!$V$5:$V$1558,'소재개발 실험항목_Total_AX팀 관리'!$C$5:$C$1558,$P194,'소재개발 실험항목_Total_AX팀 관리'!$D$5:$D$1558,$Q194,'소재개발 실험항목_Total_AX팀 관리'!$E$5:$E$1558,$R194,'소재개발 실험항목_Total_AX팀 관리'!$F$5:$F$1558,$S194)</f>
        <v>288</v>
      </c>
      <c r="V194" s="724">
        <f>SUMIFS('소재개발 실험항목_Total_AX팀 관리'!$Y$5:$Y$1558,'소재개발 실험항목_Total_AX팀 관리'!$C$5:$C$1558,$P194,'소재개발 실험항목_Total_AX팀 관리'!$D$5:$D$1558,$Q194,'소재개발 실험항목_Total_AX팀 관리'!$E$5:$E$1558,$R194,'소재개발 실험항목_Total_AX팀 관리'!$F$5:$F$1558,$S194)</f>
        <v>432</v>
      </c>
      <c r="W194" s="725">
        <f t="shared" si="5"/>
        <v>0.16363636363636364</v>
      </c>
      <c r="X194" s="725">
        <f t="shared" si="5"/>
        <v>0.24545454545454545</v>
      </c>
      <c r="Z194" t="s">
        <v>2981</v>
      </c>
      <c r="AA194" t="s">
        <v>2987</v>
      </c>
      <c r="AB194" t="s">
        <v>3057</v>
      </c>
      <c r="AC194" s="723" t="s">
        <v>3236</v>
      </c>
      <c r="AD194" s="716" t="s">
        <v>3292</v>
      </c>
      <c r="AE194" s="716" t="s">
        <v>3292</v>
      </c>
      <c r="AF194" s="716" t="s">
        <v>3292</v>
      </c>
      <c r="AG194" s="716" t="s">
        <v>3292</v>
      </c>
      <c r="AH194" s="716" t="s">
        <v>3292</v>
      </c>
      <c r="AI194" s="716" t="s">
        <v>3292</v>
      </c>
      <c r="AJ194" s="716" t="s">
        <v>3292</v>
      </c>
      <c r="AK194" s="716" t="s">
        <v>3292</v>
      </c>
      <c r="AL194" s="716" t="s">
        <v>3292</v>
      </c>
      <c r="AM194" s="716" t="s">
        <v>3292</v>
      </c>
      <c r="AN194" s="716" t="s">
        <v>3292</v>
      </c>
      <c r="AO194" s="716" t="s">
        <v>3292</v>
      </c>
      <c r="AP194" s="716">
        <v>0.18</v>
      </c>
      <c r="AQ194" s="716">
        <v>0.6</v>
      </c>
      <c r="AR194" s="716">
        <v>0.41</v>
      </c>
      <c r="AS194" s="716">
        <v>0.53</v>
      </c>
      <c r="AT194" s="716" t="s">
        <v>3292</v>
      </c>
      <c r="AU194" s="716" t="s">
        <v>3292</v>
      </c>
      <c r="AV194" s="716" t="s">
        <v>3292</v>
      </c>
      <c r="AW194" s="716" t="s">
        <v>3292</v>
      </c>
      <c r="AX194" s="716" t="s">
        <v>3292</v>
      </c>
      <c r="AY194" s="716" t="s">
        <v>3292</v>
      </c>
      <c r="AZ194" s="716" t="s">
        <v>3292</v>
      </c>
      <c r="BA194" s="716" t="s">
        <v>3292</v>
      </c>
      <c r="BB194" s="716" t="s">
        <v>3292</v>
      </c>
      <c r="BC194" s="716" t="s">
        <v>3292</v>
      </c>
    </row>
    <row r="195" spans="1:55" ht="32.15" hidden="1" customHeight="1">
      <c r="A195" s="717"/>
      <c r="B195" s="717"/>
      <c r="C195" s="717"/>
      <c r="D195" s="717"/>
      <c r="E195" s="717"/>
      <c r="F195" s="717"/>
      <c r="G195" s="717"/>
      <c r="H195" s="717"/>
      <c r="I195" s="717"/>
      <c r="J195" s="717"/>
      <c r="K195" s="717"/>
      <c r="L195" s="717"/>
      <c r="M195" s="717"/>
      <c r="N195" s="717"/>
      <c r="O195" s="717"/>
      <c r="P195" s="717" t="s">
        <v>90</v>
      </c>
      <c r="Q195" s="717" t="s">
        <v>2979</v>
      </c>
      <c r="R195" s="717" t="s">
        <v>2993</v>
      </c>
      <c r="S195" s="717" t="s">
        <v>3036</v>
      </c>
      <c r="T195" s="720" t="str" cm="1">
        <f t="array" ref="T195">_xlfn.TEXTJOIN("→",TRUE,_xlfn.UNIQUE(TRIM(CLEAN(_xlfn._xlws.FILTER('소재개발 실험항목_Total_AX팀 관리'!$H$5:$H$1558,('소재개발 실험항목_Total_AX팀 관리'!$C$5:$C$1558=$P195)*('소재개발 실험항목_Total_AX팀 관리'!$D$5:$D$1558=$Q195)*('소재개발 실험항목_Total_AX팀 관리'!$E$5:$E$1558=$R195)*('소재개발 실험항목_Total_AX팀 관리'!$F$5:$F$1558=$S195)*('소재개발 실험항목_Total_AX팀 관리'!$H$5:$H$1558&lt;&gt;""),"")))))</f>
        <v>장비 세팅→무게 측정→샘플링→몰드 조립→몰드 결착→분체저항 측정→장비 세척→Data 정리</v>
      </c>
      <c r="U195" s="724">
        <f>SUMIFS('소재개발 실험항목_Total_AX팀 관리'!$V$5:$V$1558,'소재개발 실험항목_Total_AX팀 관리'!$C$5:$C$1558,$P195,'소재개발 실험항목_Total_AX팀 관리'!$D$5:$D$1558,$Q195,'소재개발 실험항목_Total_AX팀 관리'!$E$5:$E$1558,$R195,'소재개발 실험항목_Total_AX팀 관리'!$F$5:$F$1558,$S195)</f>
        <v>0</v>
      </c>
      <c r="V195" s="724">
        <f>SUMIFS('소재개발 실험항목_Total_AX팀 관리'!$Y$5:$Y$1558,'소재개발 실험항목_Total_AX팀 관리'!$C$5:$C$1558,$P195,'소재개발 실험항목_Total_AX팀 관리'!$D$5:$D$1558,$Q195,'소재개발 실험항목_Total_AX팀 관리'!$E$5:$E$1558,$R195,'소재개발 실험항목_Total_AX팀 관리'!$F$5:$F$1558,$S195)</f>
        <v>0</v>
      </c>
      <c r="W195" s="725">
        <f t="shared" si="5"/>
        <v>0</v>
      </c>
      <c r="X195" s="725">
        <f t="shared" si="5"/>
        <v>0</v>
      </c>
      <c r="Z195" t="s">
        <v>2981</v>
      </c>
      <c r="AA195" t="s">
        <v>2987</v>
      </c>
      <c r="AB195" t="s">
        <v>3035</v>
      </c>
      <c r="AC195" t="s">
        <v>3237</v>
      </c>
      <c r="AD195" s="716">
        <v>0.13</v>
      </c>
      <c r="AE195" s="716">
        <v>0.2</v>
      </c>
      <c r="AF195" t="s">
        <v>3292</v>
      </c>
      <c r="AG195" t="s">
        <v>3292</v>
      </c>
      <c r="AH195" t="s">
        <v>3292</v>
      </c>
      <c r="AI195" t="s">
        <v>3292</v>
      </c>
      <c r="AJ195" t="s">
        <v>3292</v>
      </c>
      <c r="AK195" t="s">
        <v>3292</v>
      </c>
      <c r="AL195" t="s">
        <v>3292</v>
      </c>
      <c r="AM195" t="s">
        <v>3292</v>
      </c>
      <c r="AN195" t="s">
        <v>3292</v>
      </c>
      <c r="AO195" t="s">
        <v>3292</v>
      </c>
      <c r="AP195" t="s">
        <v>3292</v>
      </c>
      <c r="AQ195" t="s">
        <v>3292</v>
      </c>
      <c r="AR195" t="s">
        <v>3292</v>
      </c>
      <c r="AS195" t="s">
        <v>3292</v>
      </c>
      <c r="AT195" t="s">
        <v>3292</v>
      </c>
      <c r="AU195" t="s">
        <v>3292</v>
      </c>
      <c r="AV195" t="s">
        <v>3292</v>
      </c>
      <c r="AW195" t="s">
        <v>3292</v>
      </c>
      <c r="AX195" t="s">
        <v>3292</v>
      </c>
      <c r="AY195" t="s">
        <v>3292</v>
      </c>
      <c r="AZ195" t="s">
        <v>3292</v>
      </c>
      <c r="BA195" t="s">
        <v>3292</v>
      </c>
      <c r="BB195" t="s">
        <v>3292</v>
      </c>
      <c r="BC195" t="s">
        <v>3292</v>
      </c>
    </row>
    <row r="196" spans="1:55" ht="32.15" hidden="1" customHeight="1">
      <c r="A196" s="717"/>
      <c r="B196" s="717"/>
      <c r="C196" s="717"/>
      <c r="D196" s="717"/>
      <c r="E196" s="717"/>
      <c r="F196" s="717"/>
      <c r="G196" s="717"/>
      <c r="H196" s="717"/>
      <c r="I196" s="717"/>
      <c r="J196" s="717"/>
      <c r="K196" s="717"/>
      <c r="L196" s="717"/>
      <c r="M196" s="717"/>
      <c r="N196" s="717"/>
      <c r="O196" s="717"/>
      <c r="P196" s="717" t="s">
        <v>90</v>
      </c>
      <c r="Q196" s="717" t="s">
        <v>2979</v>
      </c>
      <c r="R196" s="717" t="s">
        <v>2993</v>
      </c>
      <c r="S196" s="717" t="s">
        <v>2034</v>
      </c>
      <c r="T196" s="720" t="str" cm="1">
        <f t="array" ref="T196">_xlfn.TEXTJOIN("→",TRUE,_xlfn.UNIQUE(TRIM(CLEAN(_xlfn._xlws.FILTER('소재개발 실험항목_Total_AX팀 관리'!$H$5:$H$1558,('소재개발 실험항목_Total_AX팀 관리'!$C$5:$C$1558=$P196)*('소재개발 실험항목_Total_AX팀 관리'!$D$5:$D$1558=$Q196)*('소재개발 실험항목_Total_AX팀 관리'!$E$5:$E$1558=$R196)*('소재개발 실험항목_Total_AX팀 관리'!$F$5:$F$1558=$S196)*('소재개발 실험항목_Total_AX팀 관리'!$H$5:$H$1558&lt;&gt;""),"")))))</f>
        <v>샘플링→전처리→무게 측정→튜브장착 및 액체질소 투입→측정→Data 정리→장비 세척 및 정리</v>
      </c>
      <c r="U196" s="724">
        <f>SUMIFS('소재개발 실험항목_Total_AX팀 관리'!$V$5:$V$1558,'소재개발 실험항목_Total_AX팀 관리'!$C$5:$C$1558,$P196,'소재개발 실험항목_Total_AX팀 관리'!$D$5:$D$1558,$Q196,'소재개발 실험항목_Total_AX팀 관리'!$E$5:$E$1558,$R196,'소재개발 실험항목_Total_AX팀 관리'!$F$5:$F$1558,$S196)</f>
        <v>0</v>
      </c>
      <c r="V196" s="724">
        <f>SUMIFS('소재개발 실험항목_Total_AX팀 관리'!$Y$5:$Y$1558,'소재개발 실험항목_Total_AX팀 관리'!$C$5:$C$1558,$P196,'소재개발 실험항목_Total_AX팀 관리'!$D$5:$D$1558,$Q196,'소재개발 실험항목_Total_AX팀 관리'!$E$5:$E$1558,$R196,'소재개발 실험항목_Total_AX팀 관리'!$F$5:$F$1558,$S196)</f>
        <v>0</v>
      </c>
      <c r="W196" s="725">
        <f t="shared" si="5"/>
        <v>0</v>
      </c>
      <c r="X196" s="725">
        <f t="shared" si="5"/>
        <v>0</v>
      </c>
      <c r="Z196" t="s">
        <v>2981</v>
      </c>
      <c r="AA196" t="s">
        <v>2987</v>
      </c>
      <c r="AB196" t="s">
        <v>770</v>
      </c>
      <c r="AC196" t="s">
        <v>3235</v>
      </c>
      <c r="AD196" t="s">
        <v>3292</v>
      </c>
      <c r="AE196" t="s">
        <v>3292</v>
      </c>
      <c r="AF196" s="716">
        <v>0.33</v>
      </c>
      <c r="AG196" s="716">
        <v>0.55000000000000004</v>
      </c>
      <c r="AH196" t="s">
        <v>3292</v>
      </c>
      <c r="AI196" t="s">
        <v>3292</v>
      </c>
      <c r="AJ196" t="s">
        <v>3292</v>
      </c>
      <c r="AK196" t="s">
        <v>3292</v>
      </c>
      <c r="AL196" t="s">
        <v>3292</v>
      </c>
      <c r="AM196" t="s">
        <v>3292</v>
      </c>
      <c r="AN196" t="s">
        <v>3292</v>
      </c>
      <c r="AO196" t="s">
        <v>3292</v>
      </c>
      <c r="AP196" t="s">
        <v>3292</v>
      </c>
      <c r="AQ196" t="s">
        <v>3292</v>
      </c>
      <c r="AR196" t="s">
        <v>3292</v>
      </c>
      <c r="AS196" t="s">
        <v>3292</v>
      </c>
      <c r="AT196" t="s">
        <v>3292</v>
      </c>
      <c r="AU196" t="s">
        <v>3292</v>
      </c>
      <c r="AV196" t="s">
        <v>3292</v>
      </c>
      <c r="AW196" t="s">
        <v>3292</v>
      </c>
      <c r="AX196" t="s">
        <v>3292</v>
      </c>
      <c r="AY196" t="s">
        <v>3292</v>
      </c>
      <c r="AZ196" t="s">
        <v>3292</v>
      </c>
      <c r="BA196" t="s">
        <v>3292</v>
      </c>
      <c r="BB196" t="s">
        <v>3292</v>
      </c>
      <c r="BC196" t="s">
        <v>3292</v>
      </c>
    </row>
    <row r="197" spans="1:55" ht="32.15" hidden="1" customHeight="1">
      <c r="A197" s="717"/>
      <c r="B197" s="717"/>
      <c r="C197" s="717"/>
      <c r="D197" s="717"/>
      <c r="E197" s="717"/>
      <c r="F197" s="717"/>
      <c r="G197" s="717"/>
      <c r="H197" s="717"/>
      <c r="I197" s="717"/>
      <c r="J197" s="717"/>
      <c r="K197" s="717"/>
      <c r="L197" s="717"/>
      <c r="M197" s="717"/>
      <c r="N197" s="717"/>
      <c r="O197" s="717"/>
      <c r="P197" s="717" t="s">
        <v>90</v>
      </c>
      <c r="Q197" s="717" t="s">
        <v>2979</v>
      </c>
      <c r="R197" s="717" t="s">
        <v>2993</v>
      </c>
      <c r="S197" s="717" t="s">
        <v>225</v>
      </c>
      <c r="T197" s="720" t="str" cm="1">
        <f t="array" ref="T197">_xlfn.TEXTJOIN("→",TRUE,_xlfn.UNIQUE(TRIM(CLEAN(_xlfn._xlws.FILTER('소재개발 실험항목_Total_AX팀 관리'!$H$5:$H$1558,('소재개발 실험항목_Total_AX팀 관리'!$C$5:$C$1558=$P197)*('소재개발 실험항목_Total_AX팀 관리'!$D$5:$D$1558=$Q197)*('소재개발 실험항목_Total_AX팀 관리'!$E$5:$E$1558=$R197)*('소재개발 실험항목_Total_AX팀 관리'!$F$5:$F$1558=$S197)*('소재개발 실험항목_Total_AX팀 관리'!$H$5:$H$1558&lt;&gt;""),"")))))</f>
        <v>분석 담당 의뢰중</v>
      </c>
      <c r="U197" s="726">
        <f>SUMIFS('소재개발 실험항목_Total_AX팀 관리'!$V$5:$V$1558,'소재개발 실험항목_Total_AX팀 관리'!$C$5:$C$1558,$P197,'소재개발 실험항목_Total_AX팀 관리'!$D$5:$D$1558,$Q197,'소재개발 실험항목_Total_AX팀 관리'!$E$5:$E$1558,$R197,'소재개발 실험항목_Total_AX팀 관리'!$F$5:$F$1558,$S197)</f>
        <v>0</v>
      </c>
      <c r="V197" s="726">
        <f>SUMIFS('소재개발 실험항목_Total_AX팀 관리'!$Y$5:$Y$1558,'소재개발 실험항목_Total_AX팀 관리'!$C$5:$C$1558,$P197,'소재개발 실험항목_Total_AX팀 관리'!$D$5:$D$1558,$Q197,'소재개발 실험항목_Total_AX팀 관리'!$E$5:$E$1558,$R197,'소재개발 실험항목_Total_AX팀 관리'!$F$5:$F$1558,$S197)</f>
        <v>0</v>
      </c>
      <c r="W197" s="727">
        <f t="shared" si="5"/>
        <v>0</v>
      </c>
      <c r="X197" s="727">
        <f t="shared" si="5"/>
        <v>0</v>
      </c>
      <c r="Z197" t="s">
        <v>2981</v>
      </c>
      <c r="AA197" t="s">
        <v>2987</v>
      </c>
      <c r="AB197" t="s">
        <v>770</v>
      </c>
      <c r="AC197" t="s">
        <v>3238</v>
      </c>
      <c r="AD197" t="s">
        <v>3292</v>
      </c>
      <c r="AE197" t="s">
        <v>3292</v>
      </c>
      <c r="AF197" t="s">
        <v>3292</v>
      </c>
      <c r="AG197" t="s">
        <v>3292</v>
      </c>
      <c r="AH197" s="716">
        <v>0.56999999999999995</v>
      </c>
      <c r="AI197" s="716">
        <v>0.74</v>
      </c>
      <c r="AJ197" t="s">
        <v>3292</v>
      </c>
      <c r="AK197" t="s">
        <v>3292</v>
      </c>
      <c r="AL197" t="s">
        <v>3292</v>
      </c>
      <c r="AM197" t="s">
        <v>3292</v>
      </c>
      <c r="AN197" t="s">
        <v>3292</v>
      </c>
      <c r="AO197" t="s">
        <v>3292</v>
      </c>
      <c r="AP197" t="s">
        <v>3292</v>
      </c>
      <c r="AQ197" t="s">
        <v>3292</v>
      </c>
      <c r="AR197" t="s">
        <v>3292</v>
      </c>
      <c r="AS197" t="s">
        <v>3292</v>
      </c>
      <c r="AT197" t="s">
        <v>3292</v>
      </c>
      <c r="AU197" t="s">
        <v>3292</v>
      </c>
      <c r="AV197" t="s">
        <v>3292</v>
      </c>
      <c r="AW197" t="s">
        <v>3292</v>
      </c>
      <c r="AX197" t="s">
        <v>3292</v>
      </c>
      <c r="AY197" t="s">
        <v>3292</v>
      </c>
      <c r="AZ197" t="s">
        <v>3292</v>
      </c>
      <c r="BA197" t="s">
        <v>3292</v>
      </c>
      <c r="BB197" t="s">
        <v>3292</v>
      </c>
      <c r="BC197" t="s">
        <v>3292</v>
      </c>
    </row>
    <row r="198" spans="1:55" ht="32.15" hidden="1" customHeight="1">
      <c r="A198" s="717"/>
      <c r="B198" s="717"/>
      <c r="C198" s="717"/>
      <c r="D198" s="717"/>
      <c r="E198" s="717"/>
      <c r="F198" s="717"/>
      <c r="G198" s="717"/>
      <c r="H198" s="717"/>
      <c r="I198" s="717"/>
      <c r="J198" s="717"/>
      <c r="K198" s="717"/>
      <c r="L198" s="717"/>
      <c r="M198" s="717"/>
      <c r="N198" s="717"/>
      <c r="O198" s="717"/>
      <c r="P198" s="717" t="s">
        <v>90</v>
      </c>
      <c r="Q198" s="717" t="s">
        <v>2979</v>
      </c>
      <c r="R198" s="717" t="s">
        <v>2993</v>
      </c>
      <c r="S198" s="717" t="s">
        <v>244</v>
      </c>
      <c r="T198" s="720" t="str" cm="1">
        <f t="array" ref="T198">_xlfn.TEXTJOIN("→",TRUE,_xlfn.UNIQUE(TRIM(CLEAN(_xlfn._xlws.FILTER('소재개발 실험항목_Total_AX팀 관리'!$H$5:$H$1558,('소재개발 실험항목_Total_AX팀 관리'!$C$5:$C$1558=$P198)*('소재개발 실험항목_Total_AX팀 관리'!$D$5:$D$1558=$Q198)*('소재개발 실험항목_Total_AX팀 관리'!$E$5:$E$1558=$R198)*('소재개발 실험항목_Total_AX팀 관리'!$F$5:$F$1558=$S198)*('소재개발 실험항목_Total_AX팀 관리'!$H$5:$H$1558&lt;&gt;""),"")))))</f>
        <v>샘플링→샘플 홀더 장비로 투입→이미지 생성→EDS 분석→Data 저장→샘플 홀더 자동 배출→샘플 홀더 클리닝</v>
      </c>
      <c r="U198" s="724">
        <f>SUMIFS('소재개발 실험항목_Total_AX팀 관리'!$V$5:$V$1558,'소재개발 실험항목_Total_AX팀 관리'!$C$5:$C$1558,$P198,'소재개발 실험항목_Total_AX팀 관리'!$D$5:$D$1558,$Q198,'소재개발 실험항목_Total_AX팀 관리'!$E$5:$E$1558,$R198,'소재개발 실험항목_Total_AX팀 관리'!$F$5:$F$1558,$S198)</f>
        <v>0</v>
      </c>
      <c r="V198" s="724">
        <f>SUMIFS('소재개발 실험항목_Total_AX팀 관리'!$Y$5:$Y$1558,'소재개발 실험항목_Total_AX팀 관리'!$C$5:$C$1558,$P198,'소재개발 실험항목_Total_AX팀 관리'!$D$5:$D$1558,$Q198,'소재개발 실험항목_Total_AX팀 관리'!$E$5:$E$1558,$R198,'소재개발 실험항목_Total_AX팀 관리'!$F$5:$F$1558,$S198)</f>
        <v>0</v>
      </c>
      <c r="W198" s="725">
        <f t="shared" si="5"/>
        <v>0</v>
      </c>
      <c r="X198" s="725">
        <f t="shared" si="5"/>
        <v>0</v>
      </c>
      <c r="Z198" t="s">
        <v>2981</v>
      </c>
      <c r="AA198" t="s">
        <v>2987</v>
      </c>
      <c r="AB198" t="s">
        <v>770</v>
      </c>
      <c r="AC198" t="s">
        <v>3239</v>
      </c>
      <c r="AD198" t="s">
        <v>3292</v>
      </c>
      <c r="AE198" t="s">
        <v>3292</v>
      </c>
      <c r="AF198" t="s">
        <v>3292</v>
      </c>
      <c r="AG198" t="s">
        <v>3292</v>
      </c>
      <c r="AH198" t="s">
        <v>3292</v>
      </c>
      <c r="AI198" t="s">
        <v>3292</v>
      </c>
      <c r="AJ198" s="716">
        <v>0.53</v>
      </c>
      <c r="AK198" s="716">
        <v>0.82</v>
      </c>
      <c r="AL198" s="716">
        <v>0.28000000000000003</v>
      </c>
      <c r="AM198" s="716">
        <v>1.1100000000000001</v>
      </c>
      <c r="AN198" s="716">
        <v>0.28000000000000003</v>
      </c>
      <c r="AO198" s="716">
        <v>0.56000000000000005</v>
      </c>
      <c r="AP198" t="s">
        <v>3292</v>
      </c>
      <c r="AQ198" t="s">
        <v>3292</v>
      </c>
      <c r="AR198" t="s">
        <v>3292</v>
      </c>
      <c r="AS198" t="s">
        <v>3292</v>
      </c>
      <c r="AT198" t="s">
        <v>3292</v>
      </c>
      <c r="AU198" t="s">
        <v>3292</v>
      </c>
      <c r="AV198" t="s">
        <v>3292</v>
      </c>
      <c r="AW198" t="s">
        <v>3292</v>
      </c>
      <c r="AX198" t="s">
        <v>3292</v>
      </c>
      <c r="AY198" t="s">
        <v>3292</v>
      </c>
      <c r="AZ198" t="s">
        <v>3292</v>
      </c>
      <c r="BA198" t="s">
        <v>3292</v>
      </c>
      <c r="BB198" t="s">
        <v>3292</v>
      </c>
      <c r="BC198" t="s">
        <v>3292</v>
      </c>
    </row>
    <row r="199" spans="1:55" ht="32.15" hidden="1" customHeight="1">
      <c r="A199" s="717"/>
      <c r="B199" s="717"/>
      <c r="C199" s="717"/>
      <c r="D199" s="717"/>
      <c r="E199" s="717"/>
      <c r="F199" s="717"/>
      <c r="G199" s="717"/>
      <c r="H199" s="717"/>
      <c r="I199" s="717"/>
      <c r="J199" s="717"/>
      <c r="K199" s="717"/>
      <c r="L199" s="717"/>
      <c r="M199" s="717"/>
      <c r="N199" s="717"/>
      <c r="O199" s="717"/>
      <c r="P199" s="717" t="s">
        <v>90</v>
      </c>
      <c r="Q199" s="717" t="s">
        <v>2979</v>
      </c>
      <c r="R199" s="717" t="s">
        <v>2993</v>
      </c>
      <c r="S199" s="717" t="s">
        <v>94</v>
      </c>
      <c r="T199" s="720" t="str" cm="1">
        <f t="array" ref="T199">_xlfn.TEXTJOIN("→",TRUE,_xlfn.UNIQUE(TRIM(CLEAN(_xlfn._xlws.FILTER('소재개발 실험항목_Total_AX팀 관리'!$H$5:$H$1558,('소재개발 실험항목_Total_AX팀 관리'!$C$5:$C$1558=$P199)*('소재개발 실험항목_Total_AX팀 관리'!$D$5:$D$1558=$Q199)*('소재개발 실험항목_Total_AX팀 관리'!$E$5:$E$1558=$R199)*('소재개발 실험항목_Total_AX팀 관리'!$F$5:$F$1558=$S199)*('소재개발 실험항목_Total_AX팀 관리'!$H$5:$H$1558&lt;&gt;""),"")))))</f>
        <v>샘플링→XRD 측정→Data 변환 및 fitting→장비 세척 및 정리→그래프 생성</v>
      </c>
      <c r="U199" s="724">
        <f>SUMIFS('소재개발 실험항목_Total_AX팀 관리'!$V$5:$V$1558,'소재개발 실험항목_Total_AX팀 관리'!$C$5:$C$1558,$P199,'소재개발 실험항목_Total_AX팀 관리'!$D$5:$D$1558,$Q199,'소재개발 실험항목_Total_AX팀 관리'!$E$5:$E$1558,$R199,'소재개발 실험항목_Total_AX팀 관리'!$F$5:$F$1558,$S199)</f>
        <v>0</v>
      </c>
      <c r="V199" s="724">
        <f>SUMIFS('소재개발 실험항목_Total_AX팀 관리'!$Y$5:$Y$1558,'소재개발 실험항목_Total_AX팀 관리'!$C$5:$C$1558,$P199,'소재개발 실험항목_Total_AX팀 관리'!$D$5:$D$1558,$Q199,'소재개발 실험항목_Total_AX팀 관리'!$E$5:$E$1558,$R199,'소재개발 실험항목_Total_AX팀 관리'!$F$5:$F$1558,$S199)</f>
        <v>0</v>
      </c>
      <c r="W199" s="725">
        <f t="shared" ref="W199:X262" si="6">U199/1760</f>
        <v>0</v>
      </c>
      <c r="X199" s="725">
        <f t="shared" si="6"/>
        <v>0</v>
      </c>
      <c r="Z199" t="s">
        <v>2981</v>
      </c>
      <c r="AA199" t="s">
        <v>2987</v>
      </c>
      <c r="AB199" t="s">
        <v>770</v>
      </c>
      <c r="AC199" t="s">
        <v>3240</v>
      </c>
      <c r="AD199" s="716">
        <v>0.16</v>
      </c>
      <c r="AE199" s="716">
        <v>0.25</v>
      </c>
      <c r="AF199" t="s">
        <v>3292</v>
      </c>
      <c r="AG199" t="s">
        <v>3292</v>
      </c>
      <c r="AH199" t="s">
        <v>3292</v>
      </c>
      <c r="AI199" t="s">
        <v>3292</v>
      </c>
      <c r="AJ199" t="s">
        <v>3292</v>
      </c>
      <c r="AK199" t="s">
        <v>3292</v>
      </c>
      <c r="AL199" t="s">
        <v>3292</v>
      </c>
      <c r="AM199" t="s">
        <v>3292</v>
      </c>
      <c r="AN199" t="s">
        <v>3292</v>
      </c>
      <c r="AO199" t="s">
        <v>3292</v>
      </c>
      <c r="AP199" t="s">
        <v>3292</v>
      </c>
      <c r="AQ199" t="s">
        <v>3292</v>
      </c>
      <c r="AR199" t="s">
        <v>3292</v>
      </c>
      <c r="AS199" t="s">
        <v>3292</v>
      </c>
      <c r="AT199" t="s">
        <v>3292</v>
      </c>
      <c r="AU199" t="s">
        <v>3292</v>
      </c>
      <c r="AV199" t="s">
        <v>3292</v>
      </c>
      <c r="AW199" t="s">
        <v>3292</v>
      </c>
      <c r="AX199" t="s">
        <v>3292</v>
      </c>
      <c r="AY199" t="s">
        <v>3292</v>
      </c>
      <c r="AZ199" t="s">
        <v>3292</v>
      </c>
      <c r="BA199" t="s">
        <v>3292</v>
      </c>
      <c r="BB199" t="s">
        <v>3292</v>
      </c>
      <c r="BC199" t="s">
        <v>3292</v>
      </c>
    </row>
    <row r="200" spans="1:55" ht="32.15" hidden="1" customHeight="1">
      <c r="A200" s="717"/>
      <c r="B200" s="717"/>
      <c r="C200" s="717"/>
      <c r="D200" s="717"/>
      <c r="E200" s="717"/>
      <c r="F200" s="717"/>
      <c r="G200" s="717"/>
      <c r="H200" s="717"/>
      <c r="I200" s="717"/>
      <c r="J200" s="717"/>
      <c r="K200" s="717"/>
      <c r="L200" s="717"/>
      <c r="M200" s="717"/>
      <c r="N200" s="717"/>
      <c r="O200" s="717"/>
      <c r="P200" s="717" t="s">
        <v>90</v>
      </c>
      <c r="Q200" s="717" t="s">
        <v>2979</v>
      </c>
      <c r="R200" s="717" t="s">
        <v>2994</v>
      </c>
      <c r="S200" s="717" t="s">
        <v>99</v>
      </c>
      <c r="T200" s="720" t="str" cm="1">
        <f t="array" ref="T200">_xlfn.TEXTJOIN("→",TRUE,_xlfn.UNIQUE(TRIM(CLEAN(_xlfn._xlws.FILTER('소재개발 실험항목_Total_AX팀 관리'!$H$5:$H$1558,('소재개발 실험항목_Total_AX팀 관리'!$C$5:$C$1558=$P200)*('소재개발 실험항목_Total_AX팀 관리'!$D$5:$D$1558=$Q200)*('소재개발 실험항목_Total_AX팀 관리'!$E$5:$E$1558=$R200)*('소재개발 실험항목_Total_AX팀 관리'!$F$5:$F$1558=$S200)*('소재개발 실험항목_Total_AX팀 관리'!$H$5:$H$1558&lt;&gt;""),"")))))</f>
        <v>샘플링→건조전 무게 측정→건조→건조후 무게 측정→고형분 측정</v>
      </c>
      <c r="U200" s="724">
        <f>SUMIFS('소재개발 실험항목_Total_AX팀 관리'!$V$5:$V$1558,'소재개발 실험항목_Total_AX팀 관리'!$C$5:$C$1558,$P200,'소재개발 실험항목_Total_AX팀 관리'!$D$5:$D$1558,$Q200,'소재개발 실험항목_Total_AX팀 관리'!$E$5:$E$1558,$R200,'소재개발 실험항목_Total_AX팀 관리'!$F$5:$F$1558,$S200)</f>
        <v>0</v>
      </c>
      <c r="V200" s="724">
        <f>SUMIFS('소재개발 실험항목_Total_AX팀 관리'!$Y$5:$Y$1558,'소재개발 실험항목_Total_AX팀 관리'!$C$5:$C$1558,$P200,'소재개발 실험항목_Total_AX팀 관리'!$D$5:$D$1558,$Q200,'소재개발 실험항목_Total_AX팀 관리'!$E$5:$E$1558,$R200,'소재개발 실험항목_Total_AX팀 관리'!$F$5:$F$1558,$S200)</f>
        <v>0</v>
      </c>
      <c r="W200" s="725">
        <f t="shared" si="6"/>
        <v>0</v>
      </c>
      <c r="X200" s="725">
        <f t="shared" si="6"/>
        <v>0</v>
      </c>
      <c r="Z200" t="s">
        <v>2981</v>
      </c>
      <c r="AA200" t="s">
        <v>2987</v>
      </c>
      <c r="AB200" t="s">
        <v>3267</v>
      </c>
      <c r="AC200" t="s">
        <v>3241</v>
      </c>
      <c r="AD200" t="s">
        <v>3292</v>
      </c>
      <c r="AE200" t="s">
        <v>3292</v>
      </c>
      <c r="AF200" t="s">
        <v>3292</v>
      </c>
      <c r="AG200" t="s">
        <v>3292</v>
      </c>
      <c r="AH200" t="s">
        <v>3292</v>
      </c>
      <c r="AI200" t="s">
        <v>3292</v>
      </c>
      <c r="AJ200" t="s">
        <v>3292</v>
      </c>
      <c r="AK200" t="s">
        <v>3292</v>
      </c>
      <c r="AL200" t="s">
        <v>3292</v>
      </c>
      <c r="AM200" t="s">
        <v>3292</v>
      </c>
      <c r="AN200" t="s">
        <v>3292</v>
      </c>
      <c r="AO200" t="s">
        <v>3292</v>
      </c>
      <c r="AP200" s="716">
        <v>0.01</v>
      </c>
      <c r="AQ200" s="716">
        <v>0.28999999999999998</v>
      </c>
      <c r="AR200" s="716">
        <v>0.41</v>
      </c>
      <c r="AS200" s="716">
        <v>0.53</v>
      </c>
      <c r="AT200" t="s">
        <v>3292</v>
      </c>
      <c r="AU200" t="s">
        <v>3292</v>
      </c>
      <c r="AV200" t="s">
        <v>3292</v>
      </c>
      <c r="AW200" t="s">
        <v>3292</v>
      </c>
      <c r="AX200" t="s">
        <v>3292</v>
      </c>
      <c r="AY200" t="s">
        <v>3292</v>
      </c>
      <c r="AZ200" t="s">
        <v>3292</v>
      </c>
      <c r="BA200" t="s">
        <v>3292</v>
      </c>
      <c r="BB200" t="s">
        <v>3292</v>
      </c>
      <c r="BC200" t="s">
        <v>3292</v>
      </c>
    </row>
    <row r="201" spans="1:55" ht="32.15" hidden="1" customHeight="1">
      <c r="A201" s="717"/>
      <c r="B201" s="717"/>
      <c r="C201" s="717"/>
      <c r="D201" s="717"/>
      <c r="E201" s="717"/>
      <c r="F201" s="717"/>
      <c r="G201" s="717"/>
      <c r="H201" s="717"/>
      <c r="I201" s="717"/>
      <c r="J201" s="717"/>
      <c r="K201" s="717"/>
      <c r="L201" s="717"/>
      <c r="M201" s="717"/>
      <c r="N201" s="717"/>
      <c r="O201" s="717"/>
      <c r="P201" s="717" t="s">
        <v>90</v>
      </c>
      <c r="Q201" s="717" t="s">
        <v>2979</v>
      </c>
      <c r="R201" s="717" t="s">
        <v>2994</v>
      </c>
      <c r="S201" s="717" t="s">
        <v>3037</v>
      </c>
      <c r="T201" s="720" t="str" cm="1">
        <f t="array" ref="T201">_xlfn.TEXTJOIN("→",TRUE,_xlfn.UNIQUE(TRIM(CLEAN(_xlfn._xlws.FILTER('소재개발 실험항목_Total_AX팀 관리'!$H$5:$H$1558,('소재개발 실험항목_Total_AX팀 관리'!$C$5:$C$1558=$P201)*('소재개발 실험항목_Total_AX팀 관리'!$D$5:$D$1558=$Q201)*('소재개발 실험항목_Total_AX팀 관리'!$E$5:$E$1558=$R201)*('소재개발 실험항목_Total_AX팀 관리'!$F$5:$F$1558=$S201)*('소재개발 실험항목_Total_AX팀 관리'!$H$5:$H$1558&lt;&gt;""),"")))))</f>
        <v>샘플링 및 필름화→샘플 건조→필름 타발→인장강도 장비 셋팅→인장강도 측정</v>
      </c>
      <c r="U201" s="724">
        <f>SUMIFS('소재개발 실험항목_Total_AX팀 관리'!$V$5:$V$1558,'소재개발 실험항목_Total_AX팀 관리'!$C$5:$C$1558,$P201,'소재개발 실험항목_Total_AX팀 관리'!$D$5:$D$1558,$Q201,'소재개발 실험항목_Total_AX팀 관리'!$E$5:$E$1558,$R201,'소재개발 실험항목_Total_AX팀 관리'!$F$5:$F$1558,$S201)</f>
        <v>0</v>
      </c>
      <c r="V201" s="724">
        <f>SUMIFS('소재개발 실험항목_Total_AX팀 관리'!$Y$5:$Y$1558,'소재개발 실험항목_Total_AX팀 관리'!$C$5:$C$1558,$P201,'소재개발 실험항목_Total_AX팀 관리'!$D$5:$D$1558,$Q201,'소재개발 실험항목_Total_AX팀 관리'!$E$5:$E$1558,$R201,'소재개발 실험항목_Total_AX팀 관리'!$F$5:$F$1558,$S201)</f>
        <v>0</v>
      </c>
      <c r="W201" s="725">
        <f t="shared" si="6"/>
        <v>0</v>
      </c>
      <c r="X201" s="725">
        <f t="shared" si="6"/>
        <v>0</v>
      </c>
      <c r="Z201" t="s">
        <v>2981</v>
      </c>
      <c r="AA201" t="s">
        <v>3001</v>
      </c>
      <c r="AB201" t="s">
        <v>3069</v>
      </c>
      <c r="AC201" t="s">
        <v>3242</v>
      </c>
      <c r="AD201" t="s">
        <v>3292</v>
      </c>
      <c r="AE201" t="s">
        <v>3292</v>
      </c>
      <c r="AF201" t="s">
        <v>3292</v>
      </c>
      <c r="AG201" t="s">
        <v>3292</v>
      </c>
      <c r="AH201" t="s">
        <v>3292</v>
      </c>
      <c r="AI201" t="s">
        <v>3292</v>
      </c>
      <c r="AJ201" t="s">
        <v>3292</v>
      </c>
      <c r="AK201" t="s">
        <v>3292</v>
      </c>
      <c r="AL201" t="s">
        <v>3292</v>
      </c>
      <c r="AM201" t="s">
        <v>3292</v>
      </c>
      <c r="AN201" t="s">
        <v>3292</v>
      </c>
      <c r="AO201" t="s">
        <v>3292</v>
      </c>
      <c r="AP201" t="s">
        <v>3292</v>
      </c>
      <c r="AQ201" t="s">
        <v>3292</v>
      </c>
      <c r="AR201" t="s">
        <v>3292</v>
      </c>
      <c r="AS201" t="s">
        <v>3292</v>
      </c>
      <c r="AT201" t="s">
        <v>3292</v>
      </c>
      <c r="AU201" t="s">
        <v>3292</v>
      </c>
      <c r="AV201" t="s">
        <v>3292</v>
      </c>
      <c r="AW201" t="s">
        <v>3292</v>
      </c>
      <c r="AX201" s="716">
        <v>4.0599999999999996</v>
      </c>
      <c r="AY201" s="716">
        <v>6.22</v>
      </c>
      <c r="AZ201" t="s">
        <v>3292</v>
      </c>
      <c r="BA201" t="s">
        <v>3292</v>
      </c>
      <c r="BB201" t="s">
        <v>3292</v>
      </c>
      <c r="BC201" t="s">
        <v>3292</v>
      </c>
    </row>
    <row r="202" spans="1:55" ht="32.15" hidden="1" customHeight="1">
      <c r="A202" s="717"/>
      <c r="B202" s="717"/>
      <c r="C202" s="717"/>
      <c r="D202" s="717"/>
      <c r="E202" s="717"/>
      <c r="F202" s="717"/>
      <c r="G202" s="717"/>
      <c r="H202" s="717"/>
      <c r="I202" s="717"/>
      <c r="J202" s="717"/>
      <c r="K202" s="717"/>
      <c r="L202" s="717"/>
      <c r="M202" s="717"/>
      <c r="N202" s="717"/>
      <c r="O202" s="717"/>
      <c r="P202" s="717" t="s">
        <v>90</v>
      </c>
      <c r="Q202" s="717" t="s">
        <v>2979</v>
      </c>
      <c r="R202" s="717" t="s">
        <v>2994</v>
      </c>
      <c r="S202" s="717" t="s">
        <v>3038</v>
      </c>
      <c r="T202" s="720" t="str" cm="1">
        <f t="array" ref="T202">_xlfn.TEXTJOIN("→",TRUE,_xlfn.UNIQUE(TRIM(CLEAN(_xlfn._xlws.FILTER('소재개발 실험항목_Total_AX팀 관리'!$H$5:$H$1558,('소재개발 실험항목_Total_AX팀 관리'!$C$5:$C$1558=$P202)*('소재개발 실험항목_Total_AX팀 관리'!$D$5:$D$1558=$Q202)*('소재개발 실험항목_Total_AX팀 관리'!$E$5:$E$1558=$R202)*('소재개발 실험항목_Total_AX팀 관리'!$F$5:$F$1558=$S202)*('소재개발 실험항목_Total_AX팀 관리'!$H$5:$H$1558&lt;&gt;""),"")))))</f>
        <v>샘플링→점도계 셋팅→점도 측정</v>
      </c>
      <c r="U202" s="724">
        <f>SUMIFS('소재개발 실험항목_Total_AX팀 관리'!$V$5:$V$1558,'소재개발 실험항목_Total_AX팀 관리'!$C$5:$C$1558,$P202,'소재개발 실험항목_Total_AX팀 관리'!$D$5:$D$1558,$Q202,'소재개발 실험항목_Total_AX팀 관리'!$E$5:$E$1558,$R202,'소재개발 실험항목_Total_AX팀 관리'!$F$5:$F$1558,$S202)</f>
        <v>0</v>
      </c>
      <c r="V202" s="724">
        <f>SUMIFS('소재개발 실험항목_Total_AX팀 관리'!$Y$5:$Y$1558,'소재개발 실험항목_Total_AX팀 관리'!$C$5:$C$1558,$P202,'소재개발 실험항목_Total_AX팀 관리'!$D$5:$D$1558,$Q202,'소재개발 실험항목_Total_AX팀 관리'!$E$5:$E$1558,$R202,'소재개발 실험항목_Total_AX팀 관리'!$F$5:$F$1558,$S202)</f>
        <v>0</v>
      </c>
      <c r="W202" s="725">
        <f t="shared" si="6"/>
        <v>0</v>
      </c>
      <c r="X202" s="725">
        <f t="shared" si="6"/>
        <v>0</v>
      </c>
      <c r="Z202" t="s">
        <v>2981</v>
      </c>
      <c r="AA202" t="s">
        <v>3001</v>
      </c>
      <c r="AB202" t="s">
        <v>3070</v>
      </c>
      <c r="AC202" t="s">
        <v>3243</v>
      </c>
      <c r="AD202" t="s">
        <v>3292</v>
      </c>
      <c r="AE202" t="s">
        <v>3292</v>
      </c>
      <c r="AF202" t="s">
        <v>3292</v>
      </c>
      <c r="AG202" t="s">
        <v>3292</v>
      </c>
      <c r="AH202" t="s">
        <v>3292</v>
      </c>
      <c r="AI202" t="s">
        <v>3292</v>
      </c>
      <c r="AJ202" t="s">
        <v>3292</v>
      </c>
      <c r="AK202" t="s">
        <v>3292</v>
      </c>
      <c r="AL202" t="s">
        <v>3292</v>
      </c>
      <c r="AM202" t="s">
        <v>3292</v>
      </c>
      <c r="AN202" t="s">
        <v>3292</v>
      </c>
      <c r="AO202" t="s">
        <v>3292</v>
      </c>
      <c r="AP202" t="s">
        <v>3292</v>
      </c>
      <c r="AQ202" t="s">
        <v>3292</v>
      </c>
      <c r="AR202" t="s">
        <v>3292</v>
      </c>
      <c r="AS202" t="s">
        <v>3292</v>
      </c>
      <c r="AT202" t="s">
        <v>3292</v>
      </c>
      <c r="AU202" t="s">
        <v>3292</v>
      </c>
      <c r="AV202" t="s">
        <v>3292</v>
      </c>
      <c r="AW202" t="s">
        <v>3292</v>
      </c>
      <c r="AX202" s="716">
        <v>0.39</v>
      </c>
      <c r="AY202" s="716">
        <v>0.6</v>
      </c>
      <c r="AZ202" t="s">
        <v>3292</v>
      </c>
      <c r="BA202" t="s">
        <v>3292</v>
      </c>
      <c r="BB202" t="s">
        <v>3292</v>
      </c>
      <c r="BC202" t="s">
        <v>3292</v>
      </c>
    </row>
    <row r="203" spans="1:55" ht="32.15" hidden="1" customHeight="1">
      <c r="A203" s="717"/>
      <c r="B203" s="717"/>
      <c r="C203" s="717"/>
      <c r="D203" s="717"/>
      <c r="E203" s="717"/>
      <c r="F203" s="717"/>
      <c r="G203" s="717"/>
      <c r="H203" s="717"/>
      <c r="I203" s="717"/>
      <c r="J203" s="717"/>
      <c r="K203" s="717"/>
      <c r="L203" s="717"/>
      <c r="M203" s="717"/>
      <c r="N203" s="717"/>
      <c r="O203" s="717"/>
      <c r="P203" s="717" t="s">
        <v>90</v>
      </c>
      <c r="Q203" s="717" t="s">
        <v>2979</v>
      </c>
      <c r="R203" s="717" t="s">
        <v>2994</v>
      </c>
      <c r="S203" s="717" t="s">
        <v>3039</v>
      </c>
      <c r="T203" s="720" t="str" cm="1">
        <f t="array" ref="T203">_xlfn.TEXTJOIN("→",TRUE,_xlfn.UNIQUE(TRIM(CLEAN(_xlfn._xlws.FILTER('소재개발 실험항목_Total_AX팀 관리'!$H$5:$H$1558,('소재개발 실험항목_Total_AX팀 관리'!$C$5:$C$1558=$P203)*('소재개발 실험항목_Total_AX팀 관리'!$D$5:$D$1558=$Q203)*('소재개발 실험항목_Total_AX팀 관리'!$E$5:$E$1558=$R203)*('소재개발 실험항목_Total_AX팀 관리'!$F$5:$F$1558=$S203)*('소재개발 실험항목_Total_AX팀 관리'!$H$5:$H$1558&lt;&gt;""),"")))))</f>
        <v>샘플링→레오미터 셋팅→유변물성 측정→Data 정리</v>
      </c>
      <c r="U203" s="724">
        <f>SUMIFS('소재개발 실험항목_Total_AX팀 관리'!$V$5:$V$1558,'소재개발 실험항목_Total_AX팀 관리'!$C$5:$C$1558,$P203,'소재개발 실험항목_Total_AX팀 관리'!$D$5:$D$1558,$Q203,'소재개발 실험항목_Total_AX팀 관리'!$E$5:$E$1558,$R203,'소재개발 실험항목_Total_AX팀 관리'!$F$5:$F$1558,$S203)</f>
        <v>0</v>
      </c>
      <c r="V203" s="724">
        <f>SUMIFS('소재개발 실험항목_Total_AX팀 관리'!$Y$5:$Y$1558,'소재개발 실험항목_Total_AX팀 관리'!$C$5:$C$1558,$P203,'소재개발 실험항목_Total_AX팀 관리'!$D$5:$D$1558,$Q203,'소재개발 실험항목_Total_AX팀 관리'!$E$5:$E$1558,$R203,'소재개발 실험항목_Total_AX팀 관리'!$F$5:$F$1558,$S203)</f>
        <v>0</v>
      </c>
      <c r="W203" s="725">
        <f t="shared" si="6"/>
        <v>0</v>
      </c>
      <c r="X203" s="725">
        <f t="shared" si="6"/>
        <v>0</v>
      </c>
      <c r="Z203" t="s">
        <v>2981</v>
      </c>
      <c r="AA203" t="s">
        <v>3000</v>
      </c>
      <c r="AB203" t="s">
        <v>3071</v>
      </c>
      <c r="AC203" t="s">
        <v>3244</v>
      </c>
      <c r="AD203" t="s">
        <v>3292</v>
      </c>
      <c r="AE203" t="s">
        <v>3292</v>
      </c>
      <c r="AF203" t="s">
        <v>3292</v>
      </c>
      <c r="AG203" t="s">
        <v>3292</v>
      </c>
      <c r="AH203" t="s">
        <v>3292</v>
      </c>
      <c r="AI203" t="s">
        <v>3292</v>
      </c>
      <c r="AJ203" t="s">
        <v>3292</v>
      </c>
      <c r="AK203" t="s">
        <v>3292</v>
      </c>
      <c r="AL203" t="s">
        <v>3292</v>
      </c>
      <c r="AM203" t="s">
        <v>3292</v>
      </c>
      <c r="AN203" t="s">
        <v>3292</v>
      </c>
      <c r="AO203" t="s">
        <v>3292</v>
      </c>
      <c r="AP203" t="s">
        <v>3292</v>
      </c>
      <c r="AQ203" t="s">
        <v>3292</v>
      </c>
      <c r="AR203" t="s">
        <v>3292</v>
      </c>
      <c r="AS203" t="s">
        <v>3292</v>
      </c>
      <c r="AT203" t="s">
        <v>3292</v>
      </c>
      <c r="AU203" t="s">
        <v>3292</v>
      </c>
      <c r="AV203" t="s">
        <v>3292</v>
      </c>
      <c r="AW203" t="s">
        <v>3292</v>
      </c>
      <c r="AX203" s="716">
        <v>0.27</v>
      </c>
      <c r="AY203" s="716">
        <v>1.02</v>
      </c>
      <c r="AZ203" s="716">
        <v>1.48</v>
      </c>
      <c r="BA203" s="716">
        <v>3.07</v>
      </c>
      <c r="BB203" t="s">
        <v>3292</v>
      </c>
      <c r="BC203" t="s">
        <v>3292</v>
      </c>
    </row>
    <row r="204" spans="1:55" ht="32.15" hidden="1" customHeight="1">
      <c r="A204" s="717"/>
      <c r="B204" s="717"/>
      <c r="C204" s="717"/>
      <c r="D204" s="717"/>
      <c r="E204" s="717"/>
      <c r="F204" s="717"/>
      <c r="G204" s="717"/>
      <c r="H204" s="717"/>
      <c r="I204" s="717"/>
      <c r="J204" s="717"/>
      <c r="K204" s="717"/>
      <c r="L204" s="717"/>
      <c r="M204" s="717"/>
      <c r="N204" s="717"/>
      <c r="O204" s="717"/>
      <c r="P204" s="717" t="s">
        <v>90</v>
      </c>
      <c r="Q204" s="717" t="s">
        <v>2979</v>
      </c>
      <c r="R204" s="717" t="s">
        <v>2994</v>
      </c>
      <c r="S204" s="717" t="s">
        <v>3040</v>
      </c>
      <c r="T204" s="720" t="str" cm="1">
        <f t="array" ref="T204">_xlfn.TEXTJOIN("→",TRUE,_xlfn.UNIQUE(TRIM(CLEAN(_xlfn._xlws.FILTER('소재개발 실험항목_Total_AX팀 관리'!$H$5:$H$1558,('소재개발 실험항목_Total_AX팀 관리'!$C$5:$C$1558=$P204)*('소재개발 실험항목_Total_AX팀 관리'!$D$5:$D$1558=$Q204)*('소재개발 실험항목_Total_AX팀 관리'!$E$5:$E$1558=$R204)*('소재개발 실험항목_Total_AX팀 관리'!$F$5:$F$1558=$S204)*('소재개발 실험항목_Total_AX팀 관리'!$H$5:$H$1558&lt;&gt;""),"")))))</f>
        <v>샘플링→희석 샘플 준비→DLS 측정</v>
      </c>
      <c r="U204" s="724">
        <f>SUMIFS('소재개발 실험항목_Total_AX팀 관리'!$V$5:$V$1558,'소재개발 실험항목_Total_AX팀 관리'!$C$5:$C$1558,$P204,'소재개발 실험항목_Total_AX팀 관리'!$D$5:$D$1558,$Q204,'소재개발 실험항목_Total_AX팀 관리'!$E$5:$E$1558,$R204,'소재개발 실험항목_Total_AX팀 관리'!$F$5:$F$1558,$S204)</f>
        <v>0</v>
      </c>
      <c r="V204" s="724">
        <f>SUMIFS('소재개발 실험항목_Total_AX팀 관리'!$Y$5:$Y$1558,'소재개발 실험항목_Total_AX팀 관리'!$C$5:$C$1558,$P204,'소재개발 실험항목_Total_AX팀 관리'!$D$5:$D$1558,$Q204,'소재개발 실험항목_Total_AX팀 관리'!$E$5:$E$1558,$R204,'소재개발 실험항목_Total_AX팀 관리'!$F$5:$F$1558,$S204)</f>
        <v>0</v>
      </c>
      <c r="W204" s="725">
        <f t="shared" si="6"/>
        <v>0</v>
      </c>
      <c r="X204" s="725">
        <f t="shared" si="6"/>
        <v>0</v>
      </c>
    </row>
    <row r="205" spans="1:55" ht="32.15" hidden="1" customHeight="1">
      <c r="A205" s="717"/>
      <c r="B205" s="717"/>
      <c r="C205" s="717"/>
      <c r="D205" s="717"/>
      <c r="E205" s="717"/>
      <c r="F205" s="717"/>
      <c r="G205" s="717"/>
      <c r="H205" s="717"/>
      <c r="I205" s="717"/>
      <c r="J205" s="717"/>
      <c r="K205" s="717"/>
      <c r="L205" s="717"/>
      <c r="M205" s="717"/>
      <c r="N205" s="717"/>
      <c r="O205" s="717"/>
      <c r="P205" s="717" t="s">
        <v>90</v>
      </c>
      <c r="Q205" s="717" t="s">
        <v>2979</v>
      </c>
      <c r="R205" s="717" t="s">
        <v>2994</v>
      </c>
      <c r="S205" s="717" t="s">
        <v>3031</v>
      </c>
      <c r="T205" s="720" t="str" cm="1">
        <f t="array" ref="T205">_xlfn.TEXTJOIN("→",TRUE,_xlfn.UNIQUE(TRIM(CLEAN(_xlfn._xlws.FILTER('소재개발 실험항목_Total_AX팀 관리'!$H$5:$H$1558,('소재개발 실험항목_Total_AX팀 관리'!$C$5:$C$1558=$P205)*('소재개발 실험항목_Total_AX팀 관리'!$D$5:$D$1558=$Q205)*('소재개발 실험항목_Total_AX팀 관리'!$E$5:$E$1558=$R205)*('소재개발 실험항목_Total_AX팀 관리'!$F$5:$F$1558=$S205)*('소재개발 실험항목_Total_AX팀 관리'!$H$5:$H$1558&lt;&gt;""),"")))))</f>
        <v>샘플링→pH 장비 보정→샘플 pH 측정</v>
      </c>
      <c r="U205" s="724">
        <f>SUMIFS('소재개발 실험항목_Total_AX팀 관리'!$V$5:$V$1558,'소재개발 실험항목_Total_AX팀 관리'!$C$5:$C$1558,$P205,'소재개발 실험항목_Total_AX팀 관리'!$D$5:$D$1558,$Q205,'소재개발 실험항목_Total_AX팀 관리'!$E$5:$E$1558,$R205,'소재개발 실험항목_Total_AX팀 관리'!$F$5:$F$1558,$S205)</f>
        <v>0</v>
      </c>
      <c r="V205" s="724">
        <f>SUMIFS('소재개발 실험항목_Total_AX팀 관리'!$Y$5:$Y$1558,'소재개발 실험항목_Total_AX팀 관리'!$C$5:$C$1558,$P205,'소재개발 실험항목_Total_AX팀 관리'!$D$5:$D$1558,$Q205,'소재개발 실험항목_Total_AX팀 관리'!$E$5:$E$1558,$R205,'소재개발 실험항목_Total_AX팀 관리'!$F$5:$F$1558,$S205)</f>
        <v>0</v>
      </c>
      <c r="W205" s="725">
        <f t="shared" si="6"/>
        <v>0</v>
      </c>
      <c r="X205" s="725">
        <f t="shared" si="6"/>
        <v>0</v>
      </c>
    </row>
    <row r="206" spans="1:55" ht="55" hidden="1" customHeight="1">
      <c r="A206" s="717"/>
      <c r="B206" s="717"/>
      <c r="C206" s="717"/>
      <c r="D206" s="717"/>
      <c r="E206" s="717"/>
      <c r="F206" s="717"/>
      <c r="G206" s="717"/>
      <c r="H206" s="717"/>
      <c r="I206" s="717"/>
      <c r="J206" s="717"/>
      <c r="K206" s="717"/>
      <c r="L206" s="717"/>
      <c r="M206" s="717"/>
      <c r="N206" s="717"/>
      <c r="O206" s="717"/>
      <c r="P206" s="717" t="s">
        <v>90</v>
      </c>
      <c r="Q206" s="717" t="s">
        <v>2979</v>
      </c>
      <c r="R206" s="717" t="s">
        <v>2994</v>
      </c>
      <c r="S206" s="717" t="s">
        <v>3041</v>
      </c>
      <c r="T206" s="720" t="str" cm="1">
        <f t="array" ref="T206">_xlfn.TEXTJOIN("→",TRUE,_xlfn.UNIQUE(TRIM(CLEAN(_xlfn._xlws.FILTER('소재개발 실험항목_Total_AX팀 관리'!$H$5:$H$1558,('소재개발 실험항목_Total_AX팀 관리'!$C$5:$C$1558=$P206)*('소재개발 실험항목_Total_AX팀 관리'!$D$5:$D$1558=$Q206)*('소재개발 실험항목_Total_AX팀 관리'!$E$5:$E$1558=$R206)*('소재개발 실험항목_Total_AX팀 관리'!$F$5:$F$1558=$S206)*('소재개발 실험항목_Total_AX팀 관리'!$H$5:$H$1558&lt;&gt;""),"")))))</f>
        <v>샘플링 및 건조→샘플 로딩 / DSC 측정조건 설정→DSC 측정</v>
      </c>
      <c r="U206" s="724">
        <f>SUMIFS('소재개발 실험항목_Total_AX팀 관리'!$V$5:$V$1558,'소재개발 실험항목_Total_AX팀 관리'!$C$5:$C$1558,$P206,'소재개발 실험항목_Total_AX팀 관리'!$D$5:$D$1558,$Q206,'소재개발 실험항목_Total_AX팀 관리'!$E$5:$E$1558,$R206,'소재개발 실험항목_Total_AX팀 관리'!$F$5:$F$1558,$S206)</f>
        <v>0</v>
      </c>
      <c r="V206" s="724">
        <f>SUMIFS('소재개발 실험항목_Total_AX팀 관리'!$Y$5:$Y$1558,'소재개발 실험항목_Total_AX팀 관리'!$C$5:$C$1558,$P206,'소재개발 실험항목_Total_AX팀 관리'!$D$5:$D$1558,$Q206,'소재개발 실험항목_Total_AX팀 관리'!$E$5:$E$1558,$R206,'소재개발 실험항목_Total_AX팀 관리'!$F$5:$F$1558,$S206)</f>
        <v>0</v>
      </c>
      <c r="W206" s="725">
        <f t="shared" si="6"/>
        <v>0</v>
      </c>
      <c r="X206" s="725">
        <f t="shared" si="6"/>
        <v>0</v>
      </c>
    </row>
    <row r="207" spans="1:55" ht="55" hidden="1" customHeight="1">
      <c r="A207" s="717"/>
      <c r="B207" s="717"/>
      <c r="C207" s="717"/>
      <c r="D207" s="717"/>
      <c r="E207" s="717"/>
      <c r="F207" s="717"/>
      <c r="G207" s="717"/>
      <c r="H207" s="717"/>
      <c r="I207" s="717"/>
      <c r="J207" s="717"/>
      <c r="K207" s="717"/>
      <c r="L207" s="717"/>
      <c r="M207" s="717"/>
      <c r="N207" s="717"/>
      <c r="O207" s="717"/>
      <c r="P207" s="717" t="s">
        <v>90</v>
      </c>
      <c r="Q207" s="717" t="s">
        <v>2979</v>
      </c>
      <c r="R207" s="717" t="s">
        <v>2995</v>
      </c>
      <c r="S207" s="717" t="s">
        <v>3042</v>
      </c>
      <c r="T207" s="720" t="str" cm="1">
        <f t="array" ref="T207">_xlfn.TEXTJOIN("→",TRUE,_xlfn.UNIQUE(TRIM(CLEAN(_xlfn._xlws.FILTER('소재개발 실험항목_Total_AX팀 관리'!$H$5:$H$1558,('소재개발 실험항목_Total_AX팀 관리'!$C$5:$C$1558=$P207)*('소재개발 실험항목_Total_AX팀 관리'!$D$5:$D$1558=$Q207)*('소재개발 실험항목_Total_AX팀 관리'!$E$5:$E$1558=$R207)*('소재개발 실험항목_Total_AX팀 관리'!$F$5:$F$1558=$S207)*('소재개발 실험항목_Total_AX팀 관리'!$H$5:$H$1558&lt;&gt;""),"")))))</f>
        <v>샘플링→Calibraton→슬러리 투입→슬러리 유변물성 측정→Data 정리→장비 세척 및 정리</v>
      </c>
      <c r="U207" s="724">
        <f>SUMIFS('소재개발 실험항목_Total_AX팀 관리'!$V$5:$V$1558,'소재개발 실험항목_Total_AX팀 관리'!$C$5:$C$1558,$P207,'소재개발 실험항목_Total_AX팀 관리'!$D$5:$D$1558,$Q207,'소재개발 실험항목_Total_AX팀 관리'!$E$5:$E$1558,$R207,'소재개발 실험항목_Total_AX팀 관리'!$F$5:$F$1558,$S207)</f>
        <v>0</v>
      </c>
      <c r="V207" s="724">
        <f>SUMIFS('소재개발 실험항목_Total_AX팀 관리'!$Y$5:$Y$1558,'소재개발 실험항목_Total_AX팀 관리'!$C$5:$C$1558,$P207,'소재개발 실험항목_Total_AX팀 관리'!$D$5:$D$1558,$Q207,'소재개발 실험항목_Total_AX팀 관리'!$E$5:$E$1558,$R207,'소재개발 실험항목_Total_AX팀 관리'!$F$5:$F$1558,$S207)</f>
        <v>0</v>
      </c>
      <c r="W207" s="725">
        <f t="shared" si="6"/>
        <v>0</v>
      </c>
      <c r="X207" s="725">
        <f t="shared" si="6"/>
        <v>0</v>
      </c>
    </row>
    <row r="208" spans="1:55" ht="55" hidden="1" customHeight="1">
      <c r="A208" s="717"/>
      <c r="B208" s="717"/>
      <c r="C208" s="717"/>
      <c r="D208" s="717"/>
      <c r="E208" s="717"/>
      <c r="F208" s="717"/>
      <c r="G208" s="717"/>
      <c r="H208" s="717"/>
      <c r="I208" s="717"/>
      <c r="J208" s="717"/>
      <c r="K208" s="717"/>
      <c r="L208" s="717"/>
      <c r="M208" s="717"/>
      <c r="N208" s="717"/>
      <c r="O208" s="717"/>
      <c r="P208" s="717" t="s">
        <v>90</v>
      </c>
      <c r="Q208" s="717" t="s">
        <v>2979</v>
      </c>
      <c r="R208" s="717" t="s">
        <v>2996</v>
      </c>
      <c r="S208" s="717" t="s">
        <v>3043</v>
      </c>
      <c r="T208" s="720" t="str" cm="1">
        <f t="array" ref="T208">_xlfn.TEXTJOIN("→",TRUE,_xlfn.UNIQUE(TRIM(CLEAN(_xlfn._xlws.FILTER('소재개발 실험항목_Total_AX팀 관리'!$H$5:$H$1558,('소재개발 실험항목_Total_AX팀 관리'!$C$5:$C$1558=$P208)*('소재개발 실험항목_Total_AX팀 관리'!$D$5:$D$1558=$Q208)*('소재개발 실험항목_Total_AX팀 관리'!$E$5:$E$1558=$R208)*('소재개발 실험항목_Total_AX팀 관리'!$F$5:$F$1558=$S208)*('소재개발 실험항목_Total_AX팀 관리'!$H$5:$H$1558&lt;&gt;""),"")))))</f>
        <v>선분산액 코팅 전극(w/Al foil) 및 Coin_half 셀 제작</v>
      </c>
      <c r="U208" s="724">
        <f>SUMIFS('소재개발 실험항목_Total_AX팀 관리'!$V$5:$V$1558,'소재개발 실험항목_Total_AX팀 관리'!$C$5:$C$1558,$P208,'소재개발 실험항목_Total_AX팀 관리'!$D$5:$D$1558,$Q208,'소재개발 실험항목_Total_AX팀 관리'!$E$5:$E$1558,$R208,'소재개발 실험항목_Total_AX팀 관리'!$F$5:$F$1558,$S208)</f>
        <v>120</v>
      </c>
      <c r="V208" s="724">
        <f>SUMIFS('소재개발 실험항목_Total_AX팀 관리'!$Y$5:$Y$1558,'소재개발 실험항목_Total_AX팀 관리'!$C$5:$C$1558,$P208,'소재개발 실험항목_Total_AX팀 관리'!$D$5:$D$1558,$Q208,'소재개발 실험항목_Total_AX팀 관리'!$E$5:$E$1558,$R208,'소재개발 실험항목_Total_AX팀 관리'!$F$5:$F$1558,$S208)</f>
        <v>120</v>
      </c>
      <c r="W208" s="725">
        <f t="shared" si="6"/>
        <v>6.8181818181818177E-2</v>
      </c>
      <c r="X208" s="725">
        <f t="shared" si="6"/>
        <v>6.8181818181818177E-2</v>
      </c>
    </row>
    <row r="209" spans="1:24" ht="55" hidden="1" customHeight="1">
      <c r="A209" s="717"/>
      <c r="B209" s="717"/>
      <c r="C209" s="717"/>
      <c r="D209" s="717"/>
      <c r="E209" s="717"/>
      <c r="F209" s="717"/>
      <c r="G209" s="717"/>
      <c r="H209" s="717"/>
      <c r="I209" s="717"/>
      <c r="J209" s="717"/>
      <c r="K209" s="717"/>
      <c r="L209" s="717"/>
      <c r="M209" s="717"/>
      <c r="N209" s="717"/>
      <c r="O209" s="717"/>
      <c r="P209" s="717" t="s">
        <v>90</v>
      </c>
      <c r="Q209" s="717" t="s">
        <v>2979</v>
      </c>
      <c r="R209" s="717" t="s">
        <v>2996</v>
      </c>
      <c r="S209" s="717" t="s">
        <v>839</v>
      </c>
      <c r="T209" s="720" t="str" cm="1">
        <f t="array" ref="T209">_xlfn.TEXTJOIN("→",TRUE,_xlfn.UNIQUE(TRIM(CLEAN(_xlfn._xlws.FILTER('소재개발 실험항목_Total_AX팀 관리'!$H$5:$H$1558,('소재개발 실험항목_Total_AX팀 관리'!$C$5:$C$1558=$P209)*('소재개발 실험항목_Total_AX팀 관리'!$D$5:$D$1558=$Q209)*('소재개발 실험항목_Total_AX팀 관리'!$E$5:$E$1558=$R209)*('소재개발 실험항목_Total_AX팀 관리'!$F$5:$F$1558=$S209)*('소재개발 실험항목_Total_AX팀 관리'!$H$5:$H$1558&lt;&gt;""),"")))))</f>
        <v>샘플링→희석하기→입도 측정→Data 정리</v>
      </c>
      <c r="U209" s="724">
        <f>SUMIFS('소재개발 실험항목_Total_AX팀 관리'!$V$5:$V$1558,'소재개발 실험항목_Total_AX팀 관리'!$C$5:$C$1558,$P209,'소재개발 실험항목_Total_AX팀 관리'!$D$5:$D$1558,$Q209,'소재개발 실험항목_Total_AX팀 관리'!$E$5:$E$1558,$R209,'소재개발 실험항목_Total_AX팀 관리'!$F$5:$F$1558,$S209)</f>
        <v>0</v>
      </c>
      <c r="V209" s="724">
        <f>SUMIFS('소재개발 실험항목_Total_AX팀 관리'!$Y$5:$Y$1558,'소재개발 실험항목_Total_AX팀 관리'!$C$5:$C$1558,$P209,'소재개발 실험항목_Total_AX팀 관리'!$D$5:$D$1558,$Q209,'소재개발 실험항목_Total_AX팀 관리'!$E$5:$E$1558,$R209,'소재개발 실험항목_Total_AX팀 관리'!$F$5:$F$1558,$S209)</f>
        <v>0</v>
      </c>
      <c r="W209" s="725">
        <f t="shared" si="6"/>
        <v>0</v>
      </c>
      <c r="X209" s="725">
        <f t="shared" si="6"/>
        <v>0</v>
      </c>
    </row>
    <row r="210" spans="1:24" ht="55" hidden="1" customHeight="1">
      <c r="A210" s="717"/>
      <c r="B210" s="717"/>
      <c r="C210" s="717"/>
      <c r="D210" s="717"/>
      <c r="E210" s="717"/>
      <c r="F210" s="717"/>
      <c r="G210" s="717"/>
      <c r="H210" s="717"/>
      <c r="I210" s="717"/>
      <c r="J210" s="717"/>
      <c r="K210" s="717"/>
      <c r="L210" s="717"/>
      <c r="M210" s="717"/>
      <c r="N210" s="717"/>
      <c r="O210" s="717"/>
      <c r="P210" s="717" t="s">
        <v>90</v>
      </c>
      <c r="Q210" s="717" t="s">
        <v>2979</v>
      </c>
      <c r="R210" s="717" t="s">
        <v>2996</v>
      </c>
      <c r="S210" s="717" t="s">
        <v>244</v>
      </c>
      <c r="T210" s="720" t="str" cm="1">
        <f t="array" ref="T210">_xlfn.TEXTJOIN("→",TRUE,_xlfn.UNIQUE(TRIM(CLEAN(_xlfn._xlws.FILTER('소재개발 실험항목_Total_AX팀 관리'!$H$5:$H$1558,('소재개발 실험항목_Total_AX팀 관리'!$C$5:$C$1558=$P210)*('소재개발 실험항목_Total_AX팀 관리'!$D$5:$D$1558=$Q210)*('소재개발 실험항목_Total_AX팀 관리'!$E$5:$E$1558=$R210)*('소재개발 실험항목_Total_AX팀 관리'!$F$5:$F$1558=$S210)*('소재개발 실험항목_Total_AX팀 관리'!$H$5:$H$1558&lt;&gt;""),"")))))</f>
        <v>샘플링→샘플 홀더 장비로 투입→이미지 생성→EDS 분석→Data 저장→샘플 홀더 자동 배출→샘플 홀더 클리닝</v>
      </c>
      <c r="U210" s="724">
        <f>SUMIFS('소재개발 실험항목_Total_AX팀 관리'!$V$5:$V$1558,'소재개발 실험항목_Total_AX팀 관리'!$C$5:$C$1558,$P210,'소재개발 실험항목_Total_AX팀 관리'!$D$5:$D$1558,$Q210,'소재개발 실험항목_Total_AX팀 관리'!$E$5:$E$1558,$R210,'소재개발 실험항목_Total_AX팀 관리'!$F$5:$F$1558,$S210)</f>
        <v>0</v>
      </c>
      <c r="V210" s="724">
        <f>SUMIFS('소재개발 실험항목_Total_AX팀 관리'!$Y$5:$Y$1558,'소재개발 실험항목_Total_AX팀 관리'!$C$5:$C$1558,$P210,'소재개발 실험항목_Total_AX팀 관리'!$D$5:$D$1558,$Q210,'소재개발 실험항목_Total_AX팀 관리'!$E$5:$E$1558,$R210,'소재개발 실험항목_Total_AX팀 관리'!$F$5:$F$1558,$S210)</f>
        <v>0</v>
      </c>
      <c r="W210" s="725">
        <f t="shared" si="6"/>
        <v>0</v>
      </c>
      <c r="X210" s="725">
        <f t="shared" si="6"/>
        <v>0</v>
      </c>
    </row>
    <row r="211" spans="1:24" ht="32" hidden="1">
      <c r="A211" s="717"/>
      <c r="B211" s="717"/>
      <c r="C211" s="717"/>
      <c r="D211" s="717"/>
      <c r="E211" s="717"/>
      <c r="F211" s="717"/>
      <c r="G211" s="717"/>
      <c r="H211" s="717"/>
      <c r="I211" s="717"/>
      <c r="J211" s="717"/>
      <c r="K211" s="717"/>
      <c r="L211" s="717"/>
      <c r="M211" s="717"/>
      <c r="N211" s="717"/>
      <c r="O211" s="717"/>
      <c r="P211" s="717" t="s">
        <v>90</v>
      </c>
      <c r="Q211" s="717" t="s">
        <v>2979</v>
      </c>
      <c r="R211" s="717" t="s">
        <v>2983</v>
      </c>
      <c r="S211" s="717" t="s">
        <v>3044</v>
      </c>
      <c r="T211" s="720" t="str" cm="1">
        <f t="array" ref="T211">_xlfn.TEXTJOIN("→",TRUE,_xlfn.UNIQUE(TRIM(CLEAN(_xlfn._xlws.FILTER('소재개발 실험항목_Total_AX팀 관리'!$H$5:$H$1558,('소재개발 실험항목_Total_AX팀 관리'!$C$5:$C$1558=$P211)*('소재개발 실험항목_Total_AX팀 관리'!$D$5:$D$1558=$Q211)*('소재개발 실험항목_Total_AX팀 관리'!$E$5:$E$1558=$R211)*('소재개발 실험항목_Total_AX팀 관리'!$F$5:$F$1558=$S211)*('소재개발 실험항목_Total_AX팀 관리'!$H$5:$H$1558&lt;&gt;""),"")))))</f>
        <v>MP 측정 Tip 보호캡 제거→MP Tester 전원 켜기→저항 프로그램 실행→합재층·집전체 두께 입력→집전체 체적저항률 입력→측정판 중심에 시료 배치→측정레버 하강·접촉 확인→계면저항 측정 시작→측정 오류 여부 확인→측정 Tip 보호캡 장착→MP Tester 전원 끄기</v>
      </c>
      <c r="U211" s="724">
        <f>SUMIFS('소재개발 실험항목_Total_AX팀 관리'!$V$5:$V$1558,'소재개발 실험항목_Total_AX팀 관리'!$C$5:$C$1558,$P211,'소재개발 실험항목_Total_AX팀 관리'!$D$5:$D$1558,$Q211,'소재개발 실험항목_Total_AX팀 관리'!$E$5:$E$1558,$R211,'소재개발 실험항목_Total_AX팀 관리'!$F$5:$F$1558,$S211)</f>
        <v>0</v>
      </c>
      <c r="V211" s="724">
        <f>SUMIFS('소재개발 실험항목_Total_AX팀 관리'!$Y$5:$Y$1558,'소재개발 실험항목_Total_AX팀 관리'!$C$5:$C$1558,$P211,'소재개발 실험항목_Total_AX팀 관리'!$D$5:$D$1558,$Q211,'소재개발 실험항목_Total_AX팀 관리'!$E$5:$E$1558,$R211,'소재개발 실험항목_Total_AX팀 관리'!$F$5:$F$1558,$S211)</f>
        <v>0</v>
      </c>
      <c r="W211" s="725">
        <f t="shared" si="6"/>
        <v>0</v>
      </c>
      <c r="X211" s="725">
        <f t="shared" si="6"/>
        <v>0</v>
      </c>
    </row>
    <row r="212" spans="1:24" hidden="1">
      <c r="A212" s="717"/>
      <c r="B212" s="717"/>
      <c r="C212" s="717"/>
      <c r="D212" s="717"/>
      <c r="E212" s="717"/>
      <c r="F212" s="717"/>
      <c r="G212" s="717"/>
      <c r="H212" s="717"/>
      <c r="I212" s="717"/>
      <c r="J212" s="717"/>
      <c r="K212" s="717"/>
      <c r="L212" s="717"/>
      <c r="M212" s="717"/>
      <c r="N212" s="717"/>
      <c r="O212" s="717"/>
      <c r="P212" s="717" t="s">
        <v>90</v>
      </c>
      <c r="Q212" s="717" t="s">
        <v>2979</v>
      </c>
      <c r="R212" s="717" t="s">
        <v>2983</v>
      </c>
      <c r="S212" s="717" t="s">
        <v>1515</v>
      </c>
      <c r="T212" s="720" t="str" cm="1">
        <f t="array" ref="T212">_xlfn.TEXTJOIN("→",TRUE,_xlfn.UNIQUE(TRIM(CLEAN(_xlfn._xlws.FILTER('소재개발 실험항목_Total_AX팀 관리'!$H$5:$H$1558,('소재개발 실험항목_Total_AX팀 관리'!$C$5:$C$1558=$P212)*('소재개발 실험항목_Total_AX팀 관리'!$D$5:$D$1558=$Q212)*('소재개발 실험항목_Total_AX팀 관리'!$E$5:$E$1558=$R212)*('소재개발 실험항목_Total_AX팀 관리'!$F$5:$F$1558=$S212)*('소재개발 실험항목_Total_AX팀 관리'!$H$5:$H$1558&lt;&gt;""),"")))))</f>
        <v>전극 타발→슬라이드 글라스에 양면테이프 부착→슬라이드 글라스에 타발한 전극 부착→롤러 작업→접착력 측정기에 부착→접착력 측정→Data 정리</v>
      </c>
      <c r="U212" s="724">
        <f>SUMIFS('소재개발 실험항목_Total_AX팀 관리'!$V$5:$V$1558,'소재개발 실험항목_Total_AX팀 관리'!$C$5:$C$1558,$P212,'소재개발 실험항목_Total_AX팀 관리'!$D$5:$D$1558,$Q212,'소재개발 실험항목_Total_AX팀 관리'!$E$5:$E$1558,$R212,'소재개발 실험항목_Total_AX팀 관리'!$F$5:$F$1558,$S212)</f>
        <v>0</v>
      </c>
      <c r="V212" s="724">
        <f>SUMIFS('소재개발 실험항목_Total_AX팀 관리'!$Y$5:$Y$1558,'소재개발 실험항목_Total_AX팀 관리'!$C$5:$C$1558,$P212,'소재개발 실험항목_Total_AX팀 관리'!$D$5:$D$1558,$Q212,'소재개발 실험항목_Total_AX팀 관리'!$E$5:$E$1558,$R212,'소재개발 실험항목_Total_AX팀 관리'!$F$5:$F$1558,$S212)</f>
        <v>0</v>
      </c>
      <c r="W212" s="725">
        <f t="shared" si="6"/>
        <v>0</v>
      </c>
      <c r="X212" s="725">
        <f t="shared" si="6"/>
        <v>0</v>
      </c>
    </row>
    <row r="213" spans="1:24" hidden="1">
      <c r="A213" s="717"/>
      <c r="B213" s="717"/>
      <c r="C213" s="717"/>
      <c r="D213" s="717"/>
      <c r="E213" s="717"/>
      <c r="F213" s="717"/>
      <c r="G213" s="717"/>
      <c r="H213" s="717"/>
      <c r="I213" s="717"/>
      <c r="J213" s="717"/>
      <c r="K213" s="717"/>
      <c r="L213" s="717"/>
      <c r="M213" s="717"/>
      <c r="N213" s="717"/>
      <c r="O213" s="717"/>
      <c r="P213" s="717" t="s">
        <v>90</v>
      </c>
      <c r="Q213" s="717" t="s">
        <v>2979</v>
      </c>
      <c r="R213" s="717" t="s">
        <v>2983</v>
      </c>
      <c r="S213" s="717" t="s">
        <v>244</v>
      </c>
      <c r="T213" s="720" t="str" cm="1">
        <f t="array" ref="T213">_xlfn.TEXTJOIN("→",TRUE,_xlfn.UNIQUE(TRIM(CLEAN(_xlfn._xlws.FILTER('소재개발 실험항목_Total_AX팀 관리'!$H$5:$H$1558,('소재개발 실험항목_Total_AX팀 관리'!$C$5:$C$1558=$P213)*('소재개발 실험항목_Total_AX팀 관리'!$D$5:$D$1558=$Q213)*('소재개발 실험항목_Total_AX팀 관리'!$E$5:$E$1558=$R213)*('소재개발 실험항목_Total_AX팀 관리'!$F$5:$F$1558=$S213)*('소재개발 실험항목_Total_AX팀 관리'!$H$5:$H$1558&lt;&gt;""),"")))))</f>
        <v>샘플링→샘플 홀더 장비로 투입→이미지 생성→EDS 분석→Data 저장→샘플 홀더 자동 배출→샘플 홀더 클리닝</v>
      </c>
      <c r="U213" s="724">
        <f>SUMIFS('소재개발 실험항목_Total_AX팀 관리'!$V$5:$V$1558,'소재개발 실험항목_Total_AX팀 관리'!$C$5:$C$1558,$P213,'소재개발 실험항목_Total_AX팀 관리'!$D$5:$D$1558,$Q213,'소재개발 실험항목_Total_AX팀 관리'!$E$5:$E$1558,$R213,'소재개발 실험항목_Total_AX팀 관리'!$F$5:$F$1558,$S213)</f>
        <v>0</v>
      </c>
      <c r="V213" s="724">
        <f>SUMIFS('소재개발 실험항목_Total_AX팀 관리'!$Y$5:$Y$1558,'소재개발 실험항목_Total_AX팀 관리'!$C$5:$C$1558,$P213,'소재개발 실험항목_Total_AX팀 관리'!$D$5:$D$1558,$Q213,'소재개발 실험항목_Total_AX팀 관리'!$E$5:$E$1558,$R213,'소재개발 실험항목_Total_AX팀 관리'!$F$5:$F$1558,$S213)</f>
        <v>0</v>
      </c>
      <c r="W213" s="725">
        <f t="shared" si="6"/>
        <v>0</v>
      </c>
      <c r="X213" s="725">
        <f t="shared" si="6"/>
        <v>0</v>
      </c>
    </row>
    <row r="214" spans="1:24" hidden="1">
      <c r="A214" s="717"/>
      <c r="B214" s="717"/>
      <c r="C214" s="717"/>
      <c r="D214" s="717"/>
      <c r="E214" s="717"/>
      <c r="F214" s="717"/>
      <c r="G214" s="717"/>
      <c r="H214" s="717"/>
      <c r="I214" s="717"/>
      <c r="J214" s="717"/>
      <c r="K214" s="717"/>
      <c r="L214" s="717"/>
      <c r="M214" s="717"/>
      <c r="N214" s="717"/>
      <c r="O214" s="717"/>
      <c r="P214" s="717" t="s">
        <v>90</v>
      </c>
      <c r="Q214" s="717" t="s">
        <v>2979</v>
      </c>
      <c r="R214" s="717" t="s">
        <v>2997</v>
      </c>
      <c r="S214" s="717" t="s">
        <v>881</v>
      </c>
      <c r="T214" s="720" t="str" cm="1">
        <f t="array" ref="T214">_xlfn.TEXTJOIN("→",TRUE,_xlfn.UNIQUE(TRIM(CLEAN(_xlfn._xlws.FILTER('소재개발 실험항목_Total_AX팀 관리'!$H$5:$H$1558,('소재개발 실험항목_Total_AX팀 관리'!$C$5:$C$1558=$P214)*('소재개발 실험항목_Total_AX팀 관리'!$D$5:$D$1558=$Q214)*('소재개발 실험항목_Total_AX팀 관리'!$E$5:$E$1558=$R214)*('소재개발 실험항목_Total_AX팀 관리'!$F$5:$F$1558=$S214)*('소재개발 실험항목_Total_AX팀 관리'!$H$5:$H$1558&lt;&gt;""),"")))))</f>
        <v>샘플링→바이알 장착→측정 온도 조건 설정→Calibration→측정→Data 정리</v>
      </c>
      <c r="U214" s="724">
        <f>SUMIFS('소재개발 실험항목_Total_AX팀 관리'!$V$5:$V$1558,'소재개발 실험항목_Total_AX팀 관리'!$C$5:$C$1558,$P214,'소재개발 실험항목_Total_AX팀 관리'!$D$5:$D$1558,$Q214,'소재개발 실험항목_Total_AX팀 관리'!$E$5:$E$1558,$R214,'소재개발 실험항목_Total_AX팀 관리'!$F$5:$F$1558,$S214)</f>
        <v>0</v>
      </c>
      <c r="V214" s="724">
        <f>SUMIFS('소재개발 실험항목_Total_AX팀 관리'!$Y$5:$Y$1558,'소재개발 실험항목_Total_AX팀 관리'!$C$5:$C$1558,$P214,'소재개발 실험항목_Total_AX팀 관리'!$D$5:$D$1558,$Q214,'소재개발 실험항목_Total_AX팀 관리'!$E$5:$E$1558,$R214,'소재개발 실험항목_Total_AX팀 관리'!$F$5:$F$1558,$S214)</f>
        <v>0</v>
      </c>
      <c r="W214" s="725">
        <f t="shared" si="6"/>
        <v>0</v>
      </c>
      <c r="X214" s="725">
        <f t="shared" si="6"/>
        <v>0</v>
      </c>
    </row>
    <row r="215" spans="1:24" hidden="1">
      <c r="A215" s="717"/>
      <c r="B215" s="717"/>
      <c r="C215" s="717"/>
      <c r="D215" s="717"/>
      <c r="E215" s="717"/>
      <c r="F215" s="717"/>
      <c r="G215" s="717"/>
      <c r="H215" s="717"/>
      <c r="I215" s="717"/>
      <c r="J215" s="717"/>
      <c r="K215" s="717"/>
      <c r="L215" s="717"/>
      <c r="M215" s="717"/>
      <c r="N215" s="717"/>
      <c r="O215" s="717"/>
      <c r="P215" s="717" t="s">
        <v>90</v>
      </c>
      <c r="Q215" s="717" t="s">
        <v>2979</v>
      </c>
      <c r="R215" s="717" t="s">
        <v>2997</v>
      </c>
      <c r="S215" s="717" t="s">
        <v>839</v>
      </c>
      <c r="T215" s="720" t="str" cm="1">
        <f t="array" ref="T215">_xlfn.TEXTJOIN("→",TRUE,_xlfn.UNIQUE(TRIM(CLEAN(_xlfn._xlws.FILTER('소재개발 실험항목_Total_AX팀 관리'!$H$5:$H$1558,('소재개발 실험항목_Total_AX팀 관리'!$C$5:$C$1558=$P215)*('소재개발 실험항목_Total_AX팀 관리'!$D$5:$D$1558=$Q215)*('소재개발 실험항목_Total_AX팀 관리'!$E$5:$E$1558=$R215)*('소재개발 실험항목_Total_AX팀 관리'!$F$5:$F$1558=$S215)*('소재개발 실험항목_Total_AX팀 관리'!$H$5:$H$1558&lt;&gt;""),"")))))</f>
        <v>샘플링→입도 측정→Data 정리</v>
      </c>
      <c r="U215" s="724">
        <f>SUMIFS('소재개발 실험항목_Total_AX팀 관리'!$V$5:$V$1558,'소재개발 실험항목_Total_AX팀 관리'!$C$5:$C$1558,$P215,'소재개발 실험항목_Total_AX팀 관리'!$D$5:$D$1558,$Q215,'소재개발 실험항목_Total_AX팀 관리'!$E$5:$E$1558,$R215,'소재개발 실험항목_Total_AX팀 관리'!$F$5:$F$1558,$S215)</f>
        <v>0</v>
      </c>
      <c r="V215" s="724">
        <f>SUMIFS('소재개발 실험항목_Total_AX팀 관리'!$Y$5:$Y$1558,'소재개발 실험항목_Total_AX팀 관리'!$C$5:$C$1558,$P215,'소재개발 실험항목_Total_AX팀 관리'!$D$5:$D$1558,$Q215,'소재개발 실험항목_Total_AX팀 관리'!$E$5:$E$1558,$R215,'소재개발 실험항목_Total_AX팀 관리'!$F$5:$F$1558,$S215)</f>
        <v>0</v>
      </c>
      <c r="W215" s="725">
        <f t="shared" si="6"/>
        <v>0</v>
      </c>
      <c r="X215" s="725">
        <f t="shared" si="6"/>
        <v>0</v>
      </c>
    </row>
    <row r="216" spans="1:24" hidden="1">
      <c r="A216" s="717"/>
      <c r="B216" s="717"/>
      <c r="C216" s="717"/>
      <c r="D216" s="717"/>
      <c r="E216" s="717"/>
      <c r="F216" s="717"/>
      <c r="G216" s="717"/>
      <c r="H216" s="717"/>
      <c r="I216" s="717"/>
      <c r="J216" s="717"/>
      <c r="K216" s="717"/>
      <c r="L216" s="717"/>
      <c r="M216" s="717"/>
      <c r="N216" s="717"/>
      <c r="O216" s="717"/>
      <c r="P216" s="717" t="s">
        <v>90</v>
      </c>
      <c r="Q216" s="717" t="s">
        <v>2980</v>
      </c>
      <c r="R216" s="717" t="s">
        <v>2984</v>
      </c>
      <c r="S216" s="717" t="s">
        <v>3045</v>
      </c>
      <c r="T216" s="720" t="str" cm="1">
        <f t="array" ref="T216">_xlfn.TEXTJOIN("→",TRUE,_xlfn.UNIQUE(TRIM(CLEAN(_xlfn._xlws.FILTER('소재개발 실험항목_Total_AX팀 관리'!$H$5:$H$1558,('소재개발 실험항목_Total_AX팀 관리'!$C$5:$C$1558=$P216)*('소재개발 실험항목_Total_AX팀 관리'!$D$5:$D$1558=$Q216)*('소재개발 실험항목_Total_AX팀 관리'!$E$5:$E$1558=$R216)*('소재개발 실험항목_Total_AX팀 관리'!$F$5:$F$1558=$S216)*('소재개발 실험항목_Total_AX팀 관리'!$H$5:$H$1558&lt;&gt;""),"")))))</f>
        <v>소재 준비→3L 용기에 각 재료 1단계 계량→1단계 믹싱 ; 니딩→2단계 계량→2단계 믹싱 ; 페이스트→3단계 계량→3단계 믹싱 ; 희석→장비 세척 및 정리→Data 정리</v>
      </c>
      <c r="U216" s="724">
        <f>SUMIFS('소재개발 실험항목_Total_AX팀 관리'!$V$5:$V$1558,'소재개발 실험항목_Total_AX팀 관리'!$C$5:$C$1558,$P216,'소재개발 실험항목_Total_AX팀 관리'!$D$5:$D$1558,$Q216,'소재개발 실험항목_Total_AX팀 관리'!$E$5:$E$1558,$R216,'소재개발 실험항목_Total_AX팀 관리'!$F$5:$F$1558,$S216)</f>
        <v>0</v>
      </c>
      <c r="V216" s="724">
        <f>SUMIFS('소재개발 실험항목_Total_AX팀 관리'!$Y$5:$Y$1558,'소재개발 실험항목_Total_AX팀 관리'!$C$5:$C$1558,$P216,'소재개발 실험항목_Total_AX팀 관리'!$D$5:$D$1558,$Q216,'소재개발 실험항목_Total_AX팀 관리'!$E$5:$E$1558,$R216,'소재개발 실험항목_Total_AX팀 관리'!$F$5:$F$1558,$S216)</f>
        <v>0</v>
      </c>
      <c r="W216" s="725">
        <f t="shared" si="6"/>
        <v>0</v>
      </c>
      <c r="X216" s="725">
        <f t="shared" si="6"/>
        <v>0</v>
      </c>
    </row>
    <row r="217" spans="1:24" hidden="1">
      <c r="A217" s="717"/>
      <c r="B217" s="717"/>
      <c r="C217" s="717"/>
      <c r="D217" s="717"/>
      <c r="E217" s="717"/>
      <c r="F217" s="717"/>
      <c r="G217" s="717"/>
      <c r="H217" s="717"/>
      <c r="I217" s="717"/>
      <c r="J217" s="717"/>
      <c r="K217" s="717"/>
      <c r="L217" s="717"/>
      <c r="M217" s="717"/>
      <c r="N217" s="717"/>
      <c r="O217" s="717"/>
      <c r="P217" s="717" t="s">
        <v>90</v>
      </c>
      <c r="Q217" s="717" t="s">
        <v>2980</v>
      </c>
      <c r="R217" s="717" t="s">
        <v>2984</v>
      </c>
      <c r="S217" s="717" t="s">
        <v>3046</v>
      </c>
      <c r="T217" s="720" t="str" cm="1">
        <f t="array" ref="T217">_xlfn.TEXTJOIN("→",TRUE,_xlfn.UNIQUE(TRIM(CLEAN(_xlfn._xlws.FILTER('소재개발 실험항목_Total_AX팀 관리'!$H$5:$H$1558,('소재개발 실험항목_Total_AX팀 관리'!$C$5:$C$1558=$P217)*('소재개발 실험항목_Total_AX팀 관리'!$D$5:$D$1558=$Q217)*('소재개발 실험항목_Total_AX팀 관리'!$E$5:$E$1558=$R217)*('소재개발 실험항목_Total_AX팀 관리'!$F$5:$F$1558=$S217)*('소재개발 실험항목_Total_AX팀 관리'!$H$5:$H$1558&lt;&gt;""),"")))))</f>
        <v>소재 준비→50L 용기에 각 재료 1단계 계량→1단계 믹싱 ; 니딩→2단계 계량→2단계 믹싱 ; 페이스트→3단계 계량→3단계 믹싱 ; 희석→장비 세척 및 정리→Data 정리</v>
      </c>
      <c r="U217" s="724">
        <f>SUMIFS('소재개발 실험항목_Total_AX팀 관리'!$V$5:$V$1558,'소재개발 실험항목_Total_AX팀 관리'!$C$5:$C$1558,$P217,'소재개발 실험항목_Total_AX팀 관리'!$D$5:$D$1558,$Q217,'소재개발 실험항목_Total_AX팀 관리'!$E$5:$E$1558,$R217,'소재개발 실험항목_Total_AX팀 관리'!$F$5:$F$1558,$S217)</f>
        <v>0</v>
      </c>
      <c r="V217" s="724">
        <f>SUMIFS('소재개발 실험항목_Total_AX팀 관리'!$Y$5:$Y$1558,'소재개발 실험항목_Total_AX팀 관리'!$C$5:$C$1558,$P217,'소재개발 실험항목_Total_AX팀 관리'!$D$5:$D$1558,$Q217,'소재개발 실험항목_Total_AX팀 관리'!$E$5:$E$1558,$R217,'소재개발 실험항목_Total_AX팀 관리'!$F$5:$F$1558,$S217)</f>
        <v>0</v>
      </c>
      <c r="W217" s="725">
        <f t="shared" si="6"/>
        <v>0</v>
      </c>
      <c r="X217" s="725">
        <f t="shared" si="6"/>
        <v>0</v>
      </c>
    </row>
    <row r="218" spans="1:24" hidden="1">
      <c r="A218" s="717"/>
      <c r="B218" s="717"/>
      <c r="C218" s="717"/>
      <c r="D218" s="717"/>
      <c r="E218" s="717"/>
      <c r="F218" s="717"/>
      <c r="G218" s="717"/>
      <c r="H218" s="717"/>
      <c r="I218" s="717"/>
      <c r="J218" s="717"/>
      <c r="K218" s="717"/>
      <c r="L218" s="717"/>
      <c r="M218" s="717"/>
      <c r="N218" s="717"/>
      <c r="O218" s="717"/>
      <c r="P218" s="717" t="s">
        <v>90</v>
      </c>
      <c r="Q218" s="717" t="s">
        <v>2980</v>
      </c>
      <c r="R218" s="717" t="s">
        <v>2984</v>
      </c>
      <c r="S218" s="717" t="s">
        <v>3047</v>
      </c>
      <c r="T218" s="720" t="str" cm="1">
        <f t="array" ref="T218">_xlfn.TEXTJOIN("→",TRUE,_xlfn.UNIQUE(TRIM(CLEAN(_xlfn._xlws.FILTER('소재개발 실험항목_Total_AX팀 관리'!$H$5:$H$1558,('소재개발 실험항목_Total_AX팀 관리'!$C$5:$C$1558=$P218)*('소재개발 실험항목_Total_AX팀 관리'!$D$5:$D$1558=$Q218)*('소재개발 실험항목_Total_AX팀 관리'!$E$5:$E$1558=$R218)*('소재개발 실험항목_Total_AX팀 관리'!$F$5:$F$1558=$S218)*('소재개발 실험항목_Total_AX팀 관리'!$H$5:$H$1558&lt;&gt;""),"")))))</f>
        <v>소재준비→압력조건 설정→n Pass 진행 ( 대략 5 ~ 10 Pass)→장비 세척 및 정리</v>
      </c>
      <c r="U218" s="724">
        <f>SUMIFS('소재개발 실험항목_Total_AX팀 관리'!$V$5:$V$1558,'소재개발 실험항목_Total_AX팀 관리'!$C$5:$C$1558,$P218,'소재개발 실험항목_Total_AX팀 관리'!$D$5:$D$1558,$Q218,'소재개발 실험항목_Total_AX팀 관리'!$E$5:$E$1558,$R218,'소재개발 실험항목_Total_AX팀 관리'!$F$5:$F$1558,$S218)</f>
        <v>0</v>
      </c>
      <c r="V218" s="724">
        <f>SUMIFS('소재개발 실험항목_Total_AX팀 관리'!$Y$5:$Y$1558,'소재개발 실험항목_Total_AX팀 관리'!$C$5:$C$1558,$P218,'소재개발 실험항목_Total_AX팀 관리'!$D$5:$D$1558,$Q218,'소재개발 실험항목_Total_AX팀 관리'!$E$5:$E$1558,$R218,'소재개발 실험항목_Total_AX팀 관리'!$F$5:$F$1558,$S218)</f>
        <v>0</v>
      </c>
      <c r="W218" s="725">
        <f t="shared" si="6"/>
        <v>0</v>
      </c>
      <c r="X218" s="725">
        <f t="shared" si="6"/>
        <v>0</v>
      </c>
    </row>
    <row r="219" spans="1:24" hidden="1">
      <c r="A219" s="717"/>
      <c r="B219" s="717"/>
      <c r="C219" s="717"/>
      <c r="D219" s="717"/>
      <c r="E219" s="717"/>
      <c r="F219" s="717"/>
      <c r="G219" s="717"/>
      <c r="H219" s="717"/>
      <c r="I219" s="717"/>
      <c r="J219" s="717"/>
      <c r="K219" s="717"/>
      <c r="L219" s="717"/>
      <c r="M219" s="717"/>
      <c r="N219" s="717"/>
      <c r="O219" s="717"/>
      <c r="P219" s="717" t="s">
        <v>90</v>
      </c>
      <c r="Q219" s="717" t="s">
        <v>2980</v>
      </c>
      <c r="R219" s="717" t="s">
        <v>2984</v>
      </c>
      <c r="S219" s="717" t="s">
        <v>3048</v>
      </c>
      <c r="T219" s="720" t="str" cm="1">
        <f t="array" ref="T219">_xlfn.TEXTJOIN("→",TRUE,_xlfn.UNIQUE(TRIM(CLEAN(_xlfn._xlws.FILTER('소재개발 실험항목_Total_AX팀 관리'!$H$5:$H$1558,('소재개발 실험항목_Total_AX팀 관리'!$C$5:$C$1558=$P219)*('소재개발 실험항목_Total_AX팀 관리'!$D$5:$D$1558=$Q219)*('소재개발 실험항목_Total_AX팀 관리'!$E$5:$E$1558=$R219)*('소재개발 실험항목_Total_AX팀 관리'!$F$5:$F$1558=$S219)*('소재개발 실험항목_Total_AX팀 관리'!$H$5:$H$1558&lt;&gt;""),"")))))</f>
        <v>소재 준비→펌프 작동→Mill 작동→1Pass 진행, 1100rpm, 1.0 kg/min→2Pass 진행, 1100rpm, 1.0 kg/min→장비 세척 및 정리</v>
      </c>
      <c r="U219" s="724">
        <f>SUMIFS('소재개발 실험항목_Total_AX팀 관리'!$V$5:$V$1558,'소재개발 실험항목_Total_AX팀 관리'!$C$5:$C$1558,$P219,'소재개발 실험항목_Total_AX팀 관리'!$D$5:$D$1558,$Q219,'소재개발 실험항목_Total_AX팀 관리'!$E$5:$E$1558,$R219,'소재개발 실험항목_Total_AX팀 관리'!$F$5:$F$1558,$S219)</f>
        <v>0</v>
      </c>
      <c r="V219" s="724">
        <f>SUMIFS('소재개발 실험항목_Total_AX팀 관리'!$Y$5:$Y$1558,'소재개발 실험항목_Total_AX팀 관리'!$C$5:$C$1558,$P219,'소재개발 실험항목_Total_AX팀 관리'!$D$5:$D$1558,$Q219,'소재개발 실험항목_Total_AX팀 관리'!$E$5:$E$1558,$R219,'소재개발 실험항목_Total_AX팀 관리'!$F$5:$F$1558,$S219)</f>
        <v>0</v>
      </c>
      <c r="W219" s="725">
        <f t="shared" si="6"/>
        <v>0</v>
      </c>
      <c r="X219" s="725">
        <f t="shared" si="6"/>
        <v>0</v>
      </c>
    </row>
    <row r="220" spans="1:24" hidden="1">
      <c r="A220" s="717"/>
      <c r="B220" s="717"/>
      <c r="C220" s="717"/>
      <c r="D220" s="717"/>
      <c r="E220" s="717"/>
      <c r="F220" s="717"/>
      <c r="G220" s="717"/>
      <c r="H220" s="717"/>
      <c r="I220" s="717"/>
      <c r="J220" s="717"/>
      <c r="K220" s="717"/>
      <c r="L220" s="717"/>
      <c r="M220" s="717"/>
      <c r="N220" s="717"/>
      <c r="O220" s="717"/>
      <c r="P220" s="717" t="s">
        <v>90</v>
      </c>
      <c r="Q220" s="717" t="s">
        <v>2980</v>
      </c>
      <c r="R220" s="717" t="s">
        <v>2984</v>
      </c>
      <c r="S220" s="717" t="s">
        <v>935</v>
      </c>
      <c r="T220" s="720" t="str" cm="1">
        <f t="array" ref="T220">_xlfn.TEXTJOIN("→",TRUE,_xlfn.UNIQUE(TRIM(CLEAN(_xlfn._xlws.FILTER('소재개발 실험항목_Total_AX팀 관리'!$H$5:$H$1558,('소재개발 실험항목_Total_AX팀 관리'!$C$5:$C$1558=$P220)*('소재개발 실험항목_Total_AX팀 관리'!$D$5:$D$1558=$Q220)*('소재개발 실험항목_Total_AX팀 관리'!$E$5:$E$1558=$R220)*('소재개발 실험항목_Total_AX팀 관리'!$F$5:$F$1558=$S220)*('소재개발 실험항목_Total_AX팀 관리'!$H$5:$H$1558&lt;&gt;""),"")))))</f>
        <v>소재 준비→소재 계량→슬러리 믹싱→샘플 소분→장비 세척 및 정리</v>
      </c>
      <c r="U220" s="724">
        <f>SUMIFS('소재개발 실험항목_Total_AX팀 관리'!$V$5:$V$1558,'소재개발 실험항목_Total_AX팀 관리'!$C$5:$C$1558,$P220,'소재개발 실험항목_Total_AX팀 관리'!$D$5:$D$1558,$Q220,'소재개발 실험항목_Total_AX팀 관리'!$E$5:$E$1558,$R220,'소재개발 실험항목_Total_AX팀 관리'!$F$5:$F$1558,$S220)</f>
        <v>0</v>
      </c>
      <c r="V220" s="724">
        <f>SUMIFS('소재개발 실험항목_Total_AX팀 관리'!$Y$5:$Y$1558,'소재개발 실험항목_Total_AX팀 관리'!$C$5:$C$1558,$P220,'소재개발 실험항목_Total_AX팀 관리'!$D$5:$D$1558,$Q220,'소재개발 실험항목_Total_AX팀 관리'!$E$5:$E$1558,$R220,'소재개발 실험항목_Total_AX팀 관리'!$F$5:$F$1558,$S220)</f>
        <v>0</v>
      </c>
      <c r="W220" s="725">
        <f t="shared" si="6"/>
        <v>0</v>
      </c>
      <c r="X220" s="725">
        <f t="shared" si="6"/>
        <v>0</v>
      </c>
    </row>
    <row r="221" spans="1:24" hidden="1">
      <c r="A221" s="717"/>
      <c r="B221" s="717"/>
      <c r="C221" s="717"/>
      <c r="D221" s="717"/>
      <c r="E221" s="717"/>
      <c r="F221" s="717"/>
      <c r="G221" s="717"/>
      <c r="H221" s="717"/>
      <c r="I221" s="717"/>
      <c r="J221" s="717"/>
      <c r="K221" s="717"/>
      <c r="L221" s="717"/>
      <c r="M221" s="717"/>
      <c r="N221" s="717"/>
      <c r="O221" s="717"/>
      <c r="P221" s="717" t="s">
        <v>90</v>
      </c>
      <c r="Q221" s="717" t="s">
        <v>2980</v>
      </c>
      <c r="R221" s="717" t="s">
        <v>2984</v>
      </c>
      <c r="S221" s="717" t="s">
        <v>3049</v>
      </c>
      <c r="T221" s="720" t="str" cm="1">
        <f t="array" ref="T221">_xlfn.TEXTJOIN("→",TRUE,_xlfn.UNIQUE(TRIM(CLEAN(_xlfn._xlws.FILTER('소재개발 실험항목_Total_AX팀 관리'!$H$5:$H$1558,('소재개발 실험항목_Total_AX팀 관리'!$C$5:$C$1558=$P221)*('소재개발 실험항목_Total_AX팀 관리'!$D$5:$D$1558=$Q221)*('소재개발 실험항목_Total_AX팀 관리'!$E$5:$E$1558=$R221)*('소재개발 실험항목_Total_AX팀 관리'!$F$5:$F$1558=$S221)*('소재개발 실험항목_Total_AX팀 관리'!$H$5:$H$1558&lt;&gt;""),"")))))</f>
        <v>소재 준비→1차 슬러리 믹싱→2차 슬러리 믹싱→3차 슬러리 믹싱→4차 슬러리 믹싱→샘플 소분→장비 세척 및 정리</v>
      </c>
      <c r="U221" s="724">
        <f>SUMIFS('소재개발 실험항목_Total_AX팀 관리'!$V$5:$V$1558,'소재개발 실험항목_Total_AX팀 관리'!$C$5:$C$1558,$P221,'소재개발 실험항목_Total_AX팀 관리'!$D$5:$D$1558,$Q221,'소재개발 실험항목_Total_AX팀 관리'!$E$5:$E$1558,$R221,'소재개발 실험항목_Total_AX팀 관리'!$F$5:$F$1558,$S221)</f>
        <v>0</v>
      </c>
      <c r="V221" s="724">
        <f>SUMIFS('소재개발 실험항목_Total_AX팀 관리'!$Y$5:$Y$1558,'소재개발 실험항목_Total_AX팀 관리'!$C$5:$C$1558,$P221,'소재개발 실험항목_Total_AX팀 관리'!$D$5:$D$1558,$Q221,'소재개발 실험항목_Total_AX팀 관리'!$E$5:$E$1558,$R221,'소재개발 실험항목_Total_AX팀 관리'!$F$5:$F$1558,$S221)</f>
        <v>0</v>
      </c>
      <c r="W221" s="725">
        <f t="shared" si="6"/>
        <v>0</v>
      </c>
      <c r="X221" s="725">
        <f t="shared" si="6"/>
        <v>0</v>
      </c>
    </row>
    <row r="222" spans="1:24" ht="48" hidden="1">
      <c r="A222" s="717"/>
      <c r="B222" s="717"/>
      <c r="C222" s="717"/>
      <c r="D222" s="717"/>
      <c r="E222" s="717"/>
      <c r="F222" s="717"/>
      <c r="G222" s="717"/>
      <c r="H222" s="717"/>
      <c r="I222" s="717"/>
      <c r="J222" s="717"/>
      <c r="K222" s="717"/>
      <c r="L222" s="717"/>
      <c r="M222" s="717"/>
      <c r="N222" s="717"/>
      <c r="O222" s="717"/>
      <c r="P222" s="717" t="s">
        <v>90</v>
      </c>
      <c r="Q222" s="717" t="s">
        <v>2980</v>
      </c>
      <c r="R222" s="717" t="s">
        <v>2985</v>
      </c>
      <c r="S222" s="717" t="s">
        <v>346</v>
      </c>
      <c r="T222" s="720" t="str" cm="1">
        <f t="array" ref="T222">_xlfn.TEXTJOIN("→",TRUE,_xlfn.UNIQUE(TRIM(CLEAN(_xlfn._xlws.FILTER('소재개발 실험항목_Total_AX팀 관리'!$H$5:$H$1558,('소재개발 실험항목_Total_AX팀 관리'!$C$5:$C$1558=$P222)*('소재개발 실험항목_Total_AX팀 관리'!$D$5:$D$1558=$Q222)*('소재개발 실험항목_Total_AX팀 관리'!$E$5:$E$1558=$R222)*('소재개발 실험항목_Total_AX팀 관리'!$F$5:$F$1558=$S222)*('소재개발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22" s="724">
        <f>SUMIFS('소재개발 실험항목_Total_AX팀 관리'!$V$5:$V$1558,'소재개발 실험항목_Total_AX팀 관리'!$C$5:$C$1558,$P222,'소재개발 실험항목_Total_AX팀 관리'!$D$5:$D$1558,$Q222,'소재개발 실험항목_Total_AX팀 관리'!$E$5:$E$1558,$R222,'소재개발 실험항목_Total_AX팀 관리'!$F$5:$F$1558,$S222)</f>
        <v>0</v>
      </c>
      <c r="V222" s="724">
        <f>SUMIFS('소재개발 실험항목_Total_AX팀 관리'!$Y$5:$Y$1558,'소재개발 실험항목_Total_AX팀 관리'!$C$5:$C$1558,$P222,'소재개발 실험항목_Total_AX팀 관리'!$D$5:$D$1558,$Q222,'소재개발 실험항목_Total_AX팀 관리'!$E$5:$E$1558,$R222,'소재개발 실험항목_Total_AX팀 관리'!$F$5:$F$1558,$S222)</f>
        <v>0</v>
      </c>
      <c r="W222" s="725">
        <f t="shared" si="6"/>
        <v>0</v>
      </c>
      <c r="X222" s="725">
        <f t="shared" si="6"/>
        <v>0</v>
      </c>
    </row>
    <row r="223" spans="1:24" hidden="1">
      <c r="A223" s="717"/>
      <c r="B223" s="717"/>
      <c r="C223" s="717"/>
      <c r="D223" s="717"/>
      <c r="E223" s="717"/>
      <c r="F223" s="717"/>
      <c r="G223" s="717"/>
      <c r="H223" s="717"/>
      <c r="I223" s="717"/>
      <c r="J223" s="717"/>
      <c r="K223" s="717"/>
      <c r="L223" s="717"/>
      <c r="M223" s="717"/>
      <c r="N223" s="717"/>
      <c r="O223" s="717"/>
      <c r="P223" s="717" t="s">
        <v>90</v>
      </c>
      <c r="Q223" s="717" t="s">
        <v>2980</v>
      </c>
      <c r="R223" s="717" t="s">
        <v>1949</v>
      </c>
      <c r="S223" s="717" t="s">
        <v>3050</v>
      </c>
      <c r="T223" s="720" t="str" cm="1">
        <f t="array" ref="T223">_xlfn.TEXTJOIN("→",TRUE,_xlfn.UNIQUE(TRIM(CLEAN(_xlfn._xlws.FILTER('소재개발 실험항목_Total_AX팀 관리'!$H$5:$H$1558,('소재개발 실험항목_Total_AX팀 관리'!$C$5:$C$1558=$P223)*('소재개발 실험항목_Total_AX팀 관리'!$D$5:$D$1558=$Q223)*('소재개발 실험항목_Total_AX팀 관리'!$E$5:$E$1558=$R223)*('소재개발 실험항목_Total_AX팀 관리'!$F$5:$F$1558=$S223)*('소재개발 실험항목_Total_AX팀 관리'!$H$5:$H$1558&lt;&gt;""),"")))))</f>
        <v>음극, 양극 코터 셋팅→음극, 양극 전극 코팅→장비 세척 및 정리→target로딩 전극 확인→8cm 폭으로 전극 cutting→target 밀도로 압연→전극 V/D 챔버로 이동→전극 건조</v>
      </c>
      <c r="U223" s="724">
        <f>SUMIFS('소재개발 실험항목_Total_AX팀 관리'!$V$5:$V$1558,'소재개발 실험항목_Total_AX팀 관리'!$C$5:$C$1558,$P223,'소재개발 실험항목_Total_AX팀 관리'!$D$5:$D$1558,$Q223,'소재개발 실험항목_Total_AX팀 관리'!$E$5:$E$1558,$R223,'소재개발 실험항목_Total_AX팀 관리'!$F$5:$F$1558,$S223)</f>
        <v>0</v>
      </c>
      <c r="V223" s="724">
        <f>SUMIFS('소재개발 실험항목_Total_AX팀 관리'!$Y$5:$Y$1558,'소재개발 실험항목_Total_AX팀 관리'!$C$5:$C$1558,$P223,'소재개발 실험항목_Total_AX팀 관리'!$D$5:$D$1558,$Q223,'소재개발 실험항목_Total_AX팀 관리'!$E$5:$E$1558,$R223,'소재개발 실험항목_Total_AX팀 관리'!$F$5:$F$1558,$S223)</f>
        <v>0</v>
      </c>
      <c r="W223" s="725">
        <f t="shared" si="6"/>
        <v>0</v>
      </c>
      <c r="X223" s="725">
        <f t="shared" si="6"/>
        <v>0</v>
      </c>
    </row>
    <row r="224" spans="1:24" hidden="1">
      <c r="A224" s="717"/>
      <c r="B224" s="717"/>
      <c r="C224" s="717"/>
      <c r="D224" s="717"/>
      <c r="E224" s="717"/>
      <c r="F224" s="717"/>
      <c r="G224" s="717"/>
      <c r="H224" s="717"/>
      <c r="I224" s="717"/>
      <c r="J224" s="717"/>
      <c r="K224" s="717"/>
      <c r="L224" s="717"/>
      <c r="M224" s="717"/>
      <c r="N224" s="717"/>
      <c r="O224" s="717"/>
      <c r="P224" s="717" t="s">
        <v>90</v>
      </c>
      <c r="Q224" s="717" t="s">
        <v>2981</v>
      </c>
      <c r="R224" s="717" t="s">
        <v>2986</v>
      </c>
      <c r="S224" s="717" t="s">
        <v>3004</v>
      </c>
      <c r="T224" s="720" t="str" cm="1">
        <f t="array" ref="T224">_xlfn.TEXTJOIN("→",TRUE,_xlfn.UNIQUE(TRIM(CLEAN(_xlfn._xlws.FILTER('소재개발 실험항목_Total_AX팀 관리'!$H$5:$H$1558,('소재개발 실험항목_Total_AX팀 관리'!$C$5:$C$1558=$P224)*('소재개발 실험항목_Total_AX팀 관리'!$D$5:$D$1558=$Q224)*('소재개발 실험항목_Total_AX팀 관리'!$E$5:$E$1558=$R224)*('소재개발 실험항목_Total_AX팀 관리'!$F$5:$F$1558=$S224)*('소재개발 실험항목_Total_AX팀 관리'!$H$5:$H$1558&lt;&gt;""),"")))))</f>
        <v>셀 평가 (고온저장)</v>
      </c>
      <c r="U224" s="724">
        <f>SUMIFS('소재개발 실험항목_Total_AX팀 관리'!$V$5:$V$1558,'소재개발 실험항목_Total_AX팀 관리'!$C$5:$C$1558,$P224,'소재개발 실험항목_Total_AX팀 관리'!$D$5:$D$1558,$Q224,'소재개발 실험항목_Total_AX팀 관리'!$E$5:$E$1558,$R224,'소재개발 실험항목_Total_AX팀 관리'!$F$5:$F$1558,$S224)</f>
        <v>0</v>
      </c>
      <c r="V224" s="724">
        <f>SUMIFS('소재개발 실험항목_Total_AX팀 관리'!$Y$5:$Y$1558,'소재개발 실험항목_Total_AX팀 관리'!$C$5:$C$1558,$P224,'소재개발 실험항목_Total_AX팀 관리'!$D$5:$D$1558,$Q224,'소재개발 실험항목_Total_AX팀 관리'!$E$5:$E$1558,$R224,'소재개발 실험항목_Total_AX팀 관리'!$F$5:$F$1558,$S224)</f>
        <v>0</v>
      </c>
      <c r="W224" s="725">
        <f t="shared" si="6"/>
        <v>0</v>
      </c>
      <c r="X224" s="725">
        <f t="shared" si="6"/>
        <v>0</v>
      </c>
    </row>
    <row r="225" spans="1:24" hidden="1">
      <c r="A225" s="717"/>
      <c r="B225" s="717"/>
      <c r="C225" s="717"/>
      <c r="D225" s="717"/>
      <c r="E225" s="717"/>
      <c r="F225" s="717"/>
      <c r="G225" s="717"/>
      <c r="H225" s="717"/>
      <c r="I225" s="717"/>
      <c r="J225" s="717"/>
      <c r="K225" s="717"/>
      <c r="L225" s="717"/>
      <c r="M225" s="717"/>
      <c r="N225" s="717"/>
      <c r="O225" s="717"/>
      <c r="P225" s="717" t="s">
        <v>90</v>
      </c>
      <c r="Q225" s="717" t="s">
        <v>2981</v>
      </c>
      <c r="R225" s="717" t="s">
        <v>2986</v>
      </c>
      <c r="S225" s="717" t="s">
        <v>3029</v>
      </c>
      <c r="T225" s="720" t="str" cm="1">
        <f t="array" ref="T225">_xlfn.TEXTJOIN("→",TRUE,_xlfn.UNIQUE(TRIM(CLEAN(_xlfn._xlws.FILTER('소재개발 실험항목_Total_AX팀 관리'!$H$5:$H$1558,('소재개발 실험항목_Total_AX팀 관리'!$C$5:$C$1558=$P225)*('소재개발 실험항목_Total_AX팀 관리'!$D$5:$D$1558=$Q225)*('소재개발 실험항목_Total_AX팀 관리'!$E$5:$E$1558=$R225)*('소재개발 실험항목_Total_AX팀 관리'!$F$5:$F$1558=$S225)*('소재개발 실험항목_Total_AX팀 관리'!$H$5:$H$1558&lt;&gt;""),"")))))</f>
        <v>셀 평가 (상온수명)→셀 평가 (고온수명)</v>
      </c>
      <c r="U225" s="724">
        <f>SUMIFS('소재개발 실험항목_Total_AX팀 관리'!$V$5:$V$1558,'소재개발 실험항목_Total_AX팀 관리'!$C$5:$C$1558,$P225,'소재개발 실험항목_Total_AX팀 관리'!$D$5:$D$1558,$Q225,'소재개발 실험항목_Total_AX팀 관리'!$E$5:$E$1558,$R225,'소재개발 실험항목_Total_AX팀 관리'!$F$5:$F$1558,$S225)</f>
        <v>0</v>
      </c>
      <c r="V225" s="724">
        <f>SUMIFS('소재개발 실험항목_Total_AX팀 관리'!$Y$5:$Y$1558,'소재개발 실험항목_Total_AX팀 관리'!$C$5:$C$1558,$P225,'소재개발 실험항목_Total_AX팀 관리'!$D$5:$D$1558,$Q225,'소재개발 실험항목_Total_AX팀 관리'!$E$5:$E$1558,$R225,'소재개발 실험항목_Total_AX팀 관리'!$F$5:$F$1558,$S225)</f>
        <v>0</v>
      </c>
      <c r="W225" s="725">
        <f t="shared" si="6"/>
        <v>0</v>
      </c>
      <c r="X225" s="725">
        <f t="shared" si="6"/>
        <v>0</v>
      </c>
    </row>
    <row r="226" spans="1:24" hidden="1">
      <c r="A226" s="717"/>
      <c r="B226" s="717"/>
      <c r="C226" s="717"/>
      <c r="D226" s="717"/>
      <c r="E226" s="717"/>
      <c r="F226" s="717"/>
      <c r="G226" s="717"/>
      <c r="H226" s="717"/>
      <c r="I226" s="717"/>
      <c r="J226" s="717"/>
      <c r="K226" s="717"/>
      <c r="L226" s="717"/>
      <c r="M226" s="717"/>
      <c r="N226" s="717"/>
      <c r="O226" s="717"/>
      <c r="P226" s="717" t="s">
        <v>90</v>
      </c>
      <c r="Q226" s="717" t="s">
        <v>2981</v>
      </c>
      <c r="R226" s="717" t="s">
        <v>2986</v>
      </c>
      <c r="S226" s="717" t="s">
        <v>3005</v>
      </c>
      <c r="T226" s="720" t="str" cm="1">
        <f t="array" ref="T226">_xlfn.TEXTJOIN("→",TRUE,_xlfn.UNIQUE(TRIM(CLEAN(_xlfn._xlws.FILTER('소재개발 실험항목_Total_AX팀 관리'!$H$5:$H$1558,('소재개발 실험항목_Total_AX팀 관리'!$C$5:$C$1558=$P226)*('소재개발 실험항목_Total_AX팀 관리'!$D$5:$D$1558=$Q226)*('소재개발 실험항목_Total_AX팀 관리'!$E$5:$E$1558=$R226)*('소재개발 실험항목_Total_AX팀 관리'!$F$5:$F$1558=$S226)*('소재개발 실험항목_Total_AX팀 관리'!$H$5:$H$1558&lt;&gt;""),"")))))</f>
        <v>모노셀 용량 및 HPPC 평가→Data 정리→추가 평가를 위한 셀 선별→비어있는 충방전 채널에 모노셀 체결 (상온수명/고온수명/고온저장 각각)</v>
      </c>
      <c r="U226" s="724">
        <f>SUMIFS('소재개발 실험항목_Total_AX팀 관리'!$V$5:$V$1558,'소재개발 실험항목_Total_AX팀 관리'!$C$5:$C$1558,$P226,'소재개발 실험항목_Total_AX팀 관리'!$D$5:$D$1558,$Q226,'소재개발 실험항목_Total_AX팀 관리'!$E$5:$E$1558,$R226,'소재개발 실험항목_Total_AX팀 관리'!$F$5:$F$1558,$S226)</f>
        <v>0</v>
      </c>
      <c r="V226" s="724">
        <f>SUMIFS('소재개발 실험항목_Total_AX팀 관리'!$Y$5:$Y$1558,'소재개발 실험항목_Total_AX팀 관리'!$C$5:$C$1558,$P226,'소재개발 실험항목_Total_AX팀 관리'!$D$5:$D$1558,$Q226,'소재개발 실험항목_Total_AX팀 관리'!$E$5:$E$1558,$R226,'소재개발 실험항목_Total_AX팀 관리'!$F$5:$F$1558,$S226)</f>
        <v>0</v>
      </c>
      <c r="W226" s="725">
        <f t="shared" si="6"/>
        <v>0</v>
      </c>
      <c r="X226" s="725">
        <f t="shared" si="6"/>
        <v>0</v>
      </c>
    </row>
    <row r="227" spans="1:24" hidden="1">
      <c r="A227" s="717"/>
      <c r="B227" s="717"/>
      <c r="C227" s="717"/>
      <c r="D227" s="717"/>
      <c r="E227" s="717"/>
      <c r="F227" s="717"/>
      <c r="G227" s="717"/>
      <c r="H227" s="717"/>
      <c r="I227" s="717"/>
      <c r="J227" s="717"/>
      <c r="K227" s="717"/>
      <c r="L227" s="717"/>
      <c r="M227" s="717"/>
      <c r="N227" s="717"/>
      <c r="O227" s="717"/>
      <c r="P227" s="717" t="s">
        <v>90</v>
      </c>
      <c r="Q227" s="717" t="s">
        <v>2981</v>
      </c>
      <c r="R227" s="717" t="s">
        <v>2986</v>
      </c>
      <c r="S227" s="717" t="s">
        <v>3006</v>
      </c>
      <c r="T227" s="720" t="str" cm="1">
        <f t="array" ref="T227">_xlfn.TEXTJOIN("→",TRUE,_xlfn.UNIQUE(TRIM(CLEAN(_xlfn._xlws.FILTER('소재개발 실험항목_Total_AX팀 관리'!$H$5:$H$1558,('소재개발 실험항목_Total_AX팀 관리'!$C$5:$C$1558=$P227)*('소재개발 실험항목_Total_AX팀 관리'!$D$5:$D$1558=$Q227)*('소재개발 실험항목_Total_AX팀 관리'!$E$5:$E$1558=$R227)*('소재개발 실험항목_Total_AX팀 관리'!$F$5:$F$1558=$S227)*('소재개발 실험항목_Total_AX팀 관리'!$H$5:$H$1558&lt;&gt;""),"")))))</f>
        <v>Data 정리</v>
      </c>
      <c r="U227" s="724">
        <f>SUMIFS('소재개발 실험항목_Total_AX팀 관리'!$V$5:$V$1558,'소재개발 실험항목_Total_AX팀 관리'!$C$5:$C$1558,$P227,'소재개발 실험항목_Total_AX팀 관리'!$D$5:$D$1558,$Q227,'소재개발 실험항목_Total_AX팀 관리'!$E$5:$E$1558,$R227,'소재개발 실험항목_Total_AX팀 관리'!$F$5:$F$1558,$S227)</f>
        <v>0</v>
      </c>
      <c r="V227" s="724">
        <f>SUMIFS('소재개발 실험항목_Total_AX팀 관리'!$Y$5:$Y$1558,'소재개발 실험항목_Total_AX팀 관리'!$C$5:$C$1558,$P227,'소재개발 실험항목_Total_AX팀 관리'!$D$5:$D$1558,$Q227,'소재개발 실험항목_Total_AX팀 관리'!$E$5:$E$1558,$R227,'소재개발 실험항목_Total_AX팀 관리'!$F$5:$F$1558,$S227)</f>
        <v>0</v>
      </c>
      <c r="W227" s="725">
        <f t="shared" si="6"/>
        <v>0</v>
      </c>
      <c r="X227" s="725">
        <f t="shared" si="6"/>
        <v>0</v>
      </c>
    </row>
    <row r="228" spans="1:24" hidden="1">
      <c r="A228" s="717"/>
      <c r="B228" s="717"/>
      <c r="C228" s="717"/>
      <c r="D228" s="717"/>
      <c r="E228" s="717"/>
      <c r="F228" s="717"/>
      <c r="G228" s="717"/>
      <c r="H228" s="717"/>
      <c r="I228" s="717"/>
      <c r="J228" s="717"/>
      <c r="K228" s="717"/>
      <c r="L228" s="717"/>
      <c r="M228" s="717"/>
      <c r="N228" s="717"/>
      <c r="O228" s="717"/>
      <c r="P228" s="717" t="s">
        <v>90</v>
      </c>
      <c r="Q228" s="717" t="s">
        <v>2981</v>
      </c>
      <c r="R228" s="717" t="s">
        <v>2986</v>
      </c>
      <c r="S228" s="717" t="s">
        <v>3007</v>
      </c>
      <c r="T228" s="720" t="str" cm="1">
        <f t="array" ref="T228">_xlfn.TEXTJOIN("→",TRUE,_xlfn.UNIQUE(TRIM(CLEAN(_xlfn._xlws.FILTER('소재개발 실험항목_Total_AX팀 관리'!$H$5:$H$1558,('소재개발 실험항목_Total_AX팀 관리'!$C$5:$C$1558=$P228)*('소재개발 실험항목_Total_AX팀 관리'!$D$5:$D$1558=$Q228)*('소재개발 실험항목_Total_AX팀 관리'!$E$5:$E$1558=$R228)*('소재개발 실험항목_Total_AX팀 관리'!$F$5:$F$1558=$S228)*('소재개발 실험항목_Total_AX팀 관리'!$H$5:$H$1558&lt;&gt;""),"")))))</f>
        <v>zig 체결→비어있는 충방전 채널에 모노셀 체결</v>
      </c>
      <c r="U228" s="724">
        <f>SUMIFS('소재개발 실험항목_Total_AX팀 관리'!$V$5:$V$1558,'소재개발 실험항목_Total_AX팀 관리'!$C$5:$C$1558,$P228,'소재개발 실험항목_Total_AX팀 관리'!$D$5:$D$1558,$Q228,'소재개발 실험항목_Total_AX팀 관리'!$E$5:$E$1558,$R228,'소재개발 실험항목_Total_AX팀 관리'!$F$5:$F$1558,$S228)</f>
        <v>0</v>
      </c>
      <c r="V228" s="724">
        <f>SUMIFS('소재개발 실험항목_Total_AX팀 관리'!$Y$5:$Y$1558,'소재개발 실험항목_Total_AX팀 관리'!$C$5:$C$1558,$P228,'소재개발 실험항목_Total_AX팀 관리'!$D$5:$D$1558,$Q228,'소재개발 실험항목_Total_AX팀 관리'!$E$5:$E$1558,$R228,'소재개발 실험항목_Total_AX팀 관리'!$F$5:$F$1558,$S228)</f>
        <v>0</v>
      </c>
      <c r="W228" s="725">
        <f t="shared" si="6"/>
        <v>0</v>
      </c>
      <c r="X228" s="725">
        <f t="shared" si="6"/>
        <v>0</v>
      </c>
    </row>
    <row r="229" spans="1:24" hidden="1">
      <c r="A229" s="717"/>
      <c r="B229" s="717"/>
      <c r="C229" s="717"/>
      <c r="D229" s="717"/>
      <c r="E229" s="717"/>
      <c r="F229" s="717"/>
      <c r="G229" s="717"/>
      <c r="H229" s="717"/>
      <c r="I229" s="717"/>
      <c r="J229" s="717"/>
      <c r="K229" s="717"/>
      <c r="L229" s="717"/>
      <c r="M229" s="717"/>
      <c r="N229" s="717"/>
      <c r="O229" s="717"/>
      <c r="P229" s="717" t="s">
        <v>84</v>
      </c>
      <c r="Q229" s="717" t="s">
        <v>2979</v>
      </c>
      <c r="R229" s="717" t="s">
        <v>2982</v>
      </c>
      <c r="S229" s="717" t="s">
        <v>3002</v>
      </c>
      <c r="T229" s="720" t="str" cm="1">
        <f t="array" ref="T229">_xlfn.TEXTJOIN("→",TRUE,_xlfn.UNIQUE(TRIM(CLEAN(_xlfn._xlws.FILTER('소재개발 실험항목_Total_AX팀 관리'!$H$5:$H$1558,('소재개발 실험항목_Total_AX팀 관리'!$C$5:$C$1558=$P229)*('소재개발 실험항목_Total_AX팀 관리'!$D$5:$D$1558=$Q229)*('소재개발 실험항목_Total_AX팀 관리'!$E$5:$E$1558=$R229)*('소재개발 실험항목_Total_AX팀 관리'!$F$5:$F$1558=$S229)*('소재개발 실험항목_Total_AX팀 관리'!$H$5:$H$1558&lt;&gt;""),"")))))</f>
        <v>샘플링→Calibraton→슬러리 투입→슬러리 유변물성 측정→Data 정리→장비 세척 및 정리</v>
      </c>
      <c r="U229" s="724">
        <f>SUMIFS('소재개발 실험항목_Total_AX팀 관리'!$V$5:$V$1558,'소재개발 실험항목_Total_AX팀 관리'!$C$5:$C$1558,$P229,'소재개발 실험항목_Total_AX팀 관리'!$D$5:$D$1558,$Q229,'소재개발 실험항목_Total_AX팀 관리'!$E$5:$E$1558,$R229,'소재개발 실험항목_Total_AX팀 관리'!$F$5:$F$1558,$S229)</f>
        <v>156.3492</v>
      </c>
      <c r="V229" s="724">
        <f>SUMIFS('소재개발 실험항목_Total_AX팀 관리'!$Y$5:$Y$1558,'소재개발 실험항목_Total_AX팀 관리'!$C$5:$C$1558,$P229,'소재개발 실험항목_Total_AX팀 관리'!$D$5:$D$1558,$Q229,'소재개발 실험항목_Total_AX팀 관리'!$E$5:$E$1558,$R229,'소재개발 실험항목_Total_AX팀 관리'!$F$5:$F$1558,$S229)</f>
        <v>2565</v>
      </c>
      <c r="W229" s="725">
        <f t="shared" si="6"/>
        <v>8.8834772727272721E-2</v>
      </c>
      <c r="X229" s="725">
        <f t="shared" si="6"/>
        <v>1.4573863636363635</v>
      </c>
    </row>
    <row r="230" spans="1:24" hidden="1">
      <c r="A230" s="717"/>
      <c r="B230" s="717"/>
      <c r="C230" s="717"/>
      <c r="D230" s="717"/>
      <c r="E230" s="717"/>
      <c r="F230" s="717"/>
      <c r="G230" s="717"/>
      <c r="H230" s="717"/>
      <c r="I230" s="717"/>
      <c r="J230" s="717"/>
      <c r="K230" s="717"/>
      <c r="L230" s="717"/>
      <c r="M230" s="717"/>
      <c r="N230" s="717"/>
      <c r="O230" s="717"/>
      <c r="P230" s="717" t="s">
        <v>84</v>
      </c>
      <c r="Q230" s="717" t="s">
        <v>2979</v>
      </c>
      <c r="R230" s="717" t="s">
        <v>2982</v>
      </c>
      <c r="S230" s="717" t="s">
        <v>1407</v>
      </c>
      <c r="T230" s="720" t="str" cm="1">
        <f t="array" ref="T230">_xlfn.TEXTJOIN("→",TRUE,_xlfn.UNIQUE(TRIM(CLEAN(_xlfn._xlws.FILTER('소재개발 실험항목_Total_AX팀 관리'!$H$5:$H$1558,('소재개발 실험항목_Total_AX팀 관리'!$C$5:$C$1558=$P230)*('소재개발 실험항목_Total_AX팀 관리'!$D$5:$D$1558=$Q230)*('소재개발 실험항목_Total_AX팀 관리'!$E$5:$E$1558=$R230)*('소재개발 실험항목_Total_AX팀 관리'!$F$5:$F$1558=$S230)*('소재개발 실험항목_Total_AX팀 관리'!$H$5:$H$1558&lt;&gt;""),"")))))</f>
        <v>샘플링→슬러리 투입→파우치 실링→부피 측정→세척 후 보관→시간별 부피 측정→Data 정리→장비 세척 및 정리</v>
      </c>
      <c r="U230" s="724">
        <f>SUMIFS('소재개발 실험항목_Total_AX팀 관리'!$V$5:$V$1558,'소재개발 실험항목_Total_AX팀 관리'!$C$5:$C$1558,$P230,'소재개발 실험항목_Total_AX팀 관리'!$D$5:$D$1558,$Q230,'소재개발 실험항목_Total_AX팀 관리'!$E$5:$E$1558,$R230,'소재개발 실험항목_Total_AX팀 관리'!$F$5:$F$1558,$S230)</f>
        <v>296.29799999999994</v>
      </c>
      <c r="V230" s="724">
        <f>SUMIFS('소재개발 실험항목_Total_AX팀 관리'!$Y$5:$Y$1558,'소재개발 실험항목_Total_AX팀 관리'!$C$5:$C$1558,$P230,'소재개발 실험항목_Total_AX팀 관리'!$D$5:$D$1558,$Q230,'소재개발 실험항목_Total_AX팀 관리'!$E$5:$E$1558,$R230,'소재개발 실험항목_Total_AX팀 관리'!$F$5:$F$1558,$S230)</f>
        <v>1822.5</v>
      </c>
      <c r="W230" s="725">
        <f t="shared" si="6"/>
        <v>0.16835113636363633</v>
      </c>
      <c r="X230" s="725">
        <f t="shared" si="6"/>
        <v>1.0355113636363635</v>
      </c>
    </row>
    <row r="231" spans="1:24" hidden="1">
      <c r="A231" s="717"/>
      <c r="B231" s="717"/>
      <c r="C231" s="717"/>
      <c r="D231" s="717"/>
      <c r="E231" s="717"/>
      <c r="F231" s="717"/>
      <c r="G231" s="717"/>
      <c r="H231" s="717"/>
      <c r="I231" s="717"/>
      <c r="J231" s="717"/>
      <c r="K231" s="717"/>
      <c r="L231" s="717"/>
      <c r="M231" s="717"/>
      <c r="N231" s="717"/>
      <c r="O231" s="717"/>
      <c r="P231" s="717" t="s">
        <v>84</v>
      </c>
      <c r="Q231" s="717" t="s">
        <v>2979</v>
      </c>
      <c r="R231" s="717" t="s">
        <v>2983</v>
      </c>
      <c r="S231" s="717" t="s">
        <v>3051</v>
      </c>
      <c r="T231" s="720" t="str" cm="1">
        <f t="array" ref="T231">_xlfn.TEXTJOIN("→",TRUE,_xlfn.UNIQUE(TRIM(CLEAN(_xlfn._xlws.FILTER('소재개발 실험항목_Total_AX팀 관리'!$H$5:$H$1558,('소재개발 실험항목_Total_AX팀 관리'!$C$5:$C$1558=$P231)*('소재개발 실험항목_Total_AX팀 관리'!$D$5:$D$1558=$Q231)*('소재개발 실험항목_Total_AX팀 관리'!$E$5:$E$1558=$R231)*('소재개발 실험항목_Total_AX팀 관리'!$F$5:$F$1558=$S231)*('소재개발 실험항목_Total_AX팀 관리'!$H$5:$H$1558&lt;&gt;""),"")))))</f>
        <v>이온밀링, 분석 담당 의뢰중</v>
      </c>
      <c r="U231" s="726">
        <f>SUMIFS('소재개발 실험항목_Total_AX팀 관리'!$V$5:$V$1558,'소재개발 실험항목_Total_AX팀 관리'!$C$5:$C$1558,$P231,'소재개발 실험항목_Total_AX팀 관리'!$D$5:$D$1558,$Q231,'소재개발 실험항목_Total_AX팀 관리'!$E$5:$E$1558,$R231,'소재개발 실험항목_Total_AX팀 관리'!$F$5:$F$1558,$S231)</f>
        <v>0</v>
      </c>
      <c r="V231" s="726">
        <f>SUMIFS('소재개발 실험항목_Total_AX팀 관리'!$Y$5:$Y$1558,'소재개발 실험항목_Total_AX팀 관리'!$C$5:$C$1558,$P231,'소재개발 실험항목_Total_AX팀 관리'!$D$5:$D$1558,$Q231,'소재개발 실험항목_Total_AX팀 관리'!$E$5:$E$1558,$R231,'소재개발 실험항목_Total_AX팀 관리'!$F$5:$F$1558,$S231)</f>
        <v>0</v>
      </c>
      <c r="W231" s="727">
        <f t="shared" si="6"/>
        <v>0</v>
      </c>
      <c r="X231" s="727">
        <f t="shared" si="6"/>
        <v>0</v>
      </c>
    </row>
    <row r="232" spans="1:24" hidden="1">
      <c r="A232" s="717"/>
      <c r="B232" s="717"/>
      <c r="C232" s="717"/>
      <c r="D232" s="717"/>
      <c r="E232" s="717"/>
      <c r="F232" s="717"/>
      <c r="G232" s="717"/>
      <c r="H232" s="717"/>
      <c r="I232" s="717"/>
      <c r="J232" s="717"/>
      <c r="K232" s="717"/>
      <c r="L232" s="717"/>
      <c r="M232" s="717"/>
      <c r="N232" s="717"/>
      <c r="O232" s="717"/>
      <c r="P232" s="717" t="s">
        <v>84</v>
      </c>
      <c r="Q232" s="717" t="s">
        <v>2979</v>
      </c>
      <c r="R232" s="717" t="s">
        <v>2983</v>
      </c>
      <c r="S232" s="717" t="s">
        <v>1515</v>
      </c>
      <c r="T232" s="720" t="str" cm="1">
        <f t="array" ref="T232">_xlfn.TEXTJOIN("→",TRUE,_xlfn.UNIQUE(TRIM(CLEAN(_xlfn._xlws.FILTER('소재개발 실험항목_Total_AX팀 관리'!$H$5:$H$1558,('소재개발 실험항목_Total_AX팀 관리'!$C$5:$C$1558=$P232)*('소재개발 실험항목_Total_AX팀 관리'!$D$5:$D$1558=$Q232)*('소재개발 실험항목_Total_AX팀 관리'!$E$5:$E$1558=$R232)*('소재개발 실험항목_Total_AX팀 관리'!$F$5:$F$1558=$S232)*('소재개발 실험항목_Total_AX팀 관리'!$H$5:$H$1558&lt;&gt;""),"")))))</f>
        <v>샘플링→슬라이드 글라스에 양면테이프 부착→슬라이드 글라스에 타발한 전극 부착→롤러 작업→접착력 측정기에 부착→접착력 측정→Data 정리</v>
      </c>
      <c r="U232" s="724">
        <f>SUMIFS('소재개발 실험항목_Total_AX팀 관리'!$V$5:$V$1558,'소재개발 실험항목_Total_AX팀 관리'!$C$5:$C$1558,$P232,'소재개발 실험항목_Total_AX팀 관리'!$D$5:$D$1558,$Q232,'소재개발 실험항목_Total_AX팀 관리'!$E$5:$E$1558,$R232,'소재개발 실험항목_Total_AX팀 관리'!$F$5:$F$1558,$S232)</f>
        <v>16.459199999999999</v>
      </c>
      <c r="V232" s="724">
        <f>SUMIFS('소재개발 실험항목_Total_AX팀 관리'!$Y$5:$Y$1558,'소재개발 실험항목_Total_AX팀 관리'!$C$5:$C$1558,$P232,'소재개발 실험항목_Total_AX팀 관리'!$D$5:$D$1558,$Q232,'소재개발 실험항목_Total_AX팀 관리'!$E$5:$E$1558,$R232,'소재개발 실험항목_Total_AX팀 관리'!$F$5:$F$1558,$S232)</f>
        <v>810</v>
      </c>
      <c r="W232" s="725">
        <f t="shared" si="6"/>
        <v>9.3518181818181816E-3</v>
      </c>
      <c r="X232" s="725">
        <f t="shared" si="6"/>
        <v>0.46022727272727271</v>
      </c>
    </row>
    <row r="233" spans="1:24" hidden="1">
      <c r="A233" s="717"/>
      <c r="B233" s="717"/>
      <c r="C233" s="717"/>
      <c r="D233" s="717"/>
      <c r="E233" s="717"/>
      <c r="F233" s="717"/>
      <c r="G233" s="717"/>
      <c r="H233" s="717"/>
      <c r="I233" s="717"/>
      <c r="J233" s="717"/>
      <c r="K233" s="717"/>
      <c r="L233" s="717"/>
      <c r="M233" s="717"/>
      <c r="N233" s="717"/>
      <c r="O233" s="717"/>
      <c r="P233" s="717" t="s">
        <v>84</v>
      </c>
      <c r="Q233" s="717" t="s">
        <v>2979</v>
      </c>
      <c r="R233" s="717" t="s">
        <v>174</v>
      </c>
      <c r="S233" s="717" t="s">
        <v>881</v>
      </c>
      <c r="T233" s="720" t="str" cm="1">
        <f t="array" ref="T233">_xlfn.TEXTJOIN("→",TRUE,_xlfn.UNIQUE(TRIM(CLEAN(_xlfn._xlws.FILTER('소재개발 실험항목_Total_AX팀 관리'!$H$5:$H$1558,('소재개발 실험항목_Total_AX팀 관리'!$C$5:$C$1558=$P233)*('소재개발 실험항목_Total_AX팀 관리'!$D$5:$D$1558=$Q233)*('소재개발 실험항목_Total_AX팀 관리'!$E$5:$E$1558=$R233)*('소재개발 실험항목_Total_AX팀 관리'!$F$5:$F$1558=$S233)*('소재개발 실험항목_Total_AX팀 관리'!$H$5:$H$1558&lt;&gt;""),"")))))</f>
        <v>샘플링→바이알 장착→측정 온도 조건 설정→Calibration→측정→Data 정리→장비 세척 및 정리</v>
      </c>
      <c r="U233" s="724">
        <f>SUMIFS('소재개발 실험항목_Total_AX팀 관리'!$V$5:$V$1558,'소재개발 실험항목_Total_AX팀 관리'!$C$5:$C$1558,$P233,'소재개발 실험항목_Total_AX팀 관리'!$D$5:$D$1558,$Q233,'소재개발 실험항목_Total_AX팀 관리'!$E$5:$E$1558,$R233,'소재개발 실험항목_Total_AX팀 관리'!$F$5:$F$1558,$S233)</f>
        <v>23.454360000000005</v>
      </c>
      <c r="V233" s="724">
        <f>SUMIFS('소재개발 실험항목_Total_AX팀 관리'!$Y$5:$Y$1558,'소재개발 실험항목_Total_AX팀 관리'!$C$5:$C$1558,$P233,'소재개발 실험항목_Total_AX팀 관리'!$D$5:$D$1558,$Q233,'소재개발 실험항목_Total_AX팀 관리'!$E$5:$E$1558,$R233,'소재개발 실험항목_Total_AX팀 관리'!$F$5:$F$1558,$S233)</f>
        <v>769.5</v>
      </c>
      <c r="W233" s="725">
        <f t="shared" si="6"/>
        <v>1.3326340909090911E-2</v>
      </c>
      <c r="X233" s="725">
        <f t="shared" si="6"/>
        <v>0.43721590909090907</v>
      </c>
    </row>
    <row r="234" spans="1:24" hidden="1">
      <c r="A234" s="717"/>
      <c r="B234" s="717"/>
      <c r="C234" s="717"/>
      <c r="D234" s="717"/>
      <c r="E234" s="717"/>
      <c r="F234" s="717"/>
      <c r="G234" s="717"/>
      <c r="H234" s="717"/>
      <c r="I234" s="717"/>
      <c r="J234" s="717"/>
      <c r="K234" s="717"/>
      <c r="L234" s="717"/>
      <c r="M234" s="717"/>
      <c r="N234" s="717"/>
      <c r="O234" s="717"/>
      <c r="P234" s="717" t="s">
        <v>84</v>
      </c>
      <c r="Q234" s="717" t="s">
        <v>2979</v>
      </c>
      <c r="R234" s="717" t="s">
        <v>174</v>
      </c>
      <c r="S234" s="717" t="s">
        <v>3023</v>
      </c>
      <c r="T234" s="720" t="str" cm="1">
        <f t="array" ref="T234">_xlfn.TEXTJOIN("→",TRUE,_xlfn.UNIQUE(TRIM(CLEAN(_xlfn._xlws.FILTER('소재개발 실험항목_Total_AX팀 관리'!$H$5:$H$1558,('소재개발 실험항목_Total_AX팀 관리'!$C$5:$C$1558=$P234)*('소재개발 실험항목_Total_AX팀 관리'!$D$5:$D$1558=$Q234)*('소재개발 실험항목_Total_AX팀 관리'!$E$5:$E$1558=$R234)*('소재개발 실험항목_Total_AX팀 관리'!$F$5:$F$1558=$S234)*('소재개발 실험항목_Total_AX팀 관리'!$H$5:$H$1558&lt;&gt;""),"")))))</f>
        <v>샘플링→측정→Data 정리→장비 세척 및 정리</v>
      </c>
      <c r="U234" s="724">
        <f>SUMIFS('소재개발 실험항목_Total_AX팀 관리'!$V$5:$V$1558,'소재개발 실험항목_Total_AX팀 관리'!$C$5:$C$1558,$P234,'소재개발 실험항목_Total_AX팀 관리'!$D$5:$D$1558,$Q234,'소재개발 실험항목_Total_AX팀 관리'!$E$5:$E$1558,$R234,'소재개발 실험항목_Total_AX팀 관리'!$F$5:$F$1558,$S234)</f>
        <v>13.715999999999999</v>
      </c>
      <c r="V234" s="724">
        <f>SUMIFS('소재개발 실험항목_Total_AX팀 관리'!$Y$5:$Y$1558,'소재개발 실험항목_Total_AX팀 관리'!$C$5:$C$1558,$P234,'소재개발 실험항목_Total_AX팀 관리'!$D$5:$D$1558,$Q234,'소재개발 실험항목_Total_AX팀 관리'!$E$5:$E$1558,$R234,'소재개발 실험항목_Total_AX팀 관리'!$F$5:$F$1558,$S234)</f>
        <v>675</v>
      </c>
      <c r="W234" s="725">
        <f t="shared" si="6"/>
        <v>7.793181818181818E-3</v>
      </c>
      <c r="X234" s="725">
        <f t="shared" si="6"/>
        <v>0.38352272727272729</v>
      </c>
    </row>
    <row r="235" spans="1:24" hidden="1">
      <c r="A235" s="717"/>
      <c r="B235" s="717"/>
      <c r="C235" s="717"/>
      <c r="D235" s="717"/>
      <c r="E235" s="717"/>
      <c r="F235" s="717"/>
      <c r="G235" s="717"/>
      <c r="H235" s="717"/>
      <c r="I235" s="717"/>
      <c r="J235" s="717"/>
      <c r="K235" s="717"/>
      <c r="L235" s="717"/>
      <c r="M235" s="717"/>
      <c r="N235" s="717"/>
      <c r="O235" s="717"/>
      <c r="P235" s="717" t="s">
        <v>84</v>
      </c>
      <c r="Q235" s="717" t="s">
        <v>2979</v>
      </c>
      <c r="R235" s="717" t="s">
        <v>174</v>
      </c>
      <c r="S235" s="717" t="s">
        <v>2034</v>
      </c>
      <c r="T235" s="720" t="str" cm="1">
        <f t="array" ref="T235">_xlfn.TEXTJOIN("→",TRUE,_xlfn.UNIQUE(TRIM(CLEAN(_xlfn._xlws.FILTER('소재개발 실험항목_Total_AX팀 관리'!$H$5:$H$1558,('소재개발 실험항목_Total_AX팀 관리'!$C$5:$C$1558=$P235)*('소재개발 실험항목_Total_AX팀 관리'!$D$5:$D$1558=$Q235)*('소재개발 실험항목_Total_AX팀 관리'!$E$5:$E$1558=$R235)*('소재개발 실험항목_Total_AX팀 관리'!$F$5:$F$1558=$S235)*('소재개발 실험항목_Total_AX팀 관리'!$H$5:$H$1558&lt;&gt;""),"")))))</f>
        <v>샘플링→전처리→무게 측정→튜브장착 및 액체질소 투입→측정→Data 정리→장비 세척 및 정리→외주 분석 의뢰 중</v>
      </c>
      <c r="U235" s="724">
        <f>SUMIFS('소재개발 실험항목_Total_AX팀 관리'!$V$5:$V$1558,'소재개발 실험항목_Total_AX팀 관리'!$C$5:$C$1558,$P235,'소재개발 실험항목_Total_AX팀 관리'!$D$5:$D$1558,$Q235,'소재개발 실험항목_Total_AX팀 관리'!$E$5:$E$1558,$R235,'소재개발 실험항목_Total_AX팀 관리'!$F$5:$F$1558,$S235)</f>
        <v>185.166</v>
      </c>
      <c r="V235" s="724">
        <f>SUMIFS('소재개발 실험항목_Total_AX팀 관리'!$Y$5:$Y$1558,'소재개발 실험항목_Total_AX팀 관리'!$C$5:$C$1558,$P235,'소재개발 실험항목_Total_AX팀 관리'!$D$5:$D$1558,$Q235,'소재개발 실험항목_Total_AX팀 관리'!$E$5:$E$1558,$R235,'소재개발 실험항목_Total_AX팀 관리'!$F$5:$F$1558,$S235)</f>
        <v>2430</v>
      </c>
      <c r="W235" s="725">
        <f t="shared" si="6"/>
        <v>0.10520795454545455</v>
      </c>
      <c r="X235" s="725">
        <f t="shared" si="6"/>
        <v>1.3806818181818181</v>
      </c>
    </row>
    <row r="236" spans="1:24" hidden="1">
      <c r="A236" s="717"/>
      <c r="B236" s="717"/>
      <c r="C236" s="717"/>
      <c r="D236" s="717"/>
      <c r="E236" s="717"/>
      <c r="F236" s="717"/>
      <c r="G236" s="717"/>
      <c r="H236" s="717"/>
      <c r="I236" s="717"/>
      <c r="J236" s="717"/>
      <c r="K236" s="717"/>
      <c r="L236" s="717"/>
      <c r="M236" s="717"/>
      <c r="N236" s="717"/>
      <c r="O236" s="717"/>
      <c r="P236" s="717" t="s">
        <v>84</v>
      </c>
      <c r="Q236" s="717" t="s">
        <v>2979</v>
      </c>
      <c r="R236" s="717" t="s">
        <v>174</v>
      </c>
      <c r="S236" s="717" t="s">
        <v>225</v>
      </c>
      <c r="T236" s="720" t="str" cm="1">
        <f t="array" ref="T236">_xlfn.TEXTJOIN("→",TRUE,_xlfn.UNIQUE(TRIM(CLEAN(_xlfn._xlws.FILTER('소재개발 실험항목_Total_AX팀 관리'!$H$5:$H$1558,('소재개발 실험항목_Total_AX팀 관리'!$C$5:$C$1558=$P236)*('소재개발 실험항목_Total_AX팀 관리'!$D$5:$D$1558=$Q236)*('소재개발 실험항목_Total_AX팀 관리'!$E$5:$E$1558=$R236)*('소재개발 실험항목_Total_AX팀 관리'!$F$5:$F$1558=$S236)*('소재개발 실험항목_Total_AX팀 관리'!$H$5:$H$1558&lt;&gt;""),"")))))</f>
        <v>분석 담당 의뢰중</v>
      </c>
      <c r="U236" s="726">
        <f>SUMIFS('소재개발 실험항목_Total_AX팀 관리'!$V$5:$V$1558,'소재개발 실험항목_Total_AX팀 관리'!$C$5:$C$1558,$P236,'소재개발 실험항목_Total_AX팀 관리'!$D$5:$D$1558,$Q236,'소재개발 실험항목_Total_AX팀 관리'!$E$5:$E$1558,$R236,'소재개발 실험항목_Total_AX팀 관리'!$F$5:$F$1558,$S236)</f>
        <v>0</v>
      </c>
      <c r="V236" s="726">
        <f>SUMIFS('소재개발 실험항목_Total_AX팀 관리'!$Y$5:$Y$1558,'소재개발 실험항목_Total_AX팀 관리'!$C$5:$C$1558,$P236,'소재개발 실험항목_Total_AX팀 관리'!$D$5:$D$1558,$Q236,'소재개발 실험항목_Total_AX팀 관리'!$E$5:$E$1558,$R236,'소재개발 실험항목_Total_AX팀 관리'!$F$5:$F$1558,$S236)</f>
        <v>0</v>
      </c>
      <c r="W236" s="727">
        <f t="shared" si="6"/>
        <v>0</v>
      </c>
      <c r="X236" s="727">
        <f t="shared" si="6"/>
        <v>0</v>
      </c>
    </row>
    <row r="237" spans="1:24" hidden="1">
      <c r="A237" s="717"/>
      <c r="B237" s="717"/>
      <c r="C237" s="717"/>
      <c r="D237" s="717"/>
      <c r="E237" s="717"/>
      <c r="F237" s="717"/>
      <c r="G237" s="717"/>
      <c r="H237" s="717"/>
      <c r="I237" s="717"/>
      <c r="J237" s="717"/>
      <c r="K237" s="717"/>
      <c r="L237" s="717"/>
      <c r="M237" s="717"/>
      <c r="N237" s="717"/>
      <c r="O237" s="717"/>
      <c r="P237" s="717" t="s">
        <v>84</v>
      </c>
      <c r="Q237" s="717" t="s">
        <v>2979</v>
      </c>
      <c r="R237" s="717" t="s">
        <v>174</v>
      </c>
      <c r="S237" s="717" t="s">
        <v>839</v>
      </c>
      <c r="T237" s="720" t="str" cm="1">
        <f t="array" ref="T237">_xlfn.TEXTJOIN("→",TRUE,_xlfn.UNIQUE(TRIM(CLEAN(_xlfn._xlws.FILTER('소재개발 실험항목_Total_AX팀 관리'!$H$5:$H$1558,('소재개발 실험항목_Total_AX팀 관리'!$C$5:$C$1558=$P237)*('소재개발 실험항목_Total_AX팀 관리'!$D$5:$D$1558=$Q237)*('소재개발 실험항목_Total_AX팀 관리'!$E$5:$E$1558=$R237)*('소재개발 실험항목_Total_AX팀 관리'!$F$5:$F$1558=$S237)*('소재개발 실험항목_Total_AX팀 관리'!$H$5:$H$1558&lt;&gt;""),"")))))</f>
        <v>샘플링→외부 초음파→입도 측정→Data 정리</v>
      </c>
      <c r="U237" s="724">
        <f>SUMIFS('소재개발 실험항목_Total_AX팀 관리'!$V$5:$V$1558,'소재개발 실험항목_Total_AX팀 관리'!$C$5:$C$1558,$P237,'소재개발 실험항목_Total_AX팀 관리'!$D$5:$D$1558,$Q237,'소재개발 실험항목_Total_AX팀 관리'!$E$5:$E$1558,$R237,'소재개발 실험항목_Total_AX팀 관리'!$F$5:$F$1558,$S237)</f>
        <v>246.88799999999998</v>
      </c>
      <c r="V237" s="724">
        <f>SUMIFS('소재개발 실험항목_Total_AX팀 관리'!$Y$5:$Y$1558,'소재개발 실험항목_Total_AX팀 관리'!$C$5:$C$1558,$P237,'소재개발 실험항목_Total_AX팀 관리'!$D$5:$D$1558,$Q237,'소재개발 실험항목_Total_AX팀 관리'!$E$5:$E$1558,$R237,'소재개발 실험항목_Total_AX팀 관리'!$F$5:$F$1558,$S237)</f>
        <v>840.24</v>
      </c>
      <c r="W237" s="725">
        <f t="shared" si="6"/>
        <v>0.14027727272727272</v>
      </c>
      <c r="X237" s="725">
        <f t="shared" si="6"/>
        <v>0.47740909090909089</v>
      </c>
    </row>
    <row r="238" spans="1:24" hidden="1">
      <c r="A238" s="717"/>
      <c r="B238" s="717"/>
      <c r="C238" s="717"/>
      <c r="D238" s="717"/>
      <c r="E238" s="717"/>
      <c r="F238" s="717"/>
      <c r="G238" s="717"/>
      <c r="H238" s="717"/>
      <c r="I238" s="717"/>
      <c r="J238" s="717"/>
      <c r="K238" s="717"/>
      <c r="L238" s="717"/>
      <c r="M238" s="717"/>
      <c r="N238" s="717"/>
      <c r="O238" s="717"/>
      <c r="P238" s="717" t="s">
        <v>84</v>
      </c>
      <c r="Q238" s="717" t="s">
        <v>2979</v>
      </c>
      <c r="R238" s="717" t="s">
        <v>174</v>
      </c>
      <c r="S238" s="717" t="s">
        <v>244</v>
      </c>
      <c r="T238" s="720" t="str" cm="1">
        <f t="array" ref="T238">_xlfn.TEXTJOIN("→",TRUE,_xlfn.UNIQUE(TRIM(CLEAN(_xlfn._xlws.FILTER('소재개발 실험항목_Total_AX팀 관리'!$H$5:$H$1558,('소재개발 실험항목_Total_AX팀 관리'!$C$5:$C$1558=$P238)*('소재개발 실험항목_Total_AX팀 관리'!$D$5:$D$1558=$Q238)*('소재개발 실험항목_Total_AX팀 관리'!$E$5:$E$1558=$R238)*('소재개발 실험항목_Total_AX팀 관리'!$F$5:$F$1558=$S238)*('소재개발 실험항목_Total_AX팀 관리'!$H$5:$H$1558&lt;&gt;""),"")))))</f>
        <v>샘플링→샘플 홀더 장비로 투입→이미지 생성→EDS 분석→Data 저장→샘플 홀더 자동 배출→샘플 홀더 클리닝</v>
      </c>
      <c r="U238" s="724">
        <f>SUMIFS('소재개발 실험항목_Total_AX팀 관리'!$V$5:$V$1558,'소재개발 실험항목_Total_AX팀 관리'!$C$5:$C$1558,$P238,'소재개발 실험항목_Total_AX팀 관리'!$D$5:$D$1558,$Q238,'소재개발 실험항목_Total_AX팀 관리'!$E$5:$E$1558,$R238,'소재개발 실험항목_Total_AX팀 관리'!$F$5:$F$1558,$S238)</f>
        <v>180.20519999999999</v>
      </c>
      <c r="V238" s="724">
        <f>SUMIFS('소재개발 실험항목_Total_AX팀 관리'!$Y$5:$Y$1558,'소재개발 실험항목_Total_AX팀 관리'!$C$5:$C$1558,$P238,'소재개발 실험항목_Total_AX팀 관리'!$D$5:$D$1558,$Q238,'소재개발 실험항목_Total_AX팀 관리'!$E$5:$E$1558,$R238,'소재개발 실험항목_Total_AX팀 관리'!$F$5:$F$1558,$S238)</f>
        <v>1498.5</v>
      </c>
      <c r="W238" s="725">
        <f t="shared" si="6"/>
        <v>0.10238931818181818</v>
      </c>
      <c r="X238" s="725">
        <f t="shared" si="6"/>
        <v>0.85142045454545456</v>
      </c>
    </row>
    <row r="239" spans="1:24" hidden="1">
      <c r="A239" s="717"/>
      <c r="B239" s="717"/>
      <c r="C239" s="717"/>
      <c r="D239" s="717"/>
      <c r="E239" s="717"/>
      <c r="F239" s="717"/>
      <c r="G239" s="717"/>
      <c r="H239" s="717"/>
      <c r="I239" s="717"/>
      <c r="J239" s="717"/>
      <c r="K239" s="717"/>
      <c r="L239" s="717"/>
      <c r="M239" s="717"/>
      <c r="N239" s="717"/>
      <c r="O239" s="717"/>
      <c r="P239" s="717" t="s">
        <v>84</v>
      </c>
      <c r="Q239" s="717" t="s">
        <v>2979</v>
      </c>
      <c r="R239" s="717" t="s">
        <v>174</v>
      </c>
      <c r="S239" s="717" t="s">
        <v>1351</v>
      </c>
      <c r="T239" s="720" t="str" cm="1">
        <f t="array" ref="T239">_xlfn.TEXTJOIN("→",TRUE,_xlfn.UNIQUE(TRIM(CLEAN(_xlfn._xlws.FILTER('소재개발 실험항목_Total_AX팀 관리'!$H$5:$H$1558,('소재개발 실험항목_Total_AX팀 관리'!$C$5:$C$1558=$P239)*('소재개발 실험항목_Total_AX팀 관리'!$D$5:$D$1558=$Q239)*('소재개발 실험항목_Total_AX팀 관리'!$E$5:$E$1558=$R239)*('소재개발 실험항목_Total_AX팀 관리'!$F$5:$F$1558=$S239)*('소재개발 실험항목_Total_AX팀 관리'!$H$5:$H$1558&lt;&gt;""),"")))))</f>
        <v>분석 담당 의뢰중</v>
      </c>
      <c r="U239" s="726">
        <f>SUMIFS('소재개발 실험항목_Total_AX팀 관리'!$V$5:$V$1558,'소재개발 실험항목_Total_AX팀 관리'!$C$5:$C$1558,$P239,'소재개발 실험항목_Total_AX팀 관리'!$D$5:$D$1558,$Q239,'소재개발 실험항목_Total_AX팀 관리'!$E$5:$E$1558,$R239,'소재개발 실험항목_Total_AX팀 관리'!$F$5:$F$1558,$S239)</f>
        <v>0</v>
      </c>
      <c r="V239" s="726">
        <f>SUMIFS('소재개발 실험항목_Total_AX팀 관리'!$Y$5:$Y$1558,'소재개발 실험항목_Total_AX팀 관리'!$C$5:$C$1558,$P239,'소재개발 실험항목_Total_AX팀 관리'!$D$5:$D$1558,$Q239,'소재개발 실험항목_Total_AX팀 관리'!$E$5:$E$1558,$R239,'소재개발 실험항목_Total_AX팀 관리'!$F$5:$F$1558,$S239)</f>
        <v>0</v>
      </c>
      <c r="W239" s="727">
        <f t="shared" si="6"/>
        <v>0</v>
      </c>
      <c r="X239" s="727">
        <f t="shared" si="6"/>
        <v>0</v>
      </c>
    </row>
    <row r="240" spans="1:24" hidden="1">
      <c r="A240" s="717"/>
      <c r="B240" s="717"/>
      <c r="C240" s="717"/>
      <c r="D240" s="717"/>
      <c r="E240" s="717"/>
      <c r="F240" s="717"/>
      <c r="G240" s="717"/>
      <c r="H240" s="717"/>
      <c r="I240" s="717"/>
      <c r="J240" s="717"/>
      <c r="K240" s="717"/>
      <c r="L240" s="717"/>
      <c r="M240" s="717"/>
      <c r="N240" s="717"/>
      <c r="O240" s="717"/>
      <c r="P240" s="717" t="s">
        <v>84</v>
      </c>
      <c r="Q240" s="717" t="s">
        <v>2979</v>
      </c>
      <c r="R240" s="717" t="s">
        <v>174</v>
      </c>
      <c r="S240" s="717" t="s">
        <v>1370</v>
      </c>
      <c r="T240" s="720" t="str" cm="1">
        <f t="array" ref="T240">_xlfn.TEXTJOIN("→",TRUE,_xlfn.UNIQUE(TRIM(CLEAN(_xlfn._xlws.FILTER('소재개발 실험항목_Total_AX팀 관리'!$H$5:$H$1558,('소재개발 실험항목_Total_AX팀 관리'!$C$5:$C$1558=$P240)*('소재개발 실험항목_Total_AX팀 관리'!$D$5:$D$1558=$Q240)*('소재개발 실험항목_Total_AX팀 관리'!$E$5:$E$1558=$R240)*('소재개발 실험항목_Total_AX팀 관리'!$F$5:$F$1558=$S240)*('소재개발 실험항목_Total_AX팀 관리'!$H$5:$H$1558&lt;&gt;""),"")))))</f>
        <v>분석의뢰 (분석 담당), '26년 기준 ~30개 시료 분석 의뢰</v>
      </c>
      <c r="U240" s="726">
        <f>SUMIFS('소재개발 실험항목_Total_AX팀 관리'!$V$5:$V$1558,'소재개발 실험항목_Total_AX팀 관리'!$C$5:$C$1558,$P240,'소재개발 실험항목_Total_AX팀 관리'!$D$5:$D$1558,$Q240,'소재개발 실험항목_Total_AX팀 관리'!$E$5:$E$1558,$R240,'소재개발 실험항목_Total_AX팀 관리'!$F$5:$F$1558,$S240)</f>
        <v>0</v>
      </c>
      <c r="V240" s="726">
        <f>SUMIFS('소재개발 실험항목_Total_AX팀 관리'!$Y$5:$Y$1558,'소재개발 실험항목_Total_AX팀 관리'!$C$5:$C$1558,$P240,'소재개발 실험항목_Total_AX팀 관리'!$D$5:$D$1558,$Q240,'소재개발 실험항목_Total_AX팀 관리'!$E$5:$E$1558,$R240,'소재개발 실험항목_Total_AX팀 관리'!$F$5:$F$1558,$S240)</f>
        <v>0</v>
      </c>
      <c r="W240" s="727">
        <f t="shared" si="6"/>
        <v>0</v>
      </c>
      <c r="X240" s="727">
        <f t="shared" si="6"/>
        <v>0</v>
      </c>
    </row>
    <row r="241" spans="1:24" hidden="1">
      <c r="A241" s="717"/>
      <c r="B241" s="717"/>
      <c r="C241" s="717"/>
      <c r="D241" s="717"/>
      <c r="E241" s="717"/>
      <c r="F241" s="717"/>
      <c r="G241" s="717"/>
      <c r="H241" s="717"/>
      <c r="I241" s="717"/>
      <c r="J241" s="717"/>
      <c r="K241" s="717"/>
      <c r="L241" s="717"/>
      <c r="M241" s="717"/>
      <c r="N241" s="717"/>
      <c r="O241" s="717"/>
      <c r="P241" s="717" t="s">
        <v>84</v>
      </c>
      <c r="Q241" s="717" t="s">
        <v>2979</v>
      </c>
      <c r="R241" s="717" t="s">
        <v>174</v>
      </c>
      <c r="S241" s="717" t="s">
        <v>3025</v>
      </c>
      <c r="T241" s="720" t="str" cm="1">
        <f t="array" ref="T241">_xlfn.TEXTJOIN("→",TRUE,_xlfn.UNIQUE(TRIM(CLEAN(_xlfn._xlws.FILTER('소재개발 실험항목_Total_AX팀 관리'!$H$5:$H$1558,('소재개발 실험항목_Total_AX팀 관리'!$C$5:$C$1558=$P241)*('소재개발 실험항목_Total_AX팀 관리'!$D$5:$D$1558=$Q241)*('소재개발 실험항목_Total_AX팀 관리'!$E$5:$E$1558=$R241)*('소재개발 실험항목_Total_AX팀 관리'!$F$5:$F$1558=$S241)*('소재개발 실험항목_Total_AX팀 관리'!$H$5:$H$1558&lt;&gt;""),"")))))</f>
        <v>샘플링→1000회 tapping→Tap 밀도 측정→장비 세척 및 정리</v>
      </c>
      <c r="U241" s="724">
        <f>SUMIFS('소재개발 실험항목_Total_AX팀 관리'!$V$5:$V$1558,'소재개발 실험항목_Total_AX팀 관리'!$C$5:$C$1558,$P241,'소재개발 실험항목_Total_AX팀 관리'!$D$5:$D$1558,$Q241,'소재개발 실험항목_Total_AX팀 관리'!$E$5:$E$1558,$R241,'소재개발 실험항목_Total_AX팀 관리'!$F$5:$F$1558,$S241)</f>
        <v>6.8580000000000005</v>
      </c>
      <c r="V241" s="724">
        <f>SUMIFS('소재개발 실험항목_Total_AX팀 관리'!$Y$5:$Y$1558,'소재개발 실험항목_Total_AX팀 관리'!$C$5:$C$1558,$P241,'소재개발 실험항목_Total_AX팀 관리'!$D$5:$D$1558,$Q241,'소재개발 실험항목_Total_AX팀 관리'!$E$5:$E$1558,$R241,'소재개발 실험항목_Total_AX팀 관리'!$F$5:$F$1558,$S241)</f>
        <v>337.5</v>
      </c>
      <c r="W241" s="725">
        <f t="shared" si="6"/>
        <v>3.8965909090909094E-3</v>
      </c>
      <c r="X241" s="725">
        <f t="shared" si="6"/>
        <v>0.19176136363636365</v>
      </c>
    </row>
    <row r="242" spans="1:24" hidden="1">
      <c r="A242" s="717"/>
      <c r="B242" s="717"/>
      <c r="C242" s="717"/>
      <c r="D242" s="717"/>
      <c r="E242" s="717"/>
      <c r="F242" s="717"/>
      <c r="G242" s="717"/>
      <c r="H242" s="717"/>
      <c r="I242" s="717"/>
      <c r="J242" s="717"/>
      <c r="K242" s="717"/>
      <c r="L242" s="717"/>
      <c r="M242" s="717"/>
      <c r="N242" s="717"/>
      <c r="O242" s="717"/>
      <c r="P242" s="717" t="s">
        <v>84</v>
      </c>
      <c r="Q242" s="717" t="s">
        <v>2979</v>
      </c>
      <c r="R242" s="717" t="s">
        <v>174</v>
      </c>
      <c r="S242" s="717" t="s">
        <v>94</v>
      </c>
      <c r="T242" s="720" t="str" cm="1">
        <f t="array" ref="T242">_xlfn.TEXTJOIN("→",TRUE,_xlfn.UNIQUE(TRIM(CLEAN(_xlfn._xlws.FILTER('소재개발 실험항목_Total_AX팀 관리'!$H$5:$H$1558,('소재개발 실험항목_Total_AX팀 관리'!$C$5:$C$1558=$P242)*('소재개발 실험항목_Total_AX팀 관리'!$D$5:$D$1558=$Q242)*('소재개발 실험항목_Total_AX팀 관리'!$E$5:$E$1558=$R242)*('소재개발 실험항목_Total_AX팀 관리'!$F$5:$F$1558=$S242)*('소재개발 실험항목_Total_AX팀 관리'!$H$5:$H$1558&lt;&gt;""),"")))))</f>
        <v>샘플링→XRD 측정→Data 변환 및 fitting→장비 세척 및 정리→그래프 생성</v>
      </c>
      <c r="U242" s="724">
        <f>SUMIFS('소재개발 실험항목_Total_AX팀 관리'!$V$5:$V$1558,'소재개발 실험항목_Total_AX팀 관리'!$C$5:$C$1558,$P242,'소재개발 실험항목_Total_AX팀 관리'!$D$5:$D$1558,$Q242,'소재개발 실험항목_Total_AX팀 관리'!$E$5:$E$1558,$R242,'소재개발 실험항목_Total_AX팀 관리'!$F$5:$F$1558,$S242)</f>
        <v>222.19199999999998</v>
      </c>
      <c r="V242" s="724">
        <f>SUMIFS('소재개발 실험항목_Total_AX팀 관리'!$Y$5:$Y$1558,'소재개발 실험항목_Total_AX팀 관리'!$C$5:$C$1558,$P242,'소재개발 실험항목_Total_AX팀 관리'!$D$5:$D$1558,$Q242,'소재개발 실험항목_Total_AX팀 관리'!$E$5:$E$1558,$R242,'소재개발 실험항목_Total_AX팀 관리'!$F$5:$F$1558,$S242)</f>
        <v>1080</v>
      </c>
      <c r="W242" s="725">
        <f t="shared" si="6"/>
        <v>0.12624545454545452</v>
      </c>
      <c r="X242" s="725">
        <f t="shared" si="6"/>
        <v>0.61363636363636365</v>
      </c>
    </row>
    <row r="243" spans="1:24" hidden="1">
      <c r="A243" s="717"/>
      <c r="B243" s="717"/>
      <c r="C243" s="717"/>
      <c r="D243" s="717"/>
      <c r="E243" s="717"/>
      <c r="F243" s="717"/>
      <c r="G243" s="717"/>
      <c r="H243" s="717"/>
      <c r="I243" s="717"/>
      <c r="J243" s="717"/>
      <c r="K243" s="717"/>
      <c r="L243" s="717"/>
      <c r="M243" s="717"/>
      <c r="N243" s="717"/>
      <c r="O243" s="717"/>
      <c r="P243" s="717" t="s">
        <v>84</v>
      </c>
      <c r="Q243" s="717" t="s">
        <v>2980</v>
      </c>
      <c r="R243" s="717" t="s">
        <v>2984</v>
      </c>
      <c r="S243" s="717" t="s">
        <v>3049</v>
      </c>
      <c r="T243" s="720" t="str" cm="1">
        <f t="array" ref="T243">_xlfn.TEXTJOIN("→",TRUE,_xlfn.UNIQUE(TRIM(CLEAN(_xlfn._xlws.FILTER('소재개발 실험항목_Total_AX팀 관리'!$H$5:$H$1558,('소재개발 실험항목_Total_AX팀 관리'!$C$5:$C$1558=$P243)*('소재개발 실험항목_Total_AX팀 관리'!$D$5:$D$1558=$Q243)*('소재개발 실험항목_Total_AX팀 관리'!$E$5:$E$1558=$R243)*('소재개발 실험항목_Total_AX팀 관리'!$F$5:$F$1558=$S243)*('소재개발 실험항목_Total_AX팀 관리'!$H$5:$H$1558&lt;&gt;""),"")))))</f>
        <v>소재 준비→슬러리 믹싱→장비 세척 및 정리→공용 소재 준비→1차 슬러리 믹싱→2차 슬러리 믹싱→3차 슬러리 믹싱→4차 슬러리 믹싱→샘플 소분</v>
      </c>
      <c r="U243" s="724">
        <f>SUMIFS('소재개발 실험항목_Total_AX팀 관리'!$V$5:$V$1558,'소재개발 실험항목_Total_AX팀 관리'!$C$5:$C$1558,$P243,'소재개발 실험항목_Total_AX팀 관리'!$D$5:$D$1558,$Q243,'소재개발 실험항목_Total_AX팀 관리'!$E$5:$E$1558,$R243,'소재개발 실험항목_Total_AX팀 관리'!$F$5:$F$1558,$S243)</f>
        <v>2284.7808</v>
      </c>
      <c r="V243" s="724">
        <f>SUMIFS('소재개발 실험항목_Total_AX팀 관리'!$Y$5:$Y$1558,'소재개발 실험항목_Total_AX팀 관리'!$C$5:$C$1558,$P243,'소재개발 실험항목_Total_AX팀 관리'!$D$5:$D$1558,$Q243,'소재개발 실험항목_Total_AX팀 관리'!$E$5:$E$1558,$R243,'소재개발 실험항목_Total_AX팀 관리'!$F$5:$F$1558,$S243)</f>
        <v>4763.1840000000002</v>
      </c>
      <c r="W243" s="725">
        <f t="shared" si="6"/>
        <v>1.298170909090909</v>
      </c>
      <c r="X243" s="725">
        <f t="shared" si="6"/>
        <v>2.7063545454545457</v>
      </c>
    </row>
    <row r="244" spans="1:24" ht="48" hidden="1">
      <c r="A244" s="717"/>
      <c r="B244" s="717"/>
      <c r="C244" s="717"/>
      <c r="D244" s="717"/>
      <c r="E244" s="717"/>
      <c r="F244" s="717"/>
      <c r="G244" s="717"/>
      <c r="H244" s="717"/>
      <c r="I244" s="717"/>
      <c r="J244" s="717"/>
      <c r="K244" s="717"/>
      <c r="L244" s="717"/>
      <c r="M244" s="717"/>
      <c r="N244" s="717"/>
      <c r="O244" s="717"/>
      <c r="P244" s="717" t="s">
        <v>84</v>
      </c>
      <c r="Q244" s="717" t="s">
        <v>2980</v>
      </c>
      <c r="R244" s="717" t="s">
        <v>2985</v>
      </c>
      <c r="S244" s="717" t="s">
        <v>346</v>
      </c>
      <c r="T244" s="720" t="str" cm="1">
        <f t="array" ref="T244">_xlfn.TEXTJOIN("→",TRUE,_xlfn.UNIQUE(TRIM(CLEAN(_xlfn._xlws.FILTER('소재개발 실험항목_Total_AX팀 관리'!$H$5:$H$1558,('소재개발 실험항목_Total_AX팀 관리'!$C$5:$C$1558=$P244)*('소재개발 실험항목_Total_AX팀 관리'!$D$5:$D$1558=$Q244)*('소재개발 실험항목_Total_AX팀 관리'!$E$5:$E$1558=$R244)*('소재개발 실험항목_Total_AX팀 관리'!$F$5:$F$1558=$S244)*('소재개발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44" s="724">
        <f>SUMIFS('소재개발 실험항목_Total_AX팀 관리'!$V$5:$V$1558,'소재개발 실험항목_Total_AX팀 관리'!$C$5:$C$1558,$P244,'소재개발 실험항목_Total_AX팀 관리'!$D$5:$D$1558,$Q244,'소재개발 실험항목_Total_AX팀 관리'!$E$5:$E$1558,$R244,'소재개발 실험항목_Total_AX팀 관리'!$F$5:$F$1558,$S244)</f>
        <v>1333.6907999999996</v>
      </c>
      <c r="V244" s="724">
        <f>SUMIFS('소재개발 실험항목_Total_AX팀 관리'!$Y$5:$Y$1558,'소재개발 실험항목_Total_AX팀 관리'!$C$5:$C$1558,$P244,'소재개발 실험항목_Total_AX팀 관리'!$D$5:$D$1558,$Q244,'소재개발 실험항목_Total_AX팀 관리'!$E$5:$E$1558,$R244,'소재개발 실험항목_Total_AX팀 관리'!$F$5:$F$1558,$S244)</f>
        <v>3535.1160000000004</v>
      </c>
      <c r="W244" s="725">
        <f t="shared" si="6"/>
        <v>0.75777886363636338</v>
      </c>
      <c r="X244" s="725">
        <f t="shared" si="6"/>
        <v>2.0085886363636365</v>
      </c>
    </row>
    <row r="245" spans="1:24" ht="32" hidden="1">
      <c r="A245" s="717"/>
      <c r="B245" s="717"/>
      <c r="C245" s="717"/>
      <c r="D245" s="717"/>
      <c r="E245" s="717"/>
      <c r="F245" s="717"/>
      <c r="G245" s="717"/>
      <c r="H245" s="717"/>
      <c r="I245" s="717"/>
      <c r="J245" s="717"/>
      <c r="K245" s="717"/>
      <c r="L245" s="717"/>
      <c r="M245" s="717"/>
      <c r="N245" s="717"/>
      <c r="O245" s="717"/>
      <c r="P245" s="717" t="s">
        <v>84</v>
      </c>
      <c r="Q245" s="717" t="s">
        <v>2980</v>
      </c>
      <c r="R245" s="717" t="s">
        <v>2985</v>
      </c>
      <c r="S245" s="717" t="s">
        <v>319</v>
      </c>
      <c r="T245" s="720" t="str" cm="1">
        <f t="array" ref="T245">_xlfn.TEXTJOIN("→",TRUE,_xlfn.UNIQUE(TRIM(CLEAN(_xlfn._xlws.FILTER('소재개발 실험항목_Total_AX팀 관리'!$H$5:$H$1558,('소재개발 실험항목_Total_AX팀 관리'!$C$5:$C$1558=$P245)*('소재개발 실험항목_Total_AX팀 관리'!$D$5:$D$1558=$Q245)*('소재개발 실험항목_Total_AX팀 관리'!$E$5:$E$1558=$R245)*('소재개발 실험항목_Total_AX팀 관리'!$F$5:$F$1558=$S245)*('소재개발 실험항목_Total_AX팀 관리'!$H$5:$H$1558&lt;&gt;""),"")))))</f>
        <v>Ni foam cutting→Ni foam press→Ni foam 타발→Ni foam 세척/건조→코인셀용 양/음극 타발→무게 측정/기록→두께 측정/기록→Li metal 타발→분리막 타발→부품 준비 (코인셀용 부품)→코인셀 조립→코인셀 조립 후 OCV 측정</v>
      </c>
      <c r="U245" s="724">
        <f>SUMIFS('소재개발 실험항목_Total_AX팀 관리'!$V$5:$V$1558,'소재개발 실험항목_Total_AX팀 관리'!$C$5:$C$1558,$P245,'소재개발 실험항목_Total_AX팀 관리'!$D$5:$D$1558,$Q245,'소재개발 실험항목_Total_AX팀 관리'!$E$5:$E$1558,$R245,'소재개발 실험항목_Total_AX팀 관리'!$F$5:$F$1558,$S245)</f>
        <v>591.42000000000007</v>
      </c>
      <c r="V245" s="724">
        <f>SUMIFS('소재개발 실험항목_Total_AX팀 관리'!$Y$5:$Y$1558,'소재개발 실험항목_Total_AX팀 관리'!$C$5:$C$1558,$P245,'소재개발 실험항목_Total_AX팀 관리'!$D$5:$D$1558,$Q245,'소재개발 실험항목_Total_AX팀 관리'!$E$5:$E$1558,$R245,'소재개발 실험항목_Total_AX팀 관리'!$F$5:$F$1558,$S245)</f>
        <v>1933.3200000000002</v>
      </c>
      <c r="W245" s="725">
        <f t="shared" si="6"/>
        <v>0.33603409090909098</v>
      </c>
      <c r="X245" s="725">
        <f t="shared" si="6"/>
        <v>1.0984772727272729</v>
      </c>
    </row>
    <row r="246" spans="1:24" hidden="1">
      <c r="A246" s="717"/>
      <c r="B246" s="717"/>
      <c r="C246" s="717"/>
      <c r="D246" s="717"/>
      <c r="E246" s="717"/>
      <c r="F246" s="717"/>
      <c r="G246" s="717"/>
      <c r="H246" s="717"/>
      <c r="I246" s="717"/>
      <c r="J246" s="717"/>
      <c r="K246" s="717"/>
      <c r="L246" s="717"/>
      <c r="M246" s="717"/>
      <c r="N246" s="717"/>
      <c r="O246" s="717"/>
      <c r="P246" s="717" t="s">
        <v>84</v>
      </c>
      <c r="Q246" s="717" t="s">
        <v>2980</v>
      </c>
      <c r="R246" s="717" t="s">
        <v>1949</v>
      </c>
      <c r="S246" s="717" t="s">
        <v>3052</v>
      </c>
      <c r="T246" s="720" t="str" cm="1">
        <f t="array" ref="T246">_xlfn.TEXTJOIN("→",TRUE,_xlfn.UNIQUE(TRIM(CLEAN(_xlfn._xlws.FILTER('소재개발 실험항목_Total_AX팀 관리'!$H$5:$H$1558,('소재개발 실험항목_Total_AX팀 관리'!$C$5:$C$1558=$P246)*('소재개발 실험항목_Total_AX팀 관리'!$D$5:$D$1558=$Q246)*('소재개발 실험항목_Total_AX팀 관리'!$E$5:$E$1558=$R246)*('소재개발 실험항목_Total_AX팀 관리'!$F$5:$F$1558=$S246)*('소재개발 실험항목_Total_AX팀 관리'!$H$5:$H$1558&lt;&gt;""),"")))))</f>
        <v>음극 코터 셋팅→음극 전극 코팅→장비 세척 및 정리</v>
      </c>
      <c r="U246" s="724">
        <f>SUMIFS('소재개발 실험항목_Total_AX팀 관리'!$V$5:$V$1558,'소재개발 실험항목_Total_AX팀 관리'!$C$5:$C$1558,$P246,'소재개발 실험항목_Total_AX팀 관리'!$D$5:$D$1558,$Q246,'소재개발 실험항목_Total_AX팀 관리'!$E$5:$E$1558,$R246,'소재개발 실험항목_Total_AX팀 관리'!$F$5:$F$1558,$S246)</f>
        <v>995.74199999999996</v>
      </c>
      <c r="V246" s="724">
        <f>SUMIFS('소재개발 실험항목_Total_AX팀 관리'!$Y$5:$Y$1558,'소재개발 실험항목_Total_AX팀 관리'!$C$5:$C$1558,$P246,'소재개발 실험항목_Total_AX팀 관리'!$D$5:$D$1558,$Q246,'소재개발 실험항목_Total_AX팀 관리'!$E$5:$E$1558,$R246,'소재개발 실험항목_Total_AX팀 관리'!$F$5:$F$1558,$S246)</f>
        <v>2639.3400000000006</v>
      </c>
      <c r="W246" s="725">
        <f t="shared" si="6"/>
        <v>0.56576249999999995</v>
      </c>
      <c r="X246" s="725">
        <f t="shared" si="6"/>
        <v>1.4996250000000004</v>
      </c>
    </row>
    <row r="247" spans="1:24" hidden="1">
      <c r="A247" s="717"/>
      <c r="B247" s="717"/>
      <c r="C247" s="717"/>
      <c r="D247" s="717"/>
      <c r="E247" s="717"/>
      <c r="F247" s="717"/>
      <c r="G247" s="717"/>
      <c r="H247" s="717"/>
      <c r="I247" s="717"/>
      <c r="J247" s="717"/>
      <c r="K247" s="717"/>
      <c r="L247" s="717"/>
      <c r="M247" s="717"/>
      <c r="N247" s="717"/>
      <c r="O247" s="717"/>
      <c r="P247" s="717" t="s">
        <v>84</v>
      </c>
      <c r="Q247" s="717" t="s">
        <v>2980</v>
      </c>
      <c r="R247" s="717" t="s">
        <v>1949</v>
      </c>
      <c r="S247" s="717" t="s">
        <v>3050</v>
      </c>
      <c r="T247" s="720" t="str" cm="1">
        <f t="array" ref="T247">_xlfn.TEXTJOIN("→",TRUE,_xlfn.UNIQUE(TRIM(CLEAN(_xlfn._xlws.FILTER('소재개발 실험항목_Total_AX팀 관리'!$H$5:$H$1558,('소재개발 실험항목_Total_AX팀 관리'!$C$5:$C$1558=$P247)*('소재개발 실험항목_Total_AX팀 관리'!$D$5:$D$1558=$Q247)*('소재개발 실험항목_Total_AX팀 관리'!$E$5:$E$1558=$R247)*('소재개발 실험항목_Total_AX팀 관리'!$F$5:$F$1558=$S247)*('소재개발 실험항목_Total_AX팀 관리'!$H$5:$H$1558&lt;&gt;""),"")))))</f>
        <v>target로딩 전극 확인→6~7cm 폭으로 전극 cutting→target 밀도로 압연→장비 세척 및 정리→전극 V/D 챔버로 이동→전극 건조</v>
      </c>
      <c r="U247" s="724">
        <f>SUMIFS('소재개발 실험항목_Total_AX팀 관리'!$V$5:$V$1558,'소재개발 실험항목_Total_AX팀 관리'!$C$5:$C$1558,$P247,'소재개발 실험항목_Total_AX팀 관리'!$D$5:$D$1558,$Q247,'소재개발 실험항목_Total_AX팀 관리'!$E$5:$E$1558,$R247,'소재개발 실험항목_Total_AX팀 관리'!$F$5:$F$1558,$S247)</f>
        <v>568.03032000000007</v>
      </c>
      <c r="V247" s="724">
        <f>SUMIFS('소재개발 실험항목_Total_AX팀 관리'!$Y$5:$Y$1558,'소재개발 실험항목_Total_AX팀 관리'!$C$5:$C$1558,$P247,'소재개발 실험항목_Total_AX팀 관리'!$D$5:$D$1558,$Q247,'소재개발 실험항목_Total_AX팀 관리'!$E$5:$E$1558,$R247,'소재개발 실험항목_Total_AX팀 관리'!$F$5:$F$1558,$S247)</f>
        <v>1439.6400000000003</v>
      </c>
      <c r="W247" s="725">
        <f t="shared" si="6"/>
        <v>0.32274450000000005</v>
      </c>
      <c r="X247" s="725">
        <f t="shared" si="6"/>
        <v>0.81797727272727294</v>
      </c>
    </row>
    <row r="248" spans="1:24" hidden="1">
      <c r="A248" s="717"/>
      <c r="B248" s="717"/>
      <c r="C248" s="717"/>
      <c r="D248" s="717"/>
      <c r="E248" s="717"/>
      <c r="F248" s="717"/>
      <c r="G248" s="717"/>
      <c r="H248" s="717"/>
      <c r="I248" s="717"/>
      <c r="J248" s="717"/>
      <c r="K248" s="717"/>
      <c r="L248" s="717"/>
      <c r="M248" s="717"/>
      <c r="N248" s="717"/>
      <c r="O248" s="717"/>
      <c r="P248" s="717" t="s">
        <v>84</v>
      </c>
      <c r="Q248" s="717" t="s">
        <v>2980</v>
      </c>
      <c r="R248" s="717" t="s">
        <v>1949</v>
      </c>
      <c r="S248" s="717" t="s">
        <v>3053</v>
      </c>
      <c r="T248" s="720" t="str" cm="1">
        <f t="array" ref="T248">_xlfn.TEXTJOIN("→",TRUE,_xlfn.UNIQUE(TRIM(CLEAN(_xlfn._xlws.FILTER('소재개발 실험항목_Total_AX팀 관리'!$H$5:$H$1558,('소재개발 실험항목_Total_AX팀 관리'!$C$5:$C$1558=$P248)*('소재개발 실험항목_Total_AX팀 관리'!$D$5:$D$1558=$Q248)*('소재개발 실험항목_Total_AX팀 관리'!$E$5:$E$1558=$R248)*('소재개발 실험항목_Total_AX팀 관리'!$F$5:$F$1558=$S248)*('소재개발 실험항목_Total_AX팀 관리'!$H$5:$H$1558&lt;&gt;""),"")))))</f>
        <v>코팅 준비→코팅→전극 cutting 및 건조→전극 1차 건조→장비 세척 및 정리</v>
      </c>
      <c r="U248" s="724">
        <f>SUMIFS('소재개발 실험항목_Total_AX팀 관리'!$V$5:$V$1558,'소재개발 실험항목_Total_AX팀 관리'!$C$5:$C$1558,$P248,'소재개발 실험항목_Total_AX팀 관리'!$D$5:$D$1558,$Q248,'소재개발 실험항목_Total_AX팀 관리'!$E$5:$E$1558,$R248,'소재개발 실험항목_Total_AX팀 관리'!$F$5:$F$1558,$S248)</f>
        <v>102.87</v>
      </c>
      <c r="V248" s="724">
        <f>SUMIFS('소재개발 실험항목_Total_AX팀 관리'!$Y$5:$Y$1558,'소재개발 실험항목_Total_AX팀 관리'!$C$5:$C$1558,$P248,'소재개발 실험항목_Total_AX팀 관리'!$D$5:$D$1558,$Q248,'소재개발 실험항목_Total_AX팀 관리'!$E$5:$E$1558,$R248,'소재개발 실험항목_Total_AX팀 관리'!$F$5:$F$1558,$S248)</f>
        <v>350.1</v>
      </c>
      <c r="W248" s="725">
        <f t="shared" si="6"/>
        <v>5.8448863636363639E-2</v>
      </c>
      <c r="X248" s="725">
        <f t="shared" si="6"/>
        <v>0.19892045454545457</v>
      </c>
    </row>
    <row r="249" spans="1:24" hidden="1">
      <c r="A249" s="717"/>
      <c r="B249" s="717"/>
      <c r="C249" s="717"/>
      <c r="D249" s="717"/>
      <c r="E249" s="717"/>
      <c r="F249" s="717"/>
      <c r="G249" s="717"/>
      <c r="H249" s="717"/>
      <c r="I249" s="717"/>
      <c r="J249" s="717"/>
      <c r="K249" s="717"/>
      <c r="L249" s="717"/>
      <c r="M249" s="717"/>
      <c r="N249" s="717"/>
      <c r="O249" s="717"/>
      <c r="P249" s="717" t="s">
        <v>84</v>
      </c>
      <c r="Q249" s="717" t="s">
        <v>2980</v>
      </c>
      <c r="R249" s="717" t="s">
        <v>1949</v>
      </c>
      <c r="S249" s="717" t="s">
        <v>3054</v>
      </c>
      <c r="T249" s="720" t="str" cm="1">
        <f t="array" ref="T249">_xlfn.TEXTJOIN("→",TRUE,_xlfn.UNIQUE(TRIM(CLEAN(_xlfn._xlws.FILTER('소재개발 실험항목_Total_AX팀 관리'!$H$5:$H$1558,('소재개발 실험항목_Total_AX팀 관리'!$C$5:$C$1558=$P249)*('소재개발 실험항목_Total_AX팀 관리'!$D$5:$D$1558=$Q249)*('소재개발 실험항목_Total_AX팀 관리'!$E$5:$E$1558=$R249)*('소재개발 실험항목_Total_AX팀 관리'!$F$5:$F$1558=$S249)*('소재개발 실험항목_Total_AX팀 관리'!$H$5:$H$1558&lt;&gt;""),"")))))</f>
        <v>target로딩 전극 확인→3cm 폭으로 전극 cutting→target 밀도로 압연→장비 세척 및 정리→전극 V/D 챔버로 이동→전극 건조</v>
      </c>
      <c r="U249" s="724">
        <f>SUMIFS('소재개발 실험항목_Total_AX팀 관리'!$V$5:$V$1558,'소재개발 실험항목_Total_AX팀 관리'!$C$5:$C$1558,$P249,'소재개발 실험항목_Total_AX팀 관리'!$D$5:$D$1558,$Q249,'소재개발 실험항목_Total_AX팀 관리'!$E$5:$E$1558,$R249,'소재개발 실험항목_Total_AX팀 관리'!$F$5:$F$1558,$S249)</f>
        <v>189.2808</v>
      </c>
      <c r="V249" s="724">
        <f>SUMIFS('소재개발 실험항목_Total_AX팀 관리'!$Y$5:$Y$1558,'소재개발 실험항목_Total_AX팀 관리'!$C$5:$C$1558,$P249,'소재개발 실험항목_Total_AX팀 관리'!$D$5:$D$1558,$Q249,'소재개발 실험항목_Total_AX팀 관리'!$E$5:$E$1558,$R249,'소재개발 실험항목_Total_AX팀 관리'!$F$5:$F$1558,$S249)</f>
        <v>644.18400000000008</v>
      </c>
      <c r="W249" s="725">
        <f t="shared" si="6"/>
        <v>0.10754590909090909</v>
      </c>
      <c r="X249" s="725">
        <f t="shared" si="6"/>
        <v>0.36601363636363643</v>
      </c>
    </row>
    <row r="250" spans="1:24" hidden="1">
      <c r="A250" s="717"/>
      <c r="B250" s="717"/>
      <c r="C250" s="717"/>
      <c r="D250" s="717"/>
      <c r="E250" s="717"/>
      <c r="F250" s="717"/>
      <c r="G250" s="717"/>
      <c r="H250" s="717"/>
      <c r="I250" s="717"/>
      <c r="J250" s="717"/>
      <c r="K250" s="717"/>
      <c r="L250" s="717"/>
      <c r="M250" s="717"/>
      <c r="N250" s="717"/>
      <c r="O250" s="717"/>
      <c r="P250" s="717" t="s">
        <v>84</v>
      </c>
      <c r="Q250" s="717" t="s">
        <v>2981</v>
      </c>
      <c r="R250" s="717" t="s">
        <v>2998</v>
      </c>
      <c r="S250" s="717" t="s">
        <v>3055</v>
      </c>
      <c r="T250" s="720" t="str" cm="1">
        <f t="array" ref="T250">_xlfn.TEXTJOIN("→",TRUE,_xlfn.UNIQUE(TRIM(CLEAN(_xlfn._xlws.FILTER('소재개발 실험항목_Total_AX팀 관리'!$H$5:$H$1558,('소재개발 실험항목_Total_AX팀 관리'!$C$5:$C$1558=$P250)*('소재개발 실험항목_Total_AX팀 관리'!$D$5:$D$1558=$Q250)*('소재개발 실험항목_Total_AX팀 관리'!$E$5:$E$1558=$R250)*('소재개발 실험항목_Total_AX팀 관리'!$F$5:$F$1558=$S250)*('소재개발 실험항목_Total_AX팀 관리'!$H$5:$H$1558&lt;&gt;""),"")))))</f>
        <v>건조된 셀 실링 후, degas 장비로 이동→전해액 주액→전해액 wetting→모노셀 실링→상온 wetting→초기 두께 측정→비어 있는 채널에 셀 체결→in-situ swelling 평가→Data 정리</v>
      </c>
      <c r="U250" s="724">
        <f>SUMIFS('소재개발 실험항목_Total_AX팀 관리'!$V$5:$V$1558,'소재개발 실험항목_Total_AX팀 관리'!$C$5:$C$1558,$P250,'소재개발 실험항목_Total_AX팀 관리'!$D$5:$D$1558,$Q250,'소재개발 실험항목_Total_AX팀 관리'!$E$5:$E$1558,$R250,'소재개발 실험항목_Total_AX팀 관리'!$F$5:$F$1558,$S250)</f>
        <v>699.48</v>
      </c>
      <c r="V250" s="724">
        <f>SUMIFS('소재개발 실험항목_Total_AX팀 관리'!$Y$5:$Y$1558,'소재개발 실험항목_Total_AX팀 관리'!$C$5:$C$1558,$P250,'소재개발 실험항목_Total_AX팀 관리'!$D$5:$D$1558,$Q250,'소재개발 실험항목_Total_AX팀 관리'!$E$5:$E$1558,$R250,'소재개발 실험항목_Total_AX팀 관리'!$F$5:$F$1558,$S250)</f>
        <v>2399.4000000000005</v>
      </c>
      <c r="W250" s="725">
        <f t="shared" si="6"/>
        <v>0.39743181818181822</v>
      </c>
      <c r="X250" s="725">
        <f t="shared" si="6"/>
        <v>1.3632954545454548</v>
      </c>
    </row>
    <row r="251" spans="1:24" hidden="1">
      <c r="A251" s="717"/>
      <c r="B251" s="717"/>
      <c r="C251" s="717"/>
      <c r="D251" s="717"/>
      <c r="E251" s="717"/>
      <c r="F251" s="717"/>
      <c r="G251" s="717"/>
      <c r="H251" s="717"/>
      <c r="I251" s="717"/>
      <c r="J251" s="717"/>
      <c r="K251" s="717"/>
      <c r="L251" s="717"/>
      <c r="M251" s="717"/>
      <c r="N251" s="717"/>
      <c r="O251" s="717"/>
      <c r="P251" s="717" t="s">
        <v>84</v>
      </c>
      <c r="Q251" s="717" t="s">
        <v>2981</v>
      </c>
      <c r="R251" s="717" t="s">
        <v>2998</v>
      </c>
      <c r="S251" s="717" t="s">
        <v>3056</v>
      </c>
      <c r="T251" s="720" t="str" cm="1">
        <f t="array" ref="T251">_xlfn.TEXTJOIN("→",TRUE,_xlfn.UNIQUE(TRIM(CLEAN(_xlfn._xlws.FILTER('소재개발 실험항목_Total_AX팀 관리'!$H$5:$H$1558,('소재개발 실험항목_Total_AX팀 관리'!$C$5:$C$1558=$P251)*('소재개발 실험항목_Total_AX팀 관리'!$D$5:$D$1558=$Q251)*('소재개발 실험항목_Total_AX팀 관리'!$E$5:$E$1558=$R251)*('소재개발 실험항목_Total_AX팀 관리'!$F$5:$F$1558=$S251)*('소재개발 실험항목_Total_AX팀 관리'!$H$5:$H$1558&lt;&gt;""),"")))))</f>
        <v>지그 체결→swelling 평가용 지그 체결</v>
      </c>
      <c r="U251" s="724">
        <f>SUMIFS('소재개발 실험항목_Total_AX팀 관리'!$V$5:$V$1558,'소재개발 실험항목_Total_AX팀 관리'!$C$5:$C$1558,$P251,'소재개발 실험항목_Total_AX팀 관리'!$D$5:$D$1558,$Q251,'소재개발 실험항목_Total_AX팀 관리'!$E$5:$E$1558,$R251,'소재개발 실험항목_Total_AX팀 관리'!$F$5:$F$1558,$S251)</f>
        <v>163.21199999999999</v>
      </c>
      <c r="V251" s="724">
        <f>SUMIFS('소재개발 실험항목_Total_AX팀 관리'!$Y$5:$Y$1558,'소재개발 실험항목_Total_AX팀 관리'!$C$5:$C$1558,$P251,'소재개발 실험항목_Total_AX팀 관리'!$D$5:$D$1558,$Q251,'소재개발 실험항목_Total_AX팀 관리'!$E$5:$E$1558,$R251,'소재개발 실험항목_Total_AX팀 관리'!$F$5:$F$1558,$S251)</f>
        <v>559.86000000000013</v>
      </c>
      <c r="W251" s="725">
        <f t="shared" si="6"/>
        <v>9.2734090909090905E-2</v>
      </c>
      <c r="X251" s="725">
        <f t="shared" si="6"/>
        <v>0.31810227272727282</v>
      </c>
    </row>
    <row r="252" spans="1:24" hidden="1">
      <c r="A252" s="717"/>
      <c r="B252" s="717"/>
      <c r="C252" s="717"/>
      <c r="D252" s="717"/>
      <c r="E252" s="717"/>
      <c r="F252" s="717"/>
      <c r="G252" s="717"/>
      <c r="H252" s="717"/>
      <c r="I252" s="717"/>
      <c r="J252" s="717"/>
      <c r="K252" s="717"/>
      <c r="L252" s="717"/>
      <c r="M252" s="717"/>
      <c r="N252" s="717"/>
      <c r="O252" s="717"/>
      <c r="P252" s="717" t="s">
        <v>84</v>
      </c>
      <c r="Q252" s="717" t="s">
        <v>2981</v>
      </c>
      <c r="R252" s="717" t="s">
        <v>2986</v>
      </c>
      <c r="S252" s="717" t="s">
        <v>3004</v>
      </c>
      <c r="T252" s="720" t="str" cm="1">
        <f t="array" ref="T252">_xlfn.TEXTJOIN("→",TRUE,_xlfn.UNIQUE(TRIM(CLEAN(_xlfn._xlws.FILTER('소재개발 실험항목_Total_AX팀 관리'!$H$5:$H$1558,('소재개발 실험항목_Total_AX팀 관리'!$C$5:$C$1558=$P252)*('소재개발 실험항목_Total_AX팀 관리'!$D$5:$D$1558=$Q252)*('소재개발 실험항목_Total_AX팀 관리'!$E$5:$E$1558=$R252)*('소재개발 실험항목_Total_AX팀 관리'!$F$5:$F$1558=$S252)*('소재개발 실험항목_Total_AX팀 관리'!$H$5:$H$1558&lt;&gt;""),"")))))</f>
        <v>셀 평가 (고온저장)</v>
      </c>
      <c r="U252" s="724">
        <f>SUMIFS('소재개발 실험항목_Total_AX팀 관리'!$V$5:$V$1558,'소재개발 실험항목_Total_AX팀 관리'!$C$5:$C$1558,$P252,'소재개발 실험항목_Total_AX팀 관리'!$D$5:$D$1558,$Q252,'소재개발 실험항목_Total_AX팀 관리'!$E$5:$E$1558,$R252,'소재개발 실험항목_Total_AX팀 관리'!$F$5:$F$1558,$S252)</f>
        <v>0</v>
      </c>
      <c r="V252" s="724">
        <f>SUMIFS('소재개발 실험항목_Total_AX팀 관리'!$Y$5:$Y$1558,'소재개발 실험항목_Total_AX팀 관리'!$C$5:$C$1558,$P252,'소재개발 실험항목_Total_AX팀 관리'!$D$5:$D$1558,$Q252,'소재개발 실험항목_Total_AX팀 관리'!$E$5:$E$1558,$R252,'소재개발 실험항목_Total_AX팀 관리'!$F$5:$F$1558,$S252)</f>
        <v>0</v>
      </c>
      <c r="W252" s="725">
        <f t="shared" si="6"/>
        <v>0</v>
      </c>
      <c r="X252" s="725">
        <f t="shared" si="6"/>
        <v>0</v>
      </c>
    </row>
    <row r="253" spans="1:24" hidden="1">
      <c r="A253" s="717"/>
      <c r="B253" s="717"/>
      <c r="C253" s="717"/>
      <c r="D253" s="717"/>
      <c r="E253" s="717"/>
      <c r="F253" s="717"/>
      <c r="G253" s="717"/>
      <c r="H253" s="717"/>
      <c r="I253" s="717"/>
      <c r="J253" s="717"/>
      <c r="K253" s="717"/>
      <c r="L253" s="717"/>
      <c r="M253" s="717"/>
      <c r="N253" s="717"/>
      <c r="O253" s="717"/>
      <c r="P253" s="717" t="s">
        <v>84</v>
      </c>
      <c r="Q253" s="717" t="s">
        <v>2981</v>
      </c>
      <c r="R253" s="717" t="s">
        <v>2986</v>
      </c>
      <c r="S253" s="717" t="s">
        <v>3005</v>
      </c>
      <c r="T253" s="720" t="str" cm="1">
        <f t="array" ref="T253">_xlfn.TEXTJOIN("→",TRUE,_xlfn.UNIQUE(TRIM(CLEAN(_xlfn._xlws.FILTER('소재개발 실험항목_Total_AX팀 관리'!$H$5:$H$1558,('소재개발 실험항목_Total_AX팀 관리'!$C$5:$C$1558=$P253)*('소재개발 실험항목_Total_AX팀 관리'!$D$5:$D$1558=$Q253)*('소재개발 실험항목_Total_AX팀 관리'!$E$5:$E$1558=$R253)*('소재개발 실험항목_Total_AX팀 관리'!$F$5:$F$1558=$S253)*('소재개발 실험항목_Total_AX팀 관리'!$H$5:$H$1558&lt;&gt;""),"")))))</f>
        <v>모노셀 용량 및 HPPC 평가→Data 정리→추가 평가를 위한 셀 선별</v>
      </c>
      <c r="U253" s="724">
        <f>SUMIFS('소재개발 실험항목_Total_AX팀 관리'!$V$5:$V$1558,'소재개발 실험항목_Total_AX팀 관리'!$C$5:$C$1558,$P253,'소재개발 실험항목_Total_AX팀 관리'!$D$5:$D$1558,$Q253,'소재개발 실험항목_Total_AX팀 관리'!$E$5:$E$1558,$R253,'소재개발 실험항목_Total_AX팀 관리'!$F$5:$F$1558,$S253)</f>
        <v>181.04400000000001</v>
      </c>
      <c r="V253" s="724">
        <f>SUMIFS('소재개발 실험항목_Total_AX팀 관리'!$Y$5:$Y$1558,'소재개발 실험항목_Total_AX팀 관리'!$C$5:$C$1558,$P253,'소재개발 실험항목_Total_AX팀 관리'!$D$5:$D$1558,$Q253,'소재개발 실험항목_Total_AX팀 관리'!$E$5:$E$1558,$R253,'소재개발 실험항목_Total_AX팀 관리'!$F$5:$F$1558,$S253)</f>
        <v>479.88000000000005</v>
      </c>
      <c r="W253" s="725">
        <f t="shared" si="6"/>
        <v>0.10286590909090909</v>
      </c>
      <c r="X253" s="725">
        <f t="shared" si="6"/>
        <v>0.27265909090909096</v>
      </c>
    </row>
    <row r="254" spans="1:24" hidden="1">
      <c r="A254" s="717"/>
      <c r="B254" s="717"/>
      <c r="C254" s="717"/>
      <c r="D254" s="717"/>
      <c r="E254" s="717"/>
      <c r="F254" s="717"/>
      <c r="G254" s="717"/>
      <c r="H254" s="717"/>
      <c r="I254" s="717"/>
      <c r="J254" s="717"/>
      <c r="K254" s="717"/>
      <c r="L254" s="717"/>
      <c r="M254" s="717"/>
      <c r="N254" s="717"/>
      <c r="O254" s="717"/>
      <c r="P254" s="717" t="s">
        <v>84</v>
      </c>
      <c r="Q254" s="717" t="s">
        <v>2981</v>
      </c>
      <c r="R254" s="717" t="s">
        <v>2986</v>
      </c>
      <c r="S254" s="717" t="s">
        <v>3006</v>
      </c>
      <c r="T254" s="720" t="str" cm="1">
        <f t="array" ref="T254">_xlfn.TEXTJOIN("→",TRUE,_xlfn.UNIQUE(TRIM(CLEAN(_xlfn._xlws.FILTER('소재개발 실험항목_Total_AX팀 관리'!$H$5:$H$1558,('소재개발 실험항목_Total_AX팀 관리'!$C$5:$C$1558=$P254)*('소재개발 실험항목_Total_AX팀 관리'!$D$5:$D$1558=$Q254)*('소재개발 실험항목_Total_AX팀 관리'!$E$5:$E$1558=$R254)*('소재개발 실험항목_Total_AX팀 관리'!$F$5:$F$1558=$S254)*('소재개발 실험항목_Total_AX팀 관리'!$H$5:$H$1558&lt;&gt;""),"")))))</f>
        <v>셀 평가 (상온수명)→셀 평가 (고온수명)→Data 정리</v>
      </c>
      <c r="U254" s="724">
        <f>SUMIFS('소재개발 실험항목_Total_AX팀 관리'!$V$5:$V$1558,'소재개발 실험항목_Total_AX팀 관리'!$C$5:$C$1558,$P254,'소재개발 실험항목_Total_AX팀 관리'!$D$5:$D$1558,$Q254,'소재개발 실험항목_Total_AX팀 관리'!$E$5:$E$1558,$R254,'소재개발 실험항목_Total_AX팀 관리'!$F$5:$F$1558,$S254)</f>
        <v>150.89999999999998</v>
      </c>
      <c r="V254" s="724">
        <f>SUMIFS('소재개발 실험항목_Total_AX팀 관리'!$Y$5:$Y$1558,'소재개발 실험항목_Total_AX팀 관리'!$C$5:$C$1558,$P254,'소재개발 실험항목_Total_AX팀 관리'!$D$5:$D$1558,$Q254,'소재개발 실험항목_Total_AX팀 관리'!$E$5:$E$1558,$R254,'소재개발 실험항목_Total_AX팀 관리'!$F$5:$F$1558,$S254)</f>
        <v>399.90000000000003</v>
      </c>
      <c r="W254" s="725">
        <f t="shared" si="6"/>
        <v>8.573863636363635E-2</v>
      </c>
      <c r="X254" s="725">
        <f t="shared" si="6"/>
        <v>0.22721590909090911</v>
      </c>
    </row>
    <row r="255" spans="1:24" hidden="1">
      <c r="A255" s="717"/>
      <c r="B255" s="717"/>
      <c r="C255" s="717"/>
      <c r="D255" s="717"/>
      <c r="E255" s="717"/>
      <c r="F255" s="717"/>
      <c r="G255" s="717"/>
      <c r="H255" s="717"/>
      <c r="I255" s="717"/>
      <c r="J255" s="717"/>
      <c r="K255" s="717"/>
      <c r="L255" s="717"/>
      <c r="M255" s="717"/>
      <c r="N255" s="717"/>
      <c r="O255" s="717"/>
      <c r="P255" s="717" t="s">
        <v>84</v>
      </c>
      <c r="Q255" s="717" t="s">
        <v>2981</v>
      </c>
      <c r="R255" s="717" t="s">
        <v>2986</v>
      </c>
      <c r="S255" s="717" t="s">
        <v>3007</v>
      </c>
      <c r="T255" s="720" t="str" cm="1">
        <f t="array" ref="T255">_xlfn.TEXTJOIN("→",TRUE,_xlfn.UNIQUE(TRIM(CLEAN(_xlfn._xlws.FILTER('소재개발 실험항목_Total_AX팀 관리'!$H$5:$H$1558,('소재개발 실험항목_Total_AX팀 관리'!$C$5:$C$1558=$P255)*('소재개발 실험항목_Total_AX팀 관리'!$D$5:$D$1558=$Q255)*('소재개발 실험항목_Total_AX팀 관리'!$E$5:$E$1558=$R255)*('소재개발 실험항목_Total_AX팀 관리'!$F$5:$F$1558=$S255)*('소재개발 실험항목_Total_AX팀 관리'!$H$5:$H$1558&lt;&gt;""),"")))))</f>
        <v>zig 체결→비어있는 충방전 채널에 모노셀 체결→비어있는 충방전 채널에 모노셀 체결 (상온수명/고온수명/고온저장 각각)</v>
      </c>
      <c r="U255" s="724">
        <f>SUMIFS('소재개발 실험항목_Total_AX팀 관리'!$V$5:$V$1558,'소재개발 실험항목_Total_AX팀 관리'!$C$5:$C$1558,$P255,'소재개발 실험항목_Total_AX팀 관리'!$D$5:$D$1558,$Q255,'소재개발 실험항목_Total_AX팀 관리'!$E$5:$E$1558,$R255,'소재개발 실험항목_Total_AX팀 관리'!$F$5:$F$1558,$S255)</f>
        <v>438.88799999999998</v>
      </c>
      <c r="V255" s="724">
        <f>SUMIFS('소재개발 실험항목_Total_AX팀 관리'!$Y$5:$Y$1558,'소재개발 실험항목_Total_AX팀 관리'!$C$5:$C$1558,$P255,'소재개발 실험항목_Total_AX팀 관리'!$D$5:$D$1558,$Q255,'소재개발 실험항목_Total_AX팀 관리'!$E$5:$E$1558,$R255,'소재개발 실험항목_Total_AX팀 관리'!$F$5:$F$1558,$S255)</f>
        <v>2559.7199999999998</v>
      </c>
      <c r="W255" s="725">
        <f t="shared" si="6"/>
        <v>0.24936818181818179</v>
      </c>
      <c r="X255" s="725">
        <f t="shared" si="6"/>
        <v>1.4543863636363634</v>
      </c>
    </row>
    <row r="256" spans="1:24" hidden="1">
      <c r="A256" s="717"/>
      <c r="B256" s="717"/>
      <c r="C256" s="717"/>
      <c r="D256" s="717"/>
      <c r="E256" s="717"/>
      <c r="F256" s="717"/>
      <c r="G256" s="717"/>
      <c r="H256" s="717"/>
      <c r="I256" s="717"/>
      <c r="J256" s="717"/>
      <c r="K256" s="717"/>
      <c r="L256" s="717"/>
      <c r="M256" s="717"/>
      <c r="N256" s="717"/>
      <c r="O256" s="717"/>
      <c r="P256" s="717" t="s">
        <v>84</v>
      </c>
      <c r="Q256" s="717" t="s">
        <v>2981</v>
      </c>
      <c r="R256" s="717" t="s">
        <v>2987</v>
      </c>
      <c r="S256" s="717" t="s">
        <v>3057</v>
      </c>
      <c r="T256" s="720" t="str" cm="1">
        <f t="array" ref="T256">_xlfn.TEXTJOIN("→",TRUE,_xlfn.UNIQUE(TRIM(CLEAN(_xlfn._xlws.FILTER('소재개발 실험항목_Total_AX팀 관리'!$H$5:$H$1558,('소재개발 실험항목_Total_AX팀 관리'!$C$5:$C$1558=$P256)*('소재개발 실험항목_Total_AX팀 관리'!$D$5:$D$1558=$Q256)*('소재개발 실험항목_Total_AX팀 관리'!$E$5:$E$1558=$R256)*('소재개발 실험항목_Total_AX팀 관리'!$F$5:$F$1558=$S256)*('소재개발 실험항목_Total_AX팀 관리'!$H$5:$H$1558&lt;&gt;""),"")))))</f>
        <v>비어있는 충방전 채널에 코인셀 체결→충방전 평가 진행→Data 정리→그래프 생성</v>
      </c>
      <c r="U256" s="724">
        <f>SUMIFS('소재개발 실험항목_Total_AX팀 관리'!$V$5:$V$1558,'소재개발 실험항목_Total_AX팀 관리'!$C$5:$C$1558,$P256,'소재개발 실험항목_Total_AX팀 관리'!$D$5:$D$1558,$Q256,'소재개발 실험항목_Total_AX팀 관리'!$E$5:$E$1558,$R256,'소재개발 실험항목_Total_AX팀 관리'!$F$5:$F$1558,$S256)</f>
        <v>308.61</v>
      </c>
      <c r="V256" s="724">
        <f>SUMIFS('소재개발 실험항목_Total_AX팀 관리'!$Y$5:$Y$1558,'소재개발 실험항목_Total_AX팀 관리'!$C$5:$C$1558,$P256,'소재개발 실험항목_Total_AX팀 관리'!$D$5:$D$1558,$Q256,'소재개발 실험항목_Total_AX팀 관리'!$E$5:$E$1558,$R256,'소재개발 실험항목_Total_AX팀 관리'!$F$5:$F$1558,$S256)</f>
        <v>1050.3000000000002</v>
      </c>
      <c r="W256" s="725">
        <f t="shared" si="6"/>
        <v>0.17534659090909091</v>
      </c>
      <c r="X256" s="725">
        <f t="shared" si="6"/>
        <v>0.59676136363636378</v>
      </c>
    </row>
    <row r="257" spans="1:24" hidden="1">
      <c r="A257" s="717"/>
      <c r="B257" s="717"/>
      <c r="C257" s="717"/>
      <c r="D257" s="717"/>
      <c r="E257" s="717"/>
      <c r="F257" s="717"/>
      <c r="G257" s="717"/>
      <c r="H257" s="717"/>
      <c r="I257" s="717"/>
      <c r="J257" s="717"/>
      <c r="K257" s="717"/>
      <c r="L257" s="717"/>
      <c r="M257" s="717"/>
      <c r="N257" s="717"/>
      <c r="O257" s="717"/>
      <c r="P257" s="717" t="s">
        <v>84</v>
      </c>
      <c r="Q257" s="717" t="s">
        <v>2981</v>
      </c>
      <c r="R257" s="717" t="s">
        <v>2987</v>
      </c>
      <c r="S257" s="717" t="s">
        <v>2678</v>
      </c>
      <c r="T257" s="720" t="str" cm="1">
        <f t="array" ref="T257">_xlfn.TEXTJOIN("→",TRUE,_xlfn.UNIQUE(TRIM(CLEAN(_xlfn._xlws.FILTER('소재개발 실험항목_Total_AX팀 관리'!$H$5:$H$1558,('소재개발 실험항목_Total_AX팀 관리'!$C$5:$C$1558=$P257)*('소재개발 실험항목_Total_AX팀 관리'!$D$5:$D$1558=$Q257)*('소재개발 실험항목_Total_AX팀 관리'!$E$5:$E$1558=$R257)*('소재개발 실험항목_Total_AX팀 관리'!$F$5:$F$1558=$S257)*('소재개발 실험항목_Total_AX팀 관리'!$H$5:$H$1558&lt;&gt;""),"")))))</f>
        <v>비어있는 충방전 채널에 코인셀 체결→Rate 별 평가→Data 정리→그래프 생성</v>
      </c>
      <c r="U257" s="724">
        <f>SUMIFS('소재개발 실험항목_Total_AX팀 관리'!$V$5:$V$1558,'소재개발 실험항목_Total_AX팀 관리'!$C$5:$C$1558,$P257,'소재개발 실험항목_Total_AX팀 관리'!$D$5:$D$1558,$Q257,'소재개발 실험항목_Total_AX팀 관리'!$E$5:$E$1558,$R257,'소재개발 실험항목_Total_AX팀 관리'!$F$5:$F$1558,$S257)</f>
        <v>9.3228000000000009</v>
      </c>
      <c r="V257" s="724">
        <f>SUMIFS('소재개발 실험항목_Total_AX팀 관리'!$Y$5:$Y$1558,'소재개발 실험항목_Total_AX팀 관리'!$C$5:$C$1558,$P257,'소재개발 실험항목_Total_AX팀 관리'!$D$5:$D$1558,$Q257,'소재개발 실험항목_Total_AX팀 관리'!$E$5:$E$1558,$R257,'소재개발 실험항목_Total_AX팀 관리'!$F$5:$F$1558,$S257)</f>
        <v>510</v>
      </c>
      <c r="W257" s="725">
        <f t="shared" si="6"/>
        <v>5.2970454545454553E-3</v>
      </c>
      <c r="X257" s="725">
        <f t="shared" si="6"/>
        <v>0.28977272727272729</v>
      </c>
    </row>
    <row r="258" spans="1:24" hidden="1">
      <c r="A258" s="717"/>
      <c r="B258" s="717"/>
      <c r="C258" s="717"/>
      <c r="D258" s="717"/>
      <c r="E258" s="717"/>
      <c r="F258" s="717"/>
      <c r="G258" s="717"/>
      <c r="H258" s="717"/>
      <c r="I258" s="717"/>
      <c r="J258" s="717"/>
      <c r="K258" s="717"/>
      <c r="L258" s="717"/>
      <c r="M258" s="717"/>
      <c r="N258" s="717"/>
      <c r="O258" s="717"/>
      <c r="P258" s="717" t="s">
        <v>85</v>
      </c>
      <c r="Q258" s="717" t="s">
        <v>2979</v>
      </c>
      <c r="R258" s="717" t="s">
        <v>2982</v>
      </c>
      <c r="S258" s="717" t="s">
        <v>3002</v>
      </c>
      <c r="T258" s="720" t="str" cm="1">
        <f t="array" ref="T258">_xlfn.TEXTJOIN("→",TRUE,_xlfn.UNIQUE(TRIM(CLEAN(_xlfn._xlws.FILTER('소재개발 실험항목_Total_AX팀 관리'!$H$5:$H$1558,('소재개발 실험항목_Total_AX팀 관리'!$C$5:$C$1558=$P258)*('소재개발 실험항목_Total_AX팀 관리'!$D$5:$D$1558=$Q258)*('소재개발 실험항목_Total_AX팀 관리'!$E$5:$E$1558=$R258)*('소재개발 실험항목_Total_AX팀 관리'!$F$5:$F$1558=$S258)*('소재개발 실험항목_Total_AX팀 관리'!$H$5:$H$1558&lt;&gt;""),"")))))</f>
        <v>샘플링→Calibraton→슬러리 투입→슬러리 유변물성 측정→Data 정리→장비 세척 및 정리</v>
      </c>
      <c r="U258" s="724">
        <f>SUMIFS('소재개발 실험항목_Total_AX팀 관리'!$V$5:$V$1558,'소재개발 실험항목_Total_AX팀 관리'!$C$5:$C$1558,$P258,'소재개발 실험항목_Total_AX팀 관리'!$D$5:$D$1558,$Q258,'소재개발 실험항목_Total_AX팀 관리'!$E$5:$E$1558,$R258,'소재개발 실험항목_Total_AX팀 관리'!$F$5:$F$1558,$S258)</f>
        <v>78</v>
      </c>
      <c r="V258" s="724">
        <f>SUMIFS('소재개발 실험항목_Total_AX팀 관리'!$Y$5:$Y$1558,'소재개발 실험항목_Total_AX팀 관리'!$C$5:$C$1558,$P258,'소재개발 실험항목_Total_AX팀 관리'!$D$5:$D$1558,$Q258,'소재개발 실험항목_Total_AX팀 관리'!$E$5:$E$1558,$R258,'소재개발 실험항목_Total_AX팀 관리'!$F$5:$F$1558,$S258)</f>
        <v>101.39999999999998</v>
      </c>
      <c r="W258" s="725">
        <f t="shared" si="6"/>
        <v>4.4318181818181819E-2</v>
      </c>
      <c r="X258" s="725">
        <f t="shared" si="6"/>
        <v>5.7613636363636353E-2</v>
      </c>
    </row>
    <row r="259" spans="1:24" hidden="1">
      <c r="A259" s="717"/>
      <c r="B259" s="717"/>
      <c r="C259" s="717"/>
      <c r="D259" s="717"/>
      <c r="E259" s="717"/>
      <c r="F259" s="717"/>
      <c r="G259" s="717"/>
      <c r="H259" s="717"/>
      <c r="I259" s="717"/>
      <c r="J259" s="717"/>
      <c r="K259" s="717"/>
      <c r="L259" s="717"/>
      <c r="M259" s="717"/>
      <c r="N259" s="717"/>
      <c r="O259" s="717"/>
      <c r="P259" s="717" t="s">
        <v>85</v>
      </c>
      <c r="Q259" s="717" t="s">
        <v>2979</v>
      </c>
      <c r="R259" s="717" t="s">
        <v>2983</v>
      </c>
      <c r="S259" s="717" t="s">
        <v>3051</v>
      </c>
      <c r="T259" s="720" t="str" cm="1">
        <f t="array" ref="T259">_xlfn.TEXTJOIN("→",TRUE,_xlfn.UNIQUE(TRIM(CLEAN(_xlfn._xlws.FILTER('소재개발 실험항목_Total_AX팀 관리'!$H$5:$H$1558,('소재개발 실험항목_Total_AX팀 관리'!$C$5:$C$1558=$P259)*('소재개발 실험항목_Total_AX팀 관리'!$D$5:$D$1558=$Q259)*('소재개발 실험항목_Total_AX팀 관리'!$E$5:$E$1558=$R259)*('소재개발 실험항목_Total_AX팀 관리'!$F$5:$F$1558=$S259)*('소재개발 실험항목_Total_AX팀 관리'!$H$5:$H$1558&lt;&gt;""),"")))))</f>
        <v>이온밀링, 분석 담당 의뢰중</v>
      </c>
      <c r="U259" s="726">
        <f>SUMIFS('소재개발 실험항목_Total_AX팀 관리'!$V$5:$V$1558,'소재개발 실험항목_Total_AX팀 관리'!$C$5:$C$1558,$P259,'소재개발 실험항목_Total_AX팀 관리'!$D$5:$D$1558,$Q259,'소재개발 실험항목_Total_AX팀 관리'!$E$5:$E$1558,$R259,'소재개발 실험항목_Total_AX팀 관리'!$F$5:$F$1558,$S259)</f>
        <v>0</v>
      </c>
      <c r="V259" s="726">
        <f>SUMIFS('소재개발 실험항목_Total_AX팀 관리'!$Y$5:$Y$1558,'소재개발 실험항목_Total_AX팀 관리'!$C$5:$C$1558,$P259,'소재개발 실험항목_Total_AX팀 관리'!$D$5:$D$1558,$Q259,'소재개발 실험항목_Total_AX팀 관리'!$E$5:$E$1558,$R259,'소재개발 실험항목_Total_AX팀 관리'!$F$5:$F$1558,$S259)</f>
        <v>0</v>
      </c>
      <c r="W259" s="727">
        <f t="shared" si="6"/>
        <v>0</v>
      </c>
      <c r="X259" s="727">
        <f t="shared" si="6"/>
        <v>0</v>
      </c>
    </row>
    <row r="260" spans="1:24" hidden="1">
      <c r="A260" s="717"/>
      <c r="B260" s="717"/>
      <c r="C260" s="717"/>
      <c r="D260" s="717"/>
      <c r="E260" s="717"/>
      <c r="F260" s="717"/>
      <c r="G260" s="717"/>
      <c r="H260" s="717"/>
      <c r="I260" s="717"/>
      <c r="J260" s="717"/>
      <c r="K260" s="717"/>
      <c r="L260" s="717"/>
      <c r="M260" s="717"/>
      <c r="N260" s="717"/>
      <c r="O260" s="717"/>
      <c r="P260" s="717" t="s">
        <v>85</v>
      </c>
      <c r="Q260" s="717" t="s">
        <v>2979</v>
      </c>
      <c r="R260" s="717" t="s">
        <v>2983</v>
      </c>
      <c r="S260" s="717" t="s">
        <v>1515</v>
      </c>
      <c r="T260" s="720" t="str" cm="1">
        <f t="array" ref="T260">_xlfn.TEXTJOIN("→",TRUE,_xlfn.UNIQUE(TRIM(CLEAN(_xlfn._xlws.FILTER('소재개발 실험항목_Total_AX팀 관리'!$H$5:$H$1558,('소재개발 실험항목_Total_AX팀 관리'!$C$5:$C$1558=$P260)*('소재개발 실험항목_Total_AX팀 관리'!$D$5:$D$1558=$Q260)*('소재개발 실험항목_Total_AX팀 관리'!$E$5:$E$1558=$R260)*('소재개발 실험항목_Total_AX팀 관리'!$F$5:$F$1558=$S260)*('소재개발 실험항목_Total_AX팀 관리'!$H$5:$H$1558&lt;&gt;""),"")))))</f>
        <v>전극 타발→슬라이드 글라스에 양면테이프 부착→슬라이드 글라스에 타발한 전극 부착→롤러 작업→접착력 측정기에 부착→접착력 측정→Data 정리</v>
      </c>
      <c r="U260" s="724">
        <f>SUMIFS('소재개발 실험항목_Total_AX팀 관리'!$V$5:$V$1558,'소재개발 실험항목_Total_AX팀 관리'!$C$5:$C$1558,$P260,'소재개발 실험항목_Total_AX팀 관리'!$D$5:$D$1558,$Q260,'소재개발 실험항목_Total_AX팀 관리'!$E$5:$E$1558,$R260,'소재개발 실험항목_Total_AX팀 관리'!$F$5:$F$1558,$S260)</f>
        <v>432</v>
      </c>
      <c r="V260" s="724">
        <f>SUMIFS('소재개발 실험항목_Total_AX팀 관리'!$Y$5:$Y$1558,'소재개발 실험항목_Total_AX팀 관리'!$C$5:$C$1558,$P260,'소재개발 실험항목_Total_AX팀 관리'!$D$5:$D$1558,$Q260,'소재개발 실험항목_Total_AX팀 관리'!$E$5:$E$1558,$R260,'소재개발 실험항목_Total_AX팀 관리'!$F$5:$F$1558,$S260)</f>
        <v>561.6</v>
      </c>
      <c r="W260" s="725">
        <f t="shared" si="6"/>
        <v>0.24545454545454545</v>
      </c>
      <c r="X260" s="725">
        <f t="shared" si="6"/>
        <v>0.31909090909090909</v>
      </c>
    </row>
    <row r="261" spans="1:24" hidden="1">
      <c r="A261" s="717"/>
      <c r="B261" s="717"/>
      <c r="C261" s="717"/>
      <c r="D261" s="717"/>
      <c r="E261" s="717"/>
      <c r="F261" s="717"/>
      <c r="G261" s="717"/>
      <c r="H261" s="717"/>
      <c r="I261" s="717"/>
      <c r="J261" s="717"/>
      <c r="K261" s="717"/>
      <c r="L261" s="717"/>
      <c r="M261" s="717"/>
      <c r="N261" s="717"/>
      <c r="O261" s="717"/>
      <c r="P261" s="717" t="s">
        <v>85</v>
      </c>
      <c r="Q261" s="717" t="s">
        <v>2979</v>
      </c>
      <c r="R261" s="717" t="s">
        <v>2983</v>
      </c>
      <c r="S261" s="717" t="s">
        <v>3058</v>
      </c>
      <c r="T261" s="720" t="str" cm="1">
        <f t="array" ref="T261">_xlfn.TEXTJOIN("→",TRUE,_xlfn.UNIQUE(TRIM(CLEAN(_xlfn._xlws.FILTER('소재개발 실험항목_Total_AX팀 관리'!$H$5:$H$1558,('소재개발 실험항목_Total_AX팀 관리'!$C$5:$C$1558=$P261)*('소재개발 실험항목_Total_AX팀 관리'!$D$5:$D$1558=$Q261)*('소재개발 실험항목_Total_AX팀 관리'!$E$5:$E$1558=$R261)*('소재개발 실험항목_Total_AX팀 관리'!$F$5:$F$1558=$S261)*('소재개발 실험항목_Total_AX팀 관리'!$H$5:$H$1558&lt;&gt;""),"")))))</f>
        <v>무게 측정/기록→두께 측정/기록</v>
      </c>
      <c r="U261" s="724">
        <f>SUMIFS('소재개발 실험항목_Total_AX팀 관리'!$V$5:$V$1558,'소재개발 실험항목_Total_AX팀 관리'!$C$5:$C$1558,$P261,'소재개발 실험항목_Total_AX팀 관리'!$D$5:$D$1558,$Q261,'소재개발 실험항목_Total_AX팀 관리'!$E$5:$E$1558,$R261,'소재개발 실험항목_Total_AX팀 관리'!$F$5:$F$1558,$S261)</f>
        <v>420</v>
      </c>
      <c r="V261" s="724">
        <f>SUMIFS('소재개발 실험항목_Total_AX팀 관리'!$Y$5:$Y$1558,'소재개발 실험항목_Total_AX팀 관리'!$C$5:$C$1558,$P261,'소재개발 실험항목_Total_AX팀 관리'!$D$5:$D$1558,$Q261,'소재개발 실험항목_Total_AX팀 관리'!$E$5:$E$1558,$R261,'소재개발 실험항목_Total_AX팀 관리'!$F$5:$F$1558,$S261)</f>
        <v>546</v>
      </c>
      <c r="W261" s="725">
        <f t="shared" si="6"/>
        <v>0.23863636363636365</v>
      </c>
      <c r="X261" s="725">
        <f t="shared" si="6"/>
        <v>0.31022727272727274</v>
      </c>
    </row>
    <row r="262" spans="1:24" hidden="1">
      <c r="A262" s="717"/>
      <c r="B262" s="717"/>
      <c r="C262" s="717"/>
      <c r="D262" s="717"/>
      <c r="E262" s="717"/>
      <c r="F262" s="717"/>
      <c r="G262" s="717"/>
      <c r="H262" s="717"/>
      <c r="I262" s="717"/>
      <c r="J262" s="717"/>
      <c r="K262" s="717"/>
      <c r="L262" s="717"/>
      <c r="M262" s="717"/>
      <c r="N262" s="717"/>
      <c r="O262" s="717"/>
      <c r="P262" s="717" t="s">
        <v>85</v>
      </c>
      <c r="Q262" s="717" t="s">
        <v>2979</v>
      </c>
      <c r="R262" s="717" t="s">
        <v>174</v>
      </c>
      <c r="S262" s="717" t="s">
        <v>3023</v>
      </c>
      <c r="T262" s="720" t="str" cm="1">
        <f t="array" ref="T262">_xlfn.TEXTJOIN("→",TRUE,_xlfn.UNIQUE(TRIM(CLEAN(_xlfn._xlws.FILTER('소재개발 실험항목_Total_AX팀 관리'!$H$5:$H$1558,('소재개발 실험항목_Total_AX팀 관리'!$C$5:$C$1558=$P262)*('소재개발 실험항목_Total_AX팀 관리'!$D$5:$D$1558=$Q262)*('소재개발 실험항목_Total_AX팀 관리'!$E$5:$E$1558=$R262)*('소재개발 실험항목_Total_AX팀 관리'!$F$5:$F$1558=$S262)*('소재개발 실험항목_Total_AX팀 관리'!$H$5:$H$1558&lt;&gt;""),"")))))</f>
        <v>샘플링→측정→Data 정리→장비 세척 및 정리</v>
      </c>
      <c r="U262" s="724">
        <f>SUMIFS('소재개발 실험항목_Total_AX팀 관리'!$V$5:$V$1558,'소재개발 실험항목_Total_AX팀 관리'!$C$5:$C$1558,$P262,'소재개발 실험항목_Total_AX팀 관리'!$D$5:$D$1558,$Q262,'소재개발 실험항목_Total_AX팀 관리'!$E$5:$E$1558,$R262,'소재개발 실험항목_Total_AX팀 관리'!$F$5:$F$1558,$S262)</f>
        <v>36</v>
      </c>
      <c r="V262" s="724">
        <f>SUMIFS('소재개발 실험항목_Total_AX팀 관리'!$Y$5:$Y$1558,'소재개발 실험항목_Total_AX팀 관리'!$C$5:$C$1558,$P262,'소재개발 실험항목_Total_AX팀 관리'!$D$5:$D$1558,$Q262,'소재개발 실험항목_Total_AX팀 관리'!$E$5:$E$1558,$R262,'소재개발 실험항목_Total_AX팀 관리'!$F$5:$F$1558,$S262)</f>
        <v>46.800000000000004</v>
      </c>
      <c r="W262" s="725">
        <f t="shared" si="6"/>
        <v>2.0454545454545454E-2</v>
      </c>
      <c r="X262" s="725">
        <f t="shared" si="6"/>
        <v>2.6590909090909092E-2</v>
      </c>
    </row>
    <row r="263" spans="1:24" hidden="1">
      <c r="A263" s="717"/>
      <c r="B263" s="717"/>
      <c r="C263" s="717"/>
      <c r="D263" s="717"/>
      <c r="E263" s="717"/>
      <c r="F263" s="717"/>
      <c r="G263" s="717"/>
      <c r="H263" s="717"/>
      <c r="I263" s="717"/>
      <c r="J263" s="717"/>
      <c r="K263" s="717"/>
      <c r="L263" s="717"/>
      <c r="M263" s="717"/>
      <c r="N263" s="717"/>
      <c r="O263" s="717"/>
      <c r="P263" s="717" t="s">
        <v>85</v>
      </c>
      <c r="Q263" s="717" t="s">
        <v>2979</v>
      </c>
      <c r="R263" s="717" t="s">
        <v>174</v>
      </c>
      <c r="S263" s="717" t="s">
        <v>2034</v>
      </c>
      <c r="T263" s="720" t="str" cm="1">
        <f t="array" ref="T263">_xlfn.TEXTJOIN("→",TRUE,_xlfn.UNIQUE(TRIM(CLEAN(_xlfn._xlws.FILTER('소재개발 실험항목_Total_AX팀 관리'!$H$5:$H$1558,('소재개발 실험항목_Total_AX팀 관리'!$C$5:$C$1558=$P263)*('소재개발 실험항목_Total_AX팀 관리'!$D$5:$D$1558=$Q263)*('소재개발 실험항목_Total_AX팀 관리'!$E$5:$E$1558=$R263)*('소재개발 실험항목_Total_AX팀 관리'!$F$5:$F$1558=$S263)*('소재개발 실험항목_Total_AX팀 관리'!$H$5:$H$1558&lt;&gt;""),"")))))</f>
        <v>샘플링→전처리→무게 측정→튜브장착 및 액체질소 투입→측정→Data 정리→장비 세척 및 정리→외주 분석 의뢰 중</v>
      </c>
      <c r="U263" s="724">
        <f>SUMIFS('소재개발 실험항목_Total_AX팀 관리'!$V$5:$V$1558,'소재개발 실험항목_Total_AX팀 관리'!$C$5:$C$1558,$P263,'소재개발 실험항목_Total_AX팀 관리'!$D$5:$D$1558,$Q263,'소재개발 실험항목_Total_AX팀 관리'!$E$5:$E$1558,$R263,'소재개발 실험항목_Total_AX팀 관리'!$F$5:$F$1558,$S263)</f>
        <v>243</v>
      </c>
      <c r="V263" s="724">
        <f>SUMIFS('소재개발 실험항목_Total_AX팀 관리'!$Y$5:$Y$1558,'소재개발 실험항목_Total_AX팀 관리'!$C$5:$C$1558,$P263,'소재개발 실험항목_Total_AX팀 관리'!$D$5:$D$1558,$Q263,'소재개발 실험항목_Total_AX팀 관리'!$E$5:$E$1558,$R263,'소재개발 실험항목_Total_AX팀 관리'!$F$5:$F$1558,$S263)</f>
        <v>315.89999999999998</v>
      </c>
      <c r="W263" s="725">
        <f t="shared" ref="W263:X326" si="7">U263/1760</f>
        <v>0.13806818181818181</v>
      </c>
      <c r="X263" s="725">
        <f t="shared" si="7"/>
        <v>0.17948863636363635</v>
      </c>
    </row>
    <row r="264" spans="1:24" hidden="1">
      <c r="A264" s="717"/>
      <c r="B264" s="717"/>
      <c r="C264" s="717"/>
      <c r="D264" s="717"/>
      <c r="E264" s="717"/>
      <c r="F264" s="717"/>
      <c r="G264" s="717"/>
      <c r="H264" s="717"/>
      <c r="I264" s="717"/>
      <c r="J264" s="717"/>
      <c r="K264" s="717"/>
      <c r="L264" s="717"/>
      <c r="M264" s="717"/>
      <c r="N264" s="717"/>
      <c r="O264" s="717"/>
      <c r="P264" s="717" t="s">
        <v>85</v>
      </c>
      <c r="Q264" s="717" t="s">
        <v>2979</v>
      </c>
      <c r="R264" s="717" t="s">
        <v>174</v>
      </c>
      <c r="S264" s="717" t="s">
        <v>225</v>
      </c>
      <c r="T264" s="720" t="str" cm="1">
        <f t="array" ref="T264">_xlfn.TEXTJOIN("→",TRUE,_xlfn.UNIQUE(TRIM(CLEAN(_xlfn._xlws.FILTER('소재개발 실험항목_Total_AX팀 관리'!$H$5:$H$1558,('소재개발 실험항목_Total_AX팀 관리'!$C$5:$C$1558=$P264)*('소재개발 실험항목_Total_AX팀 관리'!$D$5:$D$1558=$Q264)*('소재개발 실험항목_Total_AX팀 관리'!$E$5:$E$1558=$R264)*('소재개발 실험항목_Total_AX팀 관리'!$F$5:$F$1558=$S264)*('소재개발 실험항목_Total_AX팀 관리'!$H$5:$H$1558&lt;&gt;""),"")))))</f>
        <v>분석 담당 의뢰중</v>
      </c>
      <c r="U264" s="726">
        <f>SUMIFS('소재개발 실험항목_Total_AX팀 관리'!$V$5:$V$1558,'소재개발 실험항목_Total_AX팀 관리'!$C$5:$C$1558,$P264,'소재개발 실험항목_Total_AX팀 관리'!$D$5:$D$1558,$Q264,'소재개발 실험항목_Total_AX팀 관리'!$E$5:$E$1558,$R264,'소재개발 실험항목_Total_AX팀 관리'!$F$5:$F$1558,$S264)</f>
        <v>0</v>
      </c>
      <c r="V264" s="726">
        <f>SUMIFS('소재개발 실험항목_Total_AX팀 관리'!$Y$5:$Y$1558,'소재개발 실험항목_Total_AX팀 관리'!$C$5:$C$1558,$P264,'소재개발 실험항목_Total_AX팀 관리'!$D$5:$D$1558,$Q264,'소재개발 실험항목_Total_AX팀 관리'!$E$5:$E$1558,$R264,'소재개발 실험항목_Total_AX팀 관리'!$F$5:$F$1558,$S264)</f>
        <v>0</v>
      </c>
      <c r="W264" s="727">
        <f t="shared" si="7"/>
        <v>0</v>
      </c>
      <c r="X264" s="727">
        <f t="shared" si="7"/>
        <v>0</v>
      </c>
    </row>
    <row r="265" spans="1:24" hidden="1">
      <c r="A265" s="717"/>
      <c r="B265" s="717"/>
      <c r="C265" s="717"/>
      <c r="D265" s="717"/>
      <c r="E265" s="717"/>
      <c r="F265" s="717"/>
      <c r="G265" s="717"/>
      <c r="H265" s="717"/>
      <c r="I265" s="717"/>
      <c r="J265" s="717"/>
      <c r="K265" s="717"/>
      <c r="L265" s="717"/>
      <c r="M265" s="717"/>
      <c r="N265" s="717"/>
      <c r="O265" s="717"/>
      <c r="P265" s="717" t="s">
        <v>85</v>
      </c>
      <c r="Q265" s="717" t="s">
        <v>2979</v>
      </c>
      <c r="R265" s="717" t="s">
        <v>174</v>
      </c>
      <c r="S265" s="717" t="s">
        <v>839</v>
      </c>
      <c r="T265" s="720" t="str" cm="1">
        <f t="array" ref="T265">_xlfn.TEXTJOIN("→",TRUE,_xlfn.UNIQUE(TRIM(CLEAN(_xlfn._xlws.FILTER('소재개발 실험항목_Total_AX팀 관리'!$H$5:$H$1558,('소재개발 실험항목_Total_AX팀 관리'!$C$5:$C$1558=$P265)*('소재개발 실험항목_Total_AX팀 관리'!$D$5:$D$1558=$Q265)*('소재개발 실험항목_Total_AX팀 관리'!$E$5:$E$1558=$R265)*('소재개발 실험항목_Total_AX팀 관리'!$F$5:$F$1558=$S265)*('소재개발 실험항목_Total_AX팀 관리'!$H$5:$H$1558&lt;&gt;""),"")))))</f>
        <v>샘플링→외부 초음파→입도 측정→Data 정리</v>
      </c>
      <c r="U265" s="724">
        <f>SUMIFS('소재개발 실험항목_Total_AX팀 관리'!$V$5:$V$1558,'소재개발 실험항목_Total_AX팀 관리'!$C$5:$C$1558,$P265,'소재개발 실험항목_Total_AX팀 관리'!$D$5:$D$1558,$Q265,'소재개발 실험항목_Total_AX팀 관리'!$E$5:$E$1558,$R265,'소재개발 실험항목_Total_AX팀 관리'!$F$5:$F$1558,$S265)</f>
        <v>216</v>
      </c>
      <c r="V265" s="724">
        <f>SUMIFS('소재개발 실험항목_Total_AX팀 관리'!$Y$5:$Y$1558,'소재개발 실험항목_Total_AX팀 관리'!$C$5:$C$1558,$P265,'소재개발 실험항목_Total_AX팀 관리'!$D$5:$D$1558,$Q265,'소재개발 실험항목_Total_AX팀 관리'!$E$5:$E$1558,$R265,'소재개발 실험항목_Total_AX팀 관리'!$F$5:$F$1558,$S265)</f>
        <v>280.79999999999995</v>
      </c>
      <c r="W265" s="725">
        <f t="shared" si="7"/>
        <v>0.12272727272727273</v>
      </c>
      <c r="X265" s="725">
        <f t="shared" si="7"/>
        <v>0.15954545454545452</v>
      </c>
    </row>
    <row r="266" spans="1:24" hidden="1">
      <c r="A266" s="717"/>
      <c r="B266" s="717"/>
      <c r="C266" s="717"/>
      <c r="D266" s="717"/>
      <c r="E266" s="717"/>
      <c r="F266" s="717"/>
      <c r="G266" s="717"/>
      <c r="H266" s="717"/>
      <c r="I266" s="717"/>
      <c r="J266" s="717"/>
      <c r="K266" s="717"/>
      <c r="L266" s="717"/>
      <c r="M266" s="717"/>
      <c r="N266" s="717"/>
      <c r="O266" s="717"/>
      <c r="P266" s="717" t="s">
        <v>85</v>
      </c>
      <c r="Q266" s="717" t="s">
        <v>2979</v>
      </c>
      <c r="R266" s="717" t="s">
        <v>174</v>
      </c>
      <c r="S266" s="717" t="s">
        <v>244</v>
      </c>
      <c r="T266" s="720" t="str" cm="1">
        <f t="array" ref="T266">_xlfn.TEXTJOIN("→",TRUE,_xlfn.UNIQUE(TRIM(CLEAN(_xlfn._xlws.FILTER('소재개발 실험항목_Total_AX팀 관리'!$H$5:$H$1558,('소재개발 실험항목_Total_AX팀 관리'!$C$5:$C$1558=$P266)*('소재개발 실험항목_Total_AX팀 관리'!$D$5:$D$1558=$Q266)*('소재개발 실험항목_Total_AX팀 관리'!$E$5:$E$1558=$R266)*('소재개발 실험항목_Total_AX팀 관리'!$F$5:$F$1558=$S266)*('소재개발 실험항목_Total_AX팀 관리'!$H$5:$H$1558&lt;&gt;""),"")))))</f>
        <v>샘플링→샘플 홀더 장비로 투입→이미지 생성→EDS 분석→Data 저장→샘플 홀더 자동 배출→샘플 홀더 클리닝</v>
      </c>
      <c r="U266" s="724">
        <f>SUMIFS('소재개발 실험항목_Total_AX팀 관리'!$V$5:$V$1558,'소재개발 실험항목_Total_AX팀 관리'!$C$5:$C$1558,$P266,'소재개발 실험항목_Total_AX팀 관리'!$D$5:$D$1558,$Q266,'소재개발 실험항목_Total_AX팀 관리'!$E$5:$E$1558,$R266,'소재개발 실험항목_Total_AX팀 관리'!$F$5:$F$1558,$S266)</f>
        <v>312</v>
      </c>
      <c r="V266" s="724">
        <f>SUMIFS('소재개발 실험항목_Total_AX팀 관리'!$Y$5:$Y$1558,'소재개발 실험항목_Total_AX팀 관리'!$C$5:$C$1558,$P266,'소재개발 실험항목_Total_AX팀 관리'!$D$5:$D$1558,$Q266,'소재개발 실험항목_Total_AX팀 관리'!$E$5:$E$1558,$R266,'소재개발 실험항목_Total_AX팀 관리'!$F$5:$F$1558,$S266)</f>
        <v>405.6</v>
      </c>
      <c r="W266" s="725">
        <f t="shared" si="7"/>
        <v>0.17727272727272728</v>
      </c>
      <c r="X266" s="725">
        <f t="shared" si="7"/>
        <v>0.23045454545454547</v>
      </c>
    </row>
    <row r="267" spans="1:24" hidden="1">
      <c r="A267" s="717"/>
      <c r="B267" s="717"/>
      <c r="C267" s="717"/>
      <c r="D267" s="717"/>
      <c r="E267" s="717"/>
      <c r="F267" s="717"/>
      <c r="G267" s="717"/>
      <c r="H267" s="717"/>
      <c r="I267" s="717"/>
      <c r="J267" s="717"/>
      <c r="K267" s="717"/>
      <c r="L267" s="717"/>
      <c r="M267" s="717"/>
      <c r="N267" s="717"/>
      <c r="O267" s="717"/>
      <c r="P267" s="717" t="s">
        <v>85</v>
      </c>
      <c r="Q267" s="717" t="s">
        <v>2979</v>
      </c>
      <c r="R267" s="717" t="s">
        <v>174</v>
      </c>
      <c r="S267" s="717" t="s">
        <v>3025</v>
      </c>
      <c r="T267" s="720" t="str" cm="1">
        <f t="array" ref="T267">_xlfn.TEXTJOIN("→",TRUE,_xlfn.UNIQUE(TRIM(CLEAN(_xlfn._xlws.FILTER('소재개발 실험항목_Total_AX팀 관리'!$H$5:$H$1558,('소재개발 실험항목_Total_AX팀 관리'!$C$5:$C$1558=$P267)*('소재개발 실험항목_Total_AX팀 관리'!$D$5:$D$1558=$Q267)*('소재개발 실험항목_Total_AX팀 관리'!$E$5:$E$1558=$R267)*('소재개발 실험항목_Total_AX팀 관리'!$F$5:$F$1558=$S267)*('소재개발 실험항목_Total_AX팀 관리'!$H$5:$H$1558&lt;&gt;""),"")))))</f>
        <v>샘플링→1000회 tapping→Tap 밀도 측정→장비 세척 및 정리</v>
      </c>
      <c r="U267" s="724">
        <f>SUMIFS('소재개발 실험항목_Total_AX팀 관리'!$V$5:$V$1558,'소재개발 실험항목_Total_AX팀 관리'!$C$5:$C$1558,$P267,'소재개발 실험항목_Total_AX팀 관리'!$D$5:$D$1558,$Q267,'소재개발 실험항목_Total_AX팀 관리'!$E$5:$E$1558,$R267,'소재개발 실험항목_Total_AX팀 관리'!$F$5:$F$1558,$S267)</f>
        <v>81</v>
      </c>
      <c r="V267" s="724">
        <f>SUMIFS('소재개발 실험항목_Total_AX팀 관리'!$Y$5:$Y$1558,'소재개발 실험항목_Total_AX팀 관리'!$C$5:$C$1558,$P267,'소재개발 실험항목_Total_AX팀 관리'!$D$5:$D$1558,$Q267,'소재개발 실험항목_Total_AX팀 관리'!$E$5:$E$1558,$R267,'소재개발 실험항목_Total_AX팀 관리'!$F$5:$F$1558,$S267)</f>
        <v>105.30000000000001</v>
      </c>
      <c r="W267" s="725">
        <f t="shared" si="7"/>
        <v>4.6022727272727271E-2</v>
      </c>
      <c r="X267" s="725">
        <f t="shared" si="7"/>
        <v>5.9829545454545462E-2</v>
      </c>
    </row>
    <row r="268" spans="1:24" hidden="1">
      <c r="A268" s="717"/>
      <c r="B268" s="717"/>
      <c r="C268" s="717"/>
      <c r="D268" s="717"/>
      <c r="E268" s="717"/>
      <c r="F268" s="717"/>
      <c r="G268" s="717"/>
      <c r="H268" s="717"/>
      <c r="I268" s="717"/>
      <c r="J268" s="717"/>
      <c r="K268" s="717"/>
      <c r="L268" s="717"/>
      <c r="M268" s="717"/>
      <c r="N268" s="717"/>
      <c r="O268" s="717"/>
      <c r="P268" s="717" t="s">
        <v>85</v>
      </c>
      <c r="Q268" s="717" t="s">
        <v>2979</v>
      </c>
      <c r="R268" s="717" t="s">
        <v>174</v>
      </c>
      <c r="S268" s="717" t="s">
        <v>94</v>
      </c>
      <c r="T268" s="720" t="str" cm="1">
        <f t="array" ref="T268">_xlfn.TEXTJOIN("→",TRUE,_xlfn.UNIQUE(TRIM(CLEAN(_xlfn._xlws.FILTER('소재개발 실험항목_Total_AX팀 관리'!$H$5:$H$1558,('소재개발 실험항목_Total_AX팀 관리'!$C$5:$C$1558=$P268)*('소재개발 실험항목_Total_AX팀 관리'!$D$5:$D$1558=$Q268)*('소재개발 실험항목_Total_AX팀 관리'!$E$5:$E$1558=$R268)*('소재개발 실험항목_Total_AX팀 관리'!$F$5:$F$1558=$S268)*('소재개발 실험항목_Total_AX팀 관리'!$H$5:$H$1558&lt;&gt;""),"")))))</f>
        <v>샘플링→XRD 측정→Data 변환 및 fitting→장비 세척 및 정리→그래프 생성</v>
      </c>
      <c r="U268" s="724">
        <f>SUMIFS('소재개발 실험항목_Total_AX팀 관리'!$V$5:$V$1558,'소재개발 실험항목_Total_AX팀 관리'!$C$5:$C$1558,$P268,'소재개발 실험항목_Total_AX팀 관리'!$D$5:$D$1558,$Q268,'소재개발 실험항목_Total_AX팀 관리'!$E$5:$E$1558,$R268,'소재개발 실험항목_Total_AX팀 관리'!$F$5:$F$1558,$S268)</f>
        <v>612</v>
      </c>
      <c r="V268" s="724">
        <f>SUMIFS('소재개발 실험항목_Total_AX팀 관리'!$Y$5:$Y$1558,'소재개발 실험항목_Total_AX팀 관리'!$C$5:$C$1558,$P268,'소재개발 실험항목_Total_AX팀 관리'!$D$5:$D$1558,$Q268,'소재개발 실험항목_Total_AX팀 관리'!$E$5:$E$1558,$R268,'소재개발 실험항목_Total_AX팀 관리'!$F$5:$F$1558,$S268)</f>
        <v>795.6</v>
      </c>
      <c r="W268" s="725">
        <f t="shared" si="7"/>
        <v>0.34772727272727272</v>
      </c>
      <c r="X268" s="725">
        <f t="shared" si="7"/>
        <v>0.45204545454545458</v>
      </c>
    </row>
    <row r="269" spans="1:24" hidden="1">
      <c r="A269" s="717"/>
      <c r="B269" s="717"/>
      <c r="C269" s="717"/>
      <c r="D269" s="717"/>
      <c r="E269" s="717"/>
      <c r="F269" s="717"/>
      <c r="G269" s="717"/>
      <c r="H269" s="717"/>
      <c r="I269" s="717"/>
      <c r="J269" s="717"/>
      <c r="K269" s="717"/>
      <c r="L269" s="717"/>
      <c r="M269" s="717"/>
      <c r="N269" s="717"/>
      <c r="O269" s="717"/>
      <c r="P269" s="717" t="s">
        <v>85</v>
      </c>
      <c r="Q269" s="717" t="s">
        <v>2980</v>
      </c>
      <c r="R269" s="717" t="s">
        <v>2984</v>
      </c>
      <c r="S269" s="717" t="s">
        <v>3049</v>
      </c>
      <c r="T269" s="720" t="str" cm="1">
        <f t="array" ref="T269">_xlfn.TEXTJOIN("→",TRUE,_xlfn.UNIQUE(TRIM(CLEAN(_xlfn._xlws.FILTER('소재개발 실험항목_Total_AX팀 관리'!$H$5:$H$1558,('소재개발 실험항목_Total_AX팀 관리'!$C$5:$C$1558=$P269)*('소재개발 실험항목_Total_AX팀 관리'!$D$5:$D$1558=$Q269)*('소재개발 실험항목_Total_AX팀 관리'!$E$5:$E$1558=$R269)*('소재개발 실험항목_Total_AX팀 관리'!$F$5:$F$1558=$S269)*('소재개발 실험항목_Total_AX팀 관리'!$H$5:$H$1558&lt;&gt;""),"")))))</f>
        <v>공용 소재 준비→1차 슬러리 믹싱→2차 슬러리 믹싱→3차 슬러리 믹싱→4차 슬러리 믹싱→샘플 소분→장비 세척 및 정리</v>
      </c>
      <c r="U269" s="724">
        <f>SUMIFS('소재개발 실험항목_Total_AX팀 관리'!$V$5:$V$1558,'소재개발 실험항목_Total_AX팀 관리'!$C$5:$C$1558,$P269,'소재개발 실험항목_Total_AX팀 관리'!$D$5:$D$1558,$Q269,'소재개발 실험항목_Total_AX팀 관리'!$E$5:$E$1558,$R269,'소재개발 실험항목_Total_AX팀 관리'!$F$5:$F$1558,$S269)</f>
        <v>1440</v>
      </c>
      <c r="V269" s="724">
        <f>SUMIFS('소재개발 실험항목_Total_AX팀 관리'!$Y$5:$Y$1558,'소재개발 실험항목_Total_AX팀 관리'!$C$5:$C$1558,$P269,'소재개발 실험항목_Total_AX팀 관리'!$D$5:$D$1558,$Q269,'소재개발 실험항목_Total_AX팀 관리'!$E$5:$E$1558,$R269,'소재개발 실험항목_Total_AX팀 관리'!$F$5:$F$1558,$S269)</f>
        <v>1872</v>
      </c>
      <c r="W269" s="725">
        <f t="shared" si="7"/>
        <v>0.81818181818181823</v>
      </c>
      <c r="X269" s="725">
        <f t="shared" si="7"/>
        <v>1.0636363636363637</v>
      </c>
    </row>
    <row r="270" spans="1:24" ht="48" hidden="1">
      <c r="A270" s="717"/>
      <c r="B270" s="717"/>
      <c r="C270" s="717"/>
      <c r="D270" s="717"/>
      <c r="E270" s="717"/>
      <c r="F270" s="717"/>
      <c r="G270" s="717"/>
      <c r="H270" s="717"/>
      <c r="I270" s="717"/>
      <c r="J270" s="717"/>
      <c r="K270" s="717"/>
      <c r="L270" s="717"/>
      <c r="M270" s="717"/>
      <c r="N270" s="717"/>
      <c r="O270" s="717"/>
      <c r="P270" s="717" t="s">
        <v>85</v>
      </c>
      <c r="Q270" s="717" t="s">
        <v>2980</v>
      </c>
      <c r="R270" s="717" t="s">
        <v>2985</v>
      </c>
      <c r="S270" s="717" t="s">
        <v>346</v>
      </c>
      <c r="T270" s="720" t="str" cm="1">
        <f t="array" ref="T270">_xlfn.TEXTJOIN("→",TRUE,_xlfn.UNIQUE(TRIM(CLEAN(_xlfn._xlws.FILTER('소재개발 실험항목_Total_AX팀 관리'!$H$5:$H$1558,('소재개발 실험항목_Total_AX팀 관리'!$C$5:$C$1558=$P270)*('소재개발 실험항목_Total_AX팀 관리'!$D$5:$D$1558=$Q270)*('소재개발 실험항목_Total_AX팀 관리'!$E$5:$E$1558=$R270)*('소재개발 실험항목_Total_AX팀 관리'!$F$5:$F$1558=$S270)*('소재개발 실험항목_Total_AX팀 관리'!$H$5:$H$1558&lt;&gt;""),"")))))</f>
        <v>모노셀 용 전극 타발→양/음극 tap 닦기→전극 V/D 챔버로 이동→전극 건조→실링 후, 모노셀 수작업실 전달→모노셀 조립→수작업실에서 모노셀 수령→모노셀 건조→건조된 모노셀 실링 후, degas 장비로 이동→전해액 주액→전해액 wetting→모노셀 실링→비어있는 충방전 채널에 모노셀 체결→모노셀의 활성화 공정→활성화 Data 정리→활성화 완료된 모노셀, degas 장비로 이동→모노셀 부분 6-7cm로 맞추어 cutting→모노셀 resealing</v>
      </c>
      <c r="U270" s="724">
        <f>SUMIFS('소재개발 실험항목_Total_AX팀 관리'!$V$5:$V$1558,'소재개발 실험항목_Total_AX팀 관리'!$C$5:$C$1558,$P270,'소재개발 실험항목_Total_AX팀 관리'!$D$5:$D$1558,$Q270,'소재개발 실험항목_Total_AX팀 관리'!$E$5:$E$1558,$R270,'소재개발 실험항목_Total_AX팀 관리'!$F$5:$F$1558,$S270)</f>
        <v>1602</v>
      </c>
      <c r="V270" s="724">
        <f>SUMIFS('소재개발 실험항목_Total_AX팀 관리'!$Y$5:$Y$1558,'소재개발 실험항목_Total_AX팀 관리'!$C$5:$C$1558,$P270,'소재개발 실험항목_Total_AX팀 관리'!$D$5:$D$1558,$Q270,'소재개발 실험항목_Total_AX팀 관리'!$E$5:$E$1558,$R270,'소재개발 실험항목_Total_AX팀 관리'!$F$5:$F$1558,$S270)</f>
        <v>2082.5999999999995</v>
      </c>
      <c r="W270" s="725">
        <f t="shared" si="7"/>
        <v>0.91022727272727277</v>
      </c>
      <c r="X270" s="725">
        <f t="shared" si="7"/>
        <v>1.1832954545454542</v>
      </c>
    </row>
    <row r="271" spans="1:24" hidden="1">
      <c r="A271" s="717"/>
      <c r="B271" s="717"/>
      <c r="C271" s="717"/>
      <c r="D271" s="717"/>
      <c r="E271" s="717"/>
      <c r="F271" s="717"/>
      <c r="G271" s="717"/>
      <c r="H271" s="717"/>
      <c r="I271" s="717"/>
      <c r="J271" s="717"/>
      <c r="K271" s="717"/>
      <c r="L271" s="717"/>
      <c r="M271" s="717"/>
      <c r="N271" s="717"/>
      <c r="O271" s="717"/>
      <c r="P271" s="717" t="s">
        <v>85</v>
      </c>
      <c r="Q271" s="717" t="s">
        <v>2980</v>
      </c>
      <c r="R271" s="717" t="s">
        <v>2985</v>
      </c>
      <c r="S271" s="717" t="s">
        <v>3059</v>
      </c>
      <c r="T271" s="720" t="str" cm="1">
        <f t="array" ref="T271">_xlfn.TEXTJOIN("→",TRUE,_xlfn.UNIQUE(TRIM(CLEAN(_xlfn._xlws.FILTER('소재개발 실험항목_Total_AX팀 관리'!$H$5:$H$1558,('소재개발 실험항목_Total_AX팀 관리'!$C$5:$C$1558=$P271)*('소재개발 실험항목_Total_AX팀 관리'!$D$5:$D$1558=$Q271)*('소재개발 실험항목_Total_AX팀 관리'!$E$5:$E$1558=$R271)*('소재개발 실험항목_Total_AX팀 관리'!$F$5:$F$1558=$S271)*('소재개발 실험항목_Total_AX팀 관리'!$H$5:$H$1558&lt;&gt;""),"")))))</f>
        <v>건조된 셀 실링 후, degas 장비로 이동→전해액 주액→전해액 wetting→모노셀 실링→상온 wetting</v>
      </c>
      <c r="U271" s="724">
        <f>SUMIFS('소재개발 실험항목_Total_AX팀 관리'!$V$5:$V$1558,'소재개발 실험항목_Total_AX팀 관리'!$C$5:$C$1558,$P271,'소재개발 실험항목_Total_AX팀 관리'!$D$5:$D$1558,$Q271,'소재개발 실험항목_Total_AX팀 관리'!$E$5:$E$1558,$R271,'소재개발 실험항목_Total_AX팀 관리'!$F$5:$F$1558,$S271)</f>
        <v>288</v>
      </c>
      <c r="V271" s="724">
        <f>SUMIFS('소재개발 실험항목_Total_AX팀 관리'!$Y$5:$Y$1558,'소재개발 실험항목_Total_AX팀 관리'!$C$5:$C$1558,$P271,'소재개발 실험항목_Total_AX팀 관리'!$D$5:$D$1558,$Q271,'소재개발 실험항목_Total_AX팀 관리'!$E$5:$E$1558,$R271,'소재개발 실험항목_Total_AX팀 관리'!$F$5:$F$1558,$S271)</f>
        <v>374.4</v>
      </c>
      <c r="W271" s="725">
        <f t="shared" si="7"/>
        <v>0.16363636363636364</v>
      </c>
      <c r="X271" s="725">
        <f t="shared" si="7"/>
        <v>0.21272727272727271</v>
      </c>
    </row>
    <row r="272" spans="1:24" hidden="1">
      <c r="A272" s="717"/>
      <c r="B272" s="717"/>
      <c r="C272" s="717"/>
      <c r="D272" s="717"/>
      <c r="E272" s="717"/>
      <c r="F272" s="717"/>
      <c r="G272" s="717"/>
      <c r="H272" s="717"/>
      <c r="I272" s="717"/>
      <c r="J272" s="717"/>
      <c r="K272" s="717"/>
      <c r="L272" s="717"/>
      <c r="M272" s="717"/>
      <c r="N272" s="717"/>
      <c r="O272" s="717"/>
      <c r="P272" s="717" t="s">
        <v>85</v>
      </c>
      <c r="Q272" s="717" t="s">
        <v>2980</v>
      </c>
      <c r="R272" s="717" t="s">
        <v>2985</v>
      </c>
      <c r="S272" s="717" t="s">
        <v>319</v>
      </c>
      <c r="T272" s="720" t="str" cm="1">
        <f t="array" ref="T272">_xlfn.TEXTJOIN("→",TRUE,_xlfn.UNIQUE(TRIM(CLEAN(_xlfn._xlws.FILTER('소재개발 실험항목_Total_AX팀 관리'!$H$5:$H$1558,('소재개발 실험항목_Total_AX팀 관리'!$C$5:$C$1558=$P272)*('소재개발 실험항목_Total_AX팀 관리'!$D$5:$D$1558=$Q272)*('소재개발 실험항목_Total_AX팀 관리'!$E$5:$E$1558=$R272)*('소재개발 실험항목_Total_AX팀 관리'!$F$5:$F$1558=$S272)*('소재개발 실험항목_Total_AX팀 관리'!$H$5:$H$1558&lt;&gt;""),"")))))</f>
        <v>Ni foam cutting→Ni foam press→Ni foam 타발→Ni foam 세척/건조→코인셀용 양/음극 타발→Li metal 타발→분리막 타발→부품 준비 (코인셀용 부품)→코인셀 조립→코인셀 조립 후 OCV 측정</v>
      </c>
      <c r="U272" s="724">
        <f>SUMIFS('소재개발 실험항목_Total_AX팀 관리'!$V$5:$V$1558,'소재개발 실험항목_Total_AX팀 관리'!$C$5:$C$1558,$P272,'소재개발 실험항목_Total_AX팀 관리'!$D$5:$D$1558,$Q272,'소재개발 실험항목_Total_AX팀 관리'!$E$5:$E$1558,$R272,'소재개발 실험항목_Total_AX팀 관리'!$F$5:$F$1558,$S272)</f>
        <v>628.20000000000005</v>
      </c>
      <c r="V272" s="724">
        <f>SUMIFS('소재개발 실험항목_Total_AX팀 관리'!$Y$5:$Y$1558,'소재개발 실험항목_Total_AX팀 관리'!$C$5:$C$1558,$P272,'소재개발 실험항목_Total_AX팀 관리'!$D$5:$D$1558,$Q272,'소재개발 실험항목_Total_AX팀 관리'!$E$5:$E$1558,$R272,'소재개발 실험항목_Total_AX팀 관리'!$F$5:$F$1558,$S272)</f>
        <v>816.66</v>
      </c>
      <c r="W272" s="725">
        <f t="shared" si="7"/>
        <v>0.35693181818181818</v>
      </c>
      <c r="X272" s="725">
        <f t="shared" si="7"/>
        <v>0.46401136363636364</v>
      </c>
    </row>
    <row r="273" spans="1:24" hidden="1">
      <c r="A273" s="717"/>
      <c r="B273" s="717"/>
      <c r="C273" s="717"/>
      <c r="D273" s="717"/>
      <c r="E273" s="717"/>
      <c r="F273" s="717"/>
      <c r="G273" s="717"/>
      <c r="H273" s="717"/>
      <c r="I273" s="717"/>
      <c r="J273" s="717"/>
      <c r="K273" s="717"/>
      <c r="L273" s="717"/>
      <c r="M273" s="717"/>
      <c r="N273" s="717"/>
      <c r="O273" s="717"/>
      <c r="P273" s="717" t="s">
        <v>85</v>
      </c>
      <c r="Q273" s="717" t="s">
        <v>2980</v>
      </c>
      <c r="R273" s="717" t="s">
        <v>1949</v>
      </c>
      <c r="S273" s="717" t="s">
        <v>3050</v>
      </c>
      <c r="T273" s="720" t="str" cm="1">
        <f t="array" ref="T273">_xlfn.TEXTJOIN("→",TRUE,_xlfn.UNIQUE(TRIM(CLEAN(_xlfn._xlws.FILTER('소재개발 실험항목_Total_AX팀 관리'!$H$5:$H$1558,('소재개발 실험항목_Total_AX팀 관리'!$C$5:$C$1558=$P273)*('소재개발 실험항목_Total_AX팀 관리'!$D$5:$D$1558=$Q273)*('소재개발 실험항목_Total_AX팀 관리'!$E$5:$E$1558=$R273)*('소재개발 실험항목_Total_AX팀 관리'!$F$5:$F$1558=$S273)*('소재개발 실험항목_Total_AX팀 관리'!$H$5:$H$1558&lt;&gt;""),"")))))</f>
        <v>음극 코터 셋팅→음극 전극 코팅→장비 세척 및 정리→target로딩 전극 확인→6~7cm 폭으로 전극 cutting→target 밀도로 압연→전극 V/D 챔버로 이동→전극 건조</v>
      </c>
      <c r="U273" s="724">
        <f>SUMIFS('소재개발 실험항목_Total_AX팀 관리'!$V$5:$V$1558,'소재개발 실험항목_Total_AX팀 관리'!$C$5:$C$1558,$P273,'소재개발 실험항목_Total_AX팀 관리'!$D$5:$D$1558,$Q273,'소재개발 실험항목_Total_AX팀 관리'!$E$5:$E$1558,$R273,'소재개발 실험항목_Total_AX팀 관리'!$F$5:$F$1558,$S273)</f>
        <v>1380</v>
      </c>
      <c r="V273" s="724">
        <f>SUMIFS('소재개발 실험항목_Total_AX팀 관리'!$Y$5:$Y$1558,'소재개발 실험항목_Total_AX팀 관리'!$C$5:$C$1558,$P273,'소재개발 실험항목_Total_AX팀 관리'!$D$5:$D$1558,$Q273,'소재개발 실험항목_Total_AX팀 관리'!$E$5:$E$1558,$R273,'소재개발 실험항목_Total_AX팀 관리'!$F$5:$F$1558,$S273)</f>
        <v>1794</v>
      </c>
      <c r="W273" s="725">
        <f t="shared" si="7"/>
        <v>0.78409090909090906</v>
      </c>
      <c r="X273" s="725">
        <f t="shared" si="7"/>
        <v>1.0193181818181818</v>
      </c>
    </row>
    <row r="274" spans="1:24" hidden="1">
      <c r="A274" s="717"/>
      <c r="B274" s="717"/>
      <c r="C274" s="717"/>
      <c r="D274" s="717"/>
      <c r="E274" s="717"/>
      <c r="F274" s="717"/>
      <c r="G274" s="717"/>
      <c r="H274" s="717"/>
      <c r="I274" s="717"/>
      <c r="J274" s="717"/>
      <c r="K274" s="717"/>
      <c r="L274" s="717"/>
      <c r="M274" s="717"/>
      <c r="N274" s="717"/>
      <c r="O274" s="717"/>
      <c r="P274" s="717" t="s">
        <v>85</v>
      </c>
      <c r="Q274" s="717" t="s">
        <v>2980</v>
      </c>
      <c r="R274" s="717" t="s">
        <v>1949</v>
      </c>
      <c r="S274" s="717" t="s">
        <v>3054</v>
      </c>
      <c r="T274" s="720" t="str" cm="1">
        <f t="array" ref="T274">_xlfn.TEXTJOIN("→",TRUE,_xlfn.UNIQUE(TRIM(CLEAN(_xlfn._xlws.FILTER('소재개발 실험항목_Total_AX팀 관리'!$H$5:$H$1558,('소재개발 실험항목_Total_AX팀 관리'!$C$5:$C$1558=$P274)*('소재개발 실험항목_Total_AX팀 관리'!$D$5:$D$1558=$Q274)*('소재개발 실험항목_Total_AX팀 관리'!$E$5:$E$1558=$R274)*('소재개발 실험항목_Total_AX팀 관리'!$F$5:$F$1558=$S274)*('소재개발 실험항목_Total_AX팀 관리'!$H$5:$H$1558&lt;&gt;""),"")))))</f>
        <v>target로딩 전극 확인→3cm 폭으로 전극 cutting→target 밀도로 압연→장비 세척 및 정리→전극 V/D 챔버로 이동→전극 건조</v>
      </c>
      <c r="U274" s="724">
        <f>SUMIFS('소재개발 실험항목_Total_AX팀 관리'!$V$5:$V$1558,'소재개발 실험항목_Total_AX팀 관리'!$C$5:$C$1558,$P274,'소재개발 실험항목_Total_AX팀 관리'!$D$5:$D$1558,$Q274,'소재개발 실험항목_Total_AX팀 관리'!$E$5:$E$1558,$R274,'소재개발 실험항목_Total_AX팀 관리'!$F$5:$F$1558,$S274)</f>
        <v>540</v>
      </c>
      <c r="V274" s="724">
        <f>SUMIFS('소재개발 실험항목_Total_AX팀 관리'!$Y$5:$Y$1558,'소재개발 실험항목_Total_AX팀 관리'!$C$5:$C$1558,$P274,'소재개발 실험항목_Total_AX팀 관리'!$D$5:$D$1558,$Q274,'소재개발 실험항목_Total_AX팀 관리'!$E$5:$E$1558,$R274,'소재개발 실험항목_Total_AX팀 관리'!$F$5:$F$1558,$S274)</f>
        <v>702</v>
      </c>
      <c r="W274" s="725">
        <f t="shared" si="7"/>
        <v>0.30681818181818182</v>
      </c>
      <c r="X274" s="725">
        <f t="shared" si="7"/>
        <v>0.39886363636363636</v>
      </c>
    </row>
    <row r="275" spans="1:24" hidden="1">
      <c r="A275" s="717"/>
      <c r="B275" s="717"/>
      <c r="C275" s="717"/>
      <c r="D275" s="717"/>
      <c r="E275" s="717"/>
      <c r="F275" s="717"/>
      <c r="G275" s="717"/>
      <c r="H275" s="717"/>
      <c r="I275" s="717"/>
      <c r="J275" s="717"/>
      <c r="K275" s="717"/>
      <c r="L275" s="717"/>
      <c r="M275" s="717"/>
      <c r="N275" s="717"/>
      <c r="O275" s="717"/>
      <c r="P275" s="717" t="s">
        <v>85</v>
      </c>
      <c r="Q275" s="717" t="s">
        <v>2981</v>
      </c>
      <c r="R275" s="717" t="s">
        <v>2998</v>
      </c>
      <c r="S275" s="717" t="s">
        <v>3055</v>
      </c>
      <c r="T275" s="720" t="str" cm="1">
        <f t="array" ref="T275">_xlfn.TEXTJOIN("→",TRUE,_xlfn.UNIQUE(TRIM(CLEAN(_xlfn._xlws.FILTER('소재개발 실험항목_Total_AX팀 관리'!$H$5:$H$1558,('소재개발 실험항목_Total_AX팀 관리'!$C$5:$C$1558=$P275)*('소재개발 실험항목_Total_AX팀 관리'!$D$5:$D$1558=$Q275)*('소재개발 실험항목_Total_AX팀 관리'!$E$5:$E$1558=$R275)*('소재개발 실험항목_Total_AX팀 관리'!$F$5:$F$1558=$S275)*('소재개발 실험항목_Total_AX팀 관리'!$H$5:$H$1558&lt;&gt;""),"")))))</f>
        <v>초기 두께 측정→비어 있는 채널에 셀 체결→in-situ swelling 평가→Data 정리</v>
      </c>
      <c r="U275" s="724">
        <f>SUMIFS('소재개발 실험항목_Total_AX팀 관리'!$V$5:$V$1558,'소재개발 실험항목_Total_AX팀 관리'!$C$5:$C$1558,$P275,'소재개발 실험항목_Total_AX팀 관리'!$D$5:$D$1558,$Q275,'소재개발 실험항목_Total_AX팀 관리'!$E$5:$E$1558,$R275,'소재개발 실험항목_Total_AX팀 관리'!$F$5:$F$1558,$S275)</f>
        <v>335.202</v>
      </c>
      <c r="V275" s="724">
        <f>SUMIFS('소재개발 실험항목_Total_AX팀 관리'!$Y$5:$Y$1558,'소재개발 실험항목_Total_AX팀 관리'!$C$5:$C$1558,$P275,'소재개발 실험항목_Total_AX팀 관리'!$D$5:$D$1558,$Q275,'소재개발 실험항목_Total_AX팀 관리'!$E$5:$E$1558,$R275,'소재개발 실험항목_Total_AX팀 관리'!$F$5:$F$1558,$S275)</f>
        <v>985.73400000000004</v>
      </c>
      <c r="W275" s="725">
        <f t="shared" si="7"/>
        <v>0.19045568181818182</v>
      </c>
      <c r="X275" s="725">
        <f t="shared" si="7"/>
        <v>0.5600761363636364</v>
      </c>
    </row>
    <row r="276" spans="1:24" hidden="1">
      <c r="A276" s="717"/>
      <c r="B276" s="717"/>
      <c r="C276" s="717"/>
      <c r="D276" s="717"/>
      <c r="E276" s="717"/>
      <c r="F276" s="717"/>
      <c r="G276" s="717"/>
      <c r="H276" s="717"/>
      <c r="I276" s="717"/>
      <c r="J276" s="717"/>
      <c r="K276" s="717"/>
      <c r="L276" s="717"/>
      <c r="M276" s="717"/>
      <c r="N276" s="717"/>
      <c r="O276" s="717"/>
      <c r="P276" s="717" t="s">
        <v>85</v>
      </c>
      <c r="Q276" s="717" t="s">
        <v>2981</v>
      </c>
      <c r="R276" s="717" t="s">
        <v>2998</v>
      </c>
      <c r="S276" s="717" t="s">
        <v>3056</v>
      </c>
      <c r="T276" s="720" t="str" cm="1">
        <f t="array" ref="T276">_xlfn.TEXTJOIN("→",TRUE,_xlfn.UNIQUE(TRIM(CLEAN(_xlfn._xlws.FILTER('소재개발 실험항목_Total_AX팀 관리'!$H$5:$H$1558,('소재개발 실험항목_Total_AX팀 관리'!$C$5:$C$1558=$P276)*('소재개발 실험항목_Total_AX팀 관리'!$D$5:$D$1558=$Q276)*('소재개발 실험항목_Total_AX팀 관리'!$E$5:$E$1558=$R276)*('소재개발 실험항목_Total_AX팀 관리'!$F$5:$F$1558=$S276)*('소재개발 실험항목_Total_AX팀 관리'!$H$5:$H$1558&lt;&gt;""),"")))))</f>
        <v>지그 체결→swelling 평가용 지그 체결</v>
      </c>
      <c r="U276" s="724">
        <f>SUMIFS('소재개발 실험항목_Total_AX팀 관리'!$V$5:$V$1558,'소재개발 실험항목_Total_AX팀 관리'!$C$5:$C$1558,$P276,'소재개발 실험항목_Total_AX팀 관리'!$D$5:$D$1558,$Q276,'소재개발 실험항목_Total_AX팀 관리'!$E$5:$E$1558,$R276,'소재개발 실험항목_Total_AX팀 관리'!$F$5:$F$1558,$S276)</f>
        <v>252.87</v>
      </c>
      <c r="V276" s="724">
        <f>SUMIFS('소재개발 실험항목_Total_AX팀 관리'!$Y$5:$Y$1558,'소재개발 실험항목_Total_AX팀 관리'!$C$5:$C$1558,$P276,'소재개발 실험항목_Total_AX팀 관리'!$D$5:$D$1558,$Q276,'소재개발 실험항목_Total_AX팀 관리'!$E$5:$E$1558,$R276,'소재개발 실험항목_Total_AX팀 관리'!$F$5:$F$1558,$S276)</f>
        <v>448.29</v>
      </c>
      <c r="W276" s="725">
        <f t="shared" si="7"/>
        <v>0.14367613636363635</v>
      </c>
      <c r="X276" s="725">
        <f t="shared" si="7"/>
        <v>0.2547102272727273</v>
      </c>
    </row>
    <row r="277" spans="1:24" hidden="1">
      <c r="A277" s="717"/>
      <c r="B277" s="717"/>
      <c r="C277" s="717"/>
      <c r="D277" s="717"/>
      <c r="E277" s="717"/>
      <c r="F277" s="717"/>
      <c r="G277" s="717"/>
      <c r="H277" s="717"/>
      <c r="I277" s="717"/>
      <c r="J277" s="717"/>
      <c r="K277" s="717"/>
      <c r="L277" s="717"/>
      <c r="M277" s="717"/>
      <c r="N277" s="717"/>
      <c r="O277" s="717"/>
      <c r="P277" s="717" t="s">
        <v>85</v>
      </c>
      <c r="Q277" s="717" t="s">
        <v>2981</v>
      </c>
      <c r="R277" s="717" t="s">
        <v>2986</v>
      </c>
      <c r="S277" s="717" t="s">
        <v>3004</v>
      </c>
      <c r="T277" s="720" t="str" cm="1">
        <f t="array" ref="T277">_xlfn.TEXTJOIN("→",TRUE,_xlfn.UNIQUE(TRIM(CLEAN(_xlfn._xlws.FILTER('소재개발 실험항목_Total_AX팀 관리'!$H$5:$H$1558,('소재개발 실험항목_Total_AX팀 관리'!$C$5:$C$1558=$P277)*('소재개발 실험항목_Total_AX팀 관리'!$D$5:$D$1558=$Q277)*('소재개발 실험항목_Total_AX팀 관리'!$E$5:$E$1558=$R277)*('소재개발 실험항목_Total_AX팀 관리'!$F$5:$F$1558=$S277)*('소재개발 실험항목_Total_AX팀 관리'!$H$5:$H$1558&lt;&gt;""),"")))))</f>
        <v>셀 평가 (고온저장)</v>
      </c>
      <c r="U277" s="724">
        <f>SUMIFS('소재개발 실험항목_Total_AX팀 관리'!$V$5:$V$1558,'소재개발 실험항목_Total_AX팀 관리'!$C$5:$C$1558,$P277,'소재개발 실험항목_Total_AX팀 관리'!$D$5:$D$1558,$Q277,'소재개발 실험항목_Total_AX팀 관리'!$E$5:$E$1558,$R277,'소재개발 실험항목_Total_AX팀 관리'!$F$5:$F$1558,$S277)</f>
        <v>360</v>
      </c>
      <c r="V277" s="724">
        <f>SUMIFS('소재개발 실험항목_Total_AX팀 관리'!$Y$5:$Y$1558,'소재개발 실험항목_Total_AX팀 관리'!$C$5:$C$1558,$P277,'소재개발 실험항목_Total_AX팀 관리'!$D$5:$D$1558,$Q277,'소재개발 실험항목_Total_AX팀 관리'!$E$5:$E$1558,$R277,'소재개발 실험항목_Total_AX팀 관리'!$F$5:$F$1558,$S277)</f>
        <v>468</v>
      </c>
      <c r="W277" s="725">
        <f t="shared" si="7"/>
        <v>0.20454545454545456</v>
      </c>
      <c r="X277" s="725">
        <f t="shared" si="7"/>
        <v>0.26590909090909093</v>
      </c>
    </row>
    <row r="278" spans="1:24" hidden="1">
      <c r="A278" s="717"/>
      <c r="B278" s="717"/>
      <c r="C278" s="717"/>
      <c r="D278" s="717"/>
      <c r="E278" s="717"/>
      <c r="F278" s="717"/>
      <c r="G278" s="717"/>
      <c r="H278" s="717"/>
      <c r="I278" s="717"/>
      <c r="J278" s="717"/>
      <c r="K278" s="717"/>
      <c r="L278" s="717"/>
      <c r="M278" s="717"/>
      <c r="N278" s="717"/>
      <c r="O278" s="717"/>
      <c r="P278" s="717" t="s">
        <v>85</v>
      </c>
      <c r="Q278" s="717" t="s">
        <v>2981</v>
      </c>
      <c r="R278" s="717" t="s">
        <v>2986</v>
      </c>
      <c r="S278" s="717" t="s">
        <v>3029</v>
      </c>
      <c r="T278" s="720" t="str" cm="1">
        <f t="array" ref="T278">_xlfn.TEXTJOIN("→",TRUE,_xlfn.UNIQUE(TRIM(CLEAN(_xlfn._xlws.FILTER('소재개발 실험항목_Total_AX팀 관리'!$H$5:$H$1558,('소재개발 실험항목_Total_AX팀 관리'!$C$5:$C$1558=$P278)*('소재개발 실험항목_Total_AX팀 관리'!$D$5:$D$1558=$Q278)*('소재개발 실험항목_Total_AX팀 관리'!$E$5:$E$1558=$R278)*('소재개발 실험항목_Total_AX팀 관리'!$F$5:$F$1558=$S278)*('소재개발 실험항목_Total_AX팀 관리'!$H$5:$H$1558&lt;&gt;""),"")))))</f>
        <v>셀 평가 (상온수명)→셀 평가 (고온수명)</v>
      </c>
      <c r="U278" s="724">
        <f>SUMIFS('소재개발 실험항목_Total_AX팀 관리'!$V$5:$V$1558,'소재개발 실험항목_Total_AX팀 관리'!$C$5:$C$1558,$P278,'소재개발 실험항목_Total_AX팀 관리'!$D$5:$D$1558,$Q278,'소재개발 실험항목_Total_AX팀 관리'!$E$5:$E$1558,$R278,'소재개발 실험항목_Total_AX팀 관리'!$F$5:$F$1558,$S278)</f>
        <v>0</v>
      </c>
      <c r="V278" s="724">
        <f>SUMIFS('소재개발 실험항목_Total_AX팀 관리'!$Y$5:$Y$1558,'소재개발 실험항목_Total_AX팀 관리'!$C$5:$C$1558,$P278,'소재개발 실험항목_Total_AX팀 관리'!$D$5:$D$1558,$Q278,'소재개발 실험항목_Total_AX팀 관리'!$E$5:$E$1558,$R278,'소재개발 실험항목_Total_AX팀 관리'!$F$5:$F$1558,$S278)</f>
        <v>0</v>
      </c>
      <c r="W278" s="725">
        <f t="shared" si="7"/>
        <v>0</v>
      </c>
      <c r="X278" s="725">
        <f t="shared" si="7"/>
        <v>0</v>
      </c>
    </row>
    <row r="279" spans="1:24" hidden="1">
      <c r="A279" s="717"/>
      <c r="B279" s="717"/>
      <c r="C279" s="717"/>
      <c r="D279" s="717"/>
      <c r="E279" s="717"/>
      <c r="F279" s="717"/>
      <c r="G279" s="717"/>
      <c r="H279" s="717"/>
      <c r="I279" s="717"/>
      <c r="J279" s="717"/>
      <c r="K279" s="717"/>
      <c r="L279" s="717"/>
      <c r="M279" s="717"/>
      <c r="N279" s="717"/>
      <c r="O279" s="717"/>
      <c r="P279" s="717" t="s">
        <v>85</v>
      </c>
      <c r="Q279" s="717" t="s">
        <v>2981</v>
      </c>
      <c r="R279" s="717" t="s">
        <v>2986</v>
      </c>
      <c r="S279" s="717" t="s">
        <v>3005</v>
      </c>
      <c r="T279" s="720" t="str" cm="1">
        <f t="array" ref="T279">_xlfn.TEXTJOIN("→",TRUE,_xlfn.UNIQUE(TRIM(CLEAN(_xlfn._xlws.FILTER('소재개발 실험항목_Total_AX팀 관리'!$H$5:$H$1558,('소재개발 실험항목_Total_AX팀 관리'!$C$5:$C$1558=$P279)*('소재개발 실험항목_Total_AX팀 관리'!$D$5:$D$1558=$Q279)*('소재개발 실험항목_Total_AX팀 관리'!$E$5:$E$1558=$R279)*('소재개발 실험항목_Total_AX팀 관리'!$F$5:$F$1558=$S279)*('소재개발 실험항목_Total_AX팀 관리'!$H$5:$H$1558&lt;&gt;""),"")))))</f>
        <v>모노셀 용량 및 HPPC 평가→Data 정리→추가 평가를 위한 셀 선별→비어있는 충방전 채널에 모노셀 체결 (상온수명/고온수명/고온저장 각각)</v>
      </c>
      <c r="U279" s="724">
        <f>SUMIFS('소재개발 실험항목_Total_AX팀 관리'!$V$5:$V$1558,'소재개발 실험항목_Total_AX팀 관리'!$C$5:$C$1558,$P279,'소재개발 실험항목_Total_AX팀 관리'!$D$5:$D$1558,$Q279,'소재개발 실험항목_Total_AX팀 관리'!$E$5:$E$1558,$R279,'소재개발 실험항목_Total_AX팀 관리'!$F$5:$F$1558,$S279)</f>
        <v>540</v>
      </c>
      <c r="V279" s="724">
        <f>SUMIFS('소재개발 실험항목_Total_AX팀 관리'!$Y$5:$Y$1558,'소재개발 실험항목_Total_AX팀 관리'!$C$5:$C$1558,$P279,'소재개발 실험항목_Total_AX팀 관리'!$D$5:$D$1558,$Q279,'소재개발 실험항목_Total_AX팀 관리'!$E$5:$E$1558,$R279,'소재개발 실험항목_Total_AX팀 관리'!$F$5:$F$1558,$S279)</f>
        <v>702</v>
      </c>
      <c r="W279" s="725">
        <f t="shared" si="7"/>
        <v>0.30681818181818182</v>
      </c>
      <c r="X279" s="725">
        <f t="shared" si="7"/>
        <v>0.39886363636363636</v>
      </c>
    </row>
    <row r="280" spans="1:24" hidden="1">
      <c r="A280" s="717"/>
      <c r="B280" s="717"/>
      <c r="C280" s="717"/>
      <c r="D280" s="717"/>
      <c r="E280" s="717"/>
      <c r="F280" s="717"/>
      <c r="G280" s="717"/>
      <c r="H280" s="717"/>
      <c r="I280" s="717"/>
      <c r="J280" s="717"/>
      <c r="K280" s="717"/>
      <c r="L280" s="717"/>
      <c r="M280" s="717"/>
      <c r="N280" s="717"/>
      <c r="O280" s="717"/>
      <c r="P280" s="717" t="s">
        <v>85</v>
      </c>
      <c r="Q280" s="717" t="s">
        <v>2981</v>
      </c>
      <c r="R280" s="717" t="s">
        <v>2986</v>
      </c>
      <c r="S280" s="717" t="s">
        <v>3006</v>
      </c>
      <c r="T280" s="720" t="str" cm="1">
        <f t="array" ref="T280">_xlfn.TEXTJOIN("→",TRUE,_xlfn.UNIQUE(TRIM(CLEAN(_xlfn._xlws.FILTER('소재개발 실험항목_Total_AX팀 관리'!$H$5:$H$1558,('소재개발 실험항목_Total_AX팀 관리'!$C$5:$C$1558=$P280)*('소재개발 실험항목_Total_AX팀 관리'!$D$5:$D$1558=$Q280)*('소재개발 실험항목_Total_AX팀 관리'!$E$5:$E$1558=$R280)*('소재개발 실험항목_Total_AX팀 관리'!$F$5:$F$1558=$S280)*('소재개발 실험항목_Total_AX팀 관리'!$H$5:$H$1558&lt;&gt;""),"")))))</f>
        <v>Data 정리</v>
      </c>
      <c r="U280" s="724">
        <f>SUMIFS('소재개발 실험항목_Total_AX팀 관리'!$V$5:$V$1558,'소재개발 실험항목_Total_AX팀 관리'!$C$5:$C$1558,$P280,'소재개발 실험항목_Total_AX팀 관리'!$D$5:$D$1558,$Q280,'소재개발 실험항목_Total_AX팀 관리'!$E$5:$E$1558,$R280,'소재개발 실험항목_Total_AX팀 관리'!$F$5:$F$1558,$S280)</f>
        <v>72</v>
      </c>
      <c r="V280" s="724">
        <f>SUMIFS('소재개발 실험항목_Total_AX팀 관리'!$Y$5:$Y$1558,'소재개발 실험항목_Total_AX팀 관리'!$C$5:$C$1558,$P280,'소재개발 실험항목_Total_AX팀 관리'!$D$5:$D$1558,$Q280,'소재개발 실험항목_Total_AX팀 관리'!$E$5:$E$1558,$R280,'소재개발 실험항목_Total_AX팀 관리'!$F$5:$F$1558,$S280)</f>
        <v>93.600000000000009</v>
      </c>
      <c r="W280" s="725">
        <f t="shared" si="7"/>
        <v>4.0909090909090909E-2</v>
      </c>
      <c r="X280" s="725">
        <f t="shared" si="7"/>
        <v>5.3181818181818184E-2</v>
      </c>
    </row>
    <row r="281" spans="1:24" hidden="1">
      <c r="A281" s="717"/>
      <c r="B281" s="717"/>
      <c r="C281" s="717"/>
      <c r="D281" s="717"/>
      <c r="E281" s="717"/>
      <c r="F281" s="717"/>
      <c r="G281" s="717"/>
      <c r="H281" s="717"/>
      <c r="I281" s="717"/>
      <c r="J281" s="717"/>
      <c r="K281" s="717"/>
      <c r="L281" s="717"/>
      <c r="M281" s="717"/>
      <c r="N281" s="717"/>
      <c r="O281" s="717"/>
      <c r="P281" s="717" t="s">
        <v>85</v>
      </c>
      <c r="Q281" s="717" t="s">
        <v>2981</v>
      </c>
      <c r="R281" s="717" t="s">
        <v>2986</v>
      </c>
      <c r="S281" s="717" t="s">
        <v>3007</v>
      </c>
      <c r="T281" s="720" t="str" cm="1">
        <f t="array" ref="T281">_xlfn.TEXTJOIN("→",TRUE,_xlfn.UNIQUE(TRIM(CLEAN(_xlfn._xlws.FILTER('소재개발 실험항목_Total_AX팀 관리'!$H$5:$H$1558,('소재개발 실험항목_Total_AX팀 관리'!$C$5:$C$1558=$P281)*('소재개발 실험항목_Total_AX팀 관리'!$D$5:$D$1558=$Q281)*('소재개발 실험항목_Total_AX팀 관리'!$E$5:$E$1558=$R281)*('소재개발 실험항목_Total_AX팀 관리'!$F$5:$F$1558=$S281)*('소재개발 실험항목_Total_AX팀 관리'!$H$5:$H$1558&lt;&gt;""),"")))))</f>
        <v>zig 체결→비어있는 충방전 채널에 모노셀 체결</v>
      </c>
      <c r="U281" s="724">
        <f>SUMIFS('소재개발 실험항목_Total_AX팀 관리'!$V$5:$V$1558,'소재개발 실험항목_Total_AX팀 관리'!$C$5:$C$1558,$P281,'소재개발 실험항목_Total_AX팀 관리'!$D$5:$D$1558,$Q281,'소재개발 실험항목_Total_AX팀 관리'!$E$5:$E$1558,$R281,'소재개발 실험항목_Total_AX팀 관리'!$F$5:$F$1558,$S281)</f>
        <v>252</v>
      </c>
      <c r="V281" s="724">
        <f>SUMIFS('소재개발 실험항목_Total_AX팀 관리'!$Y$5:$Y$1558,'소재개발 실험항목_Total_AX팀 관리'!$C$5:$C$1558,$P281,'소재개발 실험항목_Total_AX팀 관리'!$D$5:$D$1558,$Q281,'소재개발 실험항목_Total_AX팀 관리'!$E$5:$E$1558,$R281,'소재개발 실험항목_Total_AX팀 관리'!$F$5:$F$1558,$S281)</f>
        <v>327.60000000000002</v>
      </c>
      <c r="W281" s="725">
        <f t="shared" si="7"/>
        <v>0.14318181818181819</v>
      </c>
      <c r="X281" s="725">
        <f t="shared" si="7"/>
        <v>0.18613636363636366</v>
      </c>
    </row>
    <row r="282" spans="1:24" hidden="1">
      <c r="A282" s="717"/>
      <c r="B282" s="717"/>
      <c r="C282" s="717"/>
      <c r="D282" s="717"/>
      <c r="E282" s="717"/>
      <c r="F282" s="717"/>
      <c r="G282" s="717"/>
      <c r="H282" s="717"/>
      <c r="I282" s="717"/>
      <c r="J282" s="717"/>
      <c r="K282" s="717"/>
      <c r="L282" s="717"/>
      <c r="M282" s="717"/>
      <c r="N282" s="717"/>
      <c r="O282" s="717"/>
      <c r="P282" s="717" t="s">
        <v>85</v>
      </c>
      <c r="Q282" s="717" t="s">
        <v>2981</v>
      </c>
      <c r="R282" s="717" t="s">
        <v>2987</v>
      </c>
      <c r="S282" s="717" t="s">
        <v>3057</v>
      </c>
      <c r="T282" s="720" t="str" cm="1">
        <f t="array" ref="T282">_xlfn.TEXTJOIN("→",TRUE,_xlfn.UNIQUE(TRIM(CLEAN(_xlfn._xlws.FILTER('소재개발 실험항목_Total_AX팀 관리'!$H$5:$H$1558,('소재개발 실험항목_Total_AX팀 관리'!$C$5:$C$1558=$P282)*('소재개발 실험항목_Total_AX팀 관리'!$D$5:$D$1558=$Q282)*('소재개발 실험항목_Total_AX팀 관리'!$E$5:$E$1558=$R282)*('소재개발 실험항목_Total_AX팀 관리'!$F$5:$F$1558=$S282)*('소재개발 실험항목_Total_AX팀 관리'!$H$5:$H$1558&lt;&gt;""),"")))))</f>
        <v>비어있는 충방전 채널에 코인셀 체결→충방전 평가 진행→Data 정리→그래프 생성</v>
      </c>
      <c r="U282" s="724">
        <f>SUMIFS('소재개발 실험항목_Total_AX팀 관리'!$V$5:$V$1558,'소재개발 실험항목_Total_AX팀 관리'!$C$5:$C$1558,$P282,'소재개발 실험항목_Total_AX팀 관리'!$D$5:$D$1558,$Q282,'소재개발 실험항목_Total_AX팀 관리'!$E$5:$E$1558,$R282,'소재개발 실험항목_Total_AX팀 관리'!$F$5:$F$1558,$S282)</f>
        <v>720</v>
      </c>
      <c r="V282" s="724">
        <f>SUMIFS('소재개발 실험항목_Total_AX팀 관리'!$Y$5:$Y$1558,'소재개발 실험항목_Total_AX팀 관리'!$C$5:$C$1558,$P282,'소재개발 실험항목_Total_AX팀 관리'!$D$5:$D$1558,$Q282,'소재개발 실험항목_Total_AX팀 관리'!$E$5:$E$1558,$R282,'소재개발 실험항목_Total_AX팀 관리'!$F$5:$F$1558,$S282)</f>
        <v>936</v>
      </c>
      <c r="W282" s="725">
        <f t="shared" si="7"/>
        <v>0.40909090909090912</v>
      </c>
      <c r="X282" s="725">
        <f t="shared" si="7"/>
        <v>0.53181818181818186</v>
      </c>
    </row>
    <row r="283" spans="1:24" hidden="1">
      <c r="A283" s="717"/>
      <c r="B283" s="717"/>
      <c r="C283" s="717"/>
      <c r="D283" s="717"/>
      <c r="E283" s="717"/>
      <c r="F283" s="717"/>
      <c r="G283" s="717"/>
      <c r="H283" s="717"/>
      <c r="I283" s="717"/>
      <c r="J283" s="717"/>
      <c r="K283" s="717"/>
      <c r="L283" s="717"/>
      <c r="M283" s="717"/>
      <c r="N283" s="717"/>
      <c r="O283" s="717"/>
      <c r="P283" s="717" t="s">
        <v>85</v>
      </c>
      <c r="Q283" s="717" t="s">
        <v>2981</v>
      </c>
      <c r="R283" s="717" t="s">
        <v>2987</v>
      </c>
      <c r="S283" s="717" t="s">
        <v>2678</v>
      </c>
      <c r="T283" s="720" t="str" cm="1">
        <f t="array" ref="T283">_xlfn.TEXTJOIN("→",TRUE,_xlfn.UNIQUE(TRIM(CLEAN(_xlfn._xlws.FILTER('소재개발 실험항목_Total_AX팀 관리'!$H$5:$H$1558,('소재개발 실험항목_Total_AX팀 관리'!$C$5:$C$1558=$P283)*('소재개발 실험항목_Total_AX팀 관리'!$D$5:$D$1558=$Q283)*('소재개발 실험항목_Total_AX팀 관리'!$E$5:$E$1558=$R283)*('소재개발 실험항목_Total_AX팀 관리'!$F$5:$F$1558=$S283)*('소재개발 실험항목_Total_AX팀 관리'!$H$5:$H$1558&lt;&gt;""),"")))))</f>
        <v>비어있는 충방전 채널에 코인셀 체결→Rate 별 평가→Data 정리→그래프 생성</v>
      </c>
      <c r="U283" s="724">
        <f>SUMIFS('소재개발 실험항목_Total_AX팀 관리'!$V$5:$V$1558,'소재개발 실험항목_Total_AX팀 관리'!$C$5:$C$1558,$P283,'소재개발 실험항목_Total_AX팀 관리'!$D$5:$D$1558,$Q283,'소재개발 실험항목_Total_AX팀 관리'!$E$5:$E$1558,$R283,'소재개발 실험항목_Total_AX팀 관리'!$F$5:$F$1558,$S283)</f>
        <v>720</v>
      </c>
      <c r="V283" s="724">
        <f>SUMIFS('소재개발 실험항목_Total_AX팀 관리'!$Y$5:$Y$1558,'소재개발 실험항목_Total_AX팀 관리'!$C$5:$C$1558,$P283,'소재개발 실험항목_Total_AX팀 관리'!$D$5:$D$1558,$Q283,'소재개발 실험항목_Total_AX팀 관리'!$E$5:$E$1558,$R283,'소재개발 실험항목_Total_AX팀 관리'!$F$5:$F$1558,$S283)</f>
        <v>936</v>
      </c>
      <c r="W283" s="725">
        <f t="shared" si="7"/>
        <v>0.40909090909090912</v>
      </c>
      <c r="X283" s="725">
        <f t="shared" si="7"/>
        <v>0.53181818181818186</v>
      </c>
    </row>
    <row r="284" spans="1:24" hidden="1">
      <c r="A284" s="717"/>
      <c r="B284" s="717"/>
      <c r="C284" s="717"/>
      <c r="D284" s="717"/>
      <c r="E284" s="717"/>
      <c r="F284" s="717"/>
      <c r="G284" s="717"/>
      <c r="H284" s="717"/>
      <c r="I284" s="717"/>
      <c r="J284" s="717"/>
      <c r="K284" s="717"/>
      <c r="L284" s="717"/>
      <c r="M284" s="717"/>
      <c r="N284" s="717"/>
      <c r="O284" s="717"/>
      <c r="P284" s="717" t="s">
        <v>752</v>
      </c>
      <c r="Q284" s="717" t="s">
        <v>2979</v>
      </c>
      <c r="R284" s="717" t="s">
        <v>2990</v>
      </c>
      <c r="S284" s="717" t="s">
        <v>3022</v>
      </c>
      <c r="T284" s="720" t="str" cm="1">
        <f t="array" ref="T284">_xlfn.TEXTJOIN("→",TRUE,_xlfn.UNIQUE(TRIM(CLEAN(_xlfn._xlws.FILTER('소재개발 실험항목_Total_AX팀 관리'!$H$5:$H$1558,('소재개발 실험항목_Total_AX팀 관리'!$C$5:$C$1558=$P284)*('소재개발 실험항목_Total_AX팀 관리'!$D$5:$D$1558=$Q284)*('소재개발 실험항목_Total_AX팀 관리'!$E$5:$E$1558=$R284)*('소재개발 실험항목_Total_AX팀 관리'!$F$5:$F$1558=$S284)*('소재개발 실험항목_Total_AX팀 관리'!$H$5:$H$1558&lt;&gt;""),"")))))</f>
        <v>샘플 무게 측정→셀 평가 및 Data 정리</v>
      </c>
      <c r="U284" s="724">
        <f>SUMIFS('소재개발 실험항목_Total_AX팀 관리'!$V$5:$V$1558,'소재개발 실험항목_Total_AX팀 관리'!$C$5:$C$1558,$P284,'소재개발 실험항목_Total_AX팀 관리'!$D$5:$D$1558,$Q284,'소재개발 실험항목_Total_AX팀 관리'!$E$5:$E$1558,$R284,'소재개발 실험항목_Total_AX팀 관리'!$F$5:$F$1558,$S284)</f>
        <v>96</v>
      </c>
      <c r="V284" s="724">
        <f>SUMIFS('소재개발 실험항목_Total_AX팀 관리'!$Y$5:$Y$1558,'소재개발 실험항목_Total_AX팀 관리'!$C$5:$C$1558,$P284,'소재개발 실험항목_Total_AX팀 관리'!$D$5:$D$1558,$Q284,'소재개발 실험항목_Total_AX팀 관리'!$E$5:$E$1558,$R284,'소재개발 실험항목_Total_AX팀 관리'!$F$5:$F$1558,$S284)</f>
        <v>124.8</v>
      </c>
      <c r="W284" s="725">
        <f t="shared" si="7"/>
        <v>5.4545454545454543E-2</v>
      </c>
      <c r="X284" s="725">
        <f t="shared" si="7"/>
        <v>7.0909090909090908E-2</v>
      </c>
    </row>
    <row r="285" spans="1:24" hidden="1">
      <c r="A285" s="717"/>
      <c r="B285" s="717"/>
      <c r="C285" s="717"/>
      <c r="D285" s="717"/>
      <c r="E285" s="717"/>
      <c r="F285" s="717"/>
      <c r="G285" s="717"/>
      <c r="H285" s="717"/>
      <c r="I285" s="717"/>
      <c r="J285" s="717"/>
      <c r="K285" s="717"/>
      <c r="L285" s="717"/>
      <c r="M285" s="717"/>
      <c r="N285" s="717"/>
      <c r="O285" s="717"/>
      <c r="P285" s="717" t="s">
        <v>752</v>
      </c>
      <c r="Q285" s="717" t="s">
        <v>2979</v>
      </c>
      <c r="R285" s="717" t="s">
        <v>2983</v>
      </c>
      <c r="S285" s="717" t="s">
        <v>877</v>
      </c>
      <c r="T285" s="720" t="str" cm="1">
        <f t="array" ref="T285">_xlfn.TEXTJOIN("→",TRUE,_xlfn.UNIQUE(TRIM(CLEAN(_xlfn._xlws.FILTER('소재개발 실험항목_Total_AX팀 관리'!$H$5:$H$1558,('소재개발 실험항목_Total_AX팀 관리'!$C$5:$C$1558=$P285)*('소재개발 실험항목_Total_AX팀 관리'!$D$5:$D$1558=$Q285)*('소재개발 실험항목_Total_AX팀 관리'!$E$5:$E$1558=$R285)*('소재개발 실험항목_Total_AX팀 관리'!$F$5:$F$1558=$S285)*('소재개발 실험항목_Total_AX팀 관리'!$H$5:$H$1558&lt;&gt;""),"")))))</f>
        <v>샘플 전처리→샘플 위치 조정→샘플 결착 및 장비 셋업→이온밀링 진행</v>
      </c>
      <c r="U285" s="724">
        <f>SUMIFS('소재개발 실험항목_Total_AX팀 관리'!$V$5:$V$1558,'소재개발 실험항목_Total_AX팀 관리'!$C$5:$C$1558,$P285,'소재개발 실험항목_Total_AX팀 관리'!$D$5:$D$1558,$Q285,'소재개발 실험항목_Total_AX팀 관리'!$E$5:$E$1558,$R285,'소재개발 실험항목_Total_AX팀 관리'!$F$5:$F$1558,$S285)</f>
        <v>192</v>
      </c>
      <c r="V285" s="724">
        <f>SUMIFS('소재개발 실험항목_Total_AX팀 관리'!$Y$5:$Y$1558,'소재개발 실험항목_Total_AX팀 관리'!$C$5:$C$1558,$P285,'소재개발 실험항목_Total_AX팀 관리'!$D$5:$D$1558,$Q285,'소재개발 실험항목_Total_AX팀 관리'!$E$5:$E$1558,$R285,'소재개발 실험항목_Total_AX팀 관리'!$F$5:$F$1558,$S285)</f>
        <v>249.60000000000002</v>
      </c>
      <c r="W285" s="725">
        <f t="shared" si="7"/>
        <v>0.10909090909090909</v>
      </c>
      <c r="X285" s="725">
        <f t="shared" si="7"/>
        <v>0.14181818181818184</v>
      </c>
    </row>
    <row r="286" spans="1:24" hidden="1">
      <c r="A286" s="717"/>
      <c r="B286" s="717"/>
      <c r="C286" s="717"/>
      <c r="D286" s="717"/>
      <c r="E286" s="717"/>
      <c r="F286" s="717"/>
      <c r="G286" s="717"/>
      <c r="H286" s="717"/>
      <c r="I286" s="717"/>
      <c r="J286" s="717"/>
      <c r="K286" s="717"/>
      <c r="L286" s="717"/>
      <c r="M286" s="717"/>
      <c r="N286" s="717"/>
      <c r="O286" s="717"/>
      <c r="P286" s="717" t="s">
        <v>752</v>
      </c>
      <c r="Q286" s="717" t="s">
        <v>2979</v>
      </c>
      <c r="R286" s="717" t="s">
        <v>174</v>
      </c>
      <c r="S286" s="717" t="s">
        <v>2034</v>
      </c>
      <c r="T286" s="720" t="str" cm="1">
        <f t="array" ref="T286">_xlfn.TEXTJOIN("→",TRUE,_xlfn.UNIQUE(TRIM(CLEAN(_xlfn._xlws.FILTER('소재개발 실험항목_Total_AX팀 관리'!$H$5:$H$1558,('소재개발 실험항목_Total_AX팀 관리'!$C$5:$C$1558=$P286)*('소재개발 실험항목_Total_AX팀 관리'!$D$5:$D$1558=$Q286)*('소재개발 실험항목_Total_AX팀 관리'!$E$5:$E$1558=$R286)*('소재개발 실험항목_Total_AX팀 관리'!$F$5:$F$1558=$S286)*('소재개발 실험항목_Total_AX팀 관리'!$H$5:$H$1558&lt;&gt;""),"")))))</f>
        <v>업체 데이터 사용중</v>
      </c>
      <c r="U286" s="726">
        <f>SUMIFS('소재개발 실험항목_Total_AX팀 관리'!$V$5:$V$1558,'소재개발 실험항목_Total_AX팀 관리'!$C$5:$C$1558,$P286,'소재개발 실험항목_Total_AX팀 관리'!$D$5:$D$1558,$Q286,'소재개발 실험항목_Total_AX팀 관리'!$E$5:$E$1558,$R286,'소재개발 실험항목_Total_AX팀 관리'!$F$5:$F$1558,$S286)</f>
        <v>0</v>
      </c>
      <c r="V286" s="726">
        <f>SUMIFS('소재개발 실험항목_Total_AX팀 관리'!$Y$5:$Y$1558,'소재개발 실험항목_Total_AX팀 관리'!$C$5:$C$1558,$P286,'소재개발 실험항목_Total_AX팀 관리'!$D$5:$D$1558,$Q286,'소재개발 실험항목_Total_AX팀 관리'!$E$5:$E$1558,$R286,'소재개발 실험항목_Total_AX팀 관리'!$F$5:$F$1558,$S286)</f>
        <v>0</v>
      </c>
      <c r="W286" s="727">
        <f t="shared" si="7"/>
        <v>0</v>
      </c>
      <c r="X286" s="727">
        <f t="shared" si="7"/>
        <v>0</v>
      </c>
    </row>
    <row r="287" spans="1:24" hidden="1">
      <c r="A287" s="717"/>
      <c r="B287" s="717"/>
      <c r="C287" s="717"/>
      <c r="D287" s="717"/>
      <c r="E287" s="717"/>
      <c r="F287" s="717"/>
      <c r="G287" s="717"/>
      <c r="H287" s="717"/>
      <c r="I287" s="717"/>
      <c r="J287" s="717"/>
      <c r="K287" s="717"/>
      <c r="L287" s="717"/>
      <c r="M287" s="717"/>
      <c r="N287" s="717"/>
      <c r="O287" s="717"/>
      <c r="P287" s="717" t="s">
        <v>752</v>
      </c>
      <c r="Q287" s="717" t="s">
        <v>2979</v>
      </c>
      <c r="R287" s="717" t="s">
        <v>174</v>
      </c>
      <c r="S287" s="717" t="s">
        <v>3024</v>
      </c>
      <c r="T287" s="720" t="str" cm="1">
        <f t="array" ref="T287">_xlfn.TEXTJOIN("→",TRUE,_xlfn.UNIQUE(TRIM(CLEAN(_xlfn._xlws.FILTER('소재개발 실험항목_Total_AX팀 관리'!$H$5:$H$1558,('소재개발 실험항목_Total_AX팀 관리'!$C$5:$C$1558=$P287)*('소재개발 실험항목_Total_AX팀 관리'!$D$5:$D$1558=$Q287)*('소재개발 실험항목_Total_AX팀 관리'!$E$5:$E$1558=$R287)*('소재개발 실험항목_Total_AX팀 관리'!$F$5:$F$1558=$S287)*('소재개발 실험항목_Total_AX팀 관리'!$H$5:$H$1558&lt;&gt;""),"")))))</f>
        <v>장비 세팅→계량→측정 전 전처리→몰드 조립→측정장비에 몰드 결착→측정시작→세정→Data 정리</v>
      </c>
      <c r="U287" s="724">
        <f>SUMIFS('소재개발 실험항목_Total_AX팀 관리'!$V$5:$V$1558,'소재개발 실험항목_Total_AX팀 관리'!$C$5:$C$1558,$P287,'소재개발 실험항목_Total_AX팀 관리'!$D$5:$D$1558,$Q287,'소재개발 실험항목_Total_AX팀 관리'!$E$5:$E$1558,$R287,'소재개발 실험항목_Total_AX팀 관리'!$F$5:$F$1558,$S287)</f>
        <v>0</v>
      </c>
      <c r="V287" s="724">
        <f>SUMIFS('소재개발 실험항목_Total_AX팀 관리'!$Y$5:$Y$1558,'소재개발 실험항목_Total_AX팀 관리'!$C$5:$C$1558,$P287,'소재개발 실험항목_Total_AX팀 관리'!$D$5:$D$1558,$Q287,'소재개발 실험항목_Total_AX팀 관리'!$E$5:$E$1558,$R287,'소재개발 실험항목_Total_AX팀 관리'!$F$5:$F$1558,$S287)</f>
        <v>0</v>
      </c>
      <c r="W287" s="725">
        <f t="shared" si="7"/>
        <v>0</v>
      </c>
      <c r="X287" s="725">
        <f t="shared" si="7"/>
        <v>0</v>
      </c>
    </row>
    <row r="288" spans="1:24" hidden="1">
      <c r="A288" s="717"/>
      <c r="B288" s="717"/>
      <c r="C288" s="717"/>
      <c r="D288" s="717"/>
      <c r="E288" s="717"/>
      <c r="F288" s="717"/>
      <c r="G288" s="717"/>
      <c r="H288" s="717"/>
      <c r="I288" s="717"/>
      <c r="J288" s="717"/>
      <c r="K288" s="717"/>
      <c r="L288" s="717"/>
      <c r="M288" s="717"/>
      <c r="N288" s="717"/>
      <c r="O288" s="717"/>
      <c r="P288" s="717" t="s">
        <v>752</v>
      </c>
      <c r="Q288" s="717" t="s">
        <v>2979</v>
      </c>
      <c r="R288" s="717" t="s">
        <v>174</v>
      </c>
      <c r="S288" s="717" t="s">
        <v>818</v>
      </c>
      <c r="T288" s="720" t="str" cm="1">
        <f t="array" ref="T288">_xlfn.TEXTJOIN("→",TRUE,_xlfn.UNIQUE(TRIM(CLEAN(_xlfn._xlws.FILTER('소재개발 실험항목_Total_AX팀 관리'!$H$5:$H$1558,('소재개발 실험항목_Total_AX팀 관리'!$C$5:$C$1558=$P288)*('소재개발 실험항목_Total_AX팀 관리'!$D$5:$D$1558=$Q288)*('소재개발 실험항목_Total_AX팀 관리'!$E$5:$E$1558=$R288)*('소재개발 실험항목_Total_AX팀 관리'!$F$5:$F$1558=$S288)*('소재개발 실험항목_Total_AX팀 관리'!$H$5:$H$1558&lt;&gt;""),"")))))</f>
        <v>업체 데이터 사용중</v>
      </c>
      <c r="U288" s="726">
        <f>SUMIFS('소재개발 실험항목_Total_AX팀 관리'!$V$5:$V$1558,'소재개발 실험항목_Total_AX팀 관리'!$C$5:$C$1558,$P288,'소재개발 실험항목_Total_AX팀 관리'!$D$5:$D$1558,$Q288,'소재개발 실험항목_Total_AX팀 관리'!$E$5:$E$1558,$R288,'소재개발 실험항목_Total_AX팀 관리'!$F$5:$F$1558,$S288)</f>
        <v>0</v>
      </c>
      <c r="V288" s="726">
        <f>SUMIFS('소재개발 실험항목_Total_AX팀 관리'!$Y$5:$Y$1558,'소재개발 실험항목_Total_AX팀 관리'!$C$5:$C$1558,$P288,'소재개발 실험항목_Total_AX팀 관리'!$D$5:$D$1558,$Q288,'소재개발 실험항목_Total_AX팀 관리'!$E$5:$E$1558,$R288,'소재개발 실험항목_Total_AX팀 관리'!$F$5:$F$1558,$S288)</f>
        <v>0</v>
      </c>
      <c r="W288" s="727">
        <f t="shared" si="7"/>
        <v>0</v>
      </c>
      <c r="X288" s="727">
        <f t="shared" si="7"/>
        <v>0</v>
      </c>
    </row>
    <row r="289" spans="1:24" hidden="1">
      <c r="A289" s="717"/>
      <c r="B289" s="717"/>
      <c r="C289" s="717"/>
      <c r="D289" s="717"/>
      <c r="E289" s="717"/>
      <c r="F289" s="717"/>
      <c r="G289" s="717"/>
      <c r="H289" s="717"/>
      <c r="I289" s="717"/>
      <c r="J289" s="717"/>
      <c r="K289" s="717"/>
      <c r="L289" s="717"/>
      <c r="M289" s="717"/>
      <c r="N289" s="717"/>
      <c r="O289" s="717"/>
      <c r="P289" s="717" t="s">
        <v>752</v>
      </c>
      <c r="Q289" s="717" t="s">
        <v>2979</v>
      </c>
      <c r="R289" s="717" t="s">
        <v>174</v>
      </c>
      <c r="S289" s="717" t="s">
        <v>839</v>
      </c>
      <c r="T289" s="720" t="str" cm="1">
        <f t="array" ref="T289">_xlfn.TEXTJOIN("→",TRUE,_xlfn.UNIQUE(TRIM(CLEAN(_xlfn._xlws.FILTER('소재개발 실험항목_Total_AX팀 관리'!$H$5:$H$1558,('소재개발 실험항목_Total_AX팀 관리'!$C$5:$C$1558=$P289)*('소재개발 실험항목_Total_AX팀 관리'!$D$5:$D$1558=$Q289)*('소재개발 실험항목_Total_AX팀 관리'!$E$5:$E$1558=$R289)*('소재개발 실험항목_Total_AX팀 관리'!$F$5:$F$1558=$S289)*('소재개발 실험항목_Total_AX팀 관리'!$H$5:$H$1558&lt;&gt;""),"")))))</f>
        <v>시료 준비→장비 세팅→전처리→샘플 loading 및 측정→장비 세척→data 추출 및 정리</v>
      </c>
      <c r="U289" s="724">
        <f>SUMIFS('소재개발 실험항목_Total_AX팀 관리'!$V$5:$V$1558,'소재개발 실험항목_Total_AX팀 관리'!$C$5:$C$1558,$P289,'소재개발 실험항목_Total_AX팀 관리'!$D$5:$D$1558,$Q289,'소재개발 실험항목_Total_AX팀 관리'!$E$5:$E$1558,$R289,'소재개발 실험항목_Total_AX팀 관리'!$F$5:$F$1558,$S289)</f>
        <v>288</v>
      </c>
      <c r="V289" s="724">
        <f>SUMIFS('소재개발 실험항목_Total_AX팀 관리'!$Y$5:$Y$1558,'소재개발 실험항목_Total_AX팀 관리'!$C$5:$C$1558,$P289,'소재개발 실험항목_Total_AX팀 관리'!$D$5:$D$1558,$Q289,'소재개발 실험항목_Total_AX팀 관리'!$E$5:$E$1558,$R289,'소재개발 실험항목_Total_AX팀 관리'!$F$5:$F$1558,$S289)</f>
        <v>374.40000000000003</v>
      </c>
      <c r="W289" s="725">
        <f t="shared" si="7"/>
        <v>0.16363636363636364</v>
      </c>
      <c r="X289" s="725">
        <f t="shared" si="7"/>
        <v>0.21272727272727274</v>
      </c>
    </row>
    <row r="290" spans="1:24" hidden="1">
      <c r="A290" s="717"/>
      <c r="B290" s="717"/>
      <c r="C290" s="717"/>
      <c r="D290" s="717"/>
      <c r="E290" s="717"/>
      <c r="F290" s="717"/>
      <c r="G290" s="717"/>
      <c r="H290" s="717"/>
      <c r="I290" s="717"/>
      <c r="J290" s="717"/>
      <c r="K290" s="717"/>
      <c r="L290" s="717"/>
      <c r="M290" s="717"/>
      <c r="N290" s="717"/>
      <c r="O290" s="717"/>
      <c r="P290" s="717" t="s">
        <v>752</v>
      </c>
      <c r="Q290" s="717" t="s">
        <v>2979</v>
      </c>
      <c r="R290" s="717" t="s">
        <v>174</v>
      </c>
      <c r="S290" s="717" t="s">
        <v>244</v>
      </c>
      <c r="T290" s="720" t="str" cm="1">
        <f t="array" ref="T290">_xlfn.TEXTJOIN("→",TRUE,_xlfn.UNIQUE(TRIM(CLEAN(_xlfn._xlws.FILTER('소재개발 실험항목_Total_AX팀 관리'!$H$5:$H$1558,('소재개발 실험항목_Total_AX팀 관리'!$C$5:$C$1558=$P290)*('소재개발 실험항목_Total_AX팀 관리'!$D$5:$D$1558=$Q290)*('소재개발 실험항목_Total_AX팀 관리'!$E$5:$E$1558=$R290)*('소재개발 실험항목_Total_AX팀 관리'!$F$5:$F$1558=$S290)*('소재개발 실험항목_Total_AX팀 관리'!$H$5:$H$1558&lt;&gt;""),"")))))</f>
        <v>샘플링→샘플 홀더 장비로 투입→이미지 생성→EDS 분석→Data 저장→샘플 홀더 자동 배출→샘플 홀더 클리닝</v>
      </c>
      <c r="U290" s="724">
        <f>SUMIFS('소재개발 실험항목_Total_AX팀 관리'!$V$5:$V$1558,'소재개발 실험항목_Total_AX팀 관리'!$C$5:$C$1558,$P290,'소재개발 실험항목_Total_AX팀 관리'!$D$5:$D$1558,$Q290,'소재개발 실험항목_Total_AX팀 관리'!$E$5:$E$1558,$R290,'소재개발 실험항목_Total_AX팀 관리'!$F$5:$F$1558,$S290)</f>
        <v>336</v>
      </c>
      <c r="V290" s="724">
        <f>SUMIFS('소재개발 실험항목_Total_AX팀 관리'!$Y$5:$Y$1558,'소재개발 실험항목_Total_AX팀 관리'!$C$5:$C$1558,$P290,'소재개발 실험항목_Total_AX팀 관리'!$D$5:$D$1558,$Q290,'소재개발 실험항목_Total_AX팀 관리'!$E$5:$E$1558,$R290,'소재개발 실험항목_Total_AX팀 관리'!$F$5:$F$1558,$S290)</f>
        <v>436.79999999999995</v>
      </c>
      <c r="W290" s="725">
        <f t="shared" si="7"/>
        <v>0.19090909090909092</v>
      </c>
      <c r="X290" s="725">
        <f t="shared" si="7"/>
        <v>0.24818181818181814</v>
      </c>
    </row>
    <row r="291" spans="1:24" hidden="1">
      <c r="A291" s="717"/>
      <c r="B291" s="717"/>
      <c r="C291" s="717"/>
      <c r="D291" s="717"/>
      <c r="E291" s="717"/>
      <c r="F291" s="717"/>
      <c r="G291" s="717"/>
      <c r="H291" s="717"/>
      <c r="I291" s="717"/>
      <c r="J291" s="717"/>
      <c r="K291" s="717"/>
      <c r="L291" s="717"/>
      <c r="M291" s="717"/>
      <c r="N291" s="717"/>
      <c r="O291" s="717"/>
      <c r="P291" s="717" t="s">
        <v>752</v>
      </c>
      <c r="Q291" s="717" t="s">
        <v>2979</v>
      </c>
      <c r="R291" s="717" t="s">
        <v>174</v>
      </c>
      <c r="S291" s="717" t="s">
        <v>3025</v>
      </c>
      <c r="T291" s="720" t="str" cm="1">
        <f t="array" ref="T291">_xlfn.TEXTJOIN("→",TRUE,_xlfn.UNIQUE(TRIM(CLEAN(_xlfn._xlws.FILTER('소재개발 실험항목_Total_AX팀 관리'!$H$5:$H$1558,('소재개발 실험항목_Total_AX팀 관리'!$C$5:$C$1558=$P291)*('소재개발 실험항목_Total_AX팀 관리'!$D$5:$D$1558=$Q291)*('소재개발 실험항목_Total_AX팀 관리'!$E$5:$E$1558=$R291)*('소재개발 실험항목_Total_AX팀 관리'!$F$5:$F$1558=$S291)*('소재개발 실험항목_Total_AX팀 관리'!$H$5:$H$1558&lt;&gt;""),"")))))</f>
        <v>업체 데이터 사용중</v>
      </c>
      <c r="U291" s="726">
        <f>SUMIFS('소재개발 실험항목_Total_AX팀 관리'!$V$5:$V$1558,'소재개발 실험항목_Total_AX팀 관리'!$C$5:$C$1558,$P291,'소재개발 실험항목_Total_AX팀 관리'!$D$5:$D$1558,$Q291,'소재개발 실험항목_Total_AX팀 관리'!$E$5:$E$1558,$R291,'소재개발 실험항목_Total_AX팀 관리'!$F$5:$F$1558,$S291)</f>
        <v>0</v>
      </c>
      <c r="V291" s="726">
        <f>SUMIFS('소재개발 실험항목_Total_AX팀 관리'!$Y$5:$Y$1558,'소재개발 실험항목_Total_AX팀 관리'!$C$5:$C$1558,$P291,'소재개발 실험항목_Total_AX팀 관리'!$D$5:$D$1558,$Q291,'소재개발 실험항목_Total_AX팀 관리'!$E$5:$E$1558,$R291,'소재개발 실험항목_Total_AX팀 관리'!$F$5:$F$1558,$S291)</f>
        <v>0</v>
      </c>
      <c r="W291" s="727">
        <f t="shared" si="7"/>
        <v>0</v>
      </c>
      <c r="X291" s="727">
        <f t="shared" si="7"/>
        <v>0</v>
      </c>
    </row>
    <row r="292" spans="1:24" hidden="1">
      <c r="A292" s="717"/>
      <c r="B292" s="717"/>
      <c r="C292" s="717"/>
      <c r="D292" s="717"/>
      <c r="E292" s="717"/>
      <c r="F292" s="717"/>
      <c r="G292" s="717"/>
      <c r="H292" s="717"/>
      <c r="I292" s="717"/>
      <c r="J292" s="717"/>
      <c r="K292" s="717"/>
      <c r="L292" s="717"/>
      <c r="M292" s="717"/>
      <c r="N292" s="717"/>
      <c r="O292" s="717"/>
      <c r="P292" s="717" t="s">
        <v>752</v>
      </c>
      <c r="Q292" s="717" t="s">
        <v>2979</v>
      </c>
      <c r="R292" s="717" t="s">
        <v>174</v>
      </c>
      <c r="S292" s="717" t="s">
        <v>94</v>
      </c>
      <c r="T292" s="720" t="str" cm="1">
        <f t="array" ref="T292">_xlfn.TEXTJOIN("→",TRUE,_xlfn.UNIQUE(TRIM(CLEAN(_xlfn._xlws.FILTER('소재개발 실험항목_Total_AX팀 관리'!$H$5:$H$1558,('소재개발 실험항목_Total_AX팀 관리'!$C$5:$C$1558=$P292)*('소재개발 실험항목_Total_AX팀 관리'!$D$5:$D$1558=$Q292)*('소재개발 실험항목_Total_AX팀 관리'!$E$5:$E$1558=$R292)*('소재개발 실험항목_Total_AX팀 관리'!$F$5:$F$1558=$S292)*('소재개발 실험항목_Total_AX팀 관리'!$H$5:$H$1558&lt;&gt;""),"")))))</f>
        <v>샘플 소분→샘플링→XRD 측정→Data 변환 및 fitting→세척 및 정리</v>
      </c>
      <c r="U292" s="724">
        <f>SUMIFS('소재개발 실험항목_Total_AX팀 관리'!$V$5:$V$1558,'소재개발 실험항목_Total_AX팀 관리'!$C$5:$C$1558,$P292,'소재개발 실험항목_Total_AX팀 관리'!$D$5:$D$1558,$Q292,'소재개발 실험항목_Total_AX팀 관리'!$E$5:$E$1558,$R292,'소재개발 실험항목_Total_AX팀 관리'!$F$5:$F$1558,$S292)</f>
        <v>153</v>
      </c>
      <c r="V292" s="724">
        <f>SUMIFS('소재개발 실험항목_Total_AX팀 관리'!$Y$5:$Y$1558,'소재개발 실험항목_Total_AX팀 관리'!$C$5:$C$1558,$P292,'소재개발 실험항목_Total_AX팀 관리'!$D$5:$D$1558,$Q292,'소재개발 실험항목_Total_AX팀 관리'!$E$5:$E$1558,$R292,'소재개발 실험항목_Total_AX팀 관리'!$F$5:$F$1558,$S292)</f>
        <v>198.89999999999998</v>
      </c>
      <c r="W292" s="725">
        <f t="shared" si="7"/>
        <v>8.693181818181818E-2</v>
      </c>
      <c r="X292" s="725">
        <f t="shared" si="7"/>
        <v>0.11301136363636362</v>
      </c>
    </row>
    <row r="293" spans="1:24" ht="32" hidden="1">
      <c r="A293" s="717"/>
      <c r="B293" s="717"/>
      <c r="C293" s="717"/>
      <c r="D293" s="717"/>
      <c r="E293" s="717"/>
      <c r="F293" s="717"/>
      <c r="G293" s="717"/>
      <c r="H293" s="717"/>
      <c r="I293" s="717"/>
      <c r="J293" s="717"/>
      <c r="K293" s="717"/>
      <c r="L293" s="717"/>
      <c r="M293" s="717"/>
      <c r="N293" s="717"/>
      <c r="O293" s="717"/>
      <c r="P293" s="717" t="s">
        <v>752</v>
      </c>
      <c r="Q293" s="717" t="s">
        <v>2980</v>
      </c>
      <c r="R293" s="717" t="s">
        <v>2985</v>
      </c>
      <c r="S293" s="717" t="s">
        <v>346</v>
      </c>
      <c r="T293" s="720" t="str" cm="1">
        <f t="array" ref="T293">_xlfn.TEXTJOIN("→",TRUE,_xlfn.UNIQUE(TRIM(CLEAN(_xlfn._xlws.FILTER('소재개발 실험항목_Total_AX팀 관리'!$H$5:$H$1558,('소재개발 실험항목_Total_AX팀 관리'!$C$5:$C$1558=$P293)*('소재개발 실험항목_Total_AX팀 관리'!$D$5:$D$1558=$Q293)*('소재개발 실험항목_Total_AX팀 관리'!$E$5:$E$1558=$R293)*('소재개발 실험항목_Total_AX팀 관리'!$F$5:$F$1558=$S293)*('소재개발 실험항목_Total_AX팀 관리'!$H$5:$H$1558&lt;&gt;""),"")))))</f>
        <v>모노셀 제작용 양극/음극 타발→양/음극 tap 닦기→샘플 질량 측정→샘플 선별→압연진행→최종 압연진행→target porosity에 맞게 압연 되었는지 측정→모노셀 건조→샘플 전달→샘플 수령→전해액 주액→전해액 wetting→lamination→주액된 모노셀의 활성화 공정→모노셀 resealing</v>
      </c>
      <c r="U293" s="724">
        <f>SUMIFS('소재개발 실험항목_Total_AX팀 관리'!$V$5:$V$1558,'소재개발 실험항목_Total_AX팀 관리'!$C$5:$C$1558,$P293,'소재개발 실험항목_Total_AX팀 관리'!$D$5:$D$1558,$Q293,'소재개발 실험항목_Total_AX팀 관리'!$E$5:$E$1558,$R293,'소재개발 실험항목_Total_AX팀 관리'!$F$5:$F$1558,$S293)</f>
        <v>1824</v>
      </c>
      <c r="V293" s="724">
        <f>SUMIFS('소재개발 실험항목_Total_AX팀 관리'!$Y$5:$Y$1558,'소재개발 실험항목_Total_AX팀 관리'!$C$5:$C$1558,$P293,'소재개발 실험항목_Total_AX팀 관리'!$D$5:$D$1558,$Q293,'소재개발 실험항목_Total_AX팀 관리'!$E$5:$E$1558,$R293,'소재개발 실험항목_Total_AX팀 관리'!$F$5:$F$1558,$S293)</f>
        <v>2371.1999999999998</v>
      </c>
      <c r="W293" s="725">
        <f t="shared" si="7"/>
        <v>1.0363636363636364</v>
      </c>
      <c r="X293" s="725">
        <f t="shared" si="7"/>
        <v>1.3472727272727272</v>
      </c>
    </row>
    <row r="294" spans="1:24" hidden="1">
      <c r="A294" s="717"/>
      <c r="B294" s="717"/>
      <c r="C294" s="717"/>
      <c r="D294" s="717"/>
      <c r="E294" s="717"/>
      <c r="F294" s="717"/>
      <c r="G294" s="717"/>
      <c r="H294" s="717"/>
      <c r="I294" s="717"/>
      <c r="J294" s="717"/>
      <c r="K294" s="717"/>
      <c r="L294" s="717"/>
      <c r="M294" s="717"/>
      <c r="N294" s="717"/>
      <c r="O294" s="717"/>
      <c r="P294" s="717" t="s">
        <v>752</v>
      </c>
      <c r="Q294" s="717" t="s">
        <v>2980</v>
      </c>
      <c r="R294" s="717" t="s">
        <v>2985</v>
      </c>
      <c r="S294" s="717" t="s">
        <v>3026</v>
      </c>
      <c r="T294" s="720" t="str" cm="1">
        <f t="array" ref="T294">_xlfn.TEXTJOIN("→",TRUE,_xlfn.UNIQUE(TRIM(CLEAN(_xlfn._xlws.FILTER('소재개발 실험항목_Total_AX팀 관리'!$H$5:$H$1558,('소재개발 실험항목_Total_AX팀 관리'!$C$5:$C$1558=$P294)*('소재개발 실험항목_Total_AX팀 관리'!$D$5:$D$1558=$Q294)*('소재개발 실험항목_Total_AX팀 관리'!$E$5:$E$1558=$R294)*('소재개발 실험항목_Total_AX팀 관리'!$F$5:$F$1558=$S294)*('소재개발 실험항목_Total_AX팀 관리'!$H$5:$H$1558&lt;&gt;""),"")))))</f>
        <v>샘플 분리→샘플 이물 제거→파우치를 이용해 샘플 제조→건조→전해액 주액→진공압착→샘플 제조 완료</v>
      </c>
      <c r="U294" s="724">
        <f>SUMIFS('소재개발 실험항목_Total_AX팀 관리'!$V$5:$V$1558,'소재개발 실험항목_Total_AX팀 관리'!$C$5:$C$1558,$P294,'소재개발 실험항목_Total_AX팀 관리'!$D$5:$D$1558,$Q294,'소재개발 실험항목_Total_AX팀 관리'!$E$5:$E$1558,$R294,'소재개발 실험항목_Total_AX팀 관리'!$F$5:$F$1558,$S294)</f>
        <v>408</v>
      </c>
      <c r="V294" s="724">
        <f>SUMIFS('소재개발 실험항목_Total_AX팀 관리'!$Y$5:$Y$1558,'소재개발 실험항목_Total_AX팀 관리'!$C$5:$C$1558,$P294,'소재개발 실험항목_Total_AX팀 관리'!$D$5:$D$1558,$Q294,'소재개발 실험항목_Total_AX팀 관리'!$E$5:$E$1558,$R294,'소재개발 실험항목_Total_AX팀 관리'!$F$5:$F$1558,$S294)</f>
        <v>530.40000000000009</v>
      </c>
      <c r="W294" s="725">
        <f t="shared" si="7"/>
        <v>0.23181818181818181</v>
      </c>
      <c r="X294" s="725">
        <f t="shared" si="7"/>
        <v>0.30136363636363639</v>
      </c>
    </row>
    <row r="295" spans="1:24" hidden="1">
      <c r="A295" s="717"/>
      <c r="B295" s="717"/>
      <c r="C295" s="717"/>
      <c r="D295" s="717"/>
      <c r="E295" s="717"/>
      <c r="F295" s="717"/>
      <c r="G295" s="717"/>
      <c r="H295" s="717"/>
      <c r="I295" s="717"/>
      <c r="J295" s="717"/>
      <c r="K295" s="717"/>
      <c r="L295" s="717"/>
      <c r="M295" s="717"/>
      <c r="N295" s="717"/>
      <c r="O295" s="717"/>
      <c r="P295" s="717" t="s">
        <v>752</v>
      </c>
      <c r="Q295" s="717" t="s">
        <v>2980</v>
      </c>
      <c r="R295" s="717" t="s">
        <v>2985</v>
      </c>
      <c r="S295" s="717" t="s">
        <v>319</v>
      </c>
      <c r="T295" s="720" t="str" cm="1">
        <f t="array" ref="T295">_xlfn.TEXTJOIN("→",TRUE,_xlfn.UNIQUE(TRIM(CLEAN(_xlfn._xlws.FILTER('소재개발 실험항목_Total_AX팀 관리'!$H$5:$H$1558,('소재개발 실험항목_Total_AX팀 관리'!$C$5:$C$1558=$P295)*('소재개발 실험항목_Total_AX팀 관리'!$D$5:$D$1558=$Q295)*('소재개발 실험항목_Total_AX팀 관리'!$E$5:$E$1558=$R295)*('소재개발 실험항목_Total_AX팀 관리'!$F$5:$F$1558=$S295)*('소재개발 실험항목_Total_AX팀 관리'!$H$5:$H$1558&lt;&gt;""),"")))))</f>
        <v>코인셀용 양/음극 타발→무게 측정/기록→두께 측정/기록→Li metal 타발→분리막 타발→부품 준비→코인셀 조립→코인셀 조립 후 OCV 측정</v>
      </c>
      <c r="U295" s="724">
        <f>SUMIFS('소재개발 실험항목_Total_AX팀 관리'!$V$5:$V$1558,'소재개발 실험항목_Total_AX팀 관리'!$C$5:$C$1558,$P295,'소재개발 실험항목_Total_AX팀 관리'!$D$5:$D$1558,$Q295,'소재개발 실험항목_Total_AX팀 관리'!$E$5:$E$1558,$R295,'소재개발 실험항목_Total_AX팀 관리'!$F$5:$F$1558,$S295)</f>
        <v>408</v>
      </c>
      <c r="V295" s="724">
        <f>SUMIFS('소재개발 실험항목_Total_AX팀 관리'!$Y$5:$Y$1558,'소재개발 실험항목_Total_AX팀 관리'!$C$5:$C$1558,$P295,'소재개발 실험항목_Total_AX팀 관리'!$D$5:$D$1558,$Q295,'소재개발 실험항목_Total_AX팀 관리'!$E$5:$E$1558,$R295,'소재개발 실험항목_Total_AX팀 관리'!$F$5:$F$1558,$S295)</f>
        <v>530.4</v>
      </c>
      <c r="W295" s="725">
        <f t="shared" si="7"/>
        <v>0.23181818181818181</v>
      </c>
      <c r="X295" s="725">
        <f t="shared" si="7"/>
        <v>0.30136363636363633</v>
      </c>
    </row>
    <row r="296" spans="1:24" hidden="1">
      <c r="A296" s="717"/>
      <c r="B296" s="717"/>
      <c r="C296" s="717"/>
      <c r="D296" s="717"/>
      <c r="E296" s="717"/>
      <c r="F296" s="717"/>
      <c r="G296" s="717"/>
      <c r="H296" s="717"/>
      <c r="I296" s="717"/>
      <c r="J296" s="717"/>
      <c r="K296" s="717"/>
      <c r="L296" s="717"/>
      <c r="M296" s="717"/>
      <c r="N296" s="717"/>
      <c r="O296" s="717"/>
      <c r="P296" s="717" t="s">
        <v>752</v>
      </c>
      <c r="Q296" s="717" t="s">
        <v>2980</v>
      </c>
      <c r="R296" s="717" t="s">
        <v>2040</v>
      </c>
      <c r="S296" s="717" t="s">
        <v>3027</v>
      </c>
      <c r="T296" s="720" t="str" cm="1">
        <f t="array" ref="T296">_xlfn.TEXTJOIN("→",TRUE,_xlfn.UNIQUE(TRIM(CLEAN(_xlfn._xlws.FILTER('소재개발 실험항목_Total_AX팀 관리'!$H$5:$H$1558,('소재개발 실험항목_Total_AX팀 관리'!$C$5:$C$1558=$P296)*('소재개발 실험항목_Total_AX팀 관리'!$D$5:$D$1558=$Q296)*('소재개발 실험항목_Total_AX팀 관리'!$E$5:$E$1558=$R296)*('소재개발 실험항목_Total_AX팀 관리'!$F$5:$F$1558=$S296)*('소재개발 실험항목_Total_AX팀 관리'!$H$5:$H$1558&lt;&gt;""),"")))))</f>
        <v>1차 재료 계량→2차 계량→고형분 맞추기→1차 믹싱→뭉친부분 풀어주기→2차 믹싱→장비 세척 및 정리</v>
      </c>
      <c r="U296" s="724">
        <f>SUMIFS('소재개발 실험항목_Total_AX팀 관리'!$V$5:$V$1558,'소재개발 실험항목_Total_AX팀 관리'!$C$5:$C$1558,$P296,'소재개발 실험항목_Total_AX팀 관리'!$D$5:$D$1558,$Q296,'소재개발 실험항목_Total_AX팀 관리'!$E$5:$E$1558,$R296,'소재개발 실험항목_Total_AX팀 관리'!$F$5:$F$1558,$S296)</f>
        <v>168</v>
      </c>
      <c r="V296" s="724">
        <f>SUMIFS('소재개발 실험항목_Total_AX팀 관리'!$Y$5:$Y$1558,'소재개발 실험항목_Total_AX팀 관리'!$C$5:$C$1558,$P296,'소재개발 실험항목_Total_AX팀 관리'!$D$5:$D$1558,$Q296,'소재개발 실험항목_Total_AX팀 관리'!$E$5:$E$1558,$R296,'소재개발 실험항목_Total_AX팀 관리'!$F$5:$F$1558,$S296)</f>
        <v>218.39999999999998</v>
      </c>
      <c r="W296" s="725">
        <f t="shared" si="7"/>
        <v>9.5454545454545459E-2</v>
      </c>
      <c r="X296" s="725">
        <f t="shared" si="7"/>
        <v>0.12409090909090907</v>
      </c>
    </row>
    <row r="297" spans="1:24" hidden="1">
      <c r="A297" s="717"/>
      <c r="B297" s="717"/>
      <c r="C297" s="717"/>
      <c r="D297" s="717"/>
      <c r="E297" s="717"/>
      <c r="F297" s="717"/>
      <c r="G297" s="717"/>
      <c r="H297" s="717"/>
      <c r="I297" s="717"/>
      <c r="J297" s="717"/>
      <c r="K297" s="717"/>
      <c r="L297" s="717"/>
      <c r="M297" s="717"/>
      <c r="N297" s="717"/>
      <c r="O297" s="717"/>
      <c r="P297" s="717" t="s">
        <v>752</v>
      </c>
      <c r="Q297" s="717" t="s">
        <v>2980</v>
      </c>
      <c r="R297" s="717" t="s">
        <v>1949</v>
      </c>
      <c r="S297" s="717" t="s">
        <v>3003</v>
      </c>
      <c r="T297" s="720" t="str" cm="1">
        <f t="array" ref="T297">_xlfn.TEXTJOIN("→",TRUE,_xlfn.UNIQUE(TRIM(CLEAN(_xlfn._xlws.FILTER('소재개발 실험항목_Total_AX팀 관리'!$H$5:$H$1558,('소재개발 실험항목_Total_AX팀 관리'!$C$5:$C$1558=$P297)*('소재개발 실험항목_Total_AX팀 관리'!$D$5:$D$1558=$Q297)*('소재개발 실험항목_Total_AX팀 관리'!$E$5:$E$1558=$R297)*('소재개발 실험항목_Total_AX팀 관리'!$F$5:$F$1558=$S297)*('소재개발 실험항목_Total_AX팀 관리'!$H$5:$H$1558&lt;&gt;""),"")))))</f>
        <v>소재준비 (이송)→코팅→건조→장비 세척 및 정리→압연</v>
      </c>
      <c r="U297" s="724">
        <f>SUMIFS('소재개발 실험항목_Total_AX팀 관리'!$V$5:$V$1558,'소재개발 실험항목_Total_AX팀 관리'!$C$5:$C$1558,$P297,'소재개발 실험항목_Total_AX팀 관리'!$D$5:$D$1558,$Q297,'소재개발 실험항목_Total_AX팀 관리'!$E$5:$E$1558,$R297,'소재개발 실험항목_Total_AX팀 관리'!$F$5:$F$1558,$S297)</f>
        <v>264</v>
      </c>
      <c r="V297" s="724">
        <f>SUMIFS('소재개발 실험항목_Total_AX팀 관리'!$Y$5:$Y$1558,'소재개발 실험항목_Total_AX팀 관리'!$C$5:$C$1558,$P297,'소재개발 실험항목_Total_AX팀 관리'!$D$5:$D$1558,$Q297,'소재개발 실험항목_Total_AX팀 관리'!$E$5:$E$1558,$R297,'소재개발 실험항목_Total_AX팀 관리'!$F$5:$F$1558,$S297)</f>
        <v>343.2</v>
      </c>
      <c r="W297" s="725">
        <f t="shared" si="7"/>
        <v>0.15</v>
      </c>
      <c r="X297" s="725">
        <f t="shared" si="7"/>
        <v>0.19500000000000001</v>
      </c>
    </row>
    <row r="298" spans="1:24" hidden="1">
      <c r="A298" s="717"/>
      <c r="B298" s="717"/>
      <c r="C298" s="717"/>
      <c r="D298" s="717"/>
      <c r="E298" s="717"/>
      <c r="F298" s="717"/>
      <c r="G298" s="717"/>
      <c r="H298" s="717"/>
      <c r="I298" s="717"/>
      <c r="J298" s="717"/>
      <c r="K298" s="717"/>
      <c r="L298" s="717"/>
      <c r="M298" s="717"/>
      <c r="N298" s="717"/>
      <c r="O298" s="717"/>
      <c r="P298" s="717" t="s">
        <v>752</v>
      </c>
      <c r="Q298" s="717" t="s">
        <v>2981</v>
      </c>
      <c r="R298" s="717" t="s">
        <v>2986</v>
      </c>
      <c r="S298" s="717" t="s">
        <v>3004</v>
      </c>
      <c r="T298" s="720" t="str" cm="1">
        <f t="array" ref="T298">_xlfn.TEXTJOIN("→",TRUE,_xlfn.UNIQUE(TRIM(CLEAN(_xlfn._xlws.FILTER('소재개발 실험항목_Total_AX팀 관리'!$H$5:$H$1558,('소재개발 실험항목_Total_AX팀 관리'!$C$5:$C$1558=$P298)*('소재개발 실험항목_Total_AX팀 관리'!$D$5:$D$1558=$Q298)*('소재개발 실험항목_Total_AX팀 관리'!$E$5:$E$1558=$R298)*('소재개발 실험항목_Total_AX팀 관리'!$F$5:$F$1558=$S298)*('소재개발 실험항목_Total_AX팀 관리'!$H$5:$H$1558&lt;&gt;""),"")))))</f>
        <v>셀 평가 (고온저장)</v>
      </c>
      <c r="U298" s="724">
        <f>SUMIFS('소재개발 실험항목_Total_AX팀 관리'!$V$5:$V$1558,'소재개발 실험항목_Total_AX팀 관리'!$C$5:$C$1558,$P298,'소재개발 실험항목_Total_AX팀 관리'!$D$5:$D$1558,$Q298,'소재개발 실험항목_Total_AX팀 관리'!$E$5:$E$1558,$R298,'소재개발 실험항목_Total_AX팀 관리'!$F$5:$F$1558,$S298)</f>
        <v>72</v>
      </c>
      <c r="V298" s="724">
        <f>SUMIFS('소재개발 실험항목_Total_AX팀 관리'!$Y$5:$Y$1558,'소재개발 실험항목_Total_AX팀 관리'!$C$5:$C$1558,$P298,'소재개발 실험항목_Total_AX팀 관리'!$D$5:$D$1558,$Q298,'소재개발 실험항목_Total_AX팀 관리'!$E$5:$E$1558,$R298,'소재개발 실험항목_Total_AX팀 관리'!$F$5:$F$1558,$S298)</f>
        <v>93.6</v>
      </c>
      <c r="W298" s="725">
        <f t="shared" si="7"/>
        <v>4.0909090909090909E-2</v>
      </c>
      <c r="X298" s="725">
        <f t="shared" si="7"/>
        <v>5.3181818181818177E-2</v>
      </c>
    </row>
    <row r="299" spans="1:24" hidden="1">
      <c r="A299" s="717"/>
      <c r="B299" s="717"/>
      <c r="C299" s="717"/>
      <c r="D299" s="717"/>
      <c r="E299" s="717"/>
      <c r="F299" s="717"/>
      <c r="G299" s="717"/>
      <c r="H299" s="717"/>
      <c r="I299" s="717"/>
      <c r="J299" s="717"/>
      <c r="K299" s="717"/>
      <c r="L299" s="717"/>
      <c r="M299" s="717"/>
      <c r="N299" s="717"/>
      <c r="O299" s="717"/>
      <c r="P299" s="717" t="s">
        <v>752</v>
      </c>
      <c r="Q299" s="717" t="s">
        <v>2981</v>
      </c>
      <c r="R299" s="717" t="s">
        <v>2986</v>
      </c>
      <c r="S299" s="717" t="s">
        <v>3005</v>
      </c>
      <c r="T299" s="720" t="str" cm="1">
        <f t="array" ref="T299">_xlfn.TEXTJOIN("→",TRUE,_xlfn.UNIQUE(TRIM(CLEAN(_xlfn._xlws.FILTER('소재개발 실험항목_Total_AX팀 관리'!$H$5:$H$1558,('소재개발 실험항목_Total_AX팀 관리'!$C$5:$C$1558=$P299)*('소재개발 실험항목_Total_AX팀 관리'!$D$5:$D$1558=$Q299)*('소재개발 실험항목_Total_AX팀 관리'!$E$5:$E$1558=$R299)*('소재개발 실험항목_Total_AX팀 관리'!$F$5:$F$1558=$S299)*('소재개발 실험항목_Total_AX팀 관리'!$H$5:$H$1558&lt;&gt;""),"")))))</f>
        <v>모노셀 용량 및 HPPC 평가→Data 추출 및 정리→모노셀 선별</v>
      </c>
      <c r="U299" s="724">
        <f>SUMIFS('소재개발 실험항목_Total_AX팀 관리'!$V$5:$V$1558,'소재개발 실험항목_Total_AX팀 관리'!$C$5:$C$1558,$P299,'소재개발 실험항목_Total_AX팀 관리'!$D$5:$D$1558,$Q299,'소재개발 실험항목_Total_AX팀 관리'!$E$5:$E$1558,$R299,'소재개발 실험항목_Total_AX팀 관리'!$F$5:$F$1558,$S299)</f>
        <v>482.4</v>
      </c>
      <c r="V299" s="724">
        <f>SUMIFS('소재개발 실험항목_Total_AX팀 관리'!$Y$5:$Y$1558,'소재개발 실험항목_Total_AX팀 관리'!$C$5:$C$1558,$P299,'소재개발 실험항목_Total_AX팀 관리'!$D$5:$D$1558,$Q299,'소재개발 실험항목_Total_AX팀 관리'!$E$5:$E$1558,$R299,'소재개발 실험항목_Total_AX팀 관리'!$F$5:$F$1558,$S299)</f>
        <v>627.12</v>
      </c>
      <c r="W299" s="725">
        <f t="shared" si="7"/>
        <v>0.27409090909090905</v>
      </c>
      <c r="X299" s="725">
        <f t="shared" si="7"/>
        <v>0.35631818181818181</v>
      </c>
    </row>
    <row r="300" spans="1:24" hidden="1">
      <c r="A300" s="717"/>
      <c r="B300" s="717"/>
      <c r="C300" s="717"/>
      <c r="D300" s="717"/>
      <c r="E300" s="717"/>
      <c r="F300" s="717"/>
      <c r="G300" s="717"/>
      <c r="H300" s="717"/>
      <c r="I300" s="717"/>
      <c r="J300" s="717"/>
      <c r="K300" s="717"/>
      <c r="L300" s="717"/>
      <c r="M300" s="717"/>
      <c r="N300" s="717"/>
      <c r="O300" s="717"/>
      <c r="P300" s="717" t="s">
        <v>752</v>
      </c>
      <c r="Q300" s="717" t="s">
        <v>2981</v>
      </c>
      <c r="R300" s="717" t="s">
        <v>2986</v>
      </c>
      <c r="S300" s="717" t="s">
        <v>3006</v>
      </c>
      <c r="T300" s="720" t="str" cm="1">
        <f t="array" ref="T300">_xlfn.TEXTJOIN("→",TRUE,_xlfn.UNIQUE(TRIM(CLEAN(_xlfn._xlws.FILTER('소재개발 실험항목_Total_AX팀 관리'!$H$5:$H$1558,('소재개발 실험항목_Total_AX팀 관리'!$C$5:$C$1558=$P300)*('소재개발 실험항목_Total_AX팀 관리'!$D$5:$D$1558=$Q300)*('소재개발 실험항목_Total_AX팀 관리'!$E$5:$E$1558=$R300)*('소재개발 실험항목_Total_AX팀 관리'!$F$5:$F$1558=$S300)*('소재개발 실험항목_Total_AX팀 관리'!$H$5:$H$1558&lt;&gt;""),"")))))</f>
        <v>셀 평가 (고온수명)</v>
      </c>
      <c r="U300" s="724">
        <f>SUMIFS('소재개발 실험항목_Total_AX팀 관리'!$V$5:$V$1558,'소재개발 실험항목_Total_AX팀 관리'!$C$5:$C$1558,$P300,'소재개발 실험항목_Total_AX팀 관리'!$D$5:$D$1558,$Q300,'소재개발 실험항목_Total_AX팀 관리'!$E$5:$E$1558,$R300,'소재개발 실험항목_Total_AX팀 관리'!$F$5:$F$1558,$S300)</f>
        <v>72</v>
      </c>
      <c r="V300" s="724">
        <f>SUMIFS('소재개발 실험항목_Total_AX팀 관리'!$Y$5:$Y$1558,'소재개발 실험항목_Total_AX팀 관리'!$C$5:$C$1558,$P300,'소재개발 실험항목_Total_AX팀 관리'!$D$5:$D$1558,$Q300,'소재개발 실험항목_Total_AX팀 관리'!$E$5:$E$1558,$R300,'소재개발 실험항목_Total_AX팀 관리'!$F$5:$F$1558,$S300)</f>
        <v>93.6</v>
      </c>
      <c r="W300" s="725">
        <f t="shared" si="7"/>
        <v>4.0909090909090909E-2</v>
      </c>
      <c r="X300" s="725">
        <f t="shared" si="7"/>
        <v>5.3181818181818177E-2</v>
      </c>
    </row>
    <row r="301" spans="1:24" ht="32" hidden="1">
      <c r="A301" s="717"/>
      <c r="B301" s="717"/>
      <c r="C301" s="717"/>
      <c r="D301" s="717"/>
      <c r="E301" s="717"/>
      <c r="F301" s="717"/>
      <c r="G301" s="717"/>
      <c r="H301" s="717"/>
      <c r="I301" s="717"/>
      <c r="J301" s="717"/>
      <c r="K301" s="717"/>
      <c r="L301" s="717"/>
      <c r="M301" s="717"/>
      <c r="N301" s="717"/>
      <c r="O301" s="717"/>
      <c r="P301" s="717" t="s">
        <v>752</v>
      </c>
      <c r="Q301" s="717" t="s">
        <v>2981</v>
      </c>
      <c r="R301" s="717" t="s">
        <v>2987</v>
      </c>
      <c r="S301" s="717" t="s">
        <v>770</v>
      </c>
      <c r="T301" s="720" t="str" cm="1">
        <f t="array" ref="T301">_xlfn.TEXTJOIN("→",TRUE,_xlfn.UNIQUE(TRIM(CLEAN(_xlfn._xlws.FILTER('소재개발 실험항목_Total_AX팀 관리'!$H$5:$H$1558,('소재개발 실험항목_Total_AX팀 관리'!$C$5:$C$1558=$P301)*('소재개발 실험항목_Total_AX팀 관리'!$D$5:$D$1558=$Q301)*('소재개발 실험항목_Total_AX팀 관리'!$E$5:$E$1558=$R301)*('소재개발 실험항목_Total_AX팀 관리'!$F$5:$F$1558=$S301)*('소재개발 실험항목_Total_AX팀 관리'!$H$5:$H$1558&lt;&gt;""),"")))))</f>
        <v>비어있는 충방전 채널에 코인셀 체결→충방전 평가 진행→Data 정리 및 용량/효율 계산→그래프 생성→Rate 별 평가→Data 정리→가속 충방전 진행→Data 추출 및 정리→저온출력 평가 진행→챔버 온도 조정 및 Soaking 진행→추가 출력 평가 진행</v>
      </c>
      <c r="U301" s="724">
        <f>SUMIFS('소재개발 실험항목_Total_AX팀 관리'!$V$5:$V$1558,'소재개발 실험항목_Total_AX팀 관리'!$C$5:$C$1558,$P301,'소재개발 실험항목_Total_AX팀 관리'!$D$5:$D$1558,$Q301,'소재개발 실험항목_Total_AX팀 관리'!$E$5:$E$1558,$R301,'소재개발 실험항목_Total_AX팀 관리'!$F$5:$F$1558,$S301)</f>
        <v>1008</v>
      </c>
      <c r="V301" s="724">
        <f>SUMIFS('소재개발 실험항목_Total_AX팀 관리'!$Y$5:$Y$1558,'소재개발 실험항목_Total_AX팀 관리'!$C$5:$C$1558,$P301,'소재개발 실험항목_Total_AX팀 관리'!$D$5:$D$1558,$Q301,'소재개발 실험항목_Total_AX팀 관리'!$E$5:$E$1558,$R301,'소재개발 실험항목_Total_AX팀 관리'!$F$5:$F$1558,$S301)</f>
        <v>1310.3999999999999</v>
      </c>
      <c r="W301" s="725">
        <f t="shared" si="7"/>
        <v>0.57272727272727275</v>
      </c>
      <c r="X301" s="725">
        <f t="shared" si="7"/>
        <v>0.74454545454545451</v>
      </c>
    </row>
    <row r="302" spans="1:24" hidden="1">
      <c r="A302" s="717"/>
      <c r="B302" s="717"/>
      <c r="C302" s="717"/>
      <c r="D302" s="717"/>
      <c r="E302" s="717"/>
      <c r="F302" s="717"/>
      <c r="G302" s="717"/>
      <c r="H302" s="717"/>
      <c r="I302" s="717"/>
      <c r="J302" s="717"/>
      <c r="K302" s="717"/>
      <c r="L302" s="717"/>
      <c r="M302" s="717"/>
      <c r="N302" s="717"/>
      <c r="O302" s="717"/>
      <c r="P302" s="717" t="s">
        <v>86</v>
      </c>
      <c r="Q302" s="717" t="s">
        <v>2979</v>
      </c>
      <c r="R302" s="717" t="s">
        <v>2990</v>
      </c>
      <c r="S302" s="717" t="s">
        <v>1302</v>
      </c>
      <c r="T302" s="720" t="str" cm="1">
        <f t="array" ref="T302">_xlfn.TEXTJOIN("→",TRUE,_xlfn.UNIQUE(TRIM(CLEAN(_xlfn._xlws.FILTER('소재개발 실험항목_Total_AX팀 관리'!$H$5:$H$1558,('소재개발 실험항목_Total_AX팀 관리'!$C$5:$C$1558=$P302)*('소재개발 실험항목_Total_AX팀 관리'!$D$5:$D$1558=$Q302)*('소재개발 실험항목_Total_AX팀 관리'!$E$5:$E$1558=$R302)*('소재개발 실험항목_Total_AX팀 관리'!$F$5:$F$1558=$S302)*('소재개발 실험항목_Total_AX팀 관리'!$H$5:$H$1558&lt;&gt;""),"")))))</f>
        <v>셀 확보</v>
      </c>
      <c r="U302" s="724">
        <f>SUMIFS('소재개발 실험항목_Total_AX팀 관리'!$V$5:$V$1558,'소재개발 실험항목_Total_AX팀 관리'!$C$5:$C$1558,$P302,'소재개발 실험항목_Total_AX팀 관리'!$D$5:$D$1558,$Q302,'소재개발 실험항목_Total_AX팀 관리'!$E$5:$E$1558,$R302,'소재개발 실험항목_Total_AX팀 관리'!$F$5:$F$1558,$S302)</f>
        <v>561.6</v>
      </c>
      <c r="V302" s="724">
        <f>SUMIFS('소재개발 실험항목_Total_AX팀 관리'!$Y$5:$Y$1558,'소재개발 실험항목_Total_AX팀 관리'!$C$5:$C$1558,$P302,'소재개발 실험항목_Total_AX팀 관리'!$D$5:$D$1558,$Q302,'소재개발 실험항목_Total_AX팀 관리'!$E$5:$E$1558,$R302,'소재개발 실험항목_Total_AX팀 관리'!$F$5:$F$1558,$S302)</f>
        <v>864</v>
      </c>
      <c r="W302" s="725">
        <f t="shared" si="7"/>
        <v>0.31909090909090909</v>
      </c>
      <c r="X302" s="725">
        <f t="shared" si="7"/>
        <v>0.49090909090909091</v>
      </c>
    </row>
    <row r="303" spans="1:24" hidden="1">
      <c r="A303" s="717"/>
      <c r="B303" s="717"/>
      <c r="C303" s="717"/>
      <c r="D303" s="717"/>
      <c r="E303" s="717"/>
      <c r="F303" s="717"/>
      <c r="G303" s="717"/>
      <c r="H303" s="717"/>
      <c r="I303" s="717"/>
      <c r="J303" s="717"/>
      <c r="K303" s="717"/>
      <c r="L303" s="717"/>
      <c r="M303" s="717"/>
      <c r="N303" s="717"/>
      <c r="O303" s="717"/>
      <c r="P303" s="717" t="s">
        <v>86</v>
      </c>
      <c r="Q303" s="717" t="s">
        <v>2979</v>
      </c>
      <c r="R303" s="717" t="s">
        <v>2990</v>
      </c>
      <c r="S303" s="717" t="s">
        <v>3060</v>
      </c>
      <c r="T303" s="720" t="str" cm="1">
        <f t="array" ref="T303">_xlfn.TEXTJOIN("→",TRUE,_xlfn.UNIQUE(TRIM(CLEAN(_xlfn._xlws.FILTER('소재개발 실험항목_Total_AX팀 관리'!$H$5:$H$1558,('소재개발 실험항목_Total_AX팀 관리'!$C$5:$C$1558=$P303)*('소재개발 실험항목_Total_AX팀 관리'!$D$5:$D$1558=$Q303)*('소재개발 실험항목_Total_AX팀 관리'!$E$5:$E$1558=$R303)*('소재개발 실험항목_Total_AX팀 관리'!$F$5:$F$1558=$S303)*('소재개발 실험항목_Total_AX팀 관리'!$H$5:$H$1558&lt;&gt;""),"")))))</f>
        <v>분석 및 해석→셀 확보→분석</v>
      </c>
      <c r="U303" s="724">
        <f>SUMIFS('소재개발 실험항목_Total_AX팀 관리'!$V$5:$V$1558,'소재개발 실험항목_Total_AX팀 관리'!$C$5:$C$1558,$P303,'소재개발 실험항목_Total_AX팀 관리'!$D$5:$D$1558,$Q303,'소재개발 실험항목_Total_AX팀 관리'!$E$5:$E$1558,$R303,'소재개발 실험항목_Total_AX팀 관리'!$F$5:$F$1558,$S303)</f>
        <v>1404.0000000000002</v>
      </c>
      <c r="V303" s="724">
        <f>SUMIFS('소재개발 실험항목_Total_AX팀 관리'!$Y$5:$Y$1558,'소재개발 실험항목_Total_AX팀 관리'!$C$5:$C$1558,$P303,'소재개발 실험항목_Total_AX팀 관리'!$D$5:$D$1558,$Q303,'소재개발 실험항목_Total_AX팀 관리'!$E$5:$E$1558,$R303,'소재개발 실험항목_Total_AX팀 관리'!$F$5:$F$1558,$S303)</f>
        <v>2160</v>
      </c>
      <c r="W303" s="725">
        <f t="shared" si="7"/>
        <v>0.79772727272727284</v>
      </c>
      <c r="X303" s="725">
        <f t="shared" si="7"/>
        <v>1.2272727272727273</v>
      </c>
    </row>
    <row r="304" spans="1:24" hidden="1">
      <c r="A304" s="717"/>
      <c r="B304" s="717"/>
      <c r="C304" s="717"/>
      <c r="D304" s="717"/>
      <c r="E304" s="717"/>
      <c r="F304" s="717"/>
      <c r="G304" s="717"/>
      <c r="H304" s="717"/>
      <c r="I304" s="717"/>
      <c r="J304" s="717"/>
      <c r="K304" s="717"/>
      <c r="L304" s="717"/>
      <c r="M304" s="717"/>
      <c r="N304" s="717"/>
      <c r="O304" s="717"/>
      <c r="P304" s="717" t="s">
        <v>86</v>
      </c>
      <c r="Q304" s="717" t="s">
        <v>2979</v>
      </c>
      <c r="R304" s="717" t="s">
        <v>2983</v>
      </c>
      <c r="S304" s="717" t="s">
        <v>3058</v>
      </c>
      <c r="T304" s="720" t="str" cm="1">
        <f t="array" ref="T304">_xlfn.TEXTJOIN("→",TRUE,_xlfn.UNIQUE(TRIM(CLEAN(_xlfn._xlws.FILTER('소재개발 실험항목_Total_AX팀 관리'!$H$5:$H$1558,('소재개발 실험항목_Total_AX팀 관리'!$C$5:$C$1558=$P304)*('소재개발 실험항목_Total_AX팀 관리'!$D$5:$D$1558=$Q304)*('소재개발 실험항목_Total_AX팀 관리'!$E$5:$E$1558=$R304)*('소재개발 실험항목_Total_AX팀 관리'!$F$5:$F$1558=$S304)*('소재개발 실험항목_Total_AX팀 관리'!$H$5:$H$1558&lt;&gt;""),"")))))</f>
        <v>무게 측정/기록→두께 측정/기록</v>
      </c>
      <c r="U304" s="724">
        <f>SUMIFS('소재개발 실험항목_Total_AX팀 관리'!$V$5:$V$1558,'소재개발 실험항목_Total_AX팀 관리'!$C$5:$C$1558,$P304,'소재개발 실험항목_Total_AX팀 관리'!$D$5:$D$1558,$Q304,'소재개발 실험항목_Total_AX팀 관리'!$E$5:$E$1558,$R304,'소재개발 실험항목_Total_AX팀 관리'!$F$5:$F$1558,$S304)</f>
        <v>0</v>
      </c>
      <c r="V304" s="724">
        <f>SUMIFS('소재개발 실험항목_Total_AX팀 관리'!$Y$5:$Y$1558,'소재개발 실험항목_Total_AX팀 관리'!$C$5:$C$1558,$P304,'소재개발 실험항목_Total_AX팀 관리'!$D$5:$D$1558,$Q304,'소재개발 실험항목_Total_AX팀 관리'!$E$5:$E$1558,$R304,'소재개발 실험항목_Total_AX팀 관리'!$F$5:$F$1558,$S304)</f>
        <v>0</v>
      </c>
      <c r="W304" s="725">
        <f t="shared" si="7"/>
        <v>0</v>
      </c>
      <c r="X304" s="725">
        <f t="shared" si="7"/>
        <v>0</v>
      </c>
    </row>
    <row r="305" spans="1:24" hidden="1">
      <c r="A305" s="717"/>
      <c r="B305" s="717"/>
      <c r="C305" s="717"/>
      <c r="D305" s="717"/>
      <c r="E305" s="717"/>
      <c r="F305" s="717"/>
      <c r="G305" s="717"/>
      <c r="H305" s="717"/>
      <c r="I305" s="717"/>
      <c r="J305" s="717"/>
      <c r="K305" s="717"/>
      <c r="L305" s="717"/>
      <c r="M305" s="717"/>
      <c r="N305" s="717"/>
      <c r="O305" s="717"/>
      <c r="P305" s="717" t="s">
        <v>86</v>
      </c>
      <c r="Q305" s="717" t="s">
        <v>2979</v>
      </c>
      <c r="R305" s="717" t="s">
        <v>1064</v>
      </c>
      <c r="S305" s="717" t="s">
        <v>881</v>
      </c>
      <c r="T305" s="720" t="str" cm="1">
        <f t="array" ref="T305">_xlfn.TEXTJOIN("→",TRUE,_xlfn.UNIQUE(TRIM(CLEAN(_xlfn._xlws.FILTER('소재개발 실험항목_Total_AX팀 관리'!$H$5:$H$1558,('소재개발 실험항목_Total_AX팀 관리'!$C$5:$C$1558=$P305)*('소재개발 실험항목_Total_AX팀 관리'!$D$5:$D$1558=$Q305)*('소재개발 실험항목_Total_AX팀 관리'!$E$5:$E$1558=$R305)*('소재개발 실험항목_Total_AX팀 관리'!$F$5:$F$1558=$S305)*('소재개발 실험항목_Total_AX팀 관리'!$H$5:$H$1558&lt;&gt;""),"")))))</f>
        <v>샘플 정량화→샙플 정량화→적정준비→샘플투입→측정</v>
      </c>
      <c r="U305" s="724">
        <f>SUMIFS('소재개발 실험항목_Total_AX팀 관리'!$V$5:$V$1558,'소재개발 실험항목_Total_AX팀 관리'!$C$5:$C$1558,$P305,'소재개발 실험항목_Total_AX팀 관리'!$D$5:$D$1558,$Q305,'소재개발 실험항목_Total_AX팀 관리'!$E$5:$E$1558,$R305,'소재개발 실험항목_Total_AX팀 관리'!$F$5:$F$1558,$S305)</f>
        <v>18.000000000000004</v>
      </c>
      <c r="V305" s="724">
        <f>SUMIFS('소재개발 실험항목_Total_AX팀 관리'!$Y$5:$Y$1558,'소재개발 실험항목_Total_AX팀 관리'!$C$5:$C$1558,$P305,'소재개발 실험항목_Total_AX팀 관리'!$D$5:$D$1558,$Q305,'소재개발 실험항목_Total_AX팀 관리'!$E$5:$E$1558,$R305,'소재개발 실험항목_Total_AX팀 관리'!$F$5:$F$1558,$S305)</f>
        <v>4200</v>
      </c>
      <c r="W305" s="725">
        <f t="shared" si="7"/>
        <v>1.0227272727272729E-2</v>
      </c>
      <c r="X305" s="725">
        <f t="shared" si="7"/>
        <v>2.3863636363636362</v>
      </c>
    </row>
    <row r="306" spans="1:24" hidden="1">
      <c r="A306" s="717"/>
      <c r="B306" s="717"/>
      <c r="C306" s="717"/>
      <c r="D306" s="717"/>
      <c r="E306" s="717"/>
      <c r="F306" s="717"/>
      <c r="G306" s="717"/>
      <c r="H306" s="717"/>
      <c r="I306" s="717"/>
      <c r="J306" s="717"/>
      <c r="K306" s="717"/>
      <c r="L306" s="717"/>
      <c r="M306" s="717"/>
      <c r="N306" s="717"/>
      <c r="O306" s="717"/>
      <c r="P306" s="717" t="s">
        <v>86</v>
      </c>
      <c r="Q306" s="717" t="s">
        <v>2979</v>
      </c>
      <c r="R306" s="717" t="s">
        <v>1064</v>
      </c>
      <c r="S306" s="717" t="s">
        <v>3061</v>
      </c>
      <c r="T306" s="720" t="str" cm="1">
        <f t="array" ref="T306">_xlfn.TEXTJOIN("→",TRUE,_xlfn.UNIQUE(TRIM(CLEAN(_xlfn._xlws.FILTER('소재개발 실험항목_Total_AX팀 관리'!$H$5:$H$1558,('소재개발 실험항목_Total_AX팀 관리'!$C$5:$C$1558=$P306)*('소재개발 실험항목_Total_AX팀 관리'!$D$5:$D$1558=$Q306)*('소재개발 실험항목_Total_AX팀 관리'!$E$5:$E$1558=$R306)*('소재개발 실험항목_Total_AX팀 관리'!$F$5:$F$1558=$S306)*('소재개발 실험항목_Total_AX팀 관리'!$H$5:$H$1558&lt;&gt;""),"")))))</f>
        <v>측정 샘플 준비→측정</v>
      </c>
      <c r="U306" s="724">
        <f>SUMIFS('소재개발 실험항목_Total_AX팀 관리'!$V$5:$V$1558,'소재개발 실험항목_Total_AX팀 관리'!$C$5:$C$1558,$P306,'소재개발 실험항목_Total_AX팀 관리'!$D$5:$D$1558,$Q306,'소재개발 실험항목_Total_AX팀 관리'!$E$5:$E$1558,$R306,'소재개발 실험항목_Total_AX팀 관리'!$F$5:$F$1558,$S306)</f>
        <v>1.2000000000000002</v>
      </c>
      <c r="V306" s="724">
        <f>SUMIFS('소재개발 실험항목_Total_AX팀 관리'!$Y$5:$Y$1558,'소재개발 실험항목_Total_AX팀 관리'!$C$5:$C$1558,$P306,'소재개발 실험항목_Total_AX팀 관리'!$D$5:$D$1558,$Q306,'소재개발 실험항목_Total_AX팀 관리'!$E$5:$E$1558,$R306,'소재개발 실험항목_Total_AX팀 관리'!$F$5:$F$1558,$S306)</f>
        <v>4200</v>
      </c>
      <c r="W306" s="725">
        <f t="shared" si="7"/>
        <v>6.8181818181818187E-4</v>
      </c>
      <c r="X306" s="725">
        <f t="shared" si="7"/>
        <v>2.3863636363636362</v>
      </c>
    </row>
    <row r="307" spans="1:24" hidden="1">
      <c r="A307" s="717"/>
      <c r="B307" s="717"/>
      <c r="C307" s="717"/>
      <c r="D307" s="717"/>
      <c r="E307" s="717"/>
      <c r="F307" s="717"/>
      <c r="G307" s="717"/>
      <c r="H307" s="717"/>
      <c r="I307" s="717"/>
      <c r="J307" s="717"/>
      <c r="K307" s="717"/>
      <c r="L307" s="717"/>
      <c r="M307" s="717"/>
      <c r="N307" s="717"/>
      <c r="O307" s="717"/>
      <c r="P307" s="717" t="s">
        <v>86</v>
      </c>
      <c r="Q307" s="717" t="s">
        <v>2979</v>
      </c>
      <c r="R307" s="717" t="s">
        <v>1064</v>
      </c>
      <c r="S307" s="717" t="s">
        <v>120</v>
      </c>
      <c r="T307" s="720" t="str" cm="1">
        <f t="array" ref="T307">_xlfn.TEXTJOIN("→",TRUE,_xlfn.UNIQUE(TRIM(CLEAN(_xlfn._xlws.FILTER('소재개발 실험항목_Total_AX팀 관리'!$H$5:$H$1558,('소재개발 실험항목_Total_AX팀 관리'!$C$5:$C$1558=$P307)*('소재개발 실험항목_Total_AX팀 관리'!$D$5:$D$1558=$Q307)*('소재개발 실험항목_Total_AX팀 관리'!$E$5:$E$1558=$R307)*('소재개발 실험항목_Total_AX팀 관리'!$F$5:$F$1558=$S307)*('소재개발 실험항목_Total_AX팀 관리'!$H$5:$H$1558&lt;&gt;""),"")))))</f>
        <v>샘플 온도 측정→시료투입→측정 및 계산→세정</v>
      </c>
      <c r="U307" s="724">
        <f>SUMIFS('소재개발 실험항목_Total_AX팀 관리'!$V$5:$V$1558,'소재개발 실험항목_Total_AX팀 관리'!$C$5:$C$1558,$P307,'소재개발 실험항목_Total_AX팀 관리'!$D$5:$D$1558,$Q307,'소재개발 실험항목_Total_AX팀 관리'!$E$5:$E$1558,$R307,'소재개발 실험항목_Total_AX팀 관리'!$F$5:$F$1558,$S307)</f>
        <v>72</v>
      </c>
      <c r="V307" s="724">
        <f>SUMIFS('소재개발 실험항목_Total_AX팀 관리'!$Y$5:$Y$1558,'소재개발 실험항목_Total_AX팀 관리'!$C$5:$C$1558,$P307,'소재개발 실험항목_Total_AX팀 관리'!$D$5:$D$1558,$Q307,'소재개발 실험항목_Total_AX팀 관리'!$E$5:$E$1558,$R307,'소재개발 실험항목_Total_AX팀 관리'!$F$5:$F$1558,$S307)</f>
        <v>1680</v>
      </c>
      <c r="W307" s="725">
        <f t="shared" si="7"/>
        <v>4.0909090909090909E-2</v>
      </c>
      <c r="X307" s="725">
        <f t="shared" si="7"/>
        <v>0.95454545454545459</v>
      </c>
    </row>
    <row r="308" spans="1:24" hidden="1">
      <c r="A308" s="717"/>
      <c r="B308" s="717"/>
      <c r="C308" s="717"/>
      <c r="D308" s="717"/>
      <c r="E308" s="717"/>
      <c r="F308" s="717"/>
      <c r="G308" s="717"/>
      <c r="H308" s="717"/>
      <c r="I308" s="717"/>
      <c r="J308" s="717"/>
      <c r="K308" s="717"/>
      <c r="L308" s="717"/>
      <c r="M308" s="717"/>
      <c r="N308" s="717"/>
      <c r="O308" s="717"/>
      <c r="P308" s="717" t="s">
        <v>86</v>
      </c>
      <c r="Q308" s="717" t="s">
        <v>2979</v>
      </c>
      <c r="R308" s="717" t="s">
        <v>1064</v>
      </c>
      <c r="S308" s="717" t="s">
        <v>119</v>
      </c>
      <c r="T308" s="720" t="str" cm="1">
        <f t="array" ref="T308">_xlfn.TEXTJOIN("→",TRUE,_xlfn.UNIQUE(TRIM(CLEAN(_xlfn._xlws.FILTER('소재개발 실험항목_Total_AX팀 관리'!$H$5:$H$1558,('소재개발 실험항목_Total_AX팀 관리'!$C$5:$C$1558=$P308)*('소재개발 실험항목_Total_AX팀 관리'!$D$5:$D$1558=$Q308)*('소재개발 실험항목_Total_AX팀 관리'!$E$5:$E$1558=$R308)*('소재개발 실험항목_Total_AX팀 관리'!$F$5:$F$1558=$S308)*('소재개발 실험항목_Total_AX팀 관리'!$H$5:$H$1558&lt;&gt;""),"")))))</f>
        <v>온도 setting→표준소재 투입→표준소재 측정 조건 확보→표준소재 측정 및 확인→표준소재 세정→측정 및 세정</v>
      </c>
      <c r="U308" s="724">
        <f>SUMIFS('소재개발 실험항목_Total_AX팀 관리'!$V$5:$V$1558,'소재개발 실험항목_Total_AX팀 관리'!$C$5:$C$1558,$P308,'소재개발 실험항목_Total_AX팀 관리'!$D$5:$D$1558,$Q308,'소재개발 실험항목_Total_AX팀 관리'!$E$5:$E$1558,$R308,'소재개발 실험항목_Total_AX팀 관리'!$F$5:$F$1558,$S308)</f>
        <v>360</v>
      </c>
      <c r="V308" s="724">
        <f>SUMIFS('소재개발 실험항목_Total_AX팀 관리'!$Y$5:$Y$1558,'소재개발 실험항목_Total_AX팀 관리'!$C$5:$C$1558,$P308,'소재개발 실험항목_Total_AX팀 관리'!$D$5:$D$1558,$Q308,'소재개발 실험항목_Total_AX팀 관리'!$E$5:$E$1558,$R308,'소재개발 실험항목_Total_AX팀 관리'!$F$5:$F$1558,$S308)</f>
        <v>8400</v>
      </c>
      <c r="W308" s="725">
        <f t="shared" si="7"/>
        <v>0.20454545454545456</v>
      </c>
      <c r="X308" s="725">
        <f t="shared" si="7"/>
        <v>4.7727272727272725</v>
      </c>
    </row>
    <row r="309" spans="1:24" hidden="1">
      <c r="A309" s="717"/>
      <c r="B309" s="717"/>
      <c r="C309" s="717"/>
      <c r="D309" s="717"/>
      <c r="E309" s="717"/>
      <c r="F309" s="717"/>
      <c r="G309" s="717"/>
      <c r="H309" s="717"/>
      <c r="I309" s="717"/>
      <c r="J309" s="717"/>
      <c r="K309" s="717"/>
      <c r="L309" s="717"/>
      <c r="M309" s="717"/>
      <c r="N309" s="717"/>
      <c r="O309" s="717"/>
      <c r="P309" s="717" t="s">
        <v>86</v>
      </c>
      <c r="Q309" s="717" t="s">
        <v>2979</v>
      </c>
      <c r="R309" s="717" t="s">
        <v>1064</v>
      </c>
      <c r="S309" s="717" t="s">
        <v>3062</v>
      </c>
      <c r="T309" s="720" t="str" cm="1">
        <f t="array" ref="T309">_xlfn.TEXTJOIN("→",TRUE,_xlfn.UNIQUE(TRIM(CLEAN(_xlfn._xlws.FILTER('소재개발 실험항목_Total_AX팀 관리'!$H$5:$H$1558,('소재개발 실험항목_Total_AX팀 관리'!$C$5:$C$1558=$P309)*('소재개발 실험항목_Total_AX팀 관리'!$D$5:$D$1558=$Q309)*('소재개발 실험항목_Total_AX팀 관리'!$E$5:$E$1558=$R309)*('소재개발 실험항목_Total_AX팀 관리'!$F$5:$F$1558=$S309)*('소재개발 실험항목_Total_AX팀 관리'!$H$5:$H$1558&lt;&gt;""),"")))))</f>
        <v>작업 전극 준비→기준 및 상대전극 준비 및 셀 구성→전해질 투입 및 측정</v>
      </c>
      <c r="U309" s="724">
        <f>SUMIFS('소재개발 실험항목_Total_AX팀 관리'!$V$5:$V$1558,'소재개발 실험항목_Total_AX팀 관리'!$C$5:$C$1558,$P309,'소재개발 실험항목_Total_AX팀 관리'!$D$5:$D$1558,$Q309,'소재개발 실험항목_Total_AX팀 관리'!$E$5:$E$1558,$R309,'소재개발 실험항목_Total_AX팀 관리'!$F$5:$F$1558,$S309)</f>
        <v>14.399999999999999</v>
      </c>
      <c r="V309" s="724">
        <f>SUMIFS('소재개발 실험항목_Total_AX팀 관리'!$Y$5:$Y$1558,'소재개발 실험항목_Total_AX팀 관리'!$C$5:$C$1558,$P309,'소재개발 실험항목_Total_AX팀 관리'!$D$5:$D$1558,$Q309,'소재개발 실험항목_Total_AX팀 관리'!$E$5:$E$1558,$R309,'소재개발 실험항목_Total_AX팀 관리'!$F$5:$F$1558,$S309)</f>
        <v>1152</v>
      </c>
      <c r="W309" s="725">
        <f t="shared" si="7"/>
        <v>8.1818181818181807E-3</v>
      </c>
      <c r="X309" s="725">
        <f t="shared" si="7"/>
        <v>0.65454545454545454</v>
      </c>
    </row>
    <row r="310" spans="1:24" hidden="1">
      <c r="A310" s="717"/>
      <c r="B310" s="717"/>
      <c r="C310" s="717"/>
      <c r="D310" s="717"/>
      <c r="E310" s="717"/>
      <c r="F310" s="717"/>
      <c r="G310" s="717"/>
      <c r="H310" s="717"/>
      <c r="I310" s="717"/>
      <c r="J310" s="717"/>
      <c r="K310" s="717"/>
      <c r="L310" s="717"/>
      <c r="M310" s="717"/>
      <c r="N310" s="717"/>
      <c r="O310" s="717"/>
      <c r="P310" s="717" t="s">
        <v>86</v>
      </c>
      <c r="Q310" s="717" t="s">
        <v>2979</v>
      </c>
      <c r="R310" s="717" t="s">
        <v>1064</v>
      </c>
      <c r="S310" s="717" t="s">
        <v>3063</v>
      </c>
      <c r="T310" s="720" t="str" cm="1">
        <f t="array" ref="T310">_xlfn.TEXTJOIN("→",TRUE,_xlfn.UNIQUE(TRIM(CLEAN(_xlfn._xlws.FILTER('소재개발 실험항목_Total_AX팀 관리'!$H$5:$H$1558,('소재개발 실험항목_Total_AX팀 관리'!$C$5:$C$1558=$P310)*('소재개발 실험항목_Total_AX팀 관리'!$D$5:$D$1558=$Q310)*('소재개발 실험항목_Total_AX팀 관리'!$E$5:$E$1558=$R310)*('소재개발 실험항목_Total_AX팀 관리'!$F$5:$F$1558=$S310)*('소재개발 실험항목_Total_AX팀 관리'!$H$5:$H$1558&lt;&gt;""),"")))))</f>
        <v>적정용액 준비→증류수 준비→교반→샘플 정량화→샘플 투입→측정 및 데이터 확보→세정</v>
      </c>
      <c r="U310" s="724">
        <f>SUMIFS('소재개발 실험항목_Total_AX팀 관리'!$V$5:$V$1558,'소재개발 실험항목_Total_AX팀 관리'!$C$5:$C$1558,$P310,'소재개발 실험항목_Total_AX팀 관리'!$D$5:$D$1558,$Q310,'소재개발 실험항목_Total_AX팀 관리'!$E$5:$E$1558,$R310,'소재개발 실험항목_Total_AX팀 관리'!$F$5:$F$1558,$S310)</f>
        <v>1.6800000000000002</v>
      </c>
      <c r="V310" s="724">
        <f>SUMIFS('소재개발 실험항목_Total_AX팀 관리'!$Y$5:$Y$1558,'소재개발 실험항목_Total_AX팀 관리'!$C$5:$C$1558,$P310,'소재개발 실험항목_Total_AX팀 관리'!$D$5:$D$1558,$Q310,'소재개발 실험항목_Total_AX팀 관리'!$E$5:$E$1558,$R310,'소재개발 실험항목_Total_AX팀 관리'!$F$5:$F$1558,$S310)</f>
        <v>5880</v>
      </c>
      <c r="W310" s="725">
        <f t="shared" si="7"/>
        <v>9.5454545454545466E-4</v>
      </c>
      <c r="X310" s="725">
        <f t="shared" si="7"/>
        <v>3.3409090909090908</v>
      </c>
    </row>
    <row r="311" spans="1:24" hidden="1">
      <c r="A311" s="717"/>
      <c r="B311" s="717"/>
      <c r="C311" s="717"/>
      <c r="D311" s="717"/>
      <c r="E311" s="717"/>
      <c r="F311" s="717"/>
      <c r="G311" s="717"/>
      <c r="H311" s="717"/>
      <c r="I311" s="717"/>
      <c r="J311" s="717"/>
      <c r="K311" s="717"/>
      <c r="L311" s="717"/>
      <c r="M311" s="717"/>
      <c r="N311" s="717"/>
      <c r="O311" s="717"/>
      <c r="P311" s="717" t="s">
        <v>86</v>
      </c>
      <c r="Q311" s="717" t="s">
        <v>2979</v>
      </c>
      <c r="R311" s="717" t="s">
        <v>1064</v>
      </c>
      <c r="S311" s="717" t="s">
        <v>3064</v>
      </c>
      <c r="T311" s="720" t="str" cm="1">
        <f t="array" ref="T311">_xlfn.TEXTJOIN("→",TRUE,_xlfn.UNIQUE(TRIM(CLEAN(_xlfn._xlws.FILTER('소재개발 실험항목_Total_AX팀 관리'!$H$5:$H$1558,('소재개발 실험항목_Total_AX팀 관리'!$C$5:$C$1558=$P311)*('소재개발 실험항목_Total_AX팀 관리'!$D$5:$D$1558=$Q311)*('소재개발 실험항목_Total_AX팀 관리'!$E$5:$E$1558=$R311)*('소재개발 실험항목_Total_AX팀 관리'!$F$5:$F$1558=$S311)*('소재개발 실험항목_Total_AX팀 관리'!$H$5:$H$1558&lt;&gt;""),"")))))</f>
        <v>적정용액 준비→증류수 준비→교반→샘플 정량화→샘플 투입→측정 및 데이터 확보→세정</v>
      </c>
      <c r="U311" s="724">
        <f>SUMIFS('소재개발 실험항목_Total_AX팀 관리'!$V$5:$V$1558,'소재개발 실험항목_Total_AX팀 관리'!$C$5:$C$1558,$P311,'소재개발 실험항목_Total_AX팀 관리'!$D$5:$D$1558,$Q311,'소재개발 실험항목_Total_AX팀 관리'!$E$5:$E$1558,$R311,'소재개발 실험항목_Total_AX팀 관리'!$F$5:$F$1558,$S311)</f>
        <v>28.800000000000008</v>
      </c>
      <c r="V311" s="724">
        <f>SUMIFS('소재개발 실험항목_Total_AX팀 관리'!$Y$5:$Y$1558,'소재개발 실험항목_Total_AX팀 관리'!$C$5:$C$1558,$P311,'소재개발 실험항목_Total_AX팀 관리'!$D$5:$D$1558,$Q311,'소재개발 실험항목_Total_AX팀 관리'!$E$5:$E$1558,$R311,'소재개발 실험항목_Total_AX팀 관리'!$F$5:$F$1558,$S311)</f>
        <v>6720</v>
      </c>
      <c r="W311" s="725">
        <f t="shared" si="7"/>
        <v>1.6363636363636368E-2</v>
      </c>
      <c r="X311" s="725">
        <f t="shared" si="7"/>
        <v>3.8181818181818183</v>
      </c>
    </row>
    <row r="312" spans="1:24" hidden="1">
      <c r="A312" s="717"/>
      <c r="B312" s="717"/>
      <c r="C312" s="717"/>
      <c r="D312" s="717"/>
      <c r="E312" s="717"/>
      <c r="F312" s="717"/>
      <c r="G312" s="717"/>
      <c r="H312" s="717"/>
      <c r="I312" s="717"/>
      <c r="J312" s="717"/>
      <c r="K312" s="717"/>
      <c r="L312" s="717"/>
      <c r="M312" s="717"/>
      <c r="N312" s="717"/>
      <c r="O312" s="717"/>
      <c r="P312" s="717" t="s">
        <v>86</v>
      </c>
      <c r="Q312" s="717" t="s">
        <v>2979</v>
      </c>
      <c r="R312" s="717" t="s">
        <v>1064</v>
      </c>
      <c r="S312" s="717" t="s">
        <v>3065</v>
      </c>
      <c r="T312" s="720" t="str" cm="1">
        <f t="array" ref="T312">_xlfn.TEXTJOIN("→",TRUE,_xlfn.UNIQUE(TRIM(CLEAN(_xlfn._xlws.FILTER('소재개발 실험항목_Total_AX팀 관리'!$H$5:$H$1558,('소재개발 실험항목_Total_AX팀 관리'!$C$5:$C$1558=$P312)*('소재개발 실험항목_Total_AX팀 관리'!$D$5:$D$1558=$Q312)*('소재개발 실험항목_Total_AX팀 관리'!$E$5:$E$1558=$R312)*('소재개발 실험항목_Total_AX팀 관리'!$F$5:$F$1558=$S312)*('소재개발 실험항목_Total_AX팀 관리'!$H$5:$H$1558&lt;&gt;""),"")))))</f>
        <v>점도계 세정→점도계 건조→샘플 투입 및 측정→재측정→보관액 충전</v>
      </c>
      <c r="U312" s="724">
        <f>SUMIFS('소재개발 실험항목_Total_AX팀 관리'!$V$5:$V$1558,'소재개발 실험항목_Total_AX팀 관리'!$C$5:$C$1558,$P312,'소재개발 실험항목_Total_AX팀 관리'!$D$5:$D$1558,$Q312,'소재개발 실험항목_Total_AX팀 관리'!$E$5:$E$1558,$R312,'소재개발 실험항목_Total_AX팀 관리'!$F$5:$F$1558,$S312)</f>
        <v>216</v>
      </c>
      <c r="V312" s="724">
        <f>SUMIFS('소재개발 실험항목_Total_AX팀 관리'!$Y$5:$Y$1558,'소재개발 실험항목_Total_AX팀 관리'!$C$5:$C$1558,$P312,'소재개발 실험항목_Total_AX팀 관리'!$D$5:$D$1558,$Q312,'소재개발 실험항목_Total_AX팀 관리'!$E$5:$E$1558,$R312,'소재개발 실험항목_Total_AX팀 관리'!$F$5:$F$1558,$S312)</f>
        <v>5040</v>
      </c>
      <c r="W312" s="725">
        <f t="shared" si="7"/>
        <v>0.12272727272727273</v>
      </c>
      <c r="X312" s="725">
        <f t="shared" si="7"/>
        <v>2.8636363636363638</v>
      </c>
    </row>
    <row r="313" spans="1:24" ht="32" hidden="1">
      <c r="A313" s="717"/>
      <c r="B313" s="717"/>
      <c r="C313" s="717"/>
      <c r="D313" s="717"/>
      <c r="E313" s="717"/>
      <c r="F313" s="717"/>
      <c r="G313" s="717"/>
      <c r="H313" s="717"/>
      <c r="I313" s="717"/>
      <c r="J313" s="717"/>
      <c r="K313" s="717"/>
      <c r="L313" s="717"/>
      <c r="M313" s="717"/>
      <c r="N313" s="717"/>
      <c r="O313" s="717"/>
      <c r="P313" s="717" t="s">
        <v>86</v>
      </c>
      <c r="Q313" s="717" t="s">
        <v>2980</v>
      </c>
      <c r="R313" s="717" t="s">
        <v>2985</v>
      </c>
      <c r="S313" s="717" t="s">
        <v>319</v>
      </c>
      <c r="T313" s="720" t="str" cm="1">
        <f t="array" ref="T313">_xlfn.TEXTJOIN("→",TRUE,_xlfn.UNIQUE(TRIM(CLEAN(_xlfn._xlws.FILTER('소재개발 실험항목_Total_AX팀 관리'!$H$5:$H$1558,('소재개발 실험항목_Total_AX팀 관리'!$C$5:$C$1558=$P313)*('소재개발 실험항목_Total_AX팀 관리'!$D$5:$D$1558=$Q313)*('소재개발 실험항목_Total_AX팀 관리'!$E$5:$E$1558=$R313)*('소재개발 실험항목_Total_AX팀 관리'!$F$5:$F$1558=$S313)*('소재개발 실험항목_Total_AX팀 관리'!$H$5:$H$1558&lt;&gt;""),"")))))</f>
        <v>전해질 소재 간이 평가를 위한 셀 조립→Ni foam cutting→Ni foam press→Ni foam 타발→Ni foam 세척/건조→코인셀용 양/음극 타발→Li metal 타발→분리막 타발→부품 준비→코인셀 조립→코인셀 조립 후 OCV 측정</v>
      </c>
      <c r="U313" s="724">
        <f>SUMIFS('소재개발 실험항목_Total_AX팀 관리'!$V$5:$V$1558,'소재개발 실험항목_Total_AX팀 관리'!$C$5:$C$1558,$P313,'소재개발 실험항목_Total_AX팀 관리'!$D$5:$D$1558,$Q313,'소재개발 실험항목_Total_AX팀 관리'!$E$5:$E$1558,$R313,'소재개발 실험항목_Total_AX팀 관리'!$F$5:$F$1558,$S313)</f>
        <v>90</v>
      </c>
      <c r="V313" s="724">
        <f>SUMIFS('소재개발 실험항목_Total_AX팀 관리'!$Y$5:$Y$1558,'소재개발 실험항목_Total_AX팀 관리'!$C$5:$C$1558,$P313,'소재개발 실험항목_Total_AX팀 관리'!$D$5:$D$1558,$Q313,'소재개발 실험항목_Total_AX팀 관리'!$E$5:$E$1558,$R313,'소재개발 실험항목_Total_AX팀 관리'!$F$5:$F$1558,$S313)</f>
        <v>1380</v>
      </c>
      <c r="W313" s="725">
        <f t="shared" si="7"/>
        <v>5.113636363636364E-2</v>
      </c>
      <c r="X313" s="725">
        <f t="shared" si="7"/>
        <v>0.78409090909090906</v>
      </c>
    </row>
    <row r="314" spans="1:24" ht="80" hidden="1">
      <c r="A314" s="717"/>
      <c r="B314" s="717"/>
      <c r="C314" s="717"/>
      <c r="D314" s="717"/>
      <c r="E314" s="717"/>
      <c r="F314" s="717"/>
      <c r="G314" s="717"/>
      <c r="H314" s="717"/>
      <c r="I314" s="717"/>
      <c r="J314" s="717"/>
      <c r="K314" s="717"/>
      <c r="L314" s="717"/>
      <c r="M314" s="717"/>
      <c r="N314" s="717"/>
      <c r="O314" s="717"/>
      <c r="P314" s="717" t="s">
        <v>86</v>
      </c>
      <c r="Q314" s="717" t="s">
        <v>2980</v>
      </c>
      <c r="R314" s="717" t="s">
        <v>2985</v>
      </c>
      <c r="S314" s="717" t="s">
        <v>3066</v>
      </c>
      <c r="T314" s="720" t="str" cm="1">
        <f t="array" ref="T314">_xlfn.TEXTJOIN("→",TRUE,_xlfn.UNIQUE(TRIM(CLEAN(_xlfn._xlws.FILTER('소재개발 실험항목_Total_AX팀 관리'!$H$5:$H$1558,('소재개발 실험항목_Total_AX팀 관리'!$C$5:$C$1558=$P314)*('소재개발 실험항목_Total_AX팀 관리'!$D$5:$D$1558=$Q314)*('소재개발 실험항목_Total_AX팀 관리'!$E$5:$E$1558=$R314)*('소재개발 실험항목_Total_AX팀 관리'!$F$5:$F$1558=$S314)*('소재개발 실험항목_Total_AX팀 관리'!$H$5:$H$1558&lt;&gt;""),"")))))</f>
        <v>양/음극 타발→tap 부분의 활물질 층 제거→Al foil로 감싼 후 드라이룸 내의 V/D 챔버로 이동→V/D 챔버에서 130℃ 진공상태에서 8시간동안 전극 건조→실링 후, 셀 수작업실 (전지동)에 전달→셀 조립→셀 수작업실(전지동)에서 셀 수령 후 건조 오븐에 투입→55~60℃ 챔버에서 1~2일 이상 건조→건조된 셀 실링/ 전해액, 피펫 등 준비 후 degas 장비로 이동 (드라이룸)→건조된 셀에 전해액 주액→진공챔버에서 30초씩 2번 vacuum 시행→degas 장비에서 모노셀 실링(진공압착), 수기로 cell number 기입→lamination 1회 진행 (60~130도, 5~300초)→충방전기 챔버로 이동 후 , 셀 체결→12시간 이상 상온/고온 wetting 후, 3hr 충전 후 24시간 대기→data추출 및 정리→활성화 완료된 모노셀에 포스트잇 부착 +degas 장비(드라이룸)으로 이동→모노셀 부분 6cm로 맞추어 cutting→degas 장비에서 모노셀 re-실링(진공압착)→3일동안 45~70도 aging→100도 이상에서 5~300초 press</v>
      </c>
      <c r="U314" s="724">
        <f>SUMIFS('소재개발 실험항목_Total_AX팀 관리'!$V$5:$V$1558,'소재개발 실험항목_Total_AX팀 관리'!$C$5:$C$1558,$P314,'소재개발 실험항목_Total_AX팀 관리'!$D$5:$D$1558,$Q314,'소재개발 실험항목_Total_AX팀 관리'!$E$5:$E$1558,$R314,'소재개발 실험항목_Total_AX팀 관리'!$F$5:$F$1558,$S314)</f>
        <v>1965.5999999999992</v>
      </c>
      <c r="V314" s="724">
        <f>SUMIFS('소재개발 실험항목_Total_AX팀 관리'!$Y$5:$Y$1558,'소재개발 실험항목_Total_AX팀 관리'!$C$5:$C$1558,$P314,'소재개발 실험항목_Total_AX팀 관리'!$D$5:$D$1558,$Q314,'소재개발 실험항목_Total_AX팀 관리'!$E$5:$E$1558,$R314,'소재개발 실험항목_Total_AX팀 관리'!$F$5:$F$1558,$S314)</f>
        <v>3024</v>
      </c>
      <c r="W314" s="725">
        <f t="shared" si="7"/>
        <v>1.1168181818181815</v>
      </c>
      <c r="X314" s="725">
        <f t="shared" si="7"/>
        <v>1.7181818181818183</v>
      </c>
    </row>
    <row r="315" spans="1:24" hidden="1">
      <c r="A315" s="717"/>
      <c r="B315" s="717"/>
      <c r="C315" s="717"/>
      <c r="D315" s="717"/>
      <c r="E315" s="717"/>
      <c r="F315" s="717"/>
      <c r="G315" s="717"/>
      <c r="H315" s="717"/>
      <c r="I315" s="717"/>
      <c r="J315" s="717"/>
      <c r="K315" s="717"/>
      <c r="L315" s="717"/>
      <c r="M315" s="717"/>
      <c r="N315" s="717"/>
      <c r="O315" s="717"/>
      <c r="P315" s="717" t="s">
        <v>86</v>
      </c>
      <c r="Q315" s="717" t="s">
        <v>2980</v>
      </c>
      <c r="R315" s="717" t="s">
        <v>2999</v>
      </c>
      <c r="S315" s="717" t="s">
        <v>3067</v>
      </c>
      <c r="T315" s="720" t="str" cm="1">
        <f t="array" ref="T315">_xlfn.TEXTJOIN("→",TRUE,_xlfn.UNIQUE(TRIM(CLEAN(_xlfn._xlws.FILTER('소재개발 실험항목_Total_AX팀 관리'!$H$5:$H$1558,('소재개발 실험항목_Total_AX팀 관리'!$C$5:$C$1558=$P315)*('소재개발 실험항목_Total_AX팀 관리'!$D$5:$D$1558=$Q315)*('소재개발 실험항목_Total_AX팀 관리'!$E$5:$E$1558=$R315)*('소재개발 실험항목_Total_AX팀 관리'!$F$5:$F$1558=$S315)*('소재개발 실험항목_Total_AX팀 관리'!$H$5:$H$1558&lt;&gt;""),"")))))</f>
        <v>원소재 물성을 고려한 조성 선정 및 제조</v>
      </c>
      <c r="U315" s="724">
        <f>SUMIFS('소재개발 실험항목_Total_AX팀 관리'!$V$5:$V$1558,'소재개발 실험항목_Total_AX팀 관리'!$C$5:$C$1558,$P315,'소재개발 실험항목_Total_AX팀 관리'!$D$5:$D$1558,$Q315,'소재개발 실험항목_Total_AX팀 관리'!$E$5:$E$1558,$R315,'소재개발 실험항목_Total_AX팀 관리'!$F$5:$F$1558,$S315)</f>
        <v>480</v>
      </c>
      <c r="V315" s="724">
        <f>SUMIFS('소재개발 실험항목_Total_AX팀 관리'!$Y$5:$Y$1558,'소재개발 실험항목_Total_AX팀 관리'!$C$5:$C$1558,$P315,'소재개발 실험항목_Total_AX팀 관리'!$D$5:$D$1558,$Q315,'소재개발 실험항목_Total_AX팀 관리'!$E$5:$E$1558,$R315,'소재개발 실험항목_Total_AX팀 관리'!$F$5:$F$1558,$S315)</f>
        <v>2100</v>
      </c>
      <c r="W315" s="725">
        <f t="shared" si="7"/>
        <v>0.27272727272727271</v>
      </c>
      <c r="X315" s="725">
        <f t="shared" si="7"/>
        <v>1.1931818181818181</v>
      </c>
    </row>
    <row r="316" spans="1:24" hidden="1">
      <c r="A316" s="717"/>
      <c r="B316" s="717"/>
      <c r="C316" s="717"/>
      <c r="D316" s="717"/>
      <c r="E316" s="717"/>
      <c r="F316" s="717"/>
      <c r="G316" s="717"/>
      <c r="H316" s="717"/>
      <c r="I316" s="717"/>
      <c r="J316" s="717"/>
      <c r="K316" s="717"/>
      <c r="L316" s="717"/>
      <c r="M316" s="717"/>
      <c r="N316" s="717"/>
      <c r="O316" s="717"/>
      <c r="P316" s="717" t="s">
        <v>86</v>
      </c>
      <c r="Q316" s="717" t="s">
        <v>2981</v>
      </c>
      <c r="R316" s="717" t="s">
        <v>2987</v>
      </c>
      <c r="S316" s="717" t="s">
        <v>3068</v>
      </c>
      <c r="T316" s="720" t="str" cm="1">
        <f t="array" ref="T316">_xlfn.TEXTJOIN("→",TRUE,_xlfn.UNIQUE(TRIM(CLEAN(_xlfn._xlws.FILTER('소재개발 실험항목_Total_AX팀 관리'!$H$5:$H$1558,('소재개발 실험항목_Total_AX팀 관리'!$C$5:$C$1558=$P316)*('소재개발 실험항목_Total_AX팀 관리'!$D$5:$D$1558=$Q316)*('소재개발 실험항목_Total_AX팀 관리'!$E$5:$E$1558=$R316)*('소재개발 실험항목_Total_AX팀 관리'!$F$5:$F$1558=$S316)*('소재개발 실험항목_Total_AX팀 관리'!$H$5:$H$1558&lt;&gt;""),"")))))</f>
        <v>비어있는 충방전 채널에 코인셀 체결→충방전 평가 진행→Data 정리 및 용량/효율 계산→그래프 생성→Rate 별 평가→Data 정리</v>
      </c>
      <c r="U316" s="724">
        <f>SUMIFS('소재개발 실험항목_Total_AX팀 관리'!$V$5:$V$1558,'소재개발 실험항목_Total_AX팀 관리'!$C$5:$C$1558,$P316,'소재개발 실험항목_Total_AX팀 관리'!$D$5:$D$1558,$Q316,'소재개발 실험항목_Total_AX팀 관리'!$E$5:$E$1558,$R316,'소재개발 실험항목_Total_AX팀 관리'!$F$5:$F$1558,$S316)</f>
        <v>249.59999999999997</v>
      </c>
      <c r="V316" s="724">
        <f>SUMIFS('소재개발 실험항목_Total_AX팀 관리'!$Y$5:$Y$1558,'소재개발 실험항목_Total_AX팀 관리'!$C$5:$C$1558,$P316,'소재개발 실험항목_Total_AX팀 관리'!$D$5:$D$1558,$Q316,'소재개발 실험항목_Total_AX팀 관리'!$E$5:$E$1558,$R316,'소재개발 실험항목_Total_AX팀 관리'!$F$5:$F$1558,$S316)</f>
        <v>2870.4000000000005</v>
      </c>
      <c r="W316" s="725">
        <f t="shared" si="7"/>
        <v>0.14181818181818179</v>
      </c>
      <c r="X316" s="725">
        <f t="shared" si="7"/>
        <v>1.6309090909090913</v>
      </c>
    </row>
    <row r="317" spans="1:24" hidden="1">
      <c r="A317" s="717"/>
      <c r="B317" s="717"/>
      <c r="C317" s="717"/>
      <c r="D317" s="717"/>
      <c r="E317" s="717"/>
      <c r="F317" s="717"/>
      <c r="G317" s="717"/>
      <c r="H317" s="717"/>
      <c r="I317" s="717"/>
      <c r="J317" s="717"/>
      <c r="K317" s="717"/>
      <c r="L317" s="717"/>
      <c r="M317" s="717"/>
      <c r="N317" s="717"/>
      <c r="O317" s="717"/>
      <c r="P317" s="717" t="s">
        <v>86</v>
      </c>
      <c r="Q317" s="717" t="s">
        <v>2981</v>
      </c>
      <c r="R317" s="717" t="s">
        <v>3001</v>
      </c>
      <c r="S317" s="717" t="s">
        <v>3069</v>
      </c>
      <c r="T317" s="720" t="str" cm="1">
        <f t="array" ref="T317">_xlfn.TEXTJOIN("→",TRUE,_xlfn.UNIQUE(TRIM(CLEAN(_xlfn._xlws.FILTER('소재개발 실험항목_Total_AX팀 관리'!$H$5:$H$1558,('소재개발 실험항목_Total_AX팀 관리'!$C$5:$C$1558=$P317)*('소재개발 실험항목_Total_AX팀 관리'!$D$5:$D$1558=$Q317)*('소재개발 실험항목_Total_AX팀 관리'!$E$5:$E$1558=$R317)*('소재개발 실험항목_Total_AX팀 관리'!$F$5:$F$1558=$S317)*('소재개발 실험항목_Total_AX팀 관리'!$H$5:$H$1558&lt;&gt;""),"")))))</f>
        <v>셀 용량 및 (LT)HPPC 평가→Data 정리→추가 평가를 위한 셀 선별→충방전 채널에 셀 체결 (저/상/고온수명/고온저장 각각)→셀 평가 (상온수명)→셀 평가 (저온수명)→셀 평가 (고온수명)→셀 평가 (고온저장)</v>
      </c>
      <c r="U317" s="724">
        <f>SUMIFS('소재개발 실험항목_Total_AX팀 관리'!$V$5:$V$1558,'소재개발 실험항목_Total_AX팀 관리'!$C$5:$C$1558,$P317,'소재개발 실험항목_Total_AX팀 관리'!$D$5:$D$1558,$Q317,'소재개발 실험항목_Total_AX팀 관리'!$E$5:$E$1558,$R317,'소재개발 실험항목_Total_AX팀 관리'!$F$5:$F$1558,$S317)</f>
        <v>7142.3999999999987</v>
      </c>
      <c r="V317" s="724">
        <f>SUMIFS('소재개발 실험항목_Total_AX팀 관리'!$Y$5:$Y$1558,'소재개발 실험항목_Total_AX팀 관리'!$C$5:$C$1558,$P317,'소재개발 실험항목_Total_AX팀 관리'!$D$5:$D$1558,$Q317,'소재개발 실험항목_Total_AX팀 관리'!$E$5:$E$1558,$R317,'소재개발 실험항목_Total_AX팀 관리'!$F$5:$F$1558,$S317)</f>
        <v>10944</v>
      </c>
      <c r="W317" s="725">
        <f t="shared" si="7"/>
        <v>4.0581818181818177</v>
      </c>
      <c r="X317" s="725">
        <f t="shared" si="7"/>
        <v>6.2181818181818178</v>
      </c>
    </row>
    <row r="318" spans="1:24" hidden="1">
      <c r="A318" s="717"/>
      <c r="B318" s="717"/>
      <c r="C318" s="717"/>
      <c r="D318" s="717"/>
      <c r="E318" s="717"/>
      <c r="F318" s="717"/>
      <c r="G318" s="717"/>
      <c r="H318" s="717"/>
      <c r="I318" s="717"/>
      <c r="J318" s="717"/>
      <c r="K318" s="717"/>
      <c r="L318" s="717"/>
      <c r="M318" s="717"/>
      <c r="N318" s="717"/>
      <c r="O318" s="717"/>
      <c r="P318" s="717" t="s">
        <v>86</v>
      </c>
      <c r="Q318" s="717" t="s">
        <v>2981</v>
      </c>
      <c r="R318" s="717" t="s">
        <v>3001</v>
      </c>
      <c r="S318" s="717" t="s">
        <v>3070</v>
      </c>
      <c r="T318" s="720" t="str" cm="1">
        <f t="array" ref="T318">_xlfn.TEXTJOIN("→",TRUE,_xlfn.UNIQUE(TRIM(CLEAN(_xlfn._xlws.FILTER('소재개발 실험항목_Total_AX팀 관리'!$H$5:$H$1558,('소재개발 실험항목_Total_AX팀 관리'!$C$5:$C$1558=$P318)*('소재개발 실험항목_Total_AX팀 관리'!$D$5:$D$1558=$Q318)*('소재개발 실험항목_Total_AX팀 관리'!$E$5:$E$1558=$R318)*('소재개발 실험항목_Total_AX팀 관리'!$F$5:$F$1558=$S318)*('소재개발 실험항목_Total_AX팀 관리'!$H$5:$H$1558&lt;&gt;""),"")))))</f>
        <v>지그 체결 (우레탄폼 cutting 포함)→비어있는 충방전 채널에 모노셀 체결</v>
      </c>
      <c r="U318" s="724">
        <f>SUMIFS('소재개발 실험항목_Total_AX팀 관리'!$V$5:$V$1558,'소재개발 실험항목_Total_AX팀 관리'!$C$5:$C$1558,$P318,'소재개발 실험항목_Total_AX팀 관리'!$D$5:$D$1558,$Q318,'소재개발 실험항목_Total_AX팀 관리'!$E$5:$E$1558,$R318,'소재개발 실험항목_Total_AX팀 관리'!$F$5:$F$1558,$S318)</f>
        <v>688.80000000000007</v>
      </c>
      <c r="V318" s="724">
        <f>SUMIFS('소재개발 실험항목_Total_AX팀 관리'!$Y$5:$Y$1558,'소재개발 실험항목_Total_AX팀 관리'!$C$5:$C$1558,$P318,'소재개발 실험항목_Total_AX팀 관리'!$D$5:$D$1558,$Q318,'소재개발 실험항목_Total_AX팀 관리'!$E$5:$E$1558,$R318,'소재개발 실험항목_Total_AX팀 관리'!$F$5:$F$1558,$S318)</f>
        <v>1056</v>
      </c>
      <c r="W318" s="725">
        <f t="shared" si="7"/>
        <v>0.39136363636363641</v>
      </c>
      <c r="X318" s="725">
        <f t="shared" si="7"/>
        <v>0.6</v>
      </c>
    </row>
    <row r="319" spans="1:24" hidden="1">
      <c r="A319" s="717"/>
      <c r="B319" s="717"/>
      <c r="C319" s="717"/>
      <c r="D319" s="717"/>
      <c r="E319" s="717"/>
      <c r="F319" s="717"/>
      <c r="G319" s="717"/>
      <c r="H319" s="717"/>
      <c r="I319" s="717"/>
      <c r="J319" s="717"/>
      <c r="K319" s="717"/>
      <c r="L319" s="717"/>
      <c r="M319" s="717"/>
      <c r="N319" s="717"/>
      <c r="O319" s="717"/>
      <c r="P319" s="717" t="s">
        <v>86</v>
      </c>
      <c r="Q319" s="717" t="s">
        <v>2981</v>
      </c>
      <c r="R319" s="717" t="s">
        <v>3000</v>
      </c>
      <c r="S319" s="717" t="s">
        <v>3071</v>
      </c>
      <c r="T319" s="720" t="str" cm="1">
        <f t="array" ref="T319">_xlfn.TEXTJOIN("→",TRUE,_xlfn.UNIQUE(TRIM(CLEAN(_xlfn._xlws.FILTER('소재개발 실험항목_Total_AX팀 관리'!$H$5:$H$1558,('소재개발 실험항목_Total_AX팀 관리'!$C$5:$C$1558=$P319)*('소재개발 실험항목_Total_AX팀 관리'!$D$5:$D$1558=$Q319)*('소재개발 실험항목_Total_AX팀 관리'!$E$5:$E$1558=$R319)*('소재개발 실험항목_Total_AX팀 관리'!$F$5:$F$1558=$S319)*('소재개발 실험항목_Total_AX팀 관리'!$H$5:$H$1558&lt;&gt;""),"")))))</f>
        <v>셀측정조건 확보→측정</v>
      </c>
      <c r="U319" s="724">
        <f>SUMIFS('소재개발 실험항목_Total_AX팀 관리'!$V$5:$V$1558,'소재개발 실험항목_Total_AX팀 관리'!$C$5:$C$1558,$P319,'소재개발 실험항목_Total_AX팀 관리'!$D$5:$D$1558,$Q319,'소재개발 실험항목_Total_AX팀 관리'!$E$5:$E$1558,$R319,'소재개발 실험항목_Total_AX팀 관리'!$F$5:$F$1558,$S319)</f>
        <v>480</v>
      </c>
      <c r="V319" s="724">
        <f>SUMIFS('소재개발 실험항목_Total_AX팀 관리'!$Y$5:$Y$1558,'소재개발 실험항목_Total_AX팀 관리'!$C$5:$C$1558,$P319,'소재개발 실험항목_Total_AX팀 관리'!$D$5:$D$1558,$Q319,'소재개발 실험항목_Total_AX팀 관리'!$E$5:$E$1558,$R319,'소재개발 실험항목_Total_AX팀 관리'!$F$5:$F$1558,$S319)</f>
        <v>1800</v>
      </c>
      <c r="W319" s="725">
        <f t="shared" si="7"/>
        <v>0.27272727272727271</v>
      </c>
      <c r="X319" s="725">
        <f t="shared" si="7"/>
        <v>1.0227272727272727</v>
      </c>
    </row>
    <row r="320" spans="1:24" hidden="1">
      <c r="A320" s="717"/>
      <c r="B320" s="717"/>
      <c r="C320" s="717"/>
      <c r="D320" s="717"/>
      <c r="E320" s="717"/>
      <c r="F320" s="717"/>
      <c r="G320" s="717"/>
      <c r="H320" s="717"/>
      <c r="I320" s="717"/>
      <c r="J320" s="717"/>
      <c r="K320" s="717"/>
      <c r="L320" s="717"/>
      <c r="M320" s="717"/>
      <c r="N320" s="717"/>
      <c r="O320" s="717"/>
      <c r="P320" s="717" t="s">
        <v>87</v>
      </c>
      <c r="Q320" s="717" t="s">
        <v>2979</v>
      </c>
      <c r="R320" s="717" t="s">
        <v>2990</v>
      </c>
      <c r="S320" s="717" t="s">
        <v>1302</v>
      </c>
      <c r="T320" s="720" t="str" cm="1">
        <f t="array" ref="T320">_xlfn.TEXTJOIN("→",TRUE,_xlfn.UNIQUE(TRIM(CLEAN(_xlfn._xlws.FILTER('소재개발 실험항목_Total_AX팀 관리'!$H$5:$H$1558,('소재개발 실험항목_Total_AX팀 관리'!$C$5:$C$1558=$P320)*('소재개발 실험항목_Total_AX팀 관리'!$D$5:$D$1558=$Q320)*('소재개발 실험항목_Total_AX팀 관리'!$E$5:$E$1558=$R320)*('소재개발 실험항목_Total_AX팀 관리'!$F$5:$F$1558=$S320)*('소재개발 실험항목_Total_AX팀 관리'!$H$5:$H$1558&lt;&gt;""),"")))))</f>
        <v>셀 확보</v>
      </c>
      <c r="U320" s="724">
        <f>SUMIFS('소재개발 실험항목_Total_AX팀 관리'!$V$5:$V$1558,'소재개발 실험항목_Total_AX팀 관리'!$C$5:$C$1558,$P320,'소재개발 실험항목_Total_AX팀 관리'!$D$5:$D$1558,$Q320,'소재개발 실험항목_Total_AX팀 관리'!$E$5:$E$1558,$R320,'소재개발 실험항목_Total_AX팀 관리'!$F$5:$F$1558,$S320)</f>
        <v>444</v>
      </c>
      <c r="V320" s="724">
        <f>SUMIFS('소재개발 실험항목_Total_AX팀 관리'!$Y$5:$Y$1558,'소재개발 실험항목_Total_AX팀 관리'!$C$5:$C$1558,$P320,'소재개발 실험항목_Total_AX팀 관리'!$D$5:$D$1558,$Q320,'소재개발 실험항목_Total_AX팀 관리'!$E$5:$E$1558,$R320,'소재개발 실험항목_Total_AX팀 관리'!$F$5:$F$1558,$S320)</f>
        <v>720</v>
      </c>
      <c r="W320" s="725">
        <f t="shared" si="7"/>
        <v>0.25227272727272726</v>
      </c>
      <c r="X320" s="725">
        <f t="shared" si="7"/>
        <v>0.40909090909090912</v>
      </c>
    </row>
    <row r="321" spans="1:24" hidden="1">
      <c r="A321" s="717"/>
      <c r="B321" s="717"/>
      <c r="C321" s="717"/>
      <c r="D321" s="717"/>
      <c r="E321" s="717"/>
      <c r="F321" s="717"/>
      <c r="G321" s="717"/>
      <c r="H321" s="717"/>
      <c r="I321" s="717"/>
      <c r="J321" s="717"/>
      <c r="K321" s="717"/>
      <c r="L321" s="717"/>
      <c r="M321" s="717"/>
      <c r="N321" s="717"/>
      <c r="O321" s="717"/>
      <c r="P321" s="717" t="s">
        <v>87</v>
      </c>
      <c r="Q321" s="717" t="s">
        <v>2979</v>
      </c>
      <c r="R321" s="717" t="s">
        <v>2990</v>
      </c>
      <c r="S321" s="717" t="s">
        <v>3060</v>
      </c>
      <c r="T321" s="720" t="str" cm="1">
        <f t="array" ref="T321">_xlfn.TEXTJOIN("→",TRUE,_xlfn.UNIQUE(TRIM(CLEAN(_xlfn._xlws.FILTER('소재개발 실험항목_Total_AX팀 관리'!$H$5:$H$1558,('소재개발 실험항목_Total_AX팀 관리'!$C$5:$C$1558=$P321)*('소재개발 실험항목_Total_AX팀 관리'!$D$5:$D$1558=$Q321)*('소재개발 실험항목_Total_AX팀 관리'!$E$5:$E$1558=$R321)*('소재개발 실험항목_Total_AX팀 관리'!$F$5:$F$1558=$S321)*('소재개발 실험항목_Total_AX팀 관리'!$H$5:$H$1558&lt;&gt;""),"")))))</f>
        <v>셀 확보→분석→분석 및 해석</v>
      </c>
      <c r="U321" s="724">
        <f>SUMIFS('소재개발 실험항목_Total_AX팀 관리'!$V$5:$V$1558,'소재개발 실험항목_Total_AX팀 관리'!$C$5:$C$1558,$P321,'소재개발 실험항목_Total_AX팀 관리'!$D$5:$D$1558,$Q321,'소재개발 실험항목_Total_AX팀 관리'!$E$5:$E$1558,$R321,'소재개발 실험항목_Total_AX팀 관리'!$F$5:$F$1558,$S321)</f>
        <v>4638</v>
      </c>
      <c r="V321" s="724">
        <f>SUMIFS('소재개발 실험항목_Total_AX팀 관리'!$Y$5:$Y$1558,'소재개발 실험항목_Total_AX팀 관리'!$C$5:$C$1558,$P321,'소재개발 실험항목_Total_AX팀 관리'!$D$5:$D$1558,$Q321,'소재개발 실험항목_Total_AX팀 관리'!$E$5:$E$1558,$R321,'소재개발 실험항목_Total_AX팀 관리'!$F$5:$F$1558,$S321)</f>
        <v>23400</v>
      </c>
      <c r="W321" s="725">
        <f t="shared" si="7"/>
        <v>2.6352272727272728</v>
      </c>
      <c r="X321" s="725">
        <f t="shared" si="7"/>
        <v>13.295454545454545</v>
      </c>
    </row>
    <row r="322" spans="1:24" hidden="1">
      <c r="A322" s="717"/>
      <c r="B322" s="717"/>
      <c r="C322" s="717"/>
      <c r="D322" s="717"/>
      <c r="E322" s="717"/>
      <c r="F322" s="717"/>
      <c r="G322" s="717"/>
      <c r="H322" s="717"/>
      <c r="I322" s="717"/>
      <c r="J322" s="717"/>
      <c r="K322" s="717"/>
      <c r="L322" s="717"/>
      <c r="M322" s="717"/>
      <c r="N322" s="717"/>
      <c r="O322" s="717"/>
      <c r="P322" s="717" t="s">
        <v>87</v>
      </c>
      <c r="Q322" s="717" t="s">
        <v>2979</v>
      </c>
      <c r="R322" s="717" t="s">
        <v>2983</v>
      </c>
      <c r="S322" s="717" t="s">
        <v>3058</v>
      </c>
      <c r="T322" s="720" t="str" cm="1">
        <f t="array" ref="T322">_xlfn.TEXTJOIN("→",TRUE,_xlfn.UNIQUE(TRIM(CLEAN(_xlfn._xlws.FILTER('소재개발 실험항목_Total_AX팀 관리'!$H$5:$H$1558,('소재개발 실험항목_Total_AX팀 관리'!$C$5:$C$1558=$P322)*('소재개발 실험항목_Total_AX팀 관리'!$D$5:$D$1558=$Q322)*('소재개발 실험항목_Total_AX팀 관리'!$E$5:$E$1558=$R322)*('소재개발 실험항목_Total_AX팀 관리'!$F$5:$F$1558=$S322)*('소재개발 실험항목_Total_AX팀 관리'!$H$5:$H$1558&lt;&gt;""),"")))))</f>
        <v>무게 측정/기록→두께 측정/기록</v>
      </c>
      <c r="U322" s="724">
        <f>SUMIFS('소재개발 실험항목_Total_AX팀 관리'!$V$5:$V$1558,'소재개발 실험항목_Total_AX팀 관리'!$C$5:$C$1558,$P322,'소재개발 실험항목_Total_AX팀 관리'!$D$5:$D$1558,$Q322,'소재개발 실험항목_Total_AX팀 관리'!$E$5:$E$1558,$R322,'소재개발 실험항목_Total_AX팀 관리'!$F$5:$F$1558,$S322)</f>
        <v>0</v>
      </c>
      <c r="V322" s="724">
        <f>SUMIFS('소재개발 실험항목_Total_AX팀 관리'!$Y$5:$Y$1558,'소재개발 실험항목_Total_AX팀 관리'!$C$5:$C$1558,$P322,'소재개발 실험항목_Total_AX팀 관리'!$D$5:$D$1558,$Q322,'소재개발 실험항목_Total_AX팀 관리'!$E$5:$E$1558,$R322,'소재개발 실험항목_Total_AX팀 관리'!$F$5:$F$1558,$S322)</f>
        <v>0</v>
      </c>
      <c r="W322" s="725">
        <f t="shared" si="7"/>
        <v>0</v>
      </c>
      <c r="X322" s="725">
        <f t="shared" si="7"/>
        <v>0</v>
      </c>
    </row>
    <row r="323" spans="1:24" hidden="1">
      <c r="A323" s="717"/>
      <c r="B323" s="717"/>
      <c r="C323" s="717"/>
      <c r="D323" s="717"/>
      <c r="E323" s="717"/>
      <c r="F323" s="717"/>
      <c r="G323" s="717"/>
      <c r="H323" s="717"/>
      <c r="I323" s="717"/>
      <c r="J323" s="717"/>
      <c r="K323" s="717"/>
      <c r="L323" s="717"/>
      <c r="M323" s="717"/>
      <c r="N323" s="717"/>
      <c r="O323" s="717"/>
      <c r="P323" s="717" t="s">
        <v>87</v>
      </c>
      <c r="Q323" s="717" t="s">
        <v>2979</v>
      </c>
      <c r="R323" s="717" t="s">
        <v>1064</v>
      </c>
      <c r="S323" s="717" t="s">
        <v>881</v>
      </c>
      <c r="T323" s="720" t="str" cm="1">
        <f t="array" ref="T323">_xlfn.TEXTJOIN("→",TRUE,_xlfn.UNIQUE(TRIM(CLEAN(_xlfn._xlws.FILTER('소재개발 실험항목_Total_AX팀 관리'!$H$5:$H$1558,('소재개발 실험항목_Total_AX팀 관리'!$C$5:$C$1558=$P323)*('소재개발 실험항목_Total_AX팀 관리'!$D$5:$D$1558=$Q323)*('소재개발 실험항목_Total_AX팀 관리'!$E$5:$E$1558=$R323)*('소재개발 실험항목_Total_AX팀 관리'!$F$5:$F$1558=$S323)*('소재개발 실험항목_Total_AX팀 관리'!$H$5:$H$1558&lt;&gt;""),"")))))</f>
        <v>샘플 정량화→샙플 정량화→적정준비→샘플투입→측정</v>
      </c>
      <c r="U323" s="724">
        <f>SUMIFS('소재개발 실험항목_Total_AX팀 관리'!$V$5:$V$1558,'소재개발 실험항목_Total_AX팀 관리'!$C$5:$C$1558,$P323,'소재개발 실험항목_Total_AX팀 관리'!$D$5:$D$1558,$Q323,'소재개발 실험항목_Total_AX팀 관리'!$E$5:$E$1558,$R323,'소재개발 실험항목_Total_AX팀 관리'!$F$5:$F$1558,$S323)</f>
        <v>18.000000000000004</v>
      </c>
      <c r="V323" s="724">
        <f>SUMIFS('소재개발 실험항목_Total_AX팀 관리'!$Y$5:$Y$1558,'소재개발 실험항목_Total_AX팀 관리'!$C$5:$C$1558,$P323,'소재개발 실험항목_Total_AX팀 관리'!$D$5:$D$1558,$Q323,'소재개발 실험항목_Total_AX팀 관리'!$E$5:$E$1558,$R323,'소재개발 실험항목_Total_AX팀 관리'!$F$5:$F$1558,$S323)</f>
        <v>3600</v>
      </c>
      <c r="W323" s="725">
        <f t="shared" si="7"/>
        <v>1.0227272727272729E-2</v>
      </c>
      <c r="X323" s="725">
        <f t="shared" si="7"/>
        <v>2.0454545454545454</v>
      </c>
    </row>
    <row r="324" spans="1:24" hidden="1">
      <c r="A324" s="717"/>
      <c r="B324" s="717"/>
      <c r="C324" s="717"/>
      <c r="D324" s="717"/>
      <c r="E324" s="717"/>
      <c r="F324" s="717"/>
      <c r="G324" s="717"/>
      <c r="H324" s="717"/>
      <c r="I324" s="717"/>
      <c r="J324" s="717"/>
      <c r="K324" s="717"/>
      <c r="L324" s="717"/>
      <c r="M324" s="717"/>
      <c r="N324" s="717"/>
      <c r="O324" s="717"/>
      <c r="P324" s="717" t="s">
        <v>87</v>
      </c>
      <c r="Q324" s="717" t="s">
        <v>2979</v>
      </c>
      <c r="R324" s="717" t="s">
        <v>1064</v>
      </c>
      <c r="S324" s="717" t="s">
        <v>3061</v>
      </c>
      <c r="T324" s="720" t="str" cm="1">
        <f t="array" ref="T324">_xlfn.TEXTJOIN("→",TRUE,_xlfn.UNIQUE(TRIM(CLEAN(_xlfn._xlws.FILTER('소재개발 실험항목_Total_AX팀 관리'!$H$5:$H$1558,('소재개발 실험항목_Total_AX팀 관리'!$C$5:$C$1558=$P324)*('소재개발 실험항목_Total_AX팀 관리'!$D$5:$D$1558=$Q324)*('소재개발 실험항목_Total_AX팀 관리'!$E$5:$E$1558=$R324)*('소재개발 실험항목_Total_AX팀 관리'!$F$5:$F$1558=$S324)*('소재개발 실험항목_Total_AX팀 관리'!$H$5:$H$1558&lt;&gt;""),"")))))</f>
        <v>측정 샘플 준비→측정</v>
      </c>
      <c r="U324" s="724">
        <f>SUMIFS('소재개발 실험항목_Total_AX팀 관리'!$V$5:$V$1558,'소재개발 실험항목_Total_AX팀 관리'!$C$5:$C$1558,$P324,'소재개발 실험항목_Total_AX팀 관리'!$D$5:$D$1558,$Q324,'소재개발 실험항목_Total_AX팀 관리'!$E$5:$E$1558,$R324,'소재개발 실험항목_Total_AX팀 관리'!$F$5:$F$1558,$S324)</f>
        <v>0.60000000000000009</v>
      </c>
      <c r="V324" s="724">
        <f>SUMIFS('소재개발 실험항목_Total_AX팀 관리'!$Y$5:$Y$1558,'소재개발 실험항목_Total_AX팀 관리'!$C$5:$C$1558,$P324,'소재개발 실험항목_Total_AX팀 관리'!$D$5:$D$1558,$Q324,'소재개발 실험항목_Total_AX팀 관리'!$E$5:$E$1558,$R324,'소재개발 실험항목_Total_AX팀 관리'!$F$5:$F$1558,$S324)</f>
        <v>1800</v>
      </c>
      <c r="W324" s="725">
        <f t="shared" si="7"/>
        <v>3.4090909090909094E-4</v>
      </c>
      <c r="X324" s="725">
        <f t="shared" si="7"/>
        <v>1.0227272727272727</v>
      </c>
    </row>
    <row r="325" spans="1:24" hidden="1">
      <c r="A325" s="717"/>
      <c r="B325" s="717"/>
      <c r="C325" s="717"/>
      <c r="D325" s="717"/>
      <c r="E325" s="717"/>
      <c r="F325" s="717"/>
      <c r="G325" s="717"/>
      <c r="H325" s="717"/>
      <c r="I325" s="717"/>
      <c r="J325" s="717"/>
      <c r="K325" s="717"/>
      <c r="L325" s="717"/>
      <c r="M325" s="717"/>
      <c r="N325" s="717"/>
      <c r="O325" s="717"/>
      <c r="P325" s="717" t="s">
        <v>87</v>
      </c>
      <c r="Q325" s="717" t="s">
        <v>2979</v>
      </c>
      <c r="R325" s="717" t="s">
        <v>1064</v>
      </c>
      <c r="S325" s="717" t="s">
        <v>120</v>
      </c>
      <c r="T325" s="720" t="str" cm="1">
        <f t="array" ref="T325">_xlfn.TEXTJOIN("→",TRUE,_xlfn.UNIQUE(TRIM(CLEAN(_xlfn._xlws.FILTER('소재개발 실험항목_Total_AX팀 관리'!$H$5:$H$1558,('소재개발 실험항목_Total_AX팀 관리'!$C$5:$C$1558=$P325)*('소재개발 실험항목_Total_AX팀 관리'!$D$5:$D$1558=$Q325)*('소재개발 실험항목_Total_AX팀 관리'!$E$5:$E$1558=$R325)*('소재개발 실험항목_Total_AX팀 관리'!$F$5:$F$1558=$S325)*('소재개발 실험항목_Total_AX팀 관리'!$H$5:$H$1558&lt;&gt;""),"")))))</f>
        <v>샘플 온도 측정→시료투입→측정 및 계산→세정</v>
      </c>
      <c r="U325" s="724">
        <f>SUMIFS('소재개발 실험항목_Total_AX팀 관리'!$V$5:$V$1558,'소재개발 실험항목_Total_AX팀 관리'!$C$5:$C$1558,$P325,'소재개발 실험항목_Total_AX팀 관리'!$D$5:$D$1558,$Q325,'소재개발 실험항목_Total_AX팀 관리'!$E$5:$E$1558,$R325,'소재개발 실험항목_Total_AX팀 관리'!$F$5:$F$1558,$S325)</f>
        <v>72</v>
      </c>
      <c r="V325" s="724">
        <f>SUMIFS('소재개발 실험항목_Total_AX팀 관리'!$Y$5:$Y$1558,'소재개발 실험항목_Total_AX팀 관리'!$C$5:$C$1558,$P325,'소재개발 실험항목_Total_AX팀 관리'!$D$5:$D$1558,$Q325,'소재개발 실험항목_Total_AX팀 관리'!$E$5:$E$1558,$R325,'소재개발 실험항목_Total_AX팀 관리'!$F$5:$F$1558,$S325)</f>
        <v>1440</v>
      </c>
      <c r="W325" s="725">
        <f t="shared" si="7"/>
        <v>4.0909090909090909E-2</v>
      </c>
      <c r="X325" s="725">
        <f t="shared" si="7"/>
        <v>0.81818181818181823</v>
      </c>
    </row>
    <row r="326" spans="1:24" hidden="1">
      <c r="A326" s="717"/>
      <c r="B326" s="717"/>
      <c r="C326" s="717"/>
      <c r="D326" s="717"/>
      <c r="E326" s="717"/>
      <c r="F326" s="717"/>
      <c r="G326" s="717"/>
      <c r="H326" s="717"/>
      <c r="I326" s="717"/>
      <c r="J326" s="717"/>
      <c r="K326" s="717"/>
      <c r="L326" s="717"/>
      <c r="M326" s="717"/>
      <c r="N326" s="717"/>
      <c r="O326" s="717"/>
      <c r="P326" s="717" t="s">
        <v>87</v>
      </c>
      <c r="Q326" s="717" t="s">
        <v>2979</v>
      </c>
      <c r="R326" s="717" t="s">
        <v>1064</v>
      </c>
      <c r="S326" s="717" t="s">
        <v>119</v>
      </c>
      <c r="T326" s="720" t="str" cm="1">
        <f t="array" ref="T326">_xlfn.TEXTJOIN("→",TRUE,_xlfn.UNIQUE(TRIM(CLEAN(_xlfn._xlws.FILTER('소재개발 실험항목_Total_AX팀 관리'!$H$5:$H$1558,('소재개발 실험항목_Total_AX팀 관리'!$C$5:$C$1558=$P326)*('소재개발 실험항목_Total_AX팀 관리'!$D$5:$D$1558=$Q326)*('소재개발 실험항목_Total_AX팀 관리'!$E$5:$E$1558=$R326)*('소재개발 실험항목_Total_AX팀 관리'!$F$5:$F$1558=$S326)*('소재개발 실험항목_Total_AX팀 관리'!$H$5:$H$1558&lt;&gt;""),"")))))</f>
        <v>온도 setting→표준소재 투입→표준소재 측정 조건 확보→표준소재 측정 및 확인→표준소재 세정→측정 및 세정</v>
      </c>
      <c r="U326" s="724">
        <f>SUMIFS('소재개발 실험항목_Total_AX팀 관리'!$V$5:$V$1558,'소재개발 실험항목_Total_AX팀 관리'!$C$5:$C$1558,$P326,'소재개발 실험항목_Total_AX팀 관리'!$D$5:$D$1558,$Q326,'소재개발 실험항목_Total_AX팀 관리'!$E$5:$E$1558,$R326,'소재개발 실험항목_Total_AX팀 관리'!$F$5:$F$1558,$S326)</f>
        <v>360</v>
      </c>
      <c r="V326" s="724">
        <f>SUMIFS('소재개발 실험항목_Total_AX팀 관리'!$Y$5:$Y$1558,'소재개발 실험항목_Total_AX팀 관리'!$C$5:$C$1558,$P326,'소재개발 실험항목_Total_AX팀 관리'!$D$5:$D$1558,$Q326,'소재개발 실험항목_Total_AX팀 관리'!$E$5:$E$1558,$R326,'소재개발 실험항목_Total_AX팀 관리'!$F$5:$F$1558,$S326)</f>
        <v>7200</v>
      </c>
      <c r="W326" s="725">
        <f t="shared" si="7"/>
        <v>0.20454545454545456</v>
      </c>
      <c r="X326" s="725">
        <f t="shared" si="7"/>
        <v>4.0909090909090908</v>
      </c>
    </row>
    <row r="327" spans="1:24" hidden="1">
      <c r="A327" s="717"/>
      <c r="B327" s="717"/>
      <c r="C327" s="717"/>
      <c r="D327" s="717"/>
      <c r="E327" s="717"/>
      <c r="F327" s="717"/>
      <c r="G327" s="717"/>
      <c r="H327" s="717"/>
      <c r="I327" s="717"/>
      <c r="J327" s="717"/>
      <c r="K327" s="717"/>
      <c r="L327" s="717"/>
      <c r="M327" s="717"/>
      <c r="N327" s="717"/>
      <c r="O327" s="717"/>
      <c r="P327" s="717" t="s">
        <v>87</v>
      </c>
      <c r="Q327" s="717" t="s">
        <v>2979</v>
      </c>
      <c r="R327" s="717" t="s">
        <v>1064</v>
      </c>
      <c r="S327" s="717" t="s">
        <v>3062</v>
      </c>
      <c r="T327" s="720" t="str" cm="1">
        <f t="array" ref="T327">_xlfn.TEXTJOIN("→",TRUE,_xlfn.UNIQUE(TRIM(CLEAN(_xlfn._xlws.FILTER('소재개발 실험항목_Total_AX팀 관리'!$H$5:$H$1558,('소재개발 실험항목_Total_AX팀 관리'!$C$5:$C$1558=$P327)*('소재개발 실험항목_Total_AX팀 관리'!$D$5:$D$1558=$Q327)*('소재개발 실험항목_Total_AX팀 관리'!$E$5:$E$1558=$R327)*('소재개발 실험항목_Total_AX팀 관리'!$F$5:$F$1558=$S327)*('소재개발 실험항목_Total_AX팀 관리'!$H$5:$H$1558&lt;&gt;""),"")))))</f>
        <v>작업 전극 준비→기준 및 상대전극 준비 및 셀 구성→전해질 투입 및 측정</v>
      </c>
      <c r="U327" s="724">
        <f>SUMIFS('소재개발 실험항목_Total_AX팀 관리'!$V$5:$V$1558,'소재개발 실험항목_Total_AX팀 관리'!$C$5:$C$1558,$P327,'소재개발 실험항목_Total_AX팀 관리'!$D$5:$D$1558,$Q327,'소재개발 실험항목_Total_AX팀 관리'!$E$5:$E$1558,$R327,'소재개발 실험항목_Total_AX팀 관리'!$F$5:$F$1558,$S327)</f>
        <v>19.799999999999997</v>
      </c>
      <c r="V327" s="724">
        <f>SUMIFS('소재개발 실험항목_Total_AX팀 관리'!$Y$5:$Y$1558,'소재개발 실험항목_Total_AX팀 관리'!$C$5:$C$1558,$P327,'소재개발 실험항목_Total_AX팀 관리'!$D$5:$D$1558,$Q327,'소재개발 실험항목_Total_AX팀 관리'!$E$5:$E$1558,$R327,'소재개발 실험항목_Total_AX팀 관리'!$F$5:$F$1558,$S327)</f>
        <v>3960</v>
      </c>
      <c r="W327" s="725">
        <f t="shared" ref="W327:X336" si="8">U327/1760</f>
        <v>1.1249999999999998E-2</v>
      </c>
      <c r="X327" s="725">
        <f t="shared" si="8"/>
        <v>2.25</v>
      </c>
    </row>
    <row r="328" spans="1:24" hidden="1">
      <c r="A328" s="717"/>
      <c r="B328" s="717"/>
      <c r="C328" s="717"/>
      <c r="D328" s="717"/>
      <c r="E328" s="717"/>
      <c r="F328" s="717"/>
      <c r="G328" s="717"/>
      <c r="H328" s="717"/>
      <c r="I328" s="717"/>
      <c r="J328" s="717"/>
      <c r="K328" s="717"/>
      <c r="L328" s="717"/>
      <c r="M328" s="717"/>
      <c r="N328" s="717"/>
      <c r="O328" s="717"/>
      <c r="P328" s="717" t="s">
        <v>87</v>
      </c>
      <c r="Q328" s="717" t="s">
        <v>2979</v>
      </c>
      <c r="R328" s="717" t="s">
        <v>1064</v>
      </c>
      <c r="S328" s="717" t="s">
        <v>3063</v>
      </c>
      <c r="T328" s="720" t="str" cm="1">
        <f t="array" ref="T328">_xlfn.TEXTJOIN("→",TRUE,_xlfn.UNIQUE(TRIM(CLEAN(_xlfn._xlws.FILTER('소재개발 실험항목_Total_AX팀 관리'!$H$5:$H$1558,('소재개발 실험항목_Total_AX팀 관리'!$C$5:$C$1558=$P328)*('소재개발 실험항목_Total_AX팀 관리'!$D$5:$D$1558=$Q328)*('소재개발 실험항목_Total_AX팀 관리'!$E$5:$E$1558=$R328)*('소재개발 실험항목_Total_AX팀 관리'!$F$5:$F$1558=$S328)*('소재개발 실험항목_Total_AX팀 관리'!$H$5:$H$1558&lt;&gt;""),"")))))</f>
        <v>적정용액 준비→증류수 준비→교반→샘플 정량화→샘플 투입→측정 및 데이터 확보→세정</v>
      </c>
      <c r="U328" s="724">
        <f>SUMIFS('소재개발 실험항목_Total_AX팀 관리'!$V$5:$V$1558,'소재개발 실험항목_Total_AX팀 관리'!$C$5:$C$1558,$P328,'소재개발 실험항목_Total_AX팀 관리'!$D$5:$D$1558,$Q328,'소재개발 실험항목_Total_AX팀 관리'!$E$5:$E$1558,$R328,'소재개발 실험항목_Total_AX팀 관리'!$F$5:$F$1558,$S328)</f>
        <v>1.6800000000000002</v>
      </c>
      <c r="V328" s="724">
        <f>SUMIFS('소재개발 실험항목_Total_AX팀 관리'!$Y$5:$Y$1558,'소재개발 실험항목_Total_AX팀 관리'!$C$5:$C$1558,$P328,'소재개발 실험항목_Total_AX팀 관리'!$D$5:$D$1558,$Q328,'소재개발 실험항목_Total_AX팀 관리'!$E$5:$E$1558,$R328,'소재개발 실험항목_Total_AX팀 관리'!$F$5:$F$1558,$S328)</f>
        <v>5040</v>
      </c>
      <c r="W328" s="725">
        <f t="shared" si="8"/>
        <v>9.5454545454545466E-4</v>
      </c>
      <c r="X328" s="725">
        <f t="shared" si="8"/>
        <v>2.8636363636363638</v>
      </c>
    </row>
    <row r="329" spans="1:24" hidden="1">
      <c r="A329" s="717"/>
      <c r="B329" s="717"/>
      <c r="C329" s="717"/>
      <c r="D329" s="717"/>
      <c r="E329" s="717"/>
      <c r="F329" s="717"/>
      <c r="G329" s="717"/>
      <c r="H329" s="717"/>
      <c r="I329" s="717"/>
      <c r="J329" s="717"/>
      <c r="K329" s="717"/>
      <c r="L329" s="717"/>
      <c r="M329" s="717"/>
      <c r="N329" s="717"/>
      <c r="O329" s="717"/>
      <c r="P329" s="717" t="s">
        <v>87</v>
      </c>
      <c r="Q329" s="717" t="s">
        <v>2979</v>
      </c>
      <c r="R329" s="717" t="s">
        <v>1064</v>
      </c>
      <c r="S329" s="717" t="s">
        <v>3064</v>
      </c>
      <c r="T329" s="720" t="str" cm="1">
        <f t="array" ref="T329">_xlfn.TEXTJOIN("→",TRUE,_xlfn.UNIQUE(TRIM(CLEAN(_xlfn._xlws.FILTER('소재개발 실험항목_Total_AX팀 관리'!$H$5:$H$1558,('소재개발 실험항목_Total_AX팀 관리'!$C$5:$C$1558=$P329)*('소재개발 실험항목_Total_AX팀 관리'!$D$5:$D$1558=$Q329)*('소재개발 실험항목_Total_AX팀 관리'!$E$5:$E$1558=$R329)*('소재개발 실험항목_Total_AX팀 관리'!$F$5:$F$1558=$S329)*('소재개발 실험항목_Total_AX팀 관리'!$H$5:$H$1558&lt;&gt;""),"")))))</f>
        <v>적정용액 준비→증류수 준비→교반→샘플 정량화→샘플 투입→측정 및 데이터 확보→세정</v>
      </c>
      <c r="U329" s="724">
        <f>SUMIFS('소재개발 실험항목_Total_AX팀 관리'!$V$5:$V$1558,'소재개발 실험항목_Total_AX팀 관리'!$C$5:$C$1558,$P329,'소재개발 실험항목_Total_AX팀 관리'!$D$5:$D$1558,$Q329,'소재개발 실험항목_Total_AX팀 관리'!$E$5:$E$1558,$R329,'소재개발 실험항목_Total_AX팀 관리'!$F$5:$F$1558,$S329)</f>
        <v>28.800000000000008</v>
      </c>
      <c r="V329" s="724">
        <f>SUMIFS('소재개발 실험항목_Total_AX팀 관리'!$Y$5:$Y$1558,'소재개발 실험항목_Total_AX팀 관리'!$C$5:$C$1558,$P329,'소재개발 실험항목_Total_AX팀 관리'!$D$5:$D$1558,$Q329,'소재개발 실험항목_Total_AX팀 관리'!$E$5:$E$1558,$R329,'소재개발 실험항목_Total_AX팀 관리'!$F$5:$F$1558,$S329)</f>
        <v>5760</v>
      </c>
      <c r="W329" s="725">
        <f t="shared" si="8"/>
        <v>1.6363636363636368E-2</v>
      </c>
      <c r="X329" s="725">
        <f t="shared" si="8"/>
        <v>3.2727272727272729</v>
      </c>
    </row>
    <row r="330" spans="1:24" hidden="1">
      <c r="A330" s="717"/>
      <c r="B330" s="717"/>
      <c r="C330" s="717"/>
      <c r="D330" s="717"/>
      <c r="E330" s="717"/>
      <c r="F330" s="717"/>
      <c r="G330" s="717"/>
      <c r="H330" s="717"/>
      <c r="I330" s="717"/>
      <c r="J330" s="717"/>
      <c r="K330" s="717"/>
      <c r="L330" s="717"/>
      <c r="M330" s="717"/>
      <c r="N330" s="717"/>
      <c r="O330" s="717"/>
      <c r="P330" s="717" t="s">
        <v>87</v>
      </c>
      <c r="Q330" s="717" t="s">
        <v>2979</v>
      </c>
      <c r="R330" s="717" t="s">
        <v>1064</v>
      </c>
      <c r="S330" s="717" t="s">
        <v>3065</v>
      </c>
      <c r="T330" s="720" t="str" cm="1">
        <f t="array" ref="T330">_xlfn.TEXTJOIN("→",TRUE,_xlfn.UNIQUE(TRIM(CLEAN(_xlfn._xlws.FILTER('소재개발 실험항목_Total_AX팀 관리'!$H$5:$H$1558,('소재개발 실험항목_Total_AX팀 관리'!$C$5:$C$1558=$P330)*('소재개발 실험항목_Total_AX팀 관리'!$D$5:$D$1558=$Q330)*('소재개발 실험항목_Total_AX팀 관리'!$E$5:$E$1558=$R330)*('소재개발 실험항목_Total_AX팀 관리'!$F$5:$F$1558=$S330)*('소재개발 실험항목_Total_AX팀 관리'!$H$5:$H$1558&lt;&gt;""),"")))))</f>
        <v>점도계 세정→점도계 건조→샘플 투입 및 측정→재측정→보관액 충전</v>
      </c>
      <c r="U330" s="724">
        <f>SUMIFS('소재개발 실험항목_Total_AX팀 관리'!$V$5:$V$1558,'소재개발 실험항목_Total_AX팀 관리'!$C$5:$C$1558,$P330,'소재개발 실험항목_Total_AX팀 관리'!$D$5:$D$1558,$Q330,'소재개발 실험항목_Total_AX팀 관리'!$E$5:$E$1558,$R330,'소재개발 실험항목_Total_AX팀 관리'!$F$5:$F$1558,$S330)</f>
        <v>216</v>
      </c>
      <c r="V330" s="724">
        <f>SUMIFS('소재개발 실험항목_Total_AX팀 관리'!$Y$5:$Y$1558,'소재개발 실험항목_Total_AX팀 관리'!$C$5:$C$1558,$P330,'소재개발 실험항목_Total_AX팀 관리'!$D$5:$D$1558,$Q330,'소재개발 실험항목_Total_AX팀 관리'!$E$5:$E$1558,$R330,'소재개발 실험항목_Total_AX팀 관리'!$F$5:$F$1558,$S330)</f>
        <v>4320</v>
      </c>
      <c r="W330" s="725">
        <f t="shared" si="8"/>
        <v>0.12272727272727273</v>
      </c>
      <c r="X330" s="725">
        <f t="shared" si="8"/>
        <v>2.4545454545454546</v>
      </c>
    </row>
    <row r="331" spans="1:24" hidden="1">
      <c r="A331" s="717"/>
      <c r="B331" s="717"/>
      <c r="C331" s="717"/>
      <c r="D331" s="717"/>
      <c r="E331" s="717"/>
      <c r="F331" s="717"/>
      <c r="G331" s="717"/>
      <c r="H331" s="717"/>
      <c r="I331" s="717"/>
      <c r="J331" s="717"/>
      <c r="K331" s="717"/>
      <c r="L331" s="717"/>
      <c r="M331" s="717"/>
      <c r="N331" s="717"/>
      <c r="O331" s="717"/>
      <c r="P331" s="717" t="s">
        <v>87</v>
      </c>
      <c r="Q331" s="717" t="s">
        <v>2980</v>
      </c>
      <c r="R331" s="717" t="s">
        <v>2985</v>
      </c>
      <c r="S331" s="717" t="s">
        <v>3020</v>
      </c>
      <c r="T331" s="720" t="str" cm="1">
        <f t="array" ref="T331">_xlfn.TEXTJOIN("→",TRUE,_xlfn.UNIQUE(TRIM(CLEAN(_xlfn._xlws.FILTER('소재개발 실험항목_Total_AX팀 관리'!$H$5:$H$1558,('소재개발 실험항목_Total_AX팀 관리'!$C$5:$C$1558=$P331)*('소재개발 실험항목_Total_AX팀 관리'!$D$5:$D$1558=$Q331)*('소재개발 실험항목_Total_AX팀 관리'!$E$5:$E$1558=$R331)*('소재개발 실험항목_Total_AX팀 관리'!$F$5:$F$1558=$S331)*('소재개발 실험항목_Total_AX팀 관리'!$H$5:$H$1558&lt;&gt;""),"")))))</f>
        <v>셀 주액→셀제작 및 활성화</v>
      </c>
      <c r="U331" s="724">
        <f>SUMIFS('소재개발 실험항목_Total_AX팀 관리'!$V$5:$V$1558,'소재개발 실험항목_Total_AX팀 관리'!$C$5:$C$1558,$P331,'소재개발 실험항목_Total_AX팀 관리'!$D$5:$D$1558,$Q331,'소재개발 실험항목_Total_AX팀 관리'!$E$5:$E$1558,$R331,'소재개발 실험항목_Total_AX팀 관리'!$F$5:$F$1558,$S331)</f>
        <v>7920</v>
      </c>
      <c r="V331" s="724">
        <f>SUMIFS('소재개발 실험항목_Total_AX팀 관리'!$Y$5:$Y$1558,'소재개발 실험항목_Total_AX팀 관리'!$C$5:$C$1558,$P331,'소재개발 실험항목_Total_AX팀 관리'!$D$5:$D$1558,$Q331,'소재개발 실험항목_Total_AX팀 관리'!$E$5:$E$1558,$R331,'소재개발 실험항목_Total_AX팀 관리'!$F$5:$F$1558,$S331)</f>
        <v>11880</v>
      </c>
      <c r="W331" s="725">
        <f t="shared" si="8"/>
        <v>4.5</v>
      </c>
      <c r="X331" s="725">
        <f t="shared" si="8"/>
        <v>6.75</v>
      </c>
    </row>
    <row r="332" spans="1:24" ht="32" hidden="1">
      <c r="A332" s="717"/>
      <c r="B332" s="717"/>
      <c r="C332" s="717"/>
      <c r="D332" s="717"/>
      <c r="E332" s="717"/>
      <c r="F332" s="717"/>
      <c r="G332" s="717"/>
      <c r="H332" s="717"/>
      <c r="I332" s="717"/>
      <c r="J332" s="717"/>
      <c r="K332" s="717"/>
      <c r="L332" s="717"/>
      <c r="M332" s="717"/>
      <c r="N332" s="717"/>
      <c r="O332" s="717"/>
      <c r="P332" s="717" t="s">
        <v>87</v>
      </c>
      <c r="Q332" s="717" t="s">
        <v>2980</v>
      </c>
      <c r="R332" s="717" t="s">
        <v>2985</v>
      </c>
      <c r="S332" s="717" t="s">
        <v>319</v>
      </c>
      <c r="T332" s="720" t="str" cm="1">
        <f t="array" ref="T332">_xlfn.TEXTJOIN("→",TRUE,_xlfn.UNIQUE(TRIM(CLEAN(_xlfn._xlws.FILTER('소재개발 실험항목_Total_AX팀 관리'!$H$5:$H$1558,('소재개발 실험항목_Total_AX팀 관리'!$C$5:$C$1558=$P332)*('소재개발 실험항목_Total_AX팀 관리'!$D$5:$D$1558=$Q332)*('소재개발 실험항목_Total_AX팀 관리'!$E$5:$E$1558=$R332)*('소재개발 실험항목_Total_AX팀 관리'!$F$5:$F$1558=$S332)*('소재개발 실험항목_Total_AX팀 관리'!$H$5:$H$1558&lt;&gt;""),"")))))</f>
        <v>전해질 소재 간이 평가를 위한 셀 조립→Ni foam cutting→Ni foam press→Ni foam 타발→Ni foam 세척/건조→코인셀용 양/음극 타발→Li metal 타발→분리막 타발→부품 준비→코인셀 조립→코인셀 조립 후 OCV 측정</v>
      </c>
      <c r="U332" s="724">
        <f>SUMIFS('소재개발 실험항목_Total_AX팀 관리'!$V$5:$V$1558,'소재개발 실험항목_Total_AX팀 관리'!$C$5:$C$1558,$P332,'소재개발 실험항목_Total_AX팀 관리'!$D$5:$D$1558,$Q332,'소재개발 실험항목_Total_AX팀 관리'!$E$5:$E$1558,$R332,'소재개발 실험항목_Total_AX팀 관리'!$F$5:$F$1558,$S332)</f>
        <v>90</v>
      </c>
      <c r="V332" s="724">
        <f>SUMIFS('소재개발 실험항목_Total_AX팀 관리'!$Y$5:$Y$1558,'소재개발 실험항목_Total_AX팀 관리'!$C$5:$C$1558,$P332,'소재개발 실험항목_Total_AX팀 관리'!$D$5:$D$1558,$Q332,'소재개발 실험항목_Total_AX팀 관리'!$E$5:$E$1558,$R332,'소재개발 실험항목_Total_AX팀 관리'!$F$5:$F$1558,$S332)</f>
        <v>1200</v>
      </c>
      <c r="W332" s="725">
        <f t="shared" si="8"/>
        <v>5.113636363636364E-2</v>
      </c>
      <c r="X332" s="725">
        <f t="shared" si="8"/>
        <v>0.68181818181818177</v>
      </c>
    </row>
    <row r="333" spans="1:24" hidden="1">
      <c r="A333" s="717"/>
      <c r="B333" s="717"/>
      <c r="C333" s="717"/>
      <c r="D333" s="717"/>
      <c r="E333" s="717"/>
      <c r="F333" s="717"/>
      <c r="G333" s="717"/>
      <c r="H333" s="717"/>
      <c r="I333" s="717"/>
      <c r="J333" s="717"/>
      <c r="K333" s="717"/>
      <c r="L333" s="717"/>
      <c r="M333" s="717"/>
      <c r="N333" s="717"/>
      <c r="O333" s="717"/>
      <c r="P333" s="717" t="s">
        <v>87</v>
      </c>
      <c r="Q333" s="717" t="s">
        <v>2980</v>
      </c>
      <c r="R333" s="717" t="s">
        <v>2999</v>
      </c>
      <c r="S333" s="717" t="s">
        <v>3067</v>
      </c>
      <c r="T333" s="720" t="str" cm="1">
        <f t="array" ref="T333">_xlfn.TEXTJOIN("→",TRUE,_xlfn.UNIQUE(TRIM(CLEAN(_xlfn._xlws.FILTER('소재개발 실험항목_Total_AX팀 관리'!$H$5:$H$1558,('소재개발 실험항목_Total_AX팀 관리'!$C$5:$C$1558=$P333)*('소재개발 실험항목_Total_AX팀 관리'!$D$5:$D$1558=$Q333)*('소재개발 실험항목_Total_AX팀 관리'!$E$5:$E$1558=$R333)*('소재개발 실험항목_Total_AX팀 관리'!$F$5:$F$1558=$S333)*('소재개발 실험항목_Total_AX팀 관리'!$H$5:$H$1558&lt;&gt;""),"")))))</f>
        <v>원소재 물성을 고려한 조성 선정 및 제조</v>
      </c>
      <c r="U333" s="724">
        <f>SUMIFS('소재개발 실험항목_Total_AX팀 관리'!$V$5:$V$1558,'소재개발 실험항목_Total_AX팀 관리'!$C$5:$C$1558,$P333,'소재개발 실험항목_Total_AX팀 관리'!$D$5:$D$1558,$Q333,'소재개발 실험항목_Total_AX팀 관리'!$E$5:$E$1558,$R333,'소재개발 실험항목_Total_AX팀 관리'!$F$5:$F$1558,$S333)</f>
        <v>90</v>
      </c>
      <c r="V333" s="724">
        <f>SUMIFS('소재개발 실험항목_Total_AX팀 관리'!$Y$5:$Y$1558,'소재개발 실험항목_Total_AX팀 관리'!$C$5:$C$1558,$P333,'소재개발 실험항목_Total_AX팀 관리'!$D$5:$D$1558,$Q333,'소재개발 실험항목_Total_AX팀 관리'!$E$5:$E$1558,$R333,'소재개발 실험항목_Total_AX팀 관리'!$F$5:$F$1558,$S333)</f>
        <v>1800</v>
      </c>
      <c r="W333" s="725">
        <f t="shared" si="8"/>
        <v>5.113636363636364E-2</v>
      </c>
      <c r="X333" s="725">
        <f t="shared" si="8"/>
        <v>1.0227272727272727</v>
      </c>
    </row>
    <row r="334" spans="1:24" hidden="1">
      <c r="A334" s="717"/>
      <c r="B334" s="717"/>
      <c r="C334" s="717"/>
      <c r="D334" s="717"/>
      <c r="E334" s="717"/>
      <c r="F334" s="717"/>
      <c r="G334" s="717"/>
      <c r="H334" s="717"/>
      <c r="I334" s="717"/>
      <c r="J334" s="717"/>
      <c r="K334" s="717"/>
      <c r="L334" s="717"/>
      <c r="M334" s="717"/>
      <c r="N334" s="717"/>
      <c r="O334" s="717"/>
      <c r="P334" s="717" t="s">
        <v>87</v>
      </c>
      <c r="Q334" s="717" t="s">
        <v>2981</v>
      </c>
      <c r="R334" s="717" t="s">
        <v>2989</v>
      </c>
      <c r="S334" s="717" t="s">
        <v>1297</v>
      </c>
      <c r="T334" s="720" t="str" cm="1">
        <f t="array" ref="T334">_xlfn.TEXTJOIN("→",TRUE,_xlfn.UNIQUE(TRIM(CLEAN(_xlfn._xlws.FILTER('소재개발 실험항목_Total_AX팀 관리'!$H$5:$H$1558,('소재개발 실험항목_Total_AX팀 관리'!$C$5:$C$1558=$P334)*('소재개발 실험항목_Total_AX팀 관리'!$D$5:$D$1558=$Q334)*('소재개발 실험항목_Total_AX팀 관리'!$E$5:$E$1558=$R334)*('소재개발 실험항목_Total_AX팀 관리'!$F$5:$F$1558=$S334)*('소재개발 실험항목_Total_AX팀 관리'!$H$5:$H$1558&lt;&gt;""),"")))))</f>
        <v>셀 성능 평가</v>
      </c>
      <c r="U334" s="724">
        <f>SUMIFS('소재개발 실험항목_Total_AX팀 관리'!$V$5:$V$1558,'소재개발 실험항목_Total_AX팀 관리'!$C$5:$C$1558,$P334,'소재개발 실험항목_Total_AX팀 관리'!$D$5:$D$1558,$Q334,'소재개발 실험항목_Total_AX팀 관리'!$E$5:$E$1558,$R334,'소재개발 실험항목_Total_AX팀 관리'!$F$5:$F$1558,$S334)</f>
        <v>3600</v>
      </c>
      <c r="V334" s="724">
        <f>SUMIFS('소재개발 실험항목_Total_AX팀 관리'!$Y$5:$Y$1558,'소재개발 실험항목_Total_AX팀 관리'!$C$5:$C$1558,$P334,'소재개발 실험항목_Total_AX팀 관리'!$D$5:$D$1558,$Q334,'소재개발 실험항목_Total_AX팀 관리'!$E$5:$E$1558,$R334,'소재개발 실험항목_Total_AX팀 관리'!$F$5:$F$1558,$S334)</f>
        <v>5400</v>
      </c>
      <c r="W334" s="725">
        <f t="shared" si="8"/>
        <v>2.0454545454545454</v>
      </c>
      <c r="X334" s="725">
        <f t="shared" si="8"/>
        <v>3.0681818181818183</v>
      </c>
    </row>
    <row r="335" spans="1:24" hidden="1">
      <c r="A335" s="717"/>
      <c r="B335" s="717"/>
      <c r="C335" s="717"/>
      <c r="D335" s="717"/>
      <c r="E335" s="717"/>
      <c r="F335" s="717"/>
      <c r="G335" s="717"/>
      <c r="H335" s="717"/>
      <c r="I335" s="717"/>
      <c r="J335" s="717"/>
      <c r="K335" s="717"/>
      <c r="L335" s="717"/>
      <c r="M335" s="717"/>
      <c r="N335" s="717"/>
      <c r="O335" s="717"/>
      <c r="P335" s="717" t="s">
        <v>87</v>
      </c>
      <c r="Q335" s="717" t="s">
        <v>2981</v>
      </c>
      <c r="R335" s="717" t="s">
        <v>2987</v>
      </c>
      <c r="S335" s="717" t="s">
        <v>3068</v>
      </c>
      <c r="T335" s="720" t="str" cm="1">
        <f t="array" ref="T335">_xlfn.TEXTJOIN("→",TRUE,_xlfn.UNIQUE(TRIM(CLEAN(_xlfn._xlws.FILTER('소재개발 실험항목_Total_AX팀 관리'!$H$5:$H$1558,('소재개발 실험항목_Total_AX팀 관리'!$C$5:$C$1558=$P335)*('소재개발 실험항목_Total_AX팀 관리'!$D$5:$D$1558=$Q335)*('소재개발 실험항목_Total_AX팀 관리'!$E$5:$E$1558=$R335)*('소재개발 실험항목_Total_AX팀 관리'!$F$5:$F$1558=$S335)*('소재개발 실험항목_Total_AX팀 관리'!$H$5:$H$1558&lt;&gt;""),"")))))</f>
        <v>비어있는 충방전 채널에 코인셀 체결→충방전 평가 진행→Data 정리 및 용량/효율 계산→그래프 생성→Rate 별 평가→Data 정리</v>
      </c>
      <c r="U335" s="724">
        <f>SUMIFS('소재개발 실험항목_Total_AX팀 관리'!$V$5:$V$1558,'소재개발 실험항목_Total_AX팀 관리'!$C$5:$C$1558,$P335,'소재개발 실험항목_Total_AX팀 관리'!$D$5:$D$1558,$Q335,'소재개발 실험항목_Total_AX팀 관리'!$E$5:$E$1558,$R335,'소재개발 실험항목_Total_AX팀 관리'!$F$5:$F$1558,$S335)</f>
        <v>249.59999999999997</v>
      </c>
      <c r="V335" s="724">
        <f>SUMIFS('소재개발 실험항목_Total_AX팀 관리'!$Y$5:$Y$1558,'소재개발 실험항목_Total_AX팀 관리'!$C$5:$C$1558,$P335,'소재개발 실험항목_Total_AX팀 관리'!$D$5:$D$1558,$Q335,'소재개발 실험항목_Total_AX팀 관리'!$E$5:$E$1558,$R335,'소재개발 실험항목_Total_AX팀 관리'!$F$5:$F$1558,$S335)</f>
        <v>2496</v>
      </c>
      <c r="W335" s="725">
        <f t="shared" si="8"/>
        <v>0.14181818181818179</v>
      </c>
      <c r="X335" s="725">
        <f t="shared" si="8"/>
        <v>1.4181818181818182</v>
      </c>
    </row>
    <row r="336" spans="1:24" hidden="1">
      <c r="A336" s="717"/>
      <c r="B336" s="717"/>
      <c r="C336" s="717"/>
      <c r="D336" s="717"/>
      <c r="E336" s="717"/>
      <c r="F336" s="717"/>
      <c r="G336" s="717"/>
      <c r="H336" s="717"/>
      <c r="I336" s="717"/>
      <c r="J336" s="717"/>
      <c r="K336" s="717"/>
      <c r="L336" s="717"/>
      <c r="M336" s="717"/>
      <c r="N336" s="717"/>
      <c r="O336" s="717"/>
      <c r="P336" s="717" t="s">
        <v>87</v>
      </c>
      <c r="Q336" s="717" t="s">
        <v>2981</v>
      </c>
      <c r="R336" s="717" t="s">
        <v>3000</v>
      </c>
      <c r="S336" s="717" t="s">
        <v>3071</v>
      </c>
      <c r="T336" s="720" t="str" cm="1">
        <f t="array" ref="T336">_xlfn.TEXTJOIN("→",TRUE,_xlfn.UNIQUE(TRIM(CLEAN(_xlfn._xlws.FILTER('소재개발 실험항목_Total_AX팀 관리'!$H$5:$H$1558,('소재개발 실험항목_Total_AX팀 관리'!$C$5:$C$1558=$P336)*('소재개발 실험항목_Total_AX팀 관리'!$D$5:$D$1558=$Q336)*('소재개발 실험항목_Total_AX팀 관리'!$E$5:$E$1558=$R336)*('소재개발 실험항목_Total_AX팀 관리'!$F$5:$F$1558=$S336)*('소재개발 실험항목_Total_AX팀 관리'!$H$5:$H$1558&lt;&gt;""),"")))))</f>
        <v>셀측정조건 확보→측정</v>
      </c>
      <c r="U336" s="724">
        <f>SUMIFS('소재개발 실험항목_Total_AX팀 관리'!$V$5:$V$1558,'소재개발 실험항목_Total_AX팀 관리'!$C$5:$C$1558,$P336,'소재개발 실험항목_Total_AX팀 관리'!$D$5:$D$1558,$Q336,'소재개발 실험항목_Total_AX팀 관리'!$E$5:$E$1558,$R336,'소재개발 실험항목_Total_AX팀 관리'!$F$5:$F$1558,$S336)</f>
        <v>2604</v>
      </c>
      <c r="V336" s="724">
        <f>SUMIFS('소재개발 실험항목_Total_AX팀 관리'!$Y$5:$Y$1558,'소재개발 실험항목_Total_AX팀 관리'!$C$5:$C$1558,$P336,'소재개발 실험항목_Total_AX팀 관리'!$D$5:$D$1558,$Q336,'소재개발 실험항목_Total_AX팀 관리'!$E$5:$E$1558,$R336,'소재개발 실험항목_Total_AX팀 관리'!$F$5:$F$1558,$S336)</f>
        <v>5400</v>
      </c>
      <c r="W336" s="725">
        <f t="shared" si="8"/>
        <v>1.4795454545454545</v>
      </c>
      <c r="X336" s="725">
        <f t="shared" si="8"/>
        <v>3.0681818181818183</v>
      </c>
    </row>
  </sheetData>
  <mergeCells count="21">
    <mergeCell ref="A4:F4"/>
    <mergeCell ref="H4:N4"/>
    <mergeCell ref="P4:X4"/>
    <mergeCell ref="A1:X1"/>
    <mergeCell ref="A2:X2"/>
    <mergeCell ref="Z1:BC1"/>
    <mergeCell ref="Z2:BC2"/>
    <mergeCell ref="Z4:AC4"/>
    <mergeCell ref="AD4:AE4"/>
    <mergeCell ref="AF4:AG4"/>
    <mergeCell ref="AT4:AU4"/>
    <mergeCell ref="AV4:AW4"/>
    <mergeCell ref="AX4:AY4"/>
    <mergeCell ref="AZ4:BA4"/>
    <mergeCell ref="BB4:BC4"/>
    <mergeCell ref="AH4:AI4"/>
    <mergeCell ref="AJ4:AK4"/>
    <mergeCell ref="AL4:AM4"/>
    <mergeCell ref="AN4:AO4"/>
    <mergeCell ref="AP4:AQ4"/>
    <mergeCell ref="AR4:AS4"/>
  </mergeCells>
  <phoneticPr fontId="1" type="noConversion"/>
  <conditionalFormatting sqref="A6:F44">
    <cfRule type="expression" dxfId="8" priority="1">
      <formula>$B6="분석/측정 실험"</formula>
    </cfRule>
    <cfRule type="expression" dxfId="7" priority="2">
      <formula>$B6="샘플 제작 실험"</formula>
    </cfRule>
    <cfRule type="expression" dxfId="6" priority="3">
      <formula>$B6="전기화학평가"</formula>
    </cfRule>
  </conditionalFormatting>
  <conditionalFormatting sqref="H6:N111">
    <cfRule type="expression" dxfId="5" priority="4">
      <formula>$I6="분석/측정 실험"</formula>
    </cfRule>
    <cfRule type="expression" dxfId="4" priority="5">
      <formula>$I6="샘플 제작 실험"</formula>
    </cfRule>
    <cfRule type="expression" dxfId="3" priority="6">
      <formula>$I6="전기화학평가"</formula>
    </cfRule>
  </conditionalFormatting>
  <conditionalFormatting sqref="P6:X336">
    <cfRule type="expression" dxfId="2" priority="7">
      <formula>$Q6="분석/측정 실험"</formula>
    </cfRule>
    <cfRule type="expression" dxfId="1" priority="8">
      <formula>$Q6="샘플 제작 실험"</formula>
    </cfRule>
    <cfRule type="expression" dxfId="0" priority="9">
      <formula>$Q6="전기화학평가"</formula>
    </cfRule>
  </conditionalFormatting>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F21BB8A0E61E504993165374629C7DE6" ma:contentTypeVersion="8" ma:contentTypeDescription="새 문서를 만듭니다." ma:contentTypeScope="" ma:versionID="248330269d98a94abd21768bd52344e6">
  <xsd:schema xmlns:xsd="http://www.w3.org/2001/XMLSchema" xmlns:xs="http://www.w3.org/2001/XMLSchema" xmlns:p="http://schemas.microsoft.com/office/2006/metadata/properties" xmlns:ns2="4291d4a7-3253-45c3-ad86-7532f98e46de" targetNamespace="http://schemas.microsoft.com/office/2006/metadata/properties" ma:root="true" ma:fieldsID="9a97343de284b7c40ecdee33eeaa7077" ns2:_="">
    <xsd:import namespace="4291d4a7-3253-45c3-ad86-7532f98e46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91d4a7-3253-45c3-ad86-7532f98e46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66AC99-1013-415E-BDF6-F00C0F87AF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91d4a7-3253-45c3-ad86-7532f98e46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45A993-6498-4625-9FF8-190A926859E0}">
  <ds:schemaRefs>
    <ds:schemaRef ds:uri="4291d4a7-3253-45c3-ad86-7532f98e46de"/>
    <ds:schemaRef ds:uri="http://www.w3.org/XML/1998/namespace"/>
    <ds:schemaRef ds:uri="http://purl.org/dc/terms/"/>
    <ds:schemaRef ds:uri="http://schemas.microsoft.com/office/2006/metadata/properties"/>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F7FB0B90-86F7-4278-81ED-EFB132C9AA84}">
  <ds:schemaRefs>
    <ds:schemaRef ds:uri="http://schemas.microsoft.com/sharepoint/v3/contenttype/forms"/>
  </ds:schemaRefs>
</ds:datastoreItem>
</file>

<file path=docMetadata/LabelInfo.xml><?xml version="1.0" encoding="utf-8"?>
<clbl:labelList xmlns:clbl="http://schemas.microsoft.com/office/2020/mipLabelMetadata">
  <clbl:label id="{1fefcbb5-b9fb-4d9d-a4eb-a69982cdd6fe}" enabled="0" method="" siteId="{1fefcbb5-b9fb-4d9d-a4eb-a69982cdd6f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29</vt:i4>
      </vt:variant>
    </vt:vector>
  </HeadingPairs>
  <TitlesOfParts>
    <vt:vector size="29" baseType="lpstr">
      <vt:lpstr>담당자</vt:lpstr>
      <vt:lpstr>Sheet6</vt:lpstr>
      <vt:lpstr>소재개발 실험항목_Total_AX팀 관리</vt:lpstr>
      <vt:lpstr>보조1_세부공정_분석</vt:lpstr>
      <vt:lpstr>보조2_세부공정_실험</vt:lpstr>
      <vt:lpstr>보조1-1_세부공정_분석_양극재</vt:lpstr>
      <vt:lpstr>보조1-2_세부공정_분석_리사이클</vt:lpstr>
      <vt:lpstr>보조1-3_세부공정_분석_전구체</vt:lpstr>
      <vt:lpstr>보조1-4_세부공정_분석_양극재선행</vt:lpstr>
      <vt:lpstr>보조1-5_세부공정_분석_음극재</vt:lpstr>
      <vt:lpstr>보조1-6_세부공정_분석_전해질</vt:lpstr>
      <vt:lpstr>보조1-7_세부공정_분석_분리막</vt:lpstr>
      <vt:lpstr>보조2-1_세부공정_실험_양극재</vt:lpstr>
      <vt:lpstr>보조2-2_세부공정_실험_리사이클</vt:lpstr>
      <vt:lpstr>보조2-3_세부공정_실험_전구체</vt:lpstr>
      <vt:lpstr>보조2-4_세부공정_실험_양극재선행</vt:lpstr>
      <vt:lpstr>보조2-5_세부공정_실험_음극재</vt:lpstr>
      <vt:lpstr>보조2-6_세부공정_실험_전해질</vt:lpstr>
      <vt:lpstr>보조2-7_세부공정_실험_분리막</vt:lpstr>
      <vt:lpstr>Level 분류</vt:lpstr>
      <vt:lpstr>세부 공정도</vt:lpstr>
      <vt:lpstr>참고_소재별 실험 분류</vt:lpstr>
      <vt:lpstr>참고_소재시료분류</vt:lpstr>
      <vt:lpstr>소재관리자동화_운영시나리오</vt:lpstr>
      <vt:lpstr>소재관리자동화_Painpoint 분석리뷰_'260615</vt:lpstr>
      <vt:lpstr>소재개발실험_자동화모듈</vt:lpstr>
      <vt:lpstr>소재개발실험_자동화모듈 (2)</vt:lpstr>
      <vt:lpstr>Sheet2</vt:lpstr>
      <vt:lpstr>팀별 LEVEL M-M 집계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장은수(EUNSU JANG)[jeus21]/책임/기술전략.R&amp;D운영전략팀</dc:creator>
  <cp:keywords/>
  <dc:description/>
  <cp:lastModifiedBy>이정훈(JUNGHOON LEE)[junghoon.2]</cp:lastModifiedBy>
  <cp:revision/>
  <dcterms:created xsi:type="dcterms:W3CDTF">2026-06-15T12:56:23Z</dcterms:created>
  <dcterms:modified xsi:type="dcterms:W3CDTF">2026-10-02T00:35:21Z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0x010100F21BB8A0E61E504993165374629C7DE6</vt:lpwstr>
  </property>
</Properties>
</file>