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illrj/Desktop/Capstone/Swiggy Funnel Analysis/"/>
    </mc:Choice>
  </mc:AlternateContent>
  <xr:revisionPtr revIDLastSave="0" documentId="13_ncr:1_{07245907-1C60-7E45-B6E0-5DC4812EE4DE}" xr6:coauthVersionLast="47" xr6:coauthVersionMax="47" xr10:uidLastSave="{00000000-0000-0000-0000-000000000000}"/>
  <bookViews>
    <workbookView xWindow="0" yWindow="500" windowWidth="28800" windowHeight="16140" xr2:uid="{C3327BBF-5D7E-B842-AC68-8C3DBE1DE0AE}"/>
  </bookViews>
  <sheets>
    <sheet name="Conversion Fluctuation Analysis" sheetId="9" r:id="rId1"/>
    <sheet name="Fluctuation Chart's" sheetId="10" r:id="rId2"/>
    <sheet name="Change +-20%" sheetId="4" r:id="rId3"/>
    <sheet name="Session Details" sheetId="1" r:id="rId4"/>
    <sheet name="Channel wise traffic" sheetId="2" r:id="rId5"/>
    <sheet name="Supporting Data" sheetId="3" r:id="rId6"/>
  </sheets>
  <definedNames>
    <definedName name="_xlnm._FilterDatabase" localSheetId="2" hidden="1">'Change +-20%'!$B$2:$P$38</definedName>
    <definedName name="_xlnm._FilterDatabase" localSheetId="5" hidden="1">'Supporting Data'!$B$2:$B$368</definedName>
    <definedName name="Dashboard">'Supporting Data'!$B$2:$K$368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8" i="3" l="1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J10" i="1"/>
  <c r="C3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R3" i="4"/>
  <c r="Q3" i="4"/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K10" i="2"/>
  <c r="I10" i="2"/>
  <c r="G1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M65" i="2" s="1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M81" i="2" s="1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M97" i="2" s="1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M113" i="2" s="1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K131" i="1" s="1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M145" i="2" s="1"/>
  <c r="L139" i="2"/>
  <c r="L140" i="2"/>
  <c r="M147" i="2" s="1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M161" i="2" s="1"/>
  <c r="L155" i="2"/>
  <c r="L156" i="2"/>
  <c r="M163" i="2" s="1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M177" i="2" s="1"/>
  <c r="L171" i="2"/>
  <c r="L172" i="2"/>
  <c r="K179" i="1" s="1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M193" i="2" s="1"/>
  <c r="L187" i="2"/>
  <c r="L188" i="2"/>
  <c r="M195" i="2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M209" i="2" s="1"/>
  <c r="L203" i="2"/>
  <c r="L204" i="2"/>
  <c r="M211" i="2" s="1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M225" i="2" s="1"/>
  <c r="L219" i="2"/>
  <c r="L220" i="2"/>
  <c r="K227" i="1" s="1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M241" i="2" s="1"/>
  <c r="L235" i="2"/>
  <c r="L236" i="2"/>
  <c r="M243" i="2" s="1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M257" i="2" s="1"/>
  <c r="L251" i="2"/>
  <c r="L252" i="2"/>
  <c r="K259" i="1" s="1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M273" i="2" s="1"/>
  <c r="L267" i="2"/>
  <c r="L268" i="2"/>
  <c r="M275" i="2" s="1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M289" i="2" s="1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M305" i="2" s="1"/>
  <c r="L299" i="2"/>
  <c r="L300" i="2"/>
  <c r="K307" i="1" s="1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M321" i="2" s="1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M337" i="2" s="1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M353" i="2" s="1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10" i="2"/>
  <c r="M115" i="2" l="1"/>
  <c r="M99" i="2"/>
  <c r="M83" i="2"/>
  <c r="M49" i="2"/>
  <c r="M33" i="2"/>
  <c r="M67" i="2"/>
  <c r="M51" i="2"/>
  <c r="M320" i="2"/>
  <c r="M272" i="2"/>
  <c r="M319" i="2"/>
  <c r="M271" i="2"/>
  <c r="M127" i="2"/>
  <c r="M17" i="2"/>
  <c r="M354" i="2"/>
  <c r="M338" i="2"/>
  <c r="M322" i="2"/>
  <c r="M306" i="2"/>
  <c r="M290" i="2"/>
  <c r="M274" i="2"/>
  <c r="M258" i="2"/>
  <c r="M242" i="2"/>
  <c r="M226" i="2"/>
  <c r="M210" i="2"/>
  <c r="M194" i="2"/>
  <c r="M178" i="2"/>
  <c r="M162" i="2"/>
  <c r="M146" i="2"/>
  <c r="M130" i="2"/>
  <c r="M114" i="2"/>
  <c r="M98" i="2"/>
  <c r="M82" i="2"/>
  <c r="M66" i="2"/>
  <c r="M50" i="2"/>
  <c r="M208" i="2"/>
  <c r="M192" i="2"/>
  <c r="M35" i="2"/>
  <c r="M34" i="2"/>
  <c r="M129" i="2"/>
  <c r="M128" i="2"/>
  <c r="M118" i="2"/>
  <c r="M364" i="2"/>
  <c r="M348" i="2"/>
  <c r="M332" i="2"/>
  <c r="M316" i="2"/>
  <c r="M300" i="2"/>
  <c r="M268" i="2"/>
  <c r="M252" i="2"/>
  <c r="M220" i="2"/>
  <c r="M111" i="2"/>
  <c r="M366" i="2"/>
  <c r="M350" i="2"/>
  <c r="M334" i="2"/>
  <c r="M318" i="2"/>
  <c r="M302" i="2"/>
  <c r="M286" i="2"/>
  <c r="M270" i="2"/>
  <c r="M254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K14" i="1"/>
  <c r="M204" i="2"/>
  <c r="M188" i="2"/>
  <c r="M156" i="2"/>
  <c r="M140" i="2"/>
  <c r="M108" i="2"/>
  <c r="M92" i="2"/>
  <c r="M60" i="2"/>
  <c r="M44" i="2"/>
  <c r="M12" i="2"/>
  <c r="M363" i="2"/>
  <c r="M347" i="2"/>
  <c r="M331" i="2"/>
  <c r="M315" i="2"/>
  <c r="M299" i="2"/>
  <c r="M283" i="2"/>
  <c r="M267" i="2"/>
  <c r="M251" i="2"/>
  <c r="M219" i="2"/>
  <c r="M203" i="2"/>
  <c r="M187" i="2"/>
  <c r="M155" i="2"/>
  <c r="M139" i="2"/>
  <c r="M107" i="2"/>
  <c r="M91" i="2"/>
  <c r="M75" i="2"/>
  <c r="M59" i="2"/>
  <c r="M43" i="2"/>
  <c r="M11" i="2"/>
  <c r="M132" i="2"/>
  <c r="M362" i="2"/>
  <c r="M346" i="2"/>
  <c r="M330" i="2"/>
  <c r="K282" i="1"/>
  <c r="K250" i="1"/>
  <c r="K186" i="1"/>
  <c r="K138" i="1"/>
  <c r="K106" i="1"/>
  <c r="K90" i="1"/>
  <c r="K58" i="1"/>
  <c r="M368" i="2"/>
  <c r="M359" i="2"/>
  <c r="M327" i="2"/>
  <c r="M311" i="2"/>
  <c r="M295" i="2"/>
  <c r="M279" i="2"/>
  <c r="M263" i="2"/>
  <c r="M247" i="2"/>
  <c r="M231" i="2"/>
  <c r="M215" i="2"/>
  <c r="M199" i="2"/>
  <c r="M183" i="2"/>
  <c r="M167" i="2"/>
  <c r="M151" i="2"/>
  <c r="M135" i="2"/>
  <c r="M103" i="2"/>
  <c r="M87" i="2"/>
  <c r="M71" i="2"/>
  <c r="M55" i="2"/>
  <c r="M39" i="2"/>
  <c r="M16" i="2"/>
  <c r="M367" i="2"/>
  <c r="M358" i="2"/>
  <c r="M326" i="2"/>
  <c r="M310" i="2"/>
  <c r="M278" i="2"/>
  <c r="M262" i="2"/>
  <c r="M246" i="2"/>
  <c r="M230" i="2"/>
  <c r="M207" i="2"/>
  <c r="M198" i="2"/>
  <c r="M182" i="2"/>
  <c r="M166" i="2"/>
  <c r="M150" i="2"/>
  <c r="M95" i="2"/>
  <c r="M86" i="2"/>
  <c r="M63" i="2"/>
  <c r="M47" i="2"/>
  <c r="M31" i="2"/>
  <c r="M15" i="2"/>
  <c r="M133" i="2"/>
  <c r="M84" i="2"/>
  <c r="M80" i="2"/>
  <c r="M79" i="2"/>
  <c r="M68" i="2"/>
  <c r="M64" i="2"/>
  <c r="M54" i="2"/>
  <c r="M53" i="2"/>
  <c r="M52" i="2"/>
  <c r="M48" i="2"/>
  <c r="M284" i="2"/>
  <c r="M277" i="2"/>
  <c r="M236" i="2"/>
  <c r="M229" i="2"/>
  <c r="M172" i="2"/>
  <c r="M165" i="2"/>
  <c r="M124" i="2"/>
  <c r="M117" i="2"/>
  <c r="M76" i="2"/>
  <c r="M69" i="2"/>
  <c r="M28" i="2"/>
  <c r="M21" i="2"/>
  <c r="M341" i="2"/>
  <c r="M235" i="2"/>
  <c r="M228" i="2"/>
  <c r="M171" i="2"/>
  <c r="M164" i="2"/>
  <c r="M123" i="2"/>
  <c r="M116" i="2"/>
  <c r="M27" i="2"/>
  <c r="M20" i="2"/>
  <c r="M340" i="2"/>
  <c r="M325" i="2"/>
  <c r="M197" i="2"/>
  <c r="M324" i="2"/>
  <c r="M261" i="2"/>
  <c r="M196" i="2"/>
  <c r="M260" i="2"/>
  <c r="M343" i="2"/>
  <c r="M336" i="2"/>
  <c r="M119" i="2"/>
  <c r="M112" i="2"/>
  <c r="M256" i="2"/>
  <c r="M342" i="2"/>
  <c r="M335" i="2"/>
  <c r="M294" i="2"/>
  <c r="M287" i="2"/>
  <c r="M255" i="2"/>
  <c r="M181" i="2"/>
  <c r="M309" i="2"/>
  <c r="M180" i="2"/>
  <c r="M308" i="2"/>
  <c r="M245" i="2"/>
  <c r="M176" i="2"/>
  <c r="M102" i="2"/>
  <c r="M355" i="2"/>
  <c r="K339" i="1"/>
  <c r="M323" i="2"/>
  <c r="K284" i="1"/>
  <c r="K12" i="1"/>
  <c r="M304" i="2"/>
  <c r="M244" i="2"/>
  <c r="M160" i="2"/>
  <c r="M101" i="2"/>
  <c r="K15" i="1"/>
  <c r="K11" i="1"/>
  <c r="M303" i="2"/>
  <c r="M240" i="2"/>
  <c r="M100" i="2"/>
  <c r="K16" i="1"/>
  <c r="M357" i="2"/>
  <c r="M239" i="2"/>
  <c r="M149" i="2"/>
  <c r="M96" i="2"/>
  <c r="M38" i="2"/>
  <c r="K107" i="1"/>
  <c r="M356" i="2"/>
  <c r="M293" i="2"/>
  <c r="M224" i="2"/>
  <c r="M148" i="2"/>
  <c r="M37" i="2"/>
  <c r="K155" i="1"/>
  <c r="M352" i="2"/>
  <c r="M292" i="2"/>
  <c r="M144" i="2"/>
  <c r="M36" i="2"/>
  <c r="M351" i="2"/>
  <c r="M288" i="2"/>
  <c r="M213" i="2"/>
  <c r="M32" i="2"/>
  <c r="M365" i="2"/>
  <c r="M349" i="2"/>
  <c r="M333" i="2"/>
  <c r="M317" i="2"/>
  <c r="M301" i="2"/>
  <c r="M285" i="2"/>
  <c r="M269" i="2"/>
  <c r="M253" i="2"/>
  <c r="M237" i="2"/>
  <c r="M221" i="2"/>
  <c r="M205" i="2"/>
  <c r="M189" i="2"/>
  <c r="M173" i="2"/>
  <c r="M157" i="2"/>
  <c r="M141" i="2"/>
  <c r="M125" i="2"/>
  <c r="M109" i="2"/>
  <c r="M93" i="2"/>
  <c r="M77" i="2"/>
  <c r="M70" i="2"/>
  <c r="M61" i="2"/>
  <c r="M45" i="2"/>
  <c r="M29" i="2"/>
  <c r="M22" i="2"/>
  <c r="M13" i="2"/>
  <c r="M276" i="2"/>
  <c r="M212" i="2"/>
  <c r="M134" i="2"/>
  <c r="M85" i="2"/>
  <c r="M314" i="2"/>
  <c r="M298" i="2"/>
  <c r="M282" i="2"/>
  <c r="M266" i="2"/>
  <c r="M250" i="2"/>
  <c r="M234" i="2"/>
  <c r="M218" i="2"/>
  <c r="K202" i="1"/>
  <c r="M186" i="2"/>
  <c r="M170" i="2"/>
  <c r="M154" i="2"/>
  <c r="M138" i="2"/>
  <c r="M122" i="2"/>
  <c r="M106" i="2"/>
  <c r="M90" i="2"/>
  <c r="M74" i="2"/>
  <c r="M58" i="2"/>
  <c r="M42" i="2"/>
  <c r="M26" i="2"/>
  <c r="M10" i="2"/>
  <c r="M361" i="2"/>
  <c r="M345" i="2"/>
  <c r="M329" i="2"/>
  <c r="M313" i="2"/>
  <c r="M297" i="2"/>
  <c r="K281" i="1"/>
  <c r="M265" i="2"/>
  <c r="M249" i="2"/>
  <c r="M233" i="2"/>
  <c r="M217" i="2"/>
  <c r="K201" i="1"/>
  <c r="M185" i="2"/>
  <c r="M169" i="2"/>
  <c r="M153" i="2"/>
  <c r="M137" i="2"/>
  <c r="M121" i="2"/>
  <c r="K105" i="1"/>
  <c r="M89" i="2"/>
  <c r="M73" i="2"/>
  <c r="K57" i="1"/>
  <c r="M41" i="2"/>
  <c r="M25" i="2"/>
  <c r="M360" i="2"/>
  <c r="M344" i="2"/>
  <c r="M328" i="2"/>
  <c r="M312" i="2"/>
  <c r="M296" i="2"/>
  <c r="M280" i="2"/>
  <c r="M264" i="2"/>
  <c r="M248" i="2"/>
  <c r="M232" i="2"/>
  <c r="M216" i="2"/>
  <c r="K200" i="1"/>
  <c r="M184" i="2"/>
  <c r="M168" i="2"/>
  <c r="M152" i="2"/>
  <c r="M136" i="2"/>
  <c r="M120" i="2"/>
  <c r="K104" i="1"/>
  <c r="M88" i="2"/>
  <c r="M72" i="2"/>
  <c r="K56" i="1"/>
  <c r="M40" i="2"/>
  <c r="M24" i="2"/>
  <c r="M143" i="2"/>
  <c r="M202" i="2"/>
  <c r="M159" i="2"/>
  <c r="M175" i="2"/>
  <c r="M281" i="2"/>
  <c r="M201" i="2"/>
  <c r="M105" i="2"/>
  <c r="M57" i="2"/>
  <c r="M200" i="2"/>
  <c r="M104" i="2"/>
  <c r="M56" i="2"/>
  <c r="M191" i="2"/>
  <c r="M23" i="2"/>
  <c r="M223" i="2"/>
  <c r="K226" i="1"/>
  <c r="K82" i="1"/>
  <c r="K34" i="1"/>
  <c r="M214" i="2"/>
  <c r="K134" i="1"/>
  <c r="M339" i="2"/>
  <c r="M307" i="2"/>
  <c r="M291" i="2"/>
  <c r="M259" i="2"/>
  <c r="M227" i="2"/>
  <c r="M179" i="2"/>
  <c r="M131" i="2"/>
  <c r="M19" i="2"/>
  <c r="K19" i="1"/>
  <c r="M18" i="2"/>
  <c r="K27" i="1"/>
  <c r="K13" i="1"/>
  <c r="M14" i="2"/>
  <c r="K280" i="1"/>
  <c r="K305" i="1"/>
  <c r="K302" i="1"/>
  <c r="K263" i="1"/>
  <c r="K167" i="1"/>
  <c r="K39" i="1"/>
  <c r="K262" i="1"/>
  <c r="K182" i="1"/>
  <c r="K166" i="1"/>
  <c r="K70" i="1"/>
  <c r="K355" i="1"/>
  <c r="K243" i="1"/>
  <c r="K211" i="1"/>
  <c r="K163" i="1"/>
  <c r="K115" i="1"/>
  <c r="K83" i="1"/>
  <c r="K35" i="1"/>
  <c r="K313" i="1"/>
  <c r="K89" i="1"/>
  <c r="K328" i="1"/>
  <c r="K296" i="1"/>
  <c r="K232" i="1"/>
  <c r="K40" i="1"/>
  <c r="K343" i="1"/>
  <c r="K183" i="1"/>
  <c r="K119" i="1"/>
  <c r="K322" i="1"/>
  <c r="K242" i="1"/>
  <c r="K162" i="1"/>
  <c r="K114" i="1"/>
  <c r="K345" i="1"/>
  <c r="K233" i="1"/>
  <c r="K312" i="1"/>
  <c r="K184" i="1"/>
  <c r="K311" i="1"/>
  <c r="K231" i="1"/>
  <c r="K87" i="1"/>
  <c r="K210" i="1"/>
  <c r="K130" i="1"/>
  <c r="K28" i="1"/>
  <c r="K29" i="1"/>
  <c r="K30" i="1"/>
  <c r="K50" i="1"/>
  <c r="K258" i="1"/>
  <c r="K81" i="1"/>
  <c r="K306" i="1"/>
  <c r="K48" i="1"/>
  <c r="K337" i="1"/>
  <c r="K338" i="1"/>
  <c r="K283" i="1"/>
  <c r="K47" i="1"/>
  <c r="K145" i="1"/>
  <c r="K356" i="1"/>
  <c r="K357" i="1"/>
  <c r="K321" i="1"/>
  <c r="K276" i="1"/>
  <c r="K353" i="1"/>
  <c r="K275" i="1"/>
  <c r="K100" i="1"/>
  <c r="K51" i="1"/>
  <c r="K219" i="1"/>
  <c r="K344" i="1"/>
  <c r="K38" i="1"/>
  <c r="K45" i="1"/>
  <c r="K46" i="1"/>
  <c r="K351" i="1"/>
  <c r="K230" i="1"/>
  <c r="K143" i="1"/>
  <c r="K189" i="1"/>
  <c r="K354" i="1"/>
  <c r="K310" i="1"/>
  <c r="K181" i="1"/>
  <c r="K135" i="1"/>
  <c r="K49" i="1"/>
  <c r="K190" i="1"/>
  <c r="K318" i="1"/>
  <c r="K180" i="1"/>
  <c r="K319" i="1"/>
  <c r="K361" i="1"/>
  <c r="K279" i="1"/>
  <c r="K329" i="1"/>
  <c r="K278" i="1"/>
  <c r="K249" i="1"/>
  <c r="K199" i="1"/>
  <c r="K178" i="1"/>
  <c r="K139" i="1"/>
  <c r="K147" i="1"/>
  <c r="K286" i="1"/>
  <c r="K277" i="1"/>
  <c r="K248" i="1"/>
  <c r="K154" i="1"/>
  <c r="K25" i="1"/>
  <c r="K247" i="1"/>
  <c r="K59" i="1"/>
  <c r="K65" i="1"/>
  <c r="K215" i="1"/>
  <c r="K332" i="1"/>
  <c r="K274" i="1"/>
  <c r="K245" i="1"/>
  <c r="K195" i="1"/>
  <c r="K151" i="1"/>
  <c r="K99" i="1"/>
  <c r="K73" i="1"/>
  <c r="K22" i="1"/>
  <c r="K191" i="1"/>
  <c r="K146" i="1"/>
  <c r="K148" i="1"/>
  <c r="K327" i="1"/>
  <c r="K66" i="1"/>
  <c r="K216" i="1"/>
  <c r="K290" i="1"/>
  <c r="K324" i="1"/>
  <c r="K297" i="1"/>
  <c r="K251" i="1"/>
  <c r="K194" i="1"/>
  <c r="K169" i="1"/>
  <c r="K150" i="1"/>
  <c r="K98" i="1"/>
  <c r="K72" i="1"/>
  <c r="K21" i="1"/>
  <c r="K18" i="1"/>
  <c r="K60" i="1"/>
  <c r="K287" i="1"/>
  <c r="K101" i="1"/>
  <c r="K113" i="1"/>
  <c r="K218" i="1"/>
  <c r="K291" i="1"/>
  <c r="K20" i="1"/>
  <c r="K323" i="1"/>
  <c r="K213" i="1"/>
  <c r="K168" i="1"/>
  <c r="K97" i="1"/>
  <c r="K71" i="1"/>
  <c r="K41" i="1"/>
  <c r="K265" i="1"/>
  <c r="K272" i="1"/>
  <c r="K217" i="1"/>
  <c r="K224" i="1"/>
  <c r="K121" i="1"/>
  <c r="K128" i="1"/>
  <c r="K360" i="1"/>
  <c r="K367" i="1"/>
  <c r="K264" i="1"/>
  <c r="K271" i="1"/>
  <c r="K359" i="1"/>
  <c r="K366" i="1"/>
  <c r="K103" i="1"/>
  <c r="K110" i="1"/>
  <c r="K358" i="1"/>
  <c r="K365" i="1"/>
  <c r="K214" i="1"/>
  <c r="K221" i="1"/>
  <c r="K102" i="1"/>
  <c r="K109" i="1"/>
  <c r="K86" i="1"/>
  <c r="K93" i="1"/>
  <c r="K85" i="1"/>
  <c r="K92" i="1"/>
  <c r="K347" i="1"/>
  <c r="K340" i="1"/>
  <c r="K315" i="1"/>
  <c r="K308" i="1"/>
  <c r="K196" i="1"/>
  <c r="K203" i="1"/>
  <c r="K171" i="1"/>
  <c r="K164" i="1"/>
  <c r="K68" i="1"/>
  <c r="K75" i="1"/>
  <c r="K185" i="1"/>
  <c r="K192" i="1"/>
  <c r="K165" i="1"/>
  <c r="K172" i="1"/>
  <c r="K69" i="1"/>
  <c r="K76" i="1"/>
  <c r="K67" i="1"/>
  <c r="K74" i="1"/>
  <c r="K88" i="1"/>
  <c r="K95" i="1"/>
  <c r="K309" i="1"/>
  <c r="K316" i="1"/>
  <c r="K44" i="1"/>
  <c r="K37" i="1"/>
  <c r="K173" i="1"/>
  <c r="K137" i="1"/>
  <c r="K144" i="1"/>
  <c r="K320" i="1"/>
  <c r="K152" i="1"/>
  <c r="K120" i="1"/>
  <c r="K127" i="1"/>
  <c r="K24" i="1"/>
  <c r="K31" i="1"/>
  <c r="K362" i="1"/>
  <c r="K111" i="1"/>
  <c r="K363" i="1"/>
  <c r="K342" i="1"/>
  <c r="K349" i="1"/>
  <c r="K294" i="1"/>
  <c r="K301" i="1"/>
  <c r="K118" i="1"/>
  <c r="K125" i="1"/>
  <c r="K54" i="1"/>
  <c r="K112" i="1"/>
  <c r="K364" i="1"/>
  <c r="K341" i="1"/>
  <c r="K348" i="1"/>
  <c r="K197" i="1"/>
  <c r="K204" i="1"/>
  <c r="K133" i="1"/>
  <c r="K140" i="1"/>
  <c r="K108" i="1"/>
  <c r="K304" i="1"/>
  <c r="K299" i="1"/>
  <c r="K292" i="1"/>
  <c r="K244" i="1"/>
  <c r="K26" i="1"/>
  <c r="K122" i="1"/>
  <c r="K266" i="1"/>
  <c r="K336" i="1"/>
  <c r="K64" i="1"/>
  <c r="K209" i="1"/>
  <c r="K269" i="1"/>
  <c r="K53" i="1"/>
  <c r="K352" i="1"/>
  <c r="K96" i="1"/>
  <c r="K32" i="1"/>
  <c r="K206" i="1"/>
  <c r="K239" i="1"/>
  <c r="K252" i="1"/>
  <c r="K330" i="1"/>
  <c r="K126" i="1"/>
  <c r="K207" i="1"/>
  <c r="K240" i="1"/>
  <c r="K132" i="1"/>
  <c r="K193" i="1"/>
  <c r="K270" i="1"/>
  <c r="K331" i="1"/>
  <c r="K42" i="1"/>
  <c r="K241" i="1"/>
  <c r="K136" i="1"/>
  <c r="K346" i="1"/>
  <c r="K161" i="1"/>
  <c r="K222" i="1"/>
  <c r="K153" i="1"/>
  <c r="K174" i="1"/>
  <c r="K288" i="1"/>
  <c r="K223" i="1"/>
  <c r="K289" i="1"/>
  <c r="K295" i="1"/>
  <c r="K55" i="1"/>
  <c r="K23" i="1"/>
  <c r="K149" i="1"/>
  <c r="K156" i="1"/>
  <c r="K257" i="1"/>
  <c r="K225" i="1"/>
  <c r="K326" i="1"/>
  <c r="K246" i="1"/>
  <c r="K253" i="1"/>
  <c r="K198" i="1"/>
  <c r="K205" i="1"/>
  <c r="K91" i="1"/>
  <c r="K84" i="1"/>
  <c r="K303" i="1"/>
  <c r="K325" i="1"/>
  <c r="K293" i="1"/>
  <c r="K300" i="1"/>
  <c r="K261" i="1"/>
  <c r="K268" i="1"/>
  <c r="K229" i="1"/>
  <c r="K236" i="1"/>
  <c r="K117" i="1"/>
  <c r="K124" i="1"/>
  <c r="K334" i="1"/>
  <c r="K267" i="1"/>
  <c r="K260" i="1"/>
  <c r="K235" i="1"/>
  <c r="K228" i="1"/>
  <c r="K116" i="1"/>
  <c r="K123" i="1"/>
  <c r="K43" i="1"/>
  <c r="K36" i="1"/>
  <c r="K335" i="1"/>
  <c r="K187" i="1"/>
  <c r="K63" i="1"/>
  <c r="K234" i="1"/>
  <c r="K188" i="1"/>
  <c r="K52" i="1"/>
  <c r="K273" i="1"/>
  <c r="K33" i="1"/>
  <c r="K237" i="1"/>
  <c r="K129" i="1"/>
  <c r="K368" i="1"/>
  <c r="K208" i="1"/>
  <c r="K80" i="1"/>
  <c r="K238" i="1"/>
  <c r="K94" i="1"/>
  <c r="K141" i="1"/>
  <c r="K170" i="1"/>
  <c r="K285" i="1"/>
  <c r="K317" i="1"/>
  <c r="K350" i="1"/>
  <c r="K142" i="1"/>
  <c r="K212" i="1"/>
  <c r="K62" i="1"/>
  <c r="K256" i="1"/>
  <c r="K333" i="1"/>
  <c r="K314" i="1"/>
  <c r="K298" i="1"/>
  <c r="K176" i="1"/>
  <c r="K160" i="1"/>
  <c r="K159" i="1"/>
  <c r="K79" i="1"/>
  <c r="K157" i="1"/>
  <c r="K158" i="1"/>
  <c r="K254" i="1"/>
  <c r="K220" i="1"/>
  <c r="K177" i="1"/>
  <c r="K77" i="1"/>
  <c r="K175" i="1"/>
  <c r="K17" i="1"/>
  <c r="K78" i="1"/>
  <c r="K61" i="1"/>
  <c r="K255" i="1"/>
  <c r="K1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L33" i="1" l="1"/>
  <c r="L144" i="1"/>
  <c r="L48" i="1"/>
  <c r="L304" i="1"/>
  <c r="L143" i="1"/>
  <c r="L343" i="1"/>
  <c r="L344" i="1"/>
  <c r="L347" i="1"/>
  <c r="L299" i="1"/>
  <c r="L242" i="1"/>
  <c r="L187" i="1"/>
  <c r="L130" i="1"/>
  <c r="L362" i="1"/>
  <c r="L209" i="1"/>
  <c r="L363" i="1"/>
  <c r="L331" i="1"/>
  <c r="L290" i="1"/>
  <c r="L251" i="1"/>
  <c r="L219" i="1"/>
  <c r="L171" i="1"/>
  <c r="L139" i="1"/>
  <c r="L114" i="1"/>
  <c r="L98" i="1"/>
  <c r="L82" i="1"/>
  <c r="L43" i="1"/>
  <c r="L27" i="1"/>
  <c r="L11" i="1"/>
  <c r="L330" i="1"/>
  <c r="L266" i="1"/>
  <c r="L241" i="1"/>
  <c r="L170" i="1"/>
  <c r="L145" i="1"/>
  <c r="L122" i="1"/>
  <c r="L113" i="1"/>
  <c r="L74" i="1"/>
  <c r="L42" i="1"/>
  <c r="L10" i="1"/>
  <c r="L313" i="1"/>
  <c r="L217" i="1"/>
  <c r="L121" i="1"/>
  <c r="L152" i="1"/>
  <c r="L322" i="1"/>
  <c r="L267" i="1"/>
  <c r="L203" i="1"/>
  <c r="L155" i="1"/>
  <c r="L66" i="1"/>
  <c r="L346" i="1"/>
  <c r="L314" i="1"/>
  <c r="L298" i="1"/>
  <c r="L289" i="1"/>
  <c r="L250" i="1"/>
  <c r="L218" i="1"/>
  <c r="L186" i="1"/>
  <c r="L154" i="1"/>
  <c r="L97" i="1"/>
  <c r="L58" i="1"/>
  <c r="L26" i="1"/>
  <c r="L297" i="1"/>
  <c r="L265" i="1"/>
  <c r="L169" i="1"/>
  <c r="L137" i="1"/>
  <c r="L105" i="1"/>
  <c r="L89" i="1"/>
  <c r="L57" i="1"/>
  <c r="L41" i="1"/>
  <c r="L312" i="1"/>
  <c r="L264" i="1"/>
  <c r="L136" i="1"/>
  <c r="L104" i="1"/>
  <c r="L56" i="1"/>
  <c r="L263" i="1"/>
  <c r="L352" i="1"/>
  <c r="L336" i="1"/>
  <c r="L256" i="1"/>
  <c r="L208" i="1"/>
  <c r="L192" i="1"/>
  <c r="L367" i="1"/>
  <c r="L311" i="1"/>
  <c r="L279" i="1"/>
  <c r="L247" i="1"/>
  <c r="L199" i="1"/>
  <c r="L151" i="1"/>
  <c r="L119" i="1"/>
  <c r="L87" i="1"/>
  <c r="L55" i="1"/>
  <c r="L39" i="1"/>
  <c r="L23" i="1"/>
  <c r="L358" i="1"/>
  <c r="L294" i="1"/>
  <c r="L246" i="1"/>
  <c r="L182" i="1"/>
  <c r="L70" i="1"/>
  <c r="L368" i="1"/>
  <c r="L16" i="1"/>
  <c r="L351" i="1"/>
  <c r="L303" i="1"/>
  <c r="L255" i="1"/>
  <c r="L239" i="1"/>
  <c r="L223" i="1"/>
  <c r="L191" i="1"/>
  <c r="L175" i="1"/>
  <c r="L95" i="1"/>
  <c r="L47" i="1"/>
  <c r="L15" i="1"/>
  <c r="L359" i="1"/>
  <c r="L327" i="1"/>
  <c r="L295" i="1"/>
  <c r="L215" i="1"/>
  <c r="L103" i="1"/>
  <c r="L326" i="1"/>
  <c r="L278" i="1"/>
  <c r="L230" i="1"/>
  <c r="L198" i="1"/>
  <c r="L150" i="1"/>
  <c r="L118" i="1"/>
  <c r="L86" i="1"/>
  <c r="L22" i="1"/>
  <c r="L50" i="1"/>
  <c r="L231" i="1"/>
  <c r="L183" i="1"/>
  <c r="L167" i="1"/>
  <c r="L135" i="1"/>
  <c r="L71" i="1"/>
  <c r="L342" i="1"/>
  <c r="L310" i="1"/>
  <c r="L262" i="1"/>
  <c r="L214" i="1"/>
  <c r="L166" i="1"/>
  <c r="L134" i="1"/>
  <c r="L102" i="1"/>
  <c r="L54" i="1"/>
  <c r="L38" i="1"/>
  <c r="L296" i="1"/>
  <c r="L184" i="1"/>
  <c r="L306" i="1"/>
  <c r="L258" i="1"/>
  <c r="L34" i="1"/>
  <c r="L321" i="1"/>
  <c r="L305" i="1"/>
  <c r="L257" i="1"/>
  <c r="L49" i="1"/>
  <c r="L88" i="1"/>
  <c r="L189" i="1"/>
  <c r="L364" i="1"/>
  <c r="L348" i="1"/>
  <c r="L332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345" i="1"/>
  <c r="L177" i="1"/>
  <c r="L81" i="1"/>
  <c r="L176" i="1"/>
  <c r="L75" i="1"/>
  <c r="L224" i="1"/>
  <c r="L123" i="1"/>
  <c r="L18" i="1"/>
  <c r="L338" i="1"/>
  <c r="L65" i="1"/>
  <c r="L283" i="1"/>
  <c r="L222" i="1"/>
  <c r="L111" i="1"/>
  <c r="L282" i="1"/>
  <c r="L168" i="1"/>
  <c r="L274" i="1"/>
  <c r="L162" i="1"/>
  <c r="L62" i="1"/>
  <c r="L110" i="1"/>
  <c r="L216" i="1"/>
  <c r="L109" i="1"/>
  <c r="L210" i="1"/>
  <c r="L329" i="1"/>
  <c r="L270" i="1"/>
  <c r="L202" i="1"/>
  <c r="L366" i="1"/>
  <c r="L350" i="1"/>
  <c r="L334" i="1"/>
  <c r="L318" i="1"/>
  <c r="L302" i="1"/>
  <c r="L286" i="1"/>
  <c r="L254" i="1"/>
  <c r="L238" i="1"/>
  <c r="L206" i="1"/>
  <c r="L174" i="1"/>
  <c r="L158" i="1"/>
  <c r="L142" i="1"/>
  <c r="L126" i="1"/>
  <c r="L94" i="1"/>
  <c r="L78" i="1"/>
  <c r="L46" i="1"/>
  <c r="L30" i="1"/>
  <c r="L14" i="1"/>
  <c r="L90" i="1"/>
  <c r="L178" i="1"/>
  <c r="L226" i="1"/>
  <c r="L225" i="1"/>
  <c r="L129" i="1"/>
  <c r="L17" i="1"/>
  <c r="L337" i="1"/>
  <c r="L64" i="1"/>
  <c r="L63" i="1"/>
  <c r="L273" i="1"/>
  <c r="L161" i="1"/>
  <c r="L61" i="1"/>
  <c r="L271" i="1"/>
  <c r="L96" i="1"/>
  <c r="L269" i="1"/>
  <c r="L190" i="1"/>
  <c r="L91" i="1"/>
  <c r="L365" i="1"/>
  <c r="L349" i="1"/>
  <c r="L333" i="1"/>
  <c r="L317" i="1"/>
  <c r="L301" i="1"/>
  <c r="L285" i="1"/>
  <c r="L253" i="1"/>
  <c r="L237" i="1"/>
  <c r="L221" i="1"/>
  <c r="L205" i="1"/>
  <c r="L173" i="1"/>
  <c r="L157" i="1"/>
  <c r="L141" i="1"/>
  <c r="L125" i="1"/>
  <c r="L93" i="1"/>
  <c r="L77" i="1"/>
  <c r="L45" i="1"/>
  <c r="L29" i="1"/>
  <c r="L13" i="1"/>
  <c r="L185" i="1"/>
  <c r="L138" i="1"/>
  <c r="L160" i="1"/>
  <c r="L153" i="1"/>
  <c r="L328" i="1"/>
  <c r="L335" i="1"/>
  <c r="L280" i="1"/>
  <c r="L287" i="1"/>
  <c r="L207" i="1"/>
  <c r="L200" i="1"/>
  <c r="L72" i="1"/>
  <c r="L79" i="1"/>
  <c r="L24" i="1"/>
  <c r="L31" i="1"/>
  <c r="L361" i="1"/>
  <c r="L319" i="1"/>
  <c r="L248" i="1"/>
  <c r="L128" i="1"/>
  <c r="L341" i="1"/>
  <c r="L309" i="1"/>
  <c r="L277" i="1"/>
  <c r="L213" i="1"/>
  <c r="L181" i="1"/>
  <c r="L149" i="1"/>
  <c r="L117" i="1"/>
  <c r="L85" i="1"/>
  <c r="L37" i="1"/>
  <c r="L201" i="1"/>
  <c r="L281" i="1"/>
  <c r="L288" i="1"/>
  <c r="L233" i="1"/>
  <c r="L240" i="1"/>
  <c r="L73" i="1"/>
  <c r="L80" i="1"/>
  <c r="L25" i="1"/>
  <c r="L32" i="1"/>
  <c r="L320" i="1"/>
  <c r="L249" i="1"/>
  <c r="L120" i="1"/>
  <c r="L127" i="1"/>
  <c r="L360" i="1"/>
  <c r="L40" i="1"/>
  <c r="L159" i="1"/>
  <c r="L357" i="1"/>
  <c r="L325" i="1"/>
  <c r="L293" i="1"/>
  <c r="L261" i="1"/>
  <c r="L245" i="1"/>
  <c r="L229" i="1"/>
  <c r="L197" i="1"/>
  <c r="L165" i="1"/>
  <c r="L133" i="1"/>
  <c r="L101" i="1"/>
  <c r="L69" i="1"/>
  <c r="L53" i="1"/>
  <c r="L21" i="1"/>
  <c r="L356" i="1"/>
  <c r="L340" i="1"/>
  <c r="L324" i="1"/>
  <c r="L308" i="1"/>
  <c r="L292" i="1"/>
  <c r="L276" i="1"/>
  <c r="L260" i="1"/>
  <c r="L244" i="1"/>
  <c r="L228" i="1"/>
  <c r="L235" i="1"/>
  <c r="L212" i="1"/>
  <c r="L196" i="1"/>
  <c r="L180" i="1"/>
  <c r="L164" i="1"/>
  <c r="L148" i="1"/>
  <c r="L132" i="1"/>
  <c r="L116" i="1"/>
  <c r="L100" i="1"/>
  <c r="L107" i="1"/>
  <c r="L84" i="1"/>
  <c r="L68" i="1"/>
  <c r="L52" i="1"/>
  <c r="L36" i="1"/>
  <c r="L20" i="1"/>
  <c r="L272" i="1"/>
  <c r="L232" i="1"/>
  <c r="L112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315" i="1"/>
  <c r="L106" i="1"/>
  <c r="L59" i="1"/>
  <c r="L354" i="1"/>
  <c r="L194" i="1"/>
  <c r="L353" i="1"/>
  <c r="L193" i="1"/>
  <c r="L146" i="1"/>
  <c r="L234" i="1"/>
</calcChain>
</file>

<file path=xl/sharedStrings.xml><?xml version="1.0" encoding="utf-8"?>
<sst xmlns="http://schemas.openxmlformats.org/spreadsheetml/2006/main" count="133" uniqueCount="84">
  <si>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</si>
  <si>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</si>
  <si>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</si>
  <si>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</si>
  <si>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</si>
  <si>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</si>
  <si>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</si>
  <si>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</si>
  <si>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</si>
  <si>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</si>
  <si>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</si>
  <si>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</si>
  <si>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</si>
  <si>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</si>
  <si>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</si>
  <si>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</si>
  <si>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</si>
  <si>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</si>
  <si>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</si>
  <si>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</si>
  <si>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</si>
  <si>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</si>
  <si>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</si>
  <si>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</si>
  <si>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</si>
  <si>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</si>
  <si>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</si>
  <si>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</si>
  <si>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</si>
  <si>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</si>
  <si>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</si>
  <si>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</si>
  <si>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</si>
  <si>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</si>
  <si>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</si>
  <si>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</t>
  </si>
  <si>
    <t>FB change</t>
  </si>
  <si>
    <t>YT Change</t>
  </si>
  <si>
    <t>Other Change</t>
  </si>
  <si>
    <t>Total change</t>
  </si>
  <si>
    <t>Order Change w.r.t same day last week</t>
  </si>
  <si>
    <t>TW Change</t>
  </si>
  <si>
    <t>A decline in order placements by 49% stemmed from a notable reduction in website traffic, especially on Facebook, which experienced a staggering 95% drop, while YouTube and Twitter also saw declines of 49%.</t>
  </si>
  <si>
    <t>Conversely, a surge in order volumes by 110% was attributed to a significant increase in website traffic. Notably, Facebook exhibited a remarkable upswing of 1980%, while YouTube and Twitter experienced a 110% surge each.</t>
  </si>
  <si>
    <t>A notable increase in order placements by 1.48 million resulted from a 42% uptick in M2C engagements, coupled with a boost in the number of images per restaurant, rising from 31 to 37.</t>
  </si>
  <si>
    <t>The highest order count of 2.22 million was observed following a 77% surge in website traffic. Notably, Twitter experienced a remarkable uptick of 747%, compensating for declines on other platforms.</t>
  </si>
  <si>
    <t>A sharp 54% drop in conversion rates was observed due to a reduction in M2C engagement from 39% to 17%.</t>
  </si>
  <si>
    <t>Conversely, conversion rates surged by 110% due to an increase in M2C engagement from 17% to 41%.</t>
  </si>
  <si>
    <t>A 13% increase in conversion rates was attributed to a modest 8% uptick in website traffic, coupled with a decrease in average out-of-stock items from 36 to 30.</t>
  </si>
  <si>
    <t>The lowest overall conversion rate, at 2%, was coupled with the highest average delivery charges of 56%, resulting in the lowest C2P at 33%.</t>
  </si>
  <si>
    <t>A decrease in order placements by 0.7 million was observed, linked to the lowest P2O rate at 39% and the lowest success rate of payments at 65%, indicative of potential payment issues on the app.</t>
  </si>
  <si>
    <t>Conversion rates increased due to a modest 6% rise in weekend traffic.</t>
  </si>
  <si>
    <t xml:space="preserve"> Conversion rates increased by 19% due to a slight 8% increase in weekend traffic.</t>
  </si>
  <si>
    <t xml:space="preserve"> Conversion rates increased by 16%, with the highest C2P at 77%.</t>
  </si>
  <si>
    <t>A decrease in order placements by 0.6 million and a decline in conversion rates were observed due to a 53% reduction in website traffic across all channels.</t>
  </si>
  <si>
    <t xml:space="preserve"> Conversion rates increased by 128% due to a rise in L2M to 24%, resulting from reduced average costs for two, packaging, and delivery charges.</t>
  </si>
  <si>
    <t>The lowest overall conversion rate of 2% and the highest average packaging charges at 29 led to the lowest C2P at 33%.</t>
  </si>
  <si>
    <t>The lowest overall conversion rate of 2% with M2C reduced to 15% was due to an increase in the average out-of-stock items to 64.</t>
  </si>
  <si>
    <t xml:space="preserve"> Conversion rates increased by 114% with M2C increased to 34% and out-of-stock items reduced to 37 from 64 in the previous week.</t>
  </si>
  <si>
    <t>Conversion rates increased overall by 27% from a previous week decrease of 19%, with the highest C2P at 77%.</t>
  </si>
  <si>
    <t>Conversion rates increased by 18% due to a modest 7% change in weekend traffic, enhancing M2C and P2O conversions.</t>
  </si>
  <si>
    <t>Conversion rates increased by 124% with M2C increased to 34%, resulting in reduced average out-of-stock items to 34.</t>
  </si>
  <si>
    <t>Analysis</t>
  </si>
  <si>
    <t xml:space="preserve"> The lowest overall conversion rate of 2% and the lowest L2M at 10% were attributed to the highest average cost for two at 458 compared to last week sameday 388</t>
  </si>
  <si>
    <t xml:space="preserve"> The lowest overall conversion rate of 2% with M2C reduced to 14% was due to the highest average out-of-stock items at 112 compared to last week same day has 34</t>
  </si>
  <si>
    <t>Conversion rates increased by 100% due to number of images per restaurant is 40 as compared to last week same day 31 &amp;  average packaging charges reducing to 20, resulting in a C2P increase to 65%.</t>
  </si>
  <si>
    <t xml:space="preserve">Conversion rates increased by 20% compared to the previous week. </t>
  </si>
  <si>
    <t>Conversion rates increased by 21% compared to the previous week.Increase conversion due to high M2C ( due to number of image is high 32 to 39 )</t>
  </si>
  <si>
    <t>A 40% decrease in website traffic, notably on Facebook and other platforms, led to a 3% decline in order conversion rates, resulting in fewer orders. Reduce conversion due to low L2M ( due to low count of restaurant )</t>
  </si>
  <si>
    <t>A decline in order placements by 0.6 million and a 53% drop in conversion rates were observed due to the lowest average discount of 10% compared to last week same day has 17% ( Low M2C conversion)</t>
  </si>
  <si>
    <t>Conversion rates decreased by 20% due to a modest 9% reduction in website traffic &amp; it may be due to reduce conversion due to low M2C ( low discount )</t>
  </si>
  <si>
    <t>Conversion rates decreased by 39% due to a reduction in the average discount from 29% to 17% (low M2C)</t>
  </si>
  <si>
    <t xml:space="preserve"> Conversion rates experienced a significant 102% surge due to a halving of average delivery charges to 28 as compared to last week same day has 56 (High C2P).</t>
  </si>
  <si>
    <t>Conversion rates surged by 87% as the success rate of payments reached 94%, compared to the previous week's low of 65% (High P2O).</t>
  </si>
  <si>
    <t>Conversion rates increased due to an increase in the discount percentage to 18% and slight reductions in average packaging (19) and delivery charges (25) (High M2C)</t>
  </si>
  <si>
    <t>Conversion rates surged due to the highest overall conversion rate of 9% and the highest average discount of 29%(High M2C)</t>
  </si>
  <si>
    <t xml:space="preserve">Conversion rates increased overall by 21% from a previous week decrease of 17%.A gradual increase in M2C(39 TO 42) due to  average discount ( 18 to 19) compared to same day last week </t>
  </si>
  <si>
    <t xml:space="preserve"> Conversion rates saw a significant 115% increase when traffic remained stable but the count of restaurants increased to 0.4 million from 0.2 million on same day last week  (High L2M).</t>
  </si>
  <si>
    <t>Low's</t>
  </si>
  <si>
    <t>High's</t>
  </si>
  <si>
    <t>FLUCTUATION CHARTS</t>
  </si>
  <si>
    <t xml:space="preserve"> Orders increased by 1.3 million due to a 119% surge in website traffic across all channels, rectifying the previous week's 54% decline and also the count of operating restaurant is higher 399922 from same day last week 381025 &amp; % of discount given is also higher (High C2P)</t>
  </si>
  <si>
    <t>change due to traffic</t>
  </si>
  <si>
    <t>Change due to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</si>
</sst>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 (Body)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7E79"/>
        <bgColor indexed="64"/>
      </patternFill>
    </fill>
    <fill>
      <patternFill patternType="solid">
        <fgColor rgb="FFFF7E79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2" xfId="0" applyFont="1" applyFill="1" applyBorder="1"/>
    <xf numFmtId="14" fontId="0" fillId="0" borderId="3" xfId="0" applyNumberFormat="1" applyBorder="1"/>
    <xf numFmtId="9" fontId="0" fillId="0" borderId="4" xfId="1" applyFont="1" applyBorder="1"/>
    <xf numFmtId="14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4" fontId="0" fillId="0" borderId="8" xfId="0" applyNumberForma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14" fontId="2" fillId="2" borderId="8" xfId="0" applyNumberFormat="1" applyFont="1" applyFill="1" applyBorder="1"/>
    <xf numFmtId="0" fontId="2" fillId="2" borderId="9" xfId="0" applyFont="1" applyFill="1" applyBorder="1"/>
    <xf numFmtId="14" fontId="0" fillId="0" borderId="1" xfId="0" applyNumberFormat="1" applyBorder="1"/>
    <xf numFmtId="14" fontId="2" fillId="2" borderId="8" xfId="0" applyNumberFormat="1" applyFont="1" applyFill="1" applyBorder="1" applyAlignment="1">
      <alignment horizontal="center"/>
    </xf>
    <xf numFmtId="1" fontId="0" fillId="0" borderId="1" xfId="0" applyNumberFormat="1" applyBorder="1"/>
    <xf numFmtId="1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9" fontId="0" fillId="3" borderId="1" xfId="1" applyFont="1" applyFill="1" applyBorder="1"/>
    <xf numFmtId="0" fontId="2" fillId="2" borderId="14" xfId="0" applyFont="1" applyFill="1" applyBorder="1"/>
    <xf numFmtId="9" fontId="0" fillId="3" borderId="4" xfId="1" applyFont="1" applyFill="1" applyBorder="1"/>
    <xf numFmtId="14" fontId="0" fillId="3" borderId="3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9" xfId="0" applyNumberFormat="1" applyBorder="1"/>
    <xf numFmtId="9" fontId="0" fillId="0" borderId="9" xfId="0" applyNumberFormat="1" applyBorder="1"/>
    <xf numFmtId="14" fontId="6" fillId="2" borderId="12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/>
    </xf>
    <xf numFmtId="9" fontId="0" fillId="0" borderId="1" xfId="1" applyFont="1" applyFill="1" applyBorder="1"/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8" borderId="0" xfId="0" applyFill="1"/>
    <xf numFmtId="0" fontId="0" fillId="7" borderId="16" xfId="0" applyFill="1" applyBorder="1"/>
    <xf numFmtId="0" fontId="0" fillId="4" borderId="16" xfId="0" applyFill="1" applyBorder="1"/>
    <xf numFmtId="0" fontId="0" fillId="9" borderId="16" xfId="0" applyFill="1" applyBorder="1"/>
    <xf numFmtId="0" fontId="0" fillId="12" borderId="16" xfId="0" applyFill="1" applyBorder="1"/>
    <xf numFmtId="0" fontId="0" fillId="11" borderId="16" xfId="0" applyFill="1" applyBorder="1"/>
    <xf numFmtId="0" fontId="0" fillId="8" borderId="16" xfId="0" applyFill="1" applyBorder="1"/>
    <xf numFmtId="0" fontId="0" fillId="6" borderId="16" xfId="0" applyFill="1" applyBorder="1"/>
    <xf numFmtId="14" fontId="3" fillId="5" borderId="1" xfId="0" applyNumberFormat="1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left" vertical="center"/>
    </xf>
    <xf numFmtId="9" fontId="3" fillId="5" borderId="1" xfId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left" vertical="center" wrapText="1"/>
    </xf>
    <xf numFmtId="14" fontId="3" fillId="13" borderId="1" xfId="0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 vertical="center"/>
    </xf>
    <xf numFmtId="14" fontId="3" fillId="13" borderId="1" xfId="0" applyNumberFormat="1" applyFont="1" applyFill="1" applyBorder="1" applyAlignment="1">
      <alignment horizontal="left" vertical="center" wrapText="1"/>
    </xf>
    <xf numFmtId="14" fontId="4" fillId="13" borderId="1" xfId="0" applyNumberFormat="1" applyFont="1" applyFill="1" applyBorder="1" applyAlignment="1">
      <alignment horizontal="center" vertical="center"/>
    </xf>
    <xf numFmtId="9" fontId="4" fillId="13" borderId="1" xfId="1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left" vertical="center" wrapText="1"/>
    </xf>
    <xf numFmtId="0" fontId="0" fillId="14" borderId="0" xfId="0" applyFill="1"/>
    <xf numFmtId="14" fontId="3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left" vertical="center"/>
    </xf>
    <xf numFmtId="9" fontId="3" fillId="15" borderId="1" xfId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left" vertical="center" wrapText="1"/>
    </xf>
    <xf numFmtId="14" fontId="4" fillId="14" borderId="1" xfId="0" applyNumberFormat="1" applyFont="1" applyFill="1" applyBorder="1" applyAlignment="1">
      <alignment horizontal="center" vertical="center"/>
    </xf>
    <xf numFmtId="9" fontId="4" fillId="14" borderId="1" xfId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left" vertical="center" wrapText="1"/>
    </xf>
    <xf numFmtId="14" fontId="3" fillId="14" borderId="1" xfId="0" applyNumberFormat="1" applyFont="1" applyFill="1" applyBorder="1" applyAlignment="1">
      <alignment horizontal="center" vertical="center"/>
    </xf>
    <xf numFmtId="9" fontId="3" fillId="14" borderId="1" xfId="1" applyFont="1" applyFill="1" applyBorder="1" applyAlignment="1">
      <alignment horizontal="center" vertical="center"/>
    </xf>
    <xf numFmtId="14" fontId="3" fillId="14" borderId="1" xfId="0" applyNumberFormat="1" applyFont="1" applyFill="1" applyBorder="1" applyAlignment="1">
      <alignment horizontal="left" vertical="center" wrapText="1"/>
    </xf>
    <xf numFmtId="0" fontId="9" fillId="0" borderId="0" xfId="0" applyFont="1"/>
    <xf numFmtId="14" fontId="0" fillId="3" borderId="1" xfId="0" applyNumberFormat="1" applyFill="1" applyBorder="1"/>
    <xf numFmtId="9" fontId="0" fillId="0" borderId="0" xfId="1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8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</cellXfs>
  <cellStyles count="2">
    <cellStyle name="Normal" xfId="0" builtinId="0"/>
    <cellStyle name="Per cent" xfId="1" builtinId="5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E79"/>
      <color rgb="FFFF5050"/>
      <color rgb="FFFF9999"/>
      <color rgb="FF73FE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Change with respect to same day last week (Low's)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'Fluctuation Chart''s'!$B$2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5646031938842739E-2"/>
                  <c:y val="5.04174018381481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1E-7D4F-B236-49FC2DE6DEA3}"/>
                </c:ext>
              </c:extLst>
            </c:dLbl>
            <c:dLbl>
              <c:idx val="5"/>
              <c:layout>
                <c:manualLayout>
                  <c:x val="-2.5646031938842715E-2"/>
                  <c:y val="1.841966660521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E-7D4F-B236-49FC2DE6D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Chart''s'!$A$3:$A$15</c:f>
              <c:numCache>
                <c:formatCode>m/d/yy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'Fluctuation Chart''s'!$B$3:$B$15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0-6C4C-B627-E7F9C6FCB3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182832"/>
        <c:axId val="1342750928"/>
      </c:lineChart>
      <c:catAx>
        <c:axId val="161018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0928"/>
        <c:crosses val="autoZero"/>
        <c:auto val="0"/>
        <c:lblAlgn val="ctr"/>
        <c:lblOffset val="100"/>
        <c:noMultiLvlLbl val="0"/>
      </c:catAx>
      <c:valAx>
        <c:axId val="134275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Order Change with respect to same day last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Change with respect to same day last week (High's)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'Fluctuation Chart''s'!$F$2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glow rad="140931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1.7440735246897029E-2"/>
                  <c:y val="1.5075184999868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84-F44C-9D02-3DBA7FD03B6F}"/>
                </c:ext>
              </c:extLst>
            </c:dLbl>
            <c:dLbl>
              <c:idx val="5"/>
              <c:layout>
                <c:manualLayout>
                  <c:x val="-1.7440735246897029E-2"/>
                  <c:y val="1.841966660521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84-F44C-9D02-3DBA7FD03B6F}"/>
                </c:ext>
              </c:extLst>
            </c:dLbl>
            <c:dLbl>
              <c:idx val="7"/>
              <c:layout>
                <c:manualLayout>
                  <c:x val="-1.7440735246897068E-2"/>
                  <c:y val="1.841966660521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84-F44C-9D02-3DBA7FD03B6F}"/>
                </c:ext>
              </c:extLst>
            </c:dLbl>
            <c:dLbl>
              <c:idx val="10"/>
              <c:layout>
                <c:manualLayout>
                  <c:x val="-1.6369276363667657E-2"/>
                  <c:y val="2.1764148210570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84-F44C-9D02-3DBA7FD03B6F}"/>
                </c:ext>
              </c:extLst>
            </c:dLbl>
            <c:dLbl>
              <c:idx val="12"/>
              <c:layout>
                <c:manualLayout>
                  <c:x val="-1.7440735246897109E-2"/>
                  <c:y val="2.1764148210570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84-F44C-9D02-3DBA7FD03B6F}"/>
                </c:ext>
              </c:extLst>
            </c:dLbl>
            <c:dLbl>
              <c:idx val="17"/>
              <c:layout>
                <c:manualLayout>
                  <c:x val="-1.7440735246897029E-2"/>
                  <c:y val="3.1797593026624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84-F44C-9D02-3DBA7FD03B6F}"/>
                </c:ext>
              </c:extLst>
            </c:dLbl>
            <c:dLbl>
              <c:idx val="19"/>
              <c:layout>
                <c:manualLayout>
                  <c:x val="-1.7440735246897029E-2"/>
                  <c:y val="2.5108629815921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84-F44C-9D02-3DBA7FD03B6F}"/>
                </c:ext>
              </c:extLst>
            </c:dLbl>
            <c:dLbl>
              <c:idx val="21"/>
              <c:layout>
                <c:manualLayout>
                  <c:x val="-1.9583653013355778E-2"/>
                  <c:y val="1.1730703394517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84-F44C-9D02-3DBA7FD0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Chart''s'!$E$3:$E$25</c:f>
              <c:numCache>
                <c:formatCode>m/d/yy</c:formatCode>
                <c:ptCount val="23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43501</c:v>
                </c:pt>
                <c:pt idx="4">
                  <c:v>43522</c:v>
                </c:pt>
                <c:pt idx="5">
                  <c:v>43524</c:v>
                </c:pt>
                <c:pt idx="6">
                  <c:v>43533</c:v>
                </c:pt>
                <c:pt idx="7">
                  <c:v>43548</c:v>
                </c:pt>
                <c:pt idx="8">
                  <c:v>43550</c:v>
                </c:pt>
                <c:pt idx="9">
                  <c:v>43566</c:v>
                </c:pt>
                <c:pt idx="10">
                  <c:v>43569</c:v>
                </c:pt>
                <c:pt idx="11">
                  <c:v>43573</c:v>
                </c:pt>
                <c:pt idx="12">
                  <c:v>43574</c:v>
                </c:pt>
                <c:pt idx="13">
                  <c:v>43643</c:v>
                </c:pt>
                <c:pt idx="14">
                  <c:v>43669</c:v>
                </c:pt>
                <c:pt idx="15">
                  <c:v>43695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43778</c:v>
                </c:pt>
                <c:pt idx="20">
                  <c:v>43793</c:v>
                </c:pt>
                <c:pt idx="21">
                  <c:v>43800</c:v>
                </c:pt>
                <c:pt idx="22">
                  <c:v>43821</c:v>
                </c:pt>
              </c:numCache>
            </c:numRef>
          </c:cat>
          <c:val>
            <c:numRef>
              <c:f>'Fluctuation Chart''s'!$F$3:$F$25</c:f>
              <c:numCache>
                <c:formatCode>0%</c:formatCode>
                <c:ptCount val="23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1.1476852728398028</c:v>
                </c:pt>
                <c:pt idx="4">
                  <c:v>1.2004191790539451</c:v>
                </c:pt>
                <c:pt idx="5">
                  <c:v>0.22324803045110131</c:v>
                </c:pt>
                <c:pt idx="6">
                  <c:v>1.0202070652584099</c:v>
                </c:pt>
                <c:pt idx="7">
                  <c:v>0.22259812803337153</c:v>
                </c:pt>
                <c:pt idx="8">
                  <c:v>0.77964973472889199</c:v>
                </c:pt>
                <c:pt idx="9">
                  <c:v>0.9239043412518404</c:v>
                </c:pt>
                <c:pt idx="10">
                  <c:v>0.28376620785956508</c:v>
                </c:pt>
                <c:pt idx="11">
                  <c:v>0.7302283946685022</c:v>
                </c:pt>
                <c:pt idx="12">
                  <c:v>0.2472495952251057</c:v>
                </c:pt>
                <c:pt idx="13">
                  <c:v>1.1472182813955829</c:v>
                </c:pt>
                <c:pt idx="14">
                  <c:v>1.3503180372102532</c:v>
                </c:pt>
                <c:pt idx="15">
                  <c:v>1.0661671278564273</c:v>
                </c:pt>
                <c:pt idx="16">
                  <c:v>1.1152745531323451</c:v>
                </c:pt>
                <c:pt idx="17">
                  <c:v>0.21871070507745793</c:v>
                </c:pt>
                <c:pt idx="18">
                  <c:v>0.32382903302894461</c:v>
                </c:pt>
                <c:pt idx="19">
                  <c:v>0.26260801898348074</c:v>
                </c:pt>
                <c:pt idx="20">
                  <c:v>1.3547702422639891</c:v>
                </c:pt>
                <c:pt idx="21">
                  <c:v>0.20747489400703478</c:v>
                </c:pt>
                <c:pt idx="22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7-D547-993D-934CE573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65552"/>
        <c:axId val="1629294192"/>
      </c:lineChart>
      <c:catAx>
        <c:axId val="1402465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94192"/>
        <c:crosses val="autoZero"/>
        <c:auto val="0"/>
        <c:lblAlgn val="ctr"/>
        <c:lblOffset val="100"/>
        <c:noMultiLvlLbl val="0"/>
      </c:catAx>
      <c:valAx>
        <c:axId val="16292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Order Change with respect to same day last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Order</a:t>
            </a:r>
            <a:r>
              <a:rPr lang="en-GB" baseline="0"/>
              <a:t> change due to traffic change (Low's -20)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'Fluctuation Chart''s'!$B$17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Chart''s'!$A$18:$A$20</c:f>
              <c:numCache>
                <c:formatCode>m/d/yy</c:formatCode>
                <c:ptCount val="3"/>
                <c:pt idx="0">
                  <c:v>43475</c:v>
                </c:pt>
                <c:pt idx="1">
                  <c:v>43494</c:v>
                </c:pt>
                <c:pt idx="2">
                  <c:v>43636</c:v>
                </c:pt>
              </c:numCache>
            </c:numRef>
          </c:cat>
          <c:val>
            <c:numRef>
              <c:f>'Fluctuation Chart''s'!$B$18:$B$20</c:f>
              <c:numCache>
                <c:formatCode>0%</c:formatCode>
                <c:ptCount val="3"/>
                <c:pt idx="0">
                  <c:v>-0.4522502426107996</c:v>
                </c:pt>
                <c:pt idx="1">
                  <c:v>-0.71708723442563915</c:v>
                </c:pt>
                <c:pt idx="2">
                  <c:v>-0.54373712252615491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2-1B45-86F9-1CE7572B16FF}"/>
            </c:ext>
          </c:extLst>
        </c:ser>
        <c:ser>
          <c:idx val="1"/>
          <c:order val="1"/>
          <c:tx>
            <c:strRef>
              <c:f>'Fluctuation Chart''s'!$C$17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Chart''s'!$A$18:$A$20</c:f>
              <c:numCache>
                <c:formatCode>m/d/yy</c:formatCode>
                <c:ptCount val="3"/>
                <c:pt idx="0">
                  <c:v>43475</c:v>
                </c:pt>
                <c:pt idx="1">
                  <c:v>43494</c:v>
                </c:pt>
                <c:pt idx="2">
                  <c:v>43636</c:v>
                </c:pt>
              </c:numCache>
            </c:numRef>
          </c:cat>
          <c:val>
            <c:numRef>
              <c:f>'Fluctuation Chart''s'!$C$18:$C$20</c:f>
              <c:numCache>
                <c:formatCode>0%</c:formatCode>
                <c:ptCount val="3"/>
                <c:pt idx="0">
                  <c:v>-0.48958332783737268</c:v>
                </c:pt>
                <c:pt idx="1">
                  <c:v>-0.40462431699643209</c:v>
                </c:pt>
                <c:pt idx="2">
                  <c:v>-0.52999999355353777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2-1B45-86F9-1CE7572B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3009360"/>
        <c:axId val="1102171728"/>
      </c:barChart>
      <c:catAx>
        <c:axId val="1103009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71728"/>
        <c:crosses val="autoZero"/>
        <c:auto val="0"/>
        <c:lblAlgn val="ctr"/>
        <c:lblOffset val="100"/>
        <c:noMultiLvlLbl val="0"/>
      </c:catAx>
      <c:valAx>
        <c:axId val="1102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Order</a:t>
            </a:r>
            <a:r>
              <a:rPr lang="en-GB" baseline="0"/>
              <a:t> change due to conversion change ( Low's -20)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'Fluctuation Chart''s'!$B$29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Chart''s'!$A$30:$A$39</c:f>
              <c:numCache>
                <c:formatCode>m/d/yy</c:formatCode>
                <c:ptCount val="10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43580</c:v>
                </c:pt>
                <c:pt idx="6">
                  <c:v>43662</c:v>
                </c:pt>
                <c:pt idx="7">
                  <c:v>43688</c:v>
                </c:pt>
                <c:pt idx="8">
                  <c:v>43722</c:v>
                </c:pt>
                <c:pt idx="9">
                  <c:v>43786</c:v>
                </c:pt>
              </c:numCache>
            </c:numRef>
          </c:cat>
          <c:val>
            <c:numRef>
              <c:f>'Fluctuation Chart''s'!$B$30:$B$39</c:f>
              <c:numCache>
                <c:formatCode>0%</c:formatCode>
                <c:ptCount val="10"/>
                <c:pt idx="0">
                  <c:v>-0.71708723442563915</c:v>
                </c:pt>
                <c:pt idx="1">
                  <c:v>-0.55839299648571217</c:v>
                </c:pt>
                <c:pt idx="2">
                  <c:v>-0.37594234941110949</c:v>
                </c:pt>
                <c:pt idx="3">
                  <c:v>-0.45549226537958976</c:v>
                </c:pt>
                <c:pt idx="4">
                  <c:v>-0.52087951809985289</c:v>
                </c:pt>
                <c:pt idx="5">
                  <c:v>-0.38690483590402214</c:v>
                </c:pt>
                <c:pt idx="6">
                  <c:v>-0.63082013655867986</c:v>
                </c:pt>
                <c:pt idx="7">
                  <c:v>-0.54353363205176886</c:v>
                </c:pt>
                <c:pt idx="8">
                  <c:v>-0.53590439000986212</c:v>
                </c:pt>
                <c:pt idx="9">
                  <c:v>-0.57004623700582813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3843-897A-D66B29A870A5}"/>
            </c:ext>
          </c:extLst>
        </c:ser>
        <c:ser>
          <c:idx val="1"/>
          <c:order val="1"/>
          <c:tx>
            <c:strRef>
              <c:f>'Fluctuation Chart''s'!$C$29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Chart''s'!$A$30:$A$39</c:f>
              <c:numCache>
                <c:formatCode>m/d/yy</c:formatCode>
                <c:ptCount val="10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43580</c:v>
                </c:pt>
                <c:pt idx="6">
                  <c:v>43662</c:v>
                </c:pt>
                <c:pt idx="7">
                  <c:v>43688</c:v>
                </c:pt>
                <c:pt idx="8">
                  <c:v>43722</c:v>
                </c:pt>
                <c:pt idx="9">
                  <c:v>43786</c:v>
                </c:pt>
              </c:numCache>
            </c:numRef>
          </c:cat>
          <c:val>
            <c:numRef>
              <c:f>'Fluctuation Chart''s'!$C$30:$C$39</c:f>
              <c:numCache>
                <c:formatCode>0%</c:formatCode>
                <c:ptCount val="10"/>
                <c:pt idx="0">
                  <c:v>-0.52481642115115479</c:v>
                </c:pt>
                <c:pt idx="1">
                  <c:v>-0.54090360183579034</c:v>
                </c:pt>
                <c:pt idx="2">
                  <c:v>-0.42394678407179354</c:v>
                </c:pt>
                <c:pt idx="3">
                  <c:v>-0.46627457709544307</c:v>
                </c:pt>
                <c:pt idx="4">
                  <c:v>-0.53497129252622422</c:v>
                </c:pt>
                <c:pt idx="5">
                  <c:v>-0.38690483590402214</c:v>
                </c:pt>
                <c:pt idx="6">
                  <c:v>-0.59195909830169868</c:v>
                </c:pt>
                <c:pt idx="7">
                  <c:v>-0.54353363205176897</c:v>
                </c:pt>
                <c:pt idx="8">
                  <c:v>-0.51246522327334754</c:v>
                </c:pt>
                <c:pt idx="9">
                  <c:v>-0.53933524904808428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3843-897A-D66B29A8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1549712"/>
        <c:axId val="1127801104"/>
      </c:barChart>
      <c:catAx>
        <c:axId val="11015497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1104"/>
        <c:crosses val="autoZero"/>
        <c:auto val="0"/>
        <c:lblAlgn val="ctr"/>
        <c:lblOffset val="100"/>
        <c:noMultiLvlLbl val="0"/>
      </c:catAx>
      <c:valAx>
        <c:axId val="1127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Order change due to traffic change (High's +20)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'Fluctuation Chart''s'!$F$27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Chart''s'!$E$28:$E$30</c:f>
              <c:numCache>
                <c:formatCode>m/d/yy</c:formatCode>
                <c:ptCount val="3"/>
                <c:pt idx="0">
                  <c:v>43482</c:v>
                </c:pt>
                <c:pt idx="1">
                  <c:v>43487</c:v>
                </c:pt>
                <c:pt idx="2">
                  <c:v>43643</c:v>
                </c:pt>
              </c:numCache>
            </c:numRef>
          </c:cat>
          <c:val>
            <c:numRef>
              <c:f>'Fluctuation Chart''s'!$F$28:$F$30</c:f>
              <c:numCache>
                <c:formatCode>0%</c:formatCode>
                <c:ptCount val="3"/>
                <c:pt idx="0">
                  <c:v>1.0595416371384867</c:v>
                </c:pt>
                <c:pt idx="1">
                  <c:v>0.85430485686646174</c:v>
                </c:pt>
                <c:pt idx="2">
                  <c:v>1.1472182813955829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D94F-87DD-CA0632AE3566}"/>
            </c:ext>
          </c:extLst>
        </c:ser>
        <c:ser>
          <c:idx val="1"/>
          <c:order val="1"/>
          <c:tx>
            <c:strRef>
              <c:f>'Fluctuation Chart''s'!$G$27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Chart''s'!$E$28:$E$30</c:f>
              <c:numCache>
                <c:formatCode>m/d/yy</c:formatCode>
                <c:ptCount val="3"/>
                <c:pt idx="0">
                  <c:v>43482</c:v>
                </c:pt>
                <c:pt idx="1">
                  <c:v>43487</c:v>
                </c:pt>
                <c:pt idx="2">
                  <c:v>43643</c:v>
                </c:pt>
              </c:numCache>
            </c:numRef>
          </c:cat>
          <c:val>
            <c:numRef>
              <c:f>'Fluctuation Chart''s'!$G$28:$G$30</c:f>
              <c:numCache>
                <c:formatCode>0%</c:formatCode>
                <c:ptCount val="3"/>
                <c:pt idx="0">
                  <c:v>1.102040728108153</c:v>
                </c:pt>
                <c:pt idx="1">
                  <c:v>0.76530616559927278</c:v>
                </c:pt>
                <c:pt idx="2">
                  <c:v>1.1914893179280521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4-D94F-87DD-CA0632AE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6877440"/>
        <c:axId val="1103523712"/>
      </c:barChart>
      <c:catAx>
        <c:axId val="1106877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23712"/>
        <c:crosses val="autoZero"/>
        <c:auto val="0"/>
        <c:lblAlgn val="ctr"/>
        <c:lblOffset val="100"/>
        <c:noMultiLvlLbl val="0"/>
      </c:catAx>
      <c:valAx>
        <c:axId val="1103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Order change due to conversion change (High's +20)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'Fluctuation Chart''s'!$F$33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Chart''s'!$E$34:$E$46</c:f>
              <c:numCache>
                <c:formatCode>m/d/yy</c:formatCode>
                <c:ptCount val="13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43793</c:v>
                </c:pt>
                <c:pt idx="12">
                  <c:v>43821</c:v>
                </c:pt>
              </c:numCache>
            </c:numRef>
          </c:cat>
          <c:val>
            <c:numRef>
              <c:f>'Fluctuation Chart''s'!$F$34:$F$46</c:f>
              <c:numCache>
                <c:formatCode>0%</c:formatCode>
                <c:ptCount val="13"/>
                <c:pt idx="0">
                  <c:v>1.1476852728398028</c:v>
                </c:pt>
                <c:pt idx="1">
                  <c:v>1.2004191790539451</c:v>
                </c:pt>
                <c:pt idx="2">
                  <c:v>1.0202070652584099</c:v>
                </c:pt>
                <c:pt idx="3">
                  <c:v>0.77964973472889199</c:v>
                </c:pt>
                <c:pt idx="4">
                  <c:v>0.9239043412518404</c:v>
                </c:pt>
                <c:pt idx="5">
                  <c:v>0.7302283946685022</c:v>
                </c:pt>
                <c:pt idx="6">
                  <c:v>1.3503180372102532</c:v>
                </c:pt>
                <c:pt idx="7">
                  <c:v>1.0661671278564273</c:v>
                </c:pt>
                <c:pt idx="8">
                  <c:v>1.1152745531323451</c:v>
                </c:pt>
                <c:pt idx="9">
                  <c:v>0.21871070507745793</c:v>
                </c:pt>
                <c:pt idx="10">
                  <c:v>0.32382903302894461</c:v>
                </c:pt>
                <c:pt idx="11">
                  <c:v>1.3547702422639891</c:v>
                </c:pt>
                <c:pt idx="12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3947-8AF3-8DBCA2EEE4D2}"/>
            </c:ext>
          </c:extLst>
        </c:ser>
        <c:ser>
          <c:idx val="1"/>
          <c:order val="1"/>
          <c:tx>
            <c:strRef>
              <c:f>'Fluctuation Chart''s'!$G$33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'Fluctuation Chart''s'!$E$34:$E$46</c:f>
              <c:numCache>
                <c:formatCode>m/d/yy</c:formatCode>
                <c:ptCount val="13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43793</c:v>
                </c:pt>
                <c:pt idx="12">
                  <c:v>43821</c:v>
                </c:pt>
              </c:numCache>
            </c:numRef>
          </c:cat>
          <c:val>
            <c:numRef>
              <c:f>'Fluctuation Chart''s'!$G$34:$G$46</c:f>
              <c:numCache>
                <c:formatCode>0%</c:formatCode>
                <c:ptCount val="13"/>
                <c:pt idx="0">
                  <c:v>1.1476852728398028</c:v>
                </c:pt>
                <c:pt idx="1">
                  <c:v>1.157692572996929</c:v>
                </c:pt>
                <c:pt idx="2">
                  <c:v>1.0202070652584103</c:v>
                </c:pt>
                <c:pt idx="3">
                  <c:v>0.87233982685769784</c:v>
                </c:pt>
                <c:pt idx="4">
                  <c:v>1.0656657324153227</c:v>
                </c:pt>
                <c:pt idx="5">
                  <c:v>0.56544473803340667</c:v>
                </c:pt>
                <c:pt idx="6">
                  <c:v>1.2783695472773182</c:v>
                </c:pt>
                <c:pt idx="7">
                  <c:v>1.0047958049198824</c:v>
                </c:pt>
                <c:pt idx="8">
                  <c:v>1.1368590113895878</c:v>
                </c:pt>
                <c:pt idx="9">
                  <c:v>0.27002486365627365</c:v>
                </c:pt>
                <c:pt idx="10">
                  <c:v>0.21035794983323086</c:v>
                </c:pt>
                <c:pt idx="11">
                  <c:v>1.2404609829743283</c:v>
                </c:pt>
                <c:pt idx="12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0-3947-8AF3-8DBCA2EE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607008"/>
        <c:axId val="1161991760"/>
      </c:barChart>
      <c:catAx>
        <c:axId val="112560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91760"/>
        <c:crosses val="autoZero"/>
        <c:auto val="0"/>
        <c:lblAlgn val="ctr"/>
        <c:lblOffset val="100"/>
        <c:noMultiLvlLbl val="0"/>
      </c:catAx>
      <c:valAx>
        <c:axId val="1161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9025</xdr:colOff>
      <xdr:row>7</xdr:row>
      <xdr:rowOff>25400</xdr:rowOff>
    </xdr:from>
    <xdr:to>
      <xdr:col>18</xdr:col>
      <xdr:colOff>507999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CB254-D669-0D39-0288-54AD5E0E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529723</xdr:colOff>
      <xdr:row>7</xdr:row>
      <xdr:rowOff>12700</xdr:rowOff>
    </xdr:from>
    <xdr:to>
      <xdr:col>33</xdr:col>
      <xdr:colOff>16932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C9FFF-A38C-5640-14F2-50D2B90BE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3136</xdr:colOff>
      <xdr:row>26</xdr:row>
      <xdr:rowOff>39511</xdr:rowOff>
    </xdr:from>
    <xdr:to>
      <xdr:col>18</xdr:col>
      <xdr:colOff>517407</xdr:colOff>
      <xdr:row>40</xdr:row>
      <xdr:rowOff>188149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9C647-B5FB-2CAE-92FC-F4533E39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3136</xdr:colOff>
      <xdr:row>41</xdr:row>
      <xdr:rowOff>0</xdr:rowOff>
    </xdr:from>
    <xdr:to>
      <xdr:col>18</xdr:col>
      <xdr:colOff>517406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65AAA-7266-2D48-8370-735FD592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551900</xdr:colOff>
      <xdr:row>26</xdr:row>
      <xdr:rowOff>39510</xdr:rowOff>
    </xdr:from>
    <xdr:to>
      <xdr:col>32</xdr:col>
      <xdr:colOff>815308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5B991-DBF1-0E6C-9F03-847ABF1E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544060</xdr:colOff>
      <xdr:row>41</xdr:row>
      <xdr:rowOff>8153</xdr:rowOff>
    </xdr:from>
    <xdr:to>
      <xdr:col>32</xdr:col>
      <xdr:colOff>799628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514E9A-1C04-B1A1-B3CE-90684986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214648</xdr:colOff>
      <xdr:row>57</xdr:row>
      <xdr:rowOff>178873</xdr:rowOff>
    </xdr:from>
    <xdr:to>
      <xdr:col>17</xdr:col>
      <xdr:colOff>536620</xdr:colOff>
      <xdr:row>64</xdr:row>
      <xdr:rowOff>143098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438648-287D-B848-3D83-3738BB93F0C1}"/>
            </a:ext>
          </a:extLst>
        </xdr:cNvPr>
        <xdr:cNvSpPr txBox="1"/>
      </xdr:nvSpPr>
      <xdr:spPr>
        <a:xfrm>
          <a:off x="7119155" y="11984507"/>
          <a:ext cx="7727324" cy="1341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We've identified significant changes in order patterns on specific dates compared to the previous week: 21/01/19, 28/02/19, 24/03/19, 14/04/19, 19/04/19, 09/11/19, and 01/12/19. While both traffic and conversion rates experienced fluctuations, it's noteworthy that their individual changes were less than +20%. However, collectively, these shifts resulted in an overall order change of +20%. </a:t>
          </a:r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661458</xdr:colOff>
      <xdr:row>39</xdr:row>
      <xdr:rowOff>39687</xdr:rowOff>
    </xdr:from>
    <xdr:to>
      <xdr:col>7</xdr:col>
      <xdr:colOff>515937</xdr:colOff>
      <xdr:row>43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C97436-3406-EDA0-7E2B-BC9822E79E3A}"/>
            </a:ext>
          </a:extLst>
        </xdr:cNvPr>
        <xdr:cNvSpPr txBox="1"/>
      </xdr:nvSpPr>
      <xdr:spPr>
        <a:xfrm>
          <a:off x="661458" y="7778750"/>
          <a:ext cx="4960937" cy="912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Data displaying order changes relative to the same day of the previous week, within a range of +- 20%, has been filtered. Additionally, the corresponding supporting data table has been attached for further analysis. This attachment has been facilitated using VLOOKUP for seamless integration.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28222</xdr:colOff>
      <xdr:row>8</xdr:row>
      <xdr:rowOff>14112</xdr:rowOff>
    </xdr:from>
    <xdr:to>
      <xdr:col>21</xdr:col>
      <xdr:colOff>0</xdr:colOff>
      <xdr:row>14</xdr:row>
      <xdr:rowOff>183444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A4BF5-0FA1-B817-5A1E-DED1B5ED25D7}"/>
            </a:ext>
          </a:extLst>
        </xdr:cNvPr>
        <xdr:cNvSpPr txBox="1"/>
      </xdr:nvSpPr>
      <xdr:spPr>
        <a:xfrm>
          <a:off x="19275778" y="1594556"/>
          <a:ext cx="4205111" cy="1354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Flash Fill was used to calculate the change concerning the same day of the previous week. Additionally, a column indicating the day from the date was created, and each day was marked with a different color for easier analysis.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6</xdr:row>
      <xdr:rowOff>12700</xdr:rowOff>
    </xdr:from>
    <xdr:to>
      <xdr:col>17</xdr:col>
      <xdr:colOff>330200</xdr:colOff>
      <xdr:row>10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81E437-85C5-2E51-48F0-B7DD84BEF037}"/>
            </a:ext>
          </a:extLst>
        </xdr:cNvPr>
        <xdr:cNvSpPr txBox="1"/>
      </xdr:nvSpPr>
      <xdr:spPr>
        <a:xfrm>
          <a:off x="11442700" y="1231900"/>
          <a:ext cx="33528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Flash Fill was used to calculate the change concerning the same day of the previous week. Additionally, a column indicating the day from the date was created, and each day was marked with a different color for easier analysis.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A874-E4BE-4405-A7A3-7F94C893B804}" name="Table2" displayName="Table2" ref="Q2:X38" totalsRowShown="0" headerRowDxfId="98" headerRowBorderDxfId="97" tableBorderDxfId="96">
  <autoFilter ref="Q2:X38" xr:uid="{E6C6A874-E4BE-4405-A7A3-7F94C893B804}"/>
  <tableColumns count="8">
    <tableColumn id="1" xr3:uid="{9B012888-4F2D-4932-A76A-0CE9BEFF5B4E}" name="Count of restaurants" dataDxfId="95">
      <calculatedColumnFormula>VLOOKUP(B3,Table4[[#All],[Date]:[Count of restaurants]],2,0)</calculatedColumnFormula>
    </tableColumn>
    <tableColumn id="2" xr3:uid="{4C26867E-495A-430A-8F46-38AF242C9666}" name="Average Discount" dataDxfId="94">
      <calculatedColumnFormula>VLOOKUP(B3,Table4[[Date]:[Average Discount]],3,0)</calculatedColumnFormula>
    </tableColumn>
    <tableColumn id="3" xr3:uid="{5082A13F-D863-4012-A444-7B8F8E8EE4F2}" name="Out of stock Items per restaurant" dataDxfId="93">
      <calculatedColumnFormula>VLOOKUP($B3,Table4[[#All],[Date]:[Out of stock Items per restaurant]],4,0)</calculatedColumnFormula>
    </tableColumn>
    <tableColumn id="4" xr3:uid="{0F0D8F63-EA54-4D80-86DD-670FAD712365}" name="Avearge Packaging charges" dataDxfId="92">
      <calculatedColumnFormula>VLOOKUP($B3,Table4[[#All],[Date]:[Avearge Packaging charges]],5,0)</calculatedColumnFormula>
    </tableColumn>
    <tableColumn id="5" xr3:uid="{CC269969-F519-4C48-9459-AFBDB2DE07C5}" name="Average Delivery Charges" dataDxfId="91">
      <calculatedColumnFormula>VLOOKUP(Table5[[#This Row],[Date]],Table4[[#All],[Date]:[Average Delivery Charges]],6,0)</calculatedColumnFormula>
    </tableColumn>
    <tableColumn id="6" xr3:uid="{C8CB402A-7285-447C-B937-BEC17F9EB6E2}" name="Avg Cost for two" dataDxfId="90">
      <calculatedColumnFormula>VLOOKUP(Table5[[#This Row],[Date]],Table4[[#All],[Date]:[Avg Cost for two]],7,0)</calculatedColumnFormula>
    </tableColumn>
    <tableColumn id="7" xr3:uid="{DDCEA47F-8688-4332-9B7E-D598732720C4}" name="Number of images per restaurant" dataDxfId="89">
      <calculatedColumnFormula>VLOOKUP(Table5[[#This Row],[Date]],Table4[[#All],[Date]:[Number of images per restaurant]],8,0)</calculatedColumnFormula>
    </tableColumn>
    <tableColumn id="8" xr3:uid="{A1FF59F7-57F1-4A16-9092-0F7343CBF5CA}" name="Success Rate of payments" dataDxfId="88">
      <calculatedColumnFormula>VLOOKUP(Table5[[#This Row],[Date]],Table4[#All],9,0)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782A4-5BD4-455D-BC61-E9AB895ED2CA}" name="Table5" displayName="Table5" ref="B2:P38" totalsRowShown="0" headerRowDxfId="87" dataDxfId="85" headerRowBorderDxfId="86" tableBorderDxfId="84" totalsRowBorderDxfId="83">
  <autoFilter ref="B2:P38" xr:uid="{D3674270-627E-41BB-B34D-F3704177CCE1}"/>
  <tableColumns count="15">
    <tableColumn id="1" xr3:uid="{6F915EBE-D1F0-4E2E-8955-EEC72B7E64A0}" name="Date" dataDxfId="82"/>
    <tableColumn id="2" xr3:uid="{7326D768-9F9B-461F-8B5D-7DCCE830306F}" name="Day" dataDxfId="81"/>
    <tableColumn id="3" xr3:uid="{91DFCAD0-04A7-4698-A9E5-AAE060198C77}" name="Listing" dataDxfId="80"/>
    <tableColumn id="4" xr3:uid="{DF54DBAA-87A7-4F7E-9D9D-B282868EA3D4}" name="Menu" dataDxfId="79"/>
    <tableColumn id="5" xr3:uid="{4CF8867B-6219-417D-B704-40EA6EEEF147}" name="Carts" dataDxfId="78"/>
    <tableColumn id="6" xr3:uid="{C658BA99-061A-4470-AEA8-A8BE5752A843}" name="Payments" dataDxfId="77"/>
    <tableColumn id="7" xr3:uid="{215377A2-8D2A-4ABC-83C4-A110595BB457}" name="Orders" dataDxfId="76"/>
    <tableColumn id="8" xr3:uid="{29C2D21E-72F3-4FCE-B86D-84D709DA6F6D}" name="Overall conversion" dataDxfId="75"/>
    <tableColumn id="9" xr3:uid="{54ED5777-A557-4FC4-BF9C-2EC0D9EEE478}" name="Order Change with respect to same day last week" dataDxfId="74"/>
    <tableColumn id="10" xr3:uid="{E3BFF8B9-600B-44B4-B75D-684E8FABAAA8}" name="Traffic Change with respect to same day last week" dataDxfId="73"/>
    <tableColumn id="11" xr3:uid="{0B3AE10D-B19F-4801-98AE-22EA12D4D169}" name="Conversion change with respect to same day last week" dataDxfId="72"/>
    <tableColumn id="12" xr3:uid="{65B2D7FD-1D5B-4B5C-A77D-5A25E1989C04}" name="L2M" dataDxfId="71"/>
    <tableColumn id="13" xr3:uid="{5661DD6F-C0B2-46D7-88B3-903692AE2798}" name="M2C" dataDxfId="70"/>
    <tableColumn id="14" xr3:uid="{E297AB80-4AD4-4346-8E60-6D688B7A4042}" name="C2P" dataDxfId="69"/>
    <tableColumn id="15" xr3:uid="{B7F728B9-3338-4950-86EF-F2011294C4A5}" name="P2O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DEE2A-0545-4CBB-9CCE-C27D0E6B35E2}" name="Table1" displayName="Table1" ref="B2:P369" totalsRowCount="1" headerRowDxfId="67" dataDxfId="66" tableBorderDxfId="65">
  <autoFilter ref="B2:P368" xr:uid="{1FDDEE2A-0545-4CBB-9CCE-C27D0E6B35E2}"/>
  <tableColumns count="15">
    <tableColumn id="1" xr3:uid="{C9809873-F62F-41BE-A767-51BB65F0B2F3}" name="Date" dataDxfId="64" totalsRowDxfId="63"/>
    <tableColumn id="15" xr3:uid="{624077E5-4454-42B2-A18A-7673BA54843B}" name="Day" dataDxfId="62">
      <calculatedColumnFormula>TEXT(Table1[[#This Row],[Date]],"dddd")</calculatedColumnFormula>
    </tableColumn>
    <tableColumn id="2" xr3:uid="{8F6E5862-8B50-4C35-82A1-4C63C3406EBD}" name="Listing" dataDxfId="61" totalsRowDxfId="60"/>
    <tableColumn id="3" xr3:uid="{1E5EE739-99BB-42C3-8E4F-C03B26E6CBE4}" name="Menu" dataDxfId="59" totalsRowDxfId="58"/>
    <tableColumn id="4" xr3:uid="{F932CFA9-C3E7-4334-8809-8BE1EAB0611F}" name="Carts" dataDxfId="57" totalsRowDxfId="56"/>
    <tableColumn id="5" xr3:uid="{086796A6-D987-4563-9384-548654E8291E}" name="Payments" dataDxfId="55" totalsRowDxfId="54"/>
    <tableColumn id="6" xr3:uid="{1FA9FD9C-49F8-4FE9-AD79-8572B8E46A78}" name="Orders" dataDxfId="53" totalsRowDxfId="52"/>
    <tableColumn id="7" xr3:uid="{85AB00BE-BE44-4B34-9FBA-7B7913882617}" name="Overall conversion" dataDxfId="51" totalsRowDxfId="50">
      <calculatedColumnFormula>H3/D3</calculatedColumnFormula>
    </tableColumn>
    <tableColumn id="8" xr3:uid="{B6A87B24-4A80-4417-8D9F-DD8A9CC8454A}" name="Order Change with respect to same day last week" dataDxfId="49" totalsRowDxfId="48"/>
    <tableColumn id="9" xr3:uid="{86455743-544F-44B2-A1D6-77FECD8E78A3}" name="Traffic Change with respect to same day last week" dataDxfId="47" totalsRowDxfId="46"/>
    <tableColumn id="10" xr3:uid="{C78DF718-2C3D-4992-86FB-43B88C117A2F}" name="Conversion change with respect to same day last week" dataDxfId="45" totalsRowDxfId="44"/>
    <tableColumn id="11" xr3:uid="{4C5523D6-E8F0-4590-BAC3-9D6EBE531E7D}" name="L2M" dataDxfId="43" totalsRowDxfId="42">
      <calculatedColumnFormula>Table1[[#This Row],[Menu]]/Table1[[#This Row],[Listing]]</calculatedColumnFormula>
    </tableColumn>
    <tableColumn id="12" xr3:uid="{0E3E30E0-AE9B-4C23-85F4-F2DEC541EFD6}" name="M2C" dataDxfId="41" totalsRowDxfId="40">
      <calculatedColumnFormula>Table1[[#This Row],[Carts]]/Table1[[#This Row],[Menu]]</calculatedColumnFormula>
    </tableColumn>
    <tableColumn id="13" xr3:uid="{6572F097-042A-43D8-A115-14A0D49D0496}" name="C2P" dataDxfId="39" totalsRowDxfId="38">
      <calculatedColumnFormula>Table1[[#This Row],[Payments]]/Table1[[#This Row],[Carts]]</calculatedColumnFormula>
    </tableColumn>
    <tableColumn id="14" xr3:uid="{B33FD745-C5AC-4CE5-B3E1-AE7182CC085E}" name="P2O" dataDxfId="37" totalsRowDxfId="36">
      <calculatedColumnFormula>Table1[[#This Row],[Orders]]/Table1[[#This Row],[Payments]]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85A9A-E9C7-4BEE-B034-1D84142379BC}" name="Table3" displayName="Table3" ref="B2:M368" totalsRowShown="0" headerRowDxfId="35" tableBorderDxfId="34">
  <autoFilter ref="B2:M368" xr:uid="{74385A9A-E9C7-4BEE-B034-1D84142379BC}"/>
  <tableColumns count="12">
    <tableColumn id="1" xr3:uid="{3EB8073D-5B37-4795-AB86-F8E0568D9464}" name="Date" dataDxfId="33"/>
    <tableColumn id="7" xr3:uid="{F6A5E615-9782-46E4-88AC-A81A2FFC1663}" name="Day" dataDxfId="32">
      <calculatedColumnFormula>TEXT(Table3[[#This Row],[Date]],"dddd")</calculatedColumnFormula>
    </tableColumn>
    <tableColumn id="2" xr3:uid="{7EF84807-3CD4-4562-99F9-26A9CB36FCCE}" name="Facebook" dataDxfId="31"/>
    <tableColumn id="8" xr3:uid="{39908E95-4454-4FC4-A0AE-B023A565F0BC}" name="FB change" dataDxfId="30"/>
    <tableColumn id="3" xr3:uid="{6F8D667D-D645-4F99-BC76-1843493FC6D0}" name="Youtube" dataDxfId="29"/>
    <tableColumn id="9" xr3:uid="{79BE5826-1B88-4DFA-922E-261922D50FEF}" name="YT Change" dataDxfId="28"/>
    <tableColumn id="4" xr3:uid="{398D35D6-542F-429A-9D57-F9D9B20F0FB6}" name="Twitter" dataDxfId="27"/>
    <tableColumn id="10" xr3:uid="{B5C5AC8E-ACF9-441A-B599-B9FF66D4FBFE}" name="TW Change" dataDxfId="26"/>
    <tableColumn id="5" xr3:uid="{B9A3708D-2DFB-496A-B3CD-E104B2B55EE0}" name="Others" dataDxfId="25"/>
    <tableColumn id="11" xr3:uid="{30ED2AFE-A2C6-4662-8A79-D6A920FA277E}" name="Other Change" dataDxfId="24"/>
    <tableColumn id="13" xr3:uid="{65BD5536-69E1-4B70-9862-2DEA7B616566}" name="Total" dataDxfId="23">
      <calculatedColumnFormula>SUM(Table3[[#This Row],[Facebook]],Table3[[#This Row],[Youtube]],Table3[[#This Row],[Twitter]],Table3[[#This Row],[Others]])</calculatedColumnFormula>
    </tableColumn>
    <tableColumn id="6" xr3:uid="{369C80DA-6776-46BD-B4AE-A346E90C365B}" name="Total change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CF7C78-FE8D-41EC-B35E-CDDD218FAA59}" name="Table4" displayName="Table4" ref="C2:K368" totalsRowShown="0" headerRowDxfId="21" headerRowBorderDxfId="20" tableBorderDxfId="19" totalsRowBorderDxfId="18">
  <autoFilter ref="C2:K368" xr:uid="{11CF7C78-FE8D-41EC-B35E-CDDD218FAA59}"/>
  <tableColumns count="9">
    <tableColumn id="1" xr3:uid="{771F45C0-947E-4FAB-B623-F5D10860C6AB}" name="Date" dataDxfId="17"/>
    <tableColumn id="2" xr3:uid="{C3258649-9248-4CFC-9F53-67B55248A256}" name="Count of restaurants" dataDxfId="16"/>
    <tableColumn id="3" xr3:uid="{7ACC8851-3255-40A1-B9A1-70175C99B32A}" name="Average Discount" dataDxfId="15"/>
    <tableColumn id="4" xr3:uid="{22C12F1F-FCCC-4133-B8B9-30A97444C2BA}" name="Out of stock Items per restaurant" dataDxfId="14"/>
    <tableColumn id="5" xr3:uid="{FD7754B5-0528-4D1A-8498-8AF8277C1B6F}" name="Avearge Packaging charges" dataDxfId="13"/>
    <tableColumn id="6" xr3:uid="{EBFCEB7B-8889-458A-A91A-05947FFAC7FB}" name="Average Delivery Charges" dataDxfId="12"/>
    <tableColumn id="7" xr3:uid="{AAA90C80-DABE-4FE6-833F-45452B1A2DFF}" name="Avg Cost for two" dataDxfId="11"/>
    <tableColumn id="8" xr3:uid="{CFEBD5BF-C37E-4412-8D36-A715A8B873A6}" name="Number of images per restaurant" dataDxfId="10"/>
    <tableColumn id="9" xr3:uid="{56338A08-1FE4-4775-962E-ADB1D1E9FB03}" name="Success Rate of payment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075-2D6E-4CA3-93F2-00763C0998A4}">
  <dimension ref="B2:I38"/>
  <sheetViews>
    <sheetView showGridLines="0" tabSelected="1" zoomScale="75" zoomScaleNormal="99" workbookViewId="0"/>
  </sheetViews>
  <sheetFormatPr baseColWidth="10" defaultColWidth="8.83203125" defaultRowHeight="16" x14ac:dyDescent="0.2"/>
  <cols>
    <col min="2" max="3" width="8.33203125" customWidth="1"/>
    <col min="4" max="4" width="13.1640625" customWidth="1"/>
    <col min="5" max="5" width="103.33203125" customWidth="1"/>
  </cols>
  <sheetData>
    <row r="2" spans="2:9" ht="50" customHeight="1" x14ac:dyDescent="0.2">
      <c r="B2" s="33" t="s">
        <v>0</v>
      </c>
      <c r="C2" s="35" t="s">
        <v>34</v>
      </c>
      <c r="D2" s="34" t="s">
        <v>40</v>
      </c>
      <c r="E2" s="33" t="s">
        <v>62</v>
      </c>
    </row>
    <row r="3" spans="2:9" ht="32" customHeight="1" x14ac:dyDescent="0.2">
      <c r="B3" s="60">
        <v>43475</v>
      </c>
      <c r="C3" s="61" t="str">
        <f>TEXT(Table5[[#This Row],[Date]],"dddd")</f>
        <v>Thursday</v>
      </c>
      <c r="D3" s="62">
        <v>-0.4522502426107996</v>
      </c>
      <c r="E3" s="63" t="s">
        <v>42</v>
      </c>
    </row>
    <row r="4" spans="2:9" ht="40" customHeight="1" x14ac:dyDescent="0.2">
      <c r="B4" s="49">
        <v>43482</v>
      </c>
      <c r="C4" s="50" t="str">
        <f>TEXT(Table5[[#This Row],[Date]],"dddd")</f>
        <v>Thursday</v>
      </c>
      <c r="D4" s="51">
        <v>1.0595416371384867</v>
      </c>
      <c r="E4" s="52" t="s">
        <v>43</v>
      </c>
    </row>
    <row r="5" spans="2:9" ht="28" customHeight="1" x14ac:dyDescent="0.2">
      <c r="B5" s="53">
        <v>43486</v>
      </c>
      <c r="C5" s="50" t="str">
        <f>TEXT(Table5[[#This Row],[Date]],"dddd")</f>
        <v>Monday</v>
      </c>
      <c r="D5" s="54">
        <v>0.23352106416819263</v>
      </c>
      <c r="E5" s="55" t="s">
        <v>44</v>
      </c>
    </row>
    <row r="6" spans="2:9" ht="32" customHeight="1" x14ac:dyDescent="0.2">
      <c r="B6" s="49">
        <v>43487</v>
      </c>
      <c r="C6" s="50" t="str">
        <f>TEXT(Table5[[#This Row],[Date]],"dddd")</f>
        <v>Tuesday</v>
      </c>
      <c r="D6" s="51">
        <v>0.85430485686646174</v>
      </c>
      <c r="E6" s="52" t="s">
        <v>45</v>
      </c>
    </row>
    <row r="7" spans="2:9" ht="34" customHeight="1" x14ac:dyDescent="0.3">
      <c r="B7" s="60">
        <v>43494</v>
      </c>
      <c r="C7" s="61" t="str">
        <f>TEXT(Table5[[#This Row],[Date]],"dddd")</f>
        <v>Tuesday</v>
      </c>
      <c r="D7" s="62">
        <v>-0.71708723442563915</v>
      </c>
      <c r="E7" s="63" t="s">
        <v>68</v>
      </c>
      <c r="H7" s="59"/>
      <c r="I7" s="70" t="s">
        <v>78</v>
      </c>
    </row>
    <row r="8" spans="2:9" ht="29" customHeight="1" x14ac:dyDescent="0.3">
      <c r="B8" s="49">
        <v>43501</v>
      </c>
      <c r="C8" s="50" t="str">
        <f>TEXT(Table5[[#This Row],[Date]],"dddd")</f>
        <v>Tuesday</v>
      </c>
      <c r="D8" s="51">
        <v>1.1476852728398028</v>
      </c>
      <c r="E8" s="52" t="s">
        <v>77</v>
      </c>
      <c r="H8" s="28"/>
      <c r="I8" s="70" t="s">
        <v>79</v>
      </c>
    </row>
    <row r="9" spans="2:9" ht="28" customHeight="1" x14ac:dyDescent="0.2">
      <c r="B9" s="60">
        <v>43515</v>
      </c>
      <c r="C9" s="61" t="str">
        <f>TEXT(Table5[[#This Row],[Date]],"dddd")</f>
        <v>Tuesday</v>
      </c>
      <c r="D9" s="62">
        <v>-0.55839299648571217</v>
      </c>
      <c r="E9" s="63" t="s">
        <v>46</v>
      </c>
    </row>
    <row r="10" spans="2:9" ht="27" customHeight="1" x14ac:dyDescent="0.2">
      <c r="B10" s="49">
        <v>43522</v>
      </c>
      <c r="C10" s="50" t="str">
        <f>TEXT(Table5[[#This Row],[Date]],"dddd")</f>
        <v>Tuesday</v>
      </c>
      <c r="D10" s="51">
        <v>1.2004191790539451</v>
      </c>
      <c r="E10" s="52" t="s">
        <v>47</v>
      </c>
    </row>
    <row r="11" spans="2:9" ht="32" customHeight="1" x14ac:dyDescent="0.2">
      <c r="B11" s="53">
        <v>43524</v>
      </c>
      <c r="C11" s="50" t="str">
        <f>TEXT(Table5[[#This Row],[Date]],"dddd")</f>
        <v>Thursday</v>
      </c>
      <c r="D11" s="54">
        <v>0.22324803045110131</v>
      </c>
      <c r="E11" s="55" t="s">
        <v>48</v>
      </c>
    </row>
    <row r="12" spans="2:9" ht="33" customHeight="1" x14ac:dyDescent="0.2">
      <c r="B12" s="64">
        <v>43526</v>
      </c>
      <c r="C12" s="61" t="str">
        <f>TEXT(Table5[[#This Row],[Date]],"dddd")</f>
        <v>Saturday</v>
      </c>
      <c r="D12" s="65">
        <v>-0.37594234941110949</v>
      </c>
      <c r="E12" s="66" t="s">
        <v>49</v>
      </c>
    </row>
    <row r="13" spans="2:9" ht="39" customHeight="1" x14ac:dyDescent="0.2">
      <c r="B13" s="53">
        <v>43533</v>
      </c>
      <c r="C13" s="50" t="str">
        <f>TEXT(Table5[[#This Row],[Date]],"dddd")</f>
        <v>Saturday</v>
      </c>
      <c r="D13" s="54">
        <v>1.0202070652584099</v>
      </c>
      <c r="E13" s="55" t="s">
        <v>72</v>
      </c>
    </row>
    <row r="14" spans="2:9" ht="43" customHeight="1" x14ac:dyDescent="0.2">
      <c r="B14" s="64">
        <v>43543</v>
      </c>
      <c r="C14" s="61" t="str">
        <f>TEXT(Table5[[#This Row],[Date]],"dddd")</f>
        <v>Tuesday</v>
      </c>
      <c r="D14" s="65">
        <v>-0.45549226537958976</v>
      </c>
      <c r="E14" s="66" t="s">
        <v>50</v>
      </c>
    </row>
    <row r="15" spans="2:9" ht="26" customHeight="1" x14ac:dyDescent="0.2">
      <c r="B15" s="53">
        <v>43548</v>
      </c>
      <c r="C15" s="50" t="str">
        <f>TEXT(Table5[[#This Row],[Date]],"dddd")</f>
        <v>Sunday</v>
      </c>
      <c r="D15" s="54">
        <v>0.22259812803337153</v>
      </c>
      <c r="E15" s="55" t="s">
        <v>51</v>
      </c>
    </row>
    <row r="16" spans="2:9" ht="26" customHeight="1" x14ac:dyDescent="0.2">
      <c r="B16" s="49">
        <v>43550</v>
      </c>
      <c r="C16" s="50" t="str">
        <f>TEXT(Table5[[#This Row],[Date]],"dddd")</f>
        <v>Tuesday</v>
      </c>
      <c r="D16" s="51">
        <v>0.77964973472889199</v>
      </c>
      <c r="E16" s="52" t="s">
        <v>73</v>
      </c>
    </row>
    <row r="17" spans="2:5" ht="31" customHeight="1" x14ac:dyDescent="0.2">
      <c r="B17" s="64">
        <v>43559</v>
      </c>
      <c r="C17" s="61" t="str">
        <f>TEXT(Table5[[#This Row],[Date]],"dddd")</f>
        <v>Thursday</v>
      </c>
      <c r="D17" s="65">
        <v>-0.52087951809985289</v>
      </c>
      <c r="E17" s="66" t="s">
        <v>69</v>
      </c>
    </row>
    <row r="18" spans="2:5" ht="36" customHeight="1" x14ac:dyDescent="0.2">
      <c r="B18" s="49">
        <v>43566</v>
      </c>
      <c r="C18" s="50" t="str">
        <f>TEXT(Table5[[#This Row],[Date]],"dddd")</f>
        <v>Thursday</v>
      </c>
      <c r="D18" s="51">
        <v>0.9239043412518404</v>
      </c>
      <c r="E18" s="52" t="s">
        <v>74</v>
      </c>
    </row>
    <row r="19" spans="2:5" ht="33" customHeight="1" x14ac:dyDescent="0.2">
      <c r="B19" s="60">
        <v>43567</v>
      </c>
      <c r="C19" s="61" t="str">
        <f>TEXT(Table5[[#This Row],[Date]],"dddd")</f>
        <v>Friday</v>
      </c>
      <c r="D19" s="62">
        <v>-0.27312591355188975</v>
      </c>
      <c r="E19" s="63" t="s">
        <v>70</v>
      </c>
    </row>
    <row r="20" spans="2:5" ht="22" customHeight="1" x14ac:dyDescent="0.2">
      <c r="B20" s="49">
        <v>43569</v>
      </c>
      <c r="C20" s="50" t="str">
        <f>TEXT(Table5[[#This Row],[Date]],"dddd")</f>
        <v>Sunday</v>
      </c>
      <c r="D20" s="51">
        <v>0.28376620785956508</v>
      </c>
      <c r="E20" s="52" t="s">
        <v>52</v>
      </c>
    </row>
    <row r="21" spans="2:5" ht="23" customHeight="1" x14ac:dyDescent="0.2">
      <c r="B21" s="56">
        <v>43573</v>
      </c>
      <c r="C21" s="50" t="str">
        <f>TEXT(Table5[[#This Row],[Date]],"dddd")</f>
        <v>Thursday</v>
      </c>
      <c r="D21" s="57">
        <v>0.7302283946685022</v>
      </c>
      <c r="E21" s="58" t="s">
        <v>75</v>
      </c>
    </row>
    <row r="22" spans="2:5" ht="23" customHeight="1" x14ac:dyDescent="0.2">
      <c r="B22" s="49">
        <v>43574</v>
      </c>
      <c r="C22" s="50" t="str">
        <f>TEXT(Table5[[#This Row],[Date]],"dddd")</f>
        <v>Friday</v>
      </c>
      <c r="D22" s="51">
        <v>0.2472495952251057</v>
      </c>
      <c r="E22" s="52" t="s">
        <v>53</v>
      </c>
    </row>
    <row r="23" spans="2:5" ht="22" customHeight="1" x14ac:dyDescent="0.2">
      <c r="B23" s="60">
        <v>43580</v>
      </c>
      <c r="C23" s="61" t="str">
        <f>TEXT(Table5[[#This Row],[Date]],"dddd")</f>
        <v>Thursday</v>
      </c>
      <c r="D23" s="62">
        <v>-0.38690483590402214</v>
      </c>
      <c r="E23" s="63" t="s">
        <v>71</v>
      </c>
    </row>
    <row r="24" spans="2:5" ht="33" customHeight="1" x14ac:dyDescent="0.2">
      <c r="B24" s="67">
        <v>43636</v>
      </c>
      <c r="C24" s="61" t="str">
        <f>TEXT(Table5[[#This Row],[Date]],"dddd")</f>
        <v>Thursday</v>
      </c>
      <c r="D24" s="68">
        <v>-0.54373712252615491</v>
      </c>
      <c r="E24" s="69" t="s">
        <v>54</v>
      </c>
    </row>
    <row r="25" spans="2:5" ht="55" customHeight="1" x14ac:dyDescent="0.2">
      <c r="B25" s="53">
        <v>43643</v>
      </c>
      <c r="C25" s="50" t="str">
        <f>TEXT(Table5[[#This Row],[Date]],"dddd")</f>
        <v>Thursday</v>
      </c>
      <c r="D25" s="54">
        <v>1.1472182813955829</v>
      </c>
      <c r="E25" s="55" t="s">
        <v>81</v>
      </c>
    </row>
    <row r="26" spans="2:5" ht="33" customHeight="1" x14ac:dyDescent="0.2">
      <c r="B26" s="64">
        <v>43662</v>
      </c>
      <c r="C26" s="61" t="str">
        <f>TEXT(Table5[[#This Row],[Date]],"dddd")</f>
        <v>Tuesday</v>
      </c>
      <c r="D26" s="65">
        <v>-0.63082013655867986</v>
      </c>
      <c r="E26" s="66" t="s">
        <v>63</v>
      </c>
    </row>
    <row r="27" spans="2:5" ht="29" customHeight="1" x14ac:dyDescent="0.2">
      <c r="B27" s="53">
        <v>43669</v>
      </c>
      <c r="C27" s="50" t="str">
        <f>TEXT(Table5[[#This Row],[Date]],"dddd")</f>
        <v>Tuesday</v>
      </c>
      <c r="D27" s="54">
        <v>1.3503180372102532</v>
      </c>
      <c r="E27" s="55" t="s">
        <v>55</v>
      </c>
    </row>
    <row r="28" spans="2:5" ht="30" customHeight="1" x14ac:dyDescent="0.2">
      <c r="B28" s="64">
        <v>43688</v>
      </c>
      <c r="C28" s="61" t="str">
        <f>TEXT(Table5[[#This Row],[Date]],"dddd")</f>
        <v>Sunday</v>
      </c>
      <c r="D28" s="65">
        <v>-0.54353363205176886</v>
      </c>
      <c r="E28" s="66" t="s">
        <v>56</v>
      </c>
    </row>
    <row r="29" spans="2:5" ht="28" customHeight="1" x14ac:dyDescent="0.2">
      <c r="B29" s="53">
        <v>43695</v>
      </c>
      <c r="C29" s="50" t="str">
        <f>TEXT(Table5[[#This Row],[Date]],"dddd")</f>
        <v>Sunday</v>
      </c>
      <c r="D29" s="54">
        <v>1.0661671278564273</v>
      </c>
      <c r="E29" s="55" t="s">
        <v>65</v>
      </c>
    </row>
    <row r="30" spans="2:5" ht="28" customHeight="1" x14ac:dyDescent="0.2">
      <c r="B30" s="64">
        <v>43722</v>
      </c>
      <c r="C30" s="61" t="str">
        <f>TEXT(Table5[[#This Row],[Date]],"dddd")</f>
        <v>Saturday</v>
      </c>
      <c r="D30" s="65">
        <v>-0.53590439000986212</v>
      </c>
      <c r="E30" s="66" t="s">
        <v>57</v>
      </c>
    </row>
    <row r="31" spans="2:5" ht="27" customHeight="1" x14ac:dyDescent="0.2">
      <c r="B31" s="53">
        <v>43729</v>
      </c>
      <c r="C31" s="50" t="str">
        <f>TEXT(Table5[[#This Row],[Date]],"dddd")</f>
        <v>Saturday</v>
      </c>
      <c r="D31" s="54">
        <v>1.1152745531323451</v>
      </c>
      <c r="E31" s="55" t="s">
        <v>58</v>
      </c>
    </row>
    <row r="32" spans="2:5" ht="26" customHeight="1" x14ac:dyDescent="0.2">
      <c r="B32" s="49">
        <v>43747</v>
      </c>
      <c r="C32" s="50" t="str">
        <f>TEXT(Table5[[#This Row],[Date]],"dddd")</f>
        <v>Wednesday</v>
      </c>
      <c r="D32" s="51">
        <v>0.21871070507745793</v>
      </c>
      <c r="E32" s="52" t="s">
        <v>59</v>
      </c>
    </row>
    <row r="33" spans="2:5" ht="28" customHeight="1" x14ac:dyDescent="0.2">
      <c r="B33" s="53">
        <v>43759</v>
      </c>
      <c r="C33" s="50" t="str">
        <f>TEXT(Table5[[#This Row],[Date]],"dddd")</f>
        <v>Monday</v>
      </c>
      <c r="D33" s="54">
        <v>0.32382903302894461</v>
      </c>
      <c r="E33" s="55" t="s">
        <v>76</v>
      </c>
    </row>
    <row r="34" spans="2:5" ht="32" customHeight="1" x14ac:dyDescent="0.2">
      <c r="B34" s="49">
        <v>43778</v>
      </c>
      <c r="C34" s="50" t="str">
        <f>TEXT(Table5[[#This Row],[Date]],"dddd")</f>
        <v>Saturday</v>
      </c>
      <c r="D34" s="51">
        <v>0.26260801898348074</v>
      </c>
      <c r="E34" s="52" t="s">
        <v>60</v>
      </c>
    </row>
    <row r="35" spans="2:5" ht="28" customHeight="1" x14ac:dyDescent="0.2">
      <c r="B35" s="64">
        <v>43786</v>
      </c>
      <c r="C35" s="61" t="str">
        <f>TEXT(Table5[[#This Row],[Date]],"dddd")</f>
        <v>Sunday</v>
      </c>
      <c r="D35" s="65">
        <v>-0.57004623700582813</v>
      </c>
      <c r="E35" s="66" t="s">
        <v>64</v>
      </c>
    </row>
    <row r="36" spans="2:5" ht="23" customHeight="1" x14ac:dyDescent="0.2">
      <c r="B36" s="49">
        <v>43793</v>
      </c>
      <c r="C36" s="50" t="str">
        <f>TEXT(Table5[[#This Row],[Date]],"dddd")</f>
        <v>Sunday</v>
      </c>
      <c r="D36" s="51">
        <v>1.3547702422639891</v>
      </c>
      <c r="E36" s="52" t="s">
        <v>61</v>
      </c>
    </row>
    <row r="37" spans="2:5" ht="23" customHeight="1" x14ac:dyDescent="0.2">
      <c r="B37" s="53">
        <v>43800</v>
      </c>
      <c r="C37" s="50" t="str">
        <f>TEXT(Table5[[#This Row],[Date]],"dddd")</f>
        <v>Sunday</v>
      </c>
      <c r="D37" s="54">
        <v>0.20747489400703478</v>
      </c>
      <c r="E37" s="55" t="s">
        <v>66</v>
      </c>
    </row>
    <row r="38" spans="2:5" ht="27" customHeight="1" x14ac:dyDescent="0.2">
      <c r="B38" s="49">
        <v>43821</v>
      </c>
      <c r="C38" s="50" t="str">
        <f>TEXT(Table5[[#This Row],[Date]],"dddd")</f>
        <v>Sunday</v>
      </c>
      <c r="D38" s="51">
        <v>0.21029166080314066</v>
      </c>
      <c r="E38" s="52" t="s">
        <v>67</v>
      </c>
    </row>
  </sheetData>
  <conditionalFormatting sqref="B2:C2 B3:B38">
    <cfRule type="duplicateValues" dxfId="8" priority="17"/>
  </conditionalFormatting>
  <conditionalFormatting sqref="E2:E38">
    <cfRule type="duplicateValues" dxfId="7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BCCF-570E-F04E-AB88-0C8ACCFE404B}">
  <dimension ref="A1:AG46"/>
  <sheetViews>
    <sheetView showGridLines="0" showRowColHeaders="0" topLeftCell="H5" zoomScale="65" zoomScaleNormal="70" workbookViewId="0">
      <pane xSplit="26" topLeftCell="AH1" activePane="topRight" state="frozen"/>
      <selection activeCell="H1" sqref="H1"/>
      <selection pane="topRight" activeCell="H2" sqref="H2"/>
    </sheetView>
  </sheetViews>
  <sheetFormatPr baseColWidth="10" defaultRowHeight="16" x14ac:dyDescent="0.2"/>
  <cols>
    <col min="2" max="2" width="13.1640625" customWidth="1"/>
    <col min="3" max="3" width="11.83203125" customWidth="1"/>
    <col min="6" max="7" width="11.33203125" customWidth="1"/>
  </cols>
  <sheetData>
    <row r="1" spans="1:33" x14ac:dyDescent="0.2">
      <c r="A1" s="81" t="s">
        <v>78</v>
      </c>
      <c r="B1" s="81"/>
      <c r="C1" s="81"/>
      <c r="E1" s="80" t="s">
        <v>79</v>
      </c>
      <c r="F1" s="80"/>
      <c r="G1" s="80"/>
    </row>
    <row r="2" spans="1:33" x14ac:dyDescent="0.2">
      <c r="A2" s="36" t="s">
        <v>0</v>
      </c>
      <c r="B2" s="20" t="s">
        <v>23</v>
      </c>
      <c r="E2" s="36" t="s">
        <v>0</v>
      </c>
      <c r="F2" s="20" t="s">
        <v>23</v>
      </c>
      <c r="G2" s="74"/>
    </row>
    <row r="3" spans="1:33" x14ac:dyDescent="0.2">
      <c r="A3" s="15">
        <v>43475</v>
      </c>
      <c r="B3" s="37">
        <v>-0.4522502426107996</v>
      </c>
      <c r="E3" s="15">
        <v>43482</v>
      </c>
      <c r="F3" s="37">
        <v>1.0595416371384867</v>
      </c>
      <c r="G3" s="72"/>
    </row>
    <row r="4" spans="1:33" x14ac:dyDescent="0.2">
      <c r="A4" s="15">
        <v>43494</v>
      </c>
      <c r="B4" s="37">
        <v>-0.71708723442563915</v>
      </c>
      <c r="E4" s="15">
        <v>43486</v>
      </c>
      <c r="F4" s="37">
        <v>0.23352106416819263</v>
      </c>
      <c r="G4" s="72"/>
    </row>
    <row r="5" spans="1:33" ht="16" customHeight="1" x14ac:dyDescent="0.2">
      <c r="A5" s="15">
        <v>43515</v>
      </c>
      <c r="B5" s="37">
        <v>-0.55839299648571217</v>
      </c>
      <c r="E5" s="15">
        <v>43487</v>
      </c>
      <c r="F5" s="37">
        <v>0.85430485686646174</v>
      </c>
      <c r="G5" s="72"/>
      <c r="I5" s="79" t="s">
        <v>80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</row>
    <row r="6" spans="1:33" x14ac:dyDescent="0.2">
      <c r="A6" s="15">
        <v>43526</v>
      </c>
      <c r="B6" s="37">
        <v>-0.37594234941110949</v>
      </c>
      <c r="E6" s="15">
        <v>43501</v>
      </c>
      <c r="F6" s="37">
        <v>1.1476852728398028</v>
      </c>
      <c r="G6" s="72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</row>
    <row r="7" spans="1:33" x14ac:dyDescent="0.2">
      <c r="A7" s="15">
        <v>43543</v>
      </c>
      <c r="B7" s="37">
        <v>-0.45549226537958976</v>
      </c>
      <c r="E7" s="15">
        <v>43522</v>
      </c>
      <c r="F7" s="37">
        <v>1.2004191790539451</v>
      </c>
      <c r="G7" s="72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</row>
    <row r="8" spans="1:33" x14ac:dyDescent="0.2">
      <c r="A8" s="15">
        <v>43559</v>
      </c>
      <c r="B8" s="37">
        <v>-0.52087951809985289</v>
      </c>
      <c r="E8" s="15">
        <v>43524</v>
      </c>
      <c r="F8" s="37">
        <v>0.22324803045110131</v>
      </c>
      <c r="G8" s="72"/>
    </row>
    <row r="9" spans="1:33" x14ac:dyDescent="0.2">
      <c r="A9" s="15">
        <v>43567</v>
      </c>
      <c r="B9" s="37">
        <v>-0.27312591355188975</v>
      </c>
      <c r="E9" s="15">
        <v>43533</v>
      </c>
      <c r="F9" s="37">
        <v>1.0202070652584099</v>
      </c>
      <c r="G9" s="72"/>
    </row>
    <row r="10" spans="1:33" x14ac:dyDescent="0.2">
      <c r="A10" s="15">
        <v>43580</v>
      </c>
      <c r="B10" s="37">
        <v>-0.38690483590402214</v>
      </c>
      <c r="E10" s="15">
        <v>43548</v>
      </c>
      <c r="F10" s="37">
        <v>0.22259812803337153</v>
      </c>
      <c r="G10" s="72"/>
    </row>
    <row r="11" spans="1:33" x14ac:dyDescent="0.2">
      <c r="A11" s="15">
        <v>43636</v>
      </c>
      <c r="B11" s="37">
        <v>-0.54373712252615491</v>
      </c>
      <c r="E11" s="15">
        <v>43550</v>
      </c>
      <c r="F11" s="37">
        <v>0.77964973472889199</v>
      </c>
      <c r="G11" s="72"/>
    </row>
    <row r="12" spans="1:33" x14ac:dyDescent="0.2">
      <c r="A12" s="15">
        <v>43662</v>
      </c>
      <c r="B12" s="37">
        <v>-0.63082013655867986</v>
      </c>
      <c r="E12" s="15">
        <v>43566</v>
      </c>
      <c r="F12" s="37">
        <v>0.9239043412518404</v>
      </c>
      <c r="G12" s="72"/>
    </row>
    <row r="13" spans="1:33" x14ac:dyDescent="0.2">
      <c r="A13" s="15">
        <v>43688</v>
      </c>
      <c r="B13" s="37">
        <v>-0.54353363205176886</v>
      </c>
      <c r="E13" s="15">
        <v>43569</v>
      </c>
      <c r="F13" s="37">
        <v>0.28376620785956508</v>
      </c>
      <c r="G13" s="72"/>
    </row>
    <row r="14" spans="1:33" x14ac:dyDescent="0.2">
      <c r="A14" s="15">
        <v>43722</v>
      </c>
      <c r="B14" s="37">
        <v>-0.53590439000986212</v>
      </c>
      <c r="E14" s="15">
        <v>43573</v>
      </c>
      <c r="F14" s="37">
        <v>0.7302283946685022</v>
      </c>
      <c r="G14" s="72"/>
    </row>
    <row r="15" spans="1:33" x14ac:dyDescent="0.2">
      <c r="A15" s="15">
        <v>43786</v>
      </c>
      <c r="B15" s="37">
        <v>-0.57004623700582813</v>
      </c>
      <c r="E15" s="15">
        <v>43574</v>
      </c>
      <c r="F15" s="37">
        <v>0.2472495952251057</v>
      </c>
      <c r="G15" s="72"/>
    </row>
    <row r="16" spans="1:33" x14ac:dyDescent="0.2">
      <c r="B16" s="77" t="s">
        <v>82</v>
      </c>
      <c r="E16" s="15">
        <v>43643</v>
      </c>
      <c r="F16" s="37">
        <v>1.1472182813955829</v>
      </c>
      <c r="G16" s="72"/>
    </row>
    <row r="17" spans="1:7" x14ac:dyDescent="0.2">
      <c r="A17" s="36" t="s">
        <v>0</v>
      </c>
      <c r="B17" s="20" t="s">
        <v>23</v>
      </c>
      <c r="C17" s="20" t="s">
        <v>24</v>
      </c>
      <c r="E17" s="15">
        <v>43669</v>
      </c>
      <c r="F17" s="37">
        <v>1.3503180372102532</v>
      </c>
      <c r="G17" s="72"/>
    </row>
    <row r="18" spans="1:7" x14ac:dyDescent="0.2">
      <c r="A18" s="71">
        <v>43475</v>
      </c>
      <c r="B18" s="23">
        <v>-0.4522502426107996</v>
      </c>
      <c r="C18" s="23">
        <v>-0.48958332783737268</v>
      </c>
      <c r="E18" s="15">
        <v>43695</v>
      </c>
      <c r="F18" s="37">
        <v>1.0661671278564273</v>
      </c>
      <c r="G18" s="72"/>
    </row>
    <row r="19" spans="1:7" x14ac:dyDescent="0.2">
      <c r="A19" s="71">
        <v>43494</v>
      </c>
      <c r="B19" s="23">
        <v>-0.71708723442563915</v>
      </c>
      <c r="C19" s="23">
        <v>-0.40462431699643209</v>
      </c>
      <c r="E19" s="15">
        <v>43729</v>
      </c>
      <c r="F19" s="37">
        <v>1.1152745531323451</v>
      </c>
      <c r="G19" s="72"/>
    </row>
    <row r="20" spans="1:7" x14ac:dyDescent="0.2">
      <c r="A20" s="71">
        <v>43636</v>
      </c>
      <c r="B20" s="23">
        <v>-0.54373712252615491</v>
      </c>
      <c r="C20" s="23">
        <v>-0.52999999355353777</v>
      </c>
      <c r="E20" s="15">
        <v>43747</v>
      </c>
      <c r="F20" s="37">
        <v>0.21871070507745793</v>
      </c>
      <c r="G20" s="72"/>
    </row>
    <row r="21" spans="1:7" x14ac:dyDescent="0.2">
      <c r="E21" s="15">
        <v>43759</v>
      </c>
      <c r="F21" s="37">
        <v>0.32382903302894461</v>
      </c>
      <c r="G21" s="72"/>
    </row>
    <row r="22" spans="1:7" x14ac:dyDescent="0.2">
      <c r="E22" s="15">
        <v>43778</v>
      </c>
      <c r="F22" s="37">
        <v>0.26260801898348074</v>
      </c>
      <c r="G22" s="72"/>
    </row>
    <row r="23" spans="1:7" x14ac:dyDescent="0.2">
      <c r="E23" s="15">
        <v>43793</v>
      </c>
      <c r="F23" s="37">
        <v>1.3547702422639891</v>
      </c>
      <c r="G23" s="72"/>
    </row>
    <row r="24" spans="1:7" x14ac:dyDescent="0.2">
      <c r="E24" s="15">
        <v>43800</v>
      </c>
      <c r="F24" s="37">
        <v>0.20747489400703478</v>
      </c>
      <c r="G24" s="72"/>
    </row>
    <row r="25" spans="1:7" x14ac:dyDescent="0.2">
      <c r="E25" s="15">
        <v>43821</v>
      </c>
      <c r="F25" s="37">
        <v>0.21029166080314066</v>
      </c>
      <c r="G25" s="72"/>
    </row>
    <row r="26" spans="1:7" x14ac:dyDescent="0.2">
      <c r="D26" s="73"/>
      <c r="F26" s="77" t="s">
        <v>82</v>
      </c>
    </row>
    <row r="27" spans="1:7" x14ac:dyDescent="0.2">
      <c r="D27" s="73"/>
      <c r="E27" s="36" t="s">
        <v>0</v>
      </c>
      <c r="F27" s="20" t="s">
        <v>23</v>
      </c>
      <c r="G27" s="20" t="s">
        <v>24</v>
      </c>
    </row>
    <row r="28" spans="1:7" x14ac:dyDescent="0.2">
      <c r="B28" s="77" t="s">
        <v>83</v>
      </c>
      <c r="D28" s="73"/>
      <c r="E28" s="71">
        <v>43482</v>
      </c>
      <c r="F28" s="23">
        <v>1.0595416371384867</v>
      </c>
      <c r="G28" s="23">
        <v>1.102040728108153</v>
      </c>
    </row>
    <row r="29" spans="1:7" x14ac:dyDescent="0.2">
      <c r="A29" s="36" t="s">
        <v>0</v>
      </c>
      <c r="B29" s="20" t="s">
        <v>23</v>
      </c>
      <c r="C29" s="20" t="s">
        <v>25</v>
      </c>
      <c r="D29" s="75"/>
      <c r="E29" s="15">
        <v>43487</v>
      </c>
      <c r="F29" s="2">
        <v>0.85430485686646174</v>
      </c>
      <c r="G29" s="2">
        <v>0.76530616559927278</v>
      </c>
    </row>
    <row r="30" spans="1:7" x14ac:dyDescent="0.2">
      <c r="A30" s="71">
        <v>43494</v>
      </c>
      <c r="B30" s="23">
        <v>-0.71708723442563915</v>
      </c>
      <c r="C30" s="23">
        <v>-0.52481642115115479</v>
      </c>
      <c r="D30" s="76"/>
      <c r="E30" s="71">
        <v>43643</v>
      </c>
      <c r="F30" s="23">
        <v>1.1472182813955829</v>
      </c>
      <c r="G30" s="23">
        <v>1.1914893179280521</v>
      </c>
    </row>
    <row r="31" spans="1:7" x14ac:dyDescent="0.2">
      <c r="A31" s="71">
        <v>43515</v>
      </c>
      <c r="B31" s="23">
        <v>-0.55839299648571217</v>
      </c>
      <c r="C31" s="23">
        <v>-0.54090360183579034</v>
      </c>
      <c r="D31" s="76"/>
    </row>
    <row r="32" spans="1:7" x14ac:dyDescent="0.2">
      <c r="A32" s="71">
        <v>43526</v>
      </c>
      <c r="B32" s="23">
        <v>-0.37594234941110949</v>
      </c>
      <c r="C32" s="23">
        <v>-0.42394678407179354</v>
      </c>
      <c r="D32" s="76"/>
      <c r="F32" s="78" t="s">
        <v>83</v>
      </c>
      <c r="G32" s="78"/>
    </row>
    <row r="33" spans="1:7" x14ac:dyDescent="0.2">
      <c r="A33" s="15">
        <v>43543</v>
      </c>
      <c r="B33" s="2">
        <v>-0.45549226537958976</v>
      </c>
      <c r="C33" s="2">
        <v>-0.46627457709544307</v>
      </c>
      <c r="D33" s="76"/>
      <c r="E33" s="36" t="s">
        <v>0</v>
      </c>
      <c r="F33" s="20" t="s">
        <v>23</v>
      </c>
      <c r="G33" s="20" t="s">
        <v>25</v>
      </c>
    </row>
    <row r="34" spans="1:7" x14ac:dyDescent="0.2">
      <c r="A34" s="71">
        <v>43559</v>
      </c>
      <c r="B34" s="23">
        <v>-0.52087951809985289</v>
      </c>
      <c r="C34" s="23">
        <v>-0.53497129252622422</v>
      </c>
      <c r="D34" s="76"/>
      <c r="E34" s="71">
        <v>43501</v>
      </c>
      <c r="F34" s="23">
        <v>1.1476852728398028</v>
      </c>
      <c r="G34" s="23">
        <v>1.1476852728398028</v>
      </c>
    </row>
    <row r="35" spans="1:7" x14ac:dyDescent="0.2">
      <c r="A35" s="71">
        <v>43580</v>
      </c>
      <c r="B35" s="23">
        <v>-0.38690483590402214</v>
      </c>
      <c r="C35" s="23">
        <v>-0.38690483590402214</v>
      </c>
      <c r="D35" s="76"/>
      <c r="E35" s="15">
        <v>43522</v>
      </c>
      <c r="F35" s="2">
        <v>1.2004191790539451</v>
      </c>
      <c r="G35" s="2">
        <v>1.157692572996929</v>
      </c>
    </row>
    <row r="36" spans="1:7" x14ac:dyDescent="0.2">
      <c r="A36" s="71">
        <v>43662</v>
      </c>
      <c r="B36" s="23">
        <v>-0.63082013655867986</v>
      </c>
      <c r="C36" s="23">
        <v>-0.59195909830169868</v>
      </c>
      <c r="D36" s="76"/>
      <c r="E36" s="71">
        <v>43533</v>
      </c>
      <c r="F36" s="23">
        <v>1.0202070652584099</v>
      </c>
      <c r="G36" s="23">
        <v>1.0202070652584103</v>
      </c>
    </row>
    <row r="37" spans="1:7" x14ac:dyDescent="0.2">
      <c r="A37" s="15">
        <v>43688</v>
      </c>
      <c r="B37" s="2">
        <v>-0.54353363205176886</v>
      </c>
      <c r="C37" s="2">
        <v>-0.54353363205176897</v>
      </c>
      <c r="D37" s="76"/>
      <c r="E37" s="15">
        <v>43550</v>
      </c>
      <c r="F37" s="2">
        <v>0.77964973472889199</v>
      </c>
      <c r="G37" s="2">
        <v>0.87233982685769784</v>
      </c>
    </row>
    <row r="38" spans="1:7" x14ac:dyDescent="0.2">
      <c r="A38" s="71">
        <v>43722</v>
      </c>
      <c r="B38" s="23">
        <v>-0.53590439000986212</v>
      </c>
      <c r="C38" s="23">
        <v>-0.51246522327334754</v>
      </c>
      <c r="D38" s="76"/>
      <c r="E38" s="71">
        <v>43566</v>
      </c>
      <c r="F38" s="23">
        <v>0.9239043412518404</v>
      </c>
      <c r="G38" s="23">
        <v>1.0656657324153227</v>
      </c>
    </row>
    <row r="39" spans="1:7" x14ac:dyDescent="0.2">
      <c r="A39" s="71">
        <v>43786</v>
      </c>
      <c r="B39" s="23">
        <v>-0.57004623700582813</v>
      </c>
      <c r="C39" s="23">
        <v>-0.53933524904808428</v>
      </c>
      <c r="D39" s="76"/>
      <c r="E39" s="71">
        <v>43573</v>
      </c>
      <c r="F39" s="23">
        <v>0.7302283946685022</v>
      </c>
      <c r="G39" s="23">
        <v>0.56544473803340667</v>
      </c>
    </row>
    <row r="40" spans="1:7" x14ac:dyDescent="0.2">
      <c r="E40" s="71">
        <v>43669</v>
      </c>
      <c r="F40" s="23">
        <v>1.3503180372102532</v>
      </c>
      <c r="G40" s="23">
        <v>1.2783695472773182</v>
      </c>
    </row>
    <row r="41" spans="1:7" x14ac:dyDescent="0.2">
      <c r="E41" s="71">
        <v>43695</v>
      </c>
      <c r="F41" s="23">
        <v>1.0661671278564273</v>
      </c>
      <c r="G41" s="23">
        <v>1.0047958049198824</v>
      </c>
    </row>
    <row r="42" spans="1:7" x14ac:dyDescent="0.2">
      <c r="E42" s="71">
        <v>43729</v>
      </c>
      <c r="F42" s="23">
        <v>1.1152745531323451</v>
      </c>
      <c r="G42" s="23">
        <v>1.1368590113895878</v>
      </c>
    </row>
    <row r="43" spans="1:7" x14ac:dyDescent="0.2">
      <c r="E43" s="15">
        <v>43747</v>
      </c>
      <c r="F43" s="2">
        <v>0.21871070507745793</v>
      </c>
      <c r="G43" s="2">
        <v>0.27002486365627365</v>
      </c>
    </row>
    <row r="44" spans="1:7" x14ac:dyDescent="0.2">
      <c r="E44" s="71">
        <v>43759</v>
      </c>
      <c r="F44" s="23">
        <v>0.32382903302894461</v>
      </c>
      <c r="G44" s="23">
        <v>0.21035794983323086</v>
      </c>
    </row>
    <row r="45" spans="1:7" x14ac:dyDescent="0.2">
      <c r="E45" s="15">
        <v>43793</v>
      </c>
      <c r="F45" s="2">
        <v>1.3547702422639891</v>
      </c>
      <c r="G45" s="2">
        <v>1.2404609829743283</v>
      </c>
    </row>
    <row r="46" spans="1:7" x14ac:dyDescent="0.2">
      <c r="E46" s="71">
        <v>43821</v>
      </c>
      <c r="F46" s="23">
        <v>0.21029166080314066</v>
      </c>
      <c r="G46" s="23">
        <v>0.21029166080314066</v>
      </c>
    </row>
  </sheetData>
  <mergeCells count="4">
    <mergeCell ref="F32:G32"/>
    <mergeCell ref="I5:AG7"/>
    <mergeCell ref="E1:G1"/>
    <mergeCell ref="A1:C1"/>
  </mergeCells>
  <conditionalFormatting sqref="A2:A15">
    <cfRule type="duplicateValues" dxfId="6" priority="25"/>
  </conditionalFormatting>
  <conditionalFormatting sqref="A17:A20">
    <cfRule type="duplicateValues" dxfId="5" priority="4"/>
  </conditionalFormatting>
  <conditionalFormatting sqref="A29:A39">
    <cfRule type="duplicateValues" dxfId="4" priority="16"/>
  </conditionalFormatting>
  <conditionalFormatting sqref="B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C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5">
    <cfRule type="duplicateValues" dxfId="3" priority="22"/>
  </conditionalFormatting>
  <conditionalFormatting sqref="E27:E30">
    <cfRule type="duplicateValues" dxfId="2" priority="2"/>
  </conditionalFormatting>
  <conditionalFormatting sqref="E33:E46">
    <cfRule type="duplicateValues" dxfId="1" priority="8"/>
  </conditionalFormatting>
  <conditionalFormatting sqref="F3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G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4270-627E-41BB-B34D-F3704177CCE1}">
  <dimension ref="B2:X38"/>
  <sheetViews>
    <sheetView showGridLines="0" zoomScale="87" workbookViewId="0"/>
  </sheetViews>
  <sheetFormatPr baseColWidth="10" defaultColWidth="8.83203125" defaultRowHeight="16" x14ac:dyDescent="0.2"/>
  <cols>
    <col min="2" max="2" width="10.33203125" bestFit="1" customWidth="1"/>
    <col min="4" max="5" width="9.5" bestFit="1" customWidth="1"/>
    <col min="6" max="6" width="9" bestFit="1" customWidth="1"/>
    <col min="7" max="7" width="10.83203125" customWidth="1"/>
    <col min="8" max="8" width="9" bestFit="1" customWidth="1"/>
    <col min="9" max="9" width="18.1640625" customWidth="1"/>
    <col min="10" max="10" width="18.83203125" customWidth="1"/>
    <col min="11" max="11" width="22" customWidth="1"/>
    <col min="12" max="12" width="23.33203125" customWidth="1"/>
    <col min="13" max="16" width="9" bestFit="1" customWidth="1"/>
    <col min="17" max="17" width="20" customWidth="1"/>
    <col min="18" max="18" width="17.1640625" customWidth="1"/>
    <col min="19" max="19" width="15.33203125" customWidth="1"/>
    <col min="20" max="20" width="14.83203125" customWidth="1"/>
    <col min="21" max="21" width="13.5" customWidth="1"/>
    <col min="22" max="22" width="10.1640625" customWidth="1"/>
    <col min="23" max="23" width="14.1640625" customWidth="1"/>
    <col min="24" max="24" width="24" customWidth="1"/>
  </cols>
  <sheetData>
    <row r="2" spans="2:24" x14ac:dyDescent="0.2">
      <c r="B2" s="18" t="s">
        <v>0</v>
      </c>
      <c r="C2" s="18" t="s">
        <v>34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20" t="s">
        <v>18</v>
      </c>
      <c r="J2" s="20" t="s">
        <v>23</v>
      </c>
      <c r="K2" s="20" t="s">
        <v>24</v>
      </c>
      <c r="L2" s="20" t="s">
        <v>25</v>
      </c>
      <c r="M2" s="20" t="s">
        <v>19</v>
      </c>
      <c r="N2" s="20" t="s">
        <v>20</v>
      </c>
      <c r="O2" s="20" t="s">
        <v>21</v>
      </c>
      <c r="P2" s="24" t="s">
        <v>22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X2" s="7" t="s">
        <v>17</v>
      </c>
    </row>
    <row r="3" spans="2:24" x14ac:dyDescent="0.2">
      <c r="B3" s="26">
        <v>43475</v>
      </c>
      <c r="C3" s="21" t="str">
        <f>TEXT(Table5[[#This Row],[Date]],"dddd")</f>
        <v>Thursday</v>
      </c>
      <c r="D3" s="22">
        <v>10641496</v>
      </c>
      <c r="E3" s="22">
        <v>2740185</v>
      </c>
      <c r="F3" s="22">
        <v>1063191</v>
      </c>
      <c r="G3" s="22">
        <v>760607</v>
      </c>
      <c r="H3" s="22">
        <v>623698</v>
      </c>
      <c r="I3" s="23">
        <v>5.8609992429635833E-2</v>
      </c>
      <c r="J3" s="23">
        <v>-0.4522502426107996</v>
      </c>
      <c r="K3" s="23">
        <v>-0.48958332783737268</v>
      </c>
      <c r="L3" s="23">
        <v>7.3142421741578811E-2</v>
      </c>
      <c r="M3" s="23">
        <v>0.25749997932621504</v>
      </c>
      <c r="N3" s="23">
        <v>0.3879997153476864</v>
      </c>
      <c r="O3" s="23">
        <v>0.71540014917357275</v>
      </c>
      <c r="P3" s="25">
        <v>0.82000034183224713</v>
      </c>
      <c r="Q3" s="1">
        <f>VLOOKUP(B3,Table4[[#All],[Date]:[Count of restaurants]],2,0)</f>
        <v>400812</v>
      </c>
      <c r="R3" s="2">
        <f>VLOOKUP(B3,Table4[[Date]:[Average Discount]],3,0)</f>
        <v>0.19</v>
      </c>
      <c r="S3" s="1">
        <f>VLOOKUP($B3,Table4[[#All],[Date]:[Out of stock Items per restaurant]],4,0)</f>
        <v>32</v>
      </c>
      <c r="T3" s="1">
        <f>VLOOKUP($B3,Table4[[#All],[Date]:[Avearge Packaging charges]],5,0)</f>
        <v>22</v>
      </c>
      <c r="U3" s="1">
        <f>VLOOKUP(Table5[[#This Row],[Date]],Table4[[#All],[Date]:[Average Delivery Charges]],6,0)</f>
        <v>27</v>
      </c>
      <c r="V3" s="1">
        <f>VLOOKUP(Table5[[#This Row],[Date]],Table4[[#All],[Date]:[Avg Cost for two]],7,0)</f>
        <v>399</v>
      </c>
      <c r="W3" s="1">
        <f>VLOOKUP(Table5[[#This Row],[Date]],Table4[[#All],[Date]:[Number of images per restaurant]],8,0)</f>
        <v>34</v>
      </c>
      <c r="X3" s="2">
        <f>VLOOKUP(Table5[[#This Row],[Date]],Table4[#All],9,0)</f>
        <v>0.92</v>
      </c>
    </row>
    <row r="4" spans="2:24" x14ac:dyDescent="0.2">
      <c r="B4" s="4">
        <v>43482</v>
      </c>
      <c r="C4" s="21" t="str">
        <f>TEXT(Table5[[#This Row],[Date]],"dddd")</f>
        <v>Thursday</v>
      </c>
      <c r="D4" s="1">
        <v>22368860</v>
      </c>
      <c r="E4" s="1">
        <v>5648137</v>
      </c>
      <c r="F4" s="1">
        <v>2168884</v>
      </c>
      <c r="G4" s="1">
        <v>1535787</v>
      </c>
      <c r="H4" s="1">
        <v>1284532</v>
      </c>
      <c r="I4" s="2">
        <v>5.7425009589223593E-2</v>
      </c>
      <c r="J4" s="2">
        <v>1.0595416371384867</v>
      </c>
      <c r="K4" s="2">
        <v>1.102040728108153</v>
      </c>
      <c r="L4" s="2">
        <v>-2.0218102601444077E-2</v>
      </c>
      <c r="M4" s="2">
        <v>0.25249999329424921</v>
      </c>
      <c r="N4" s="2">
        <v>0.38399989235388587</v>
      </c>
      <c r="O4" s="2">
        <v>0.70810011047156052</v>
      </c>
      <c r="P4" s="5">
        <v>0.83639983930063222</v>
      </c>
      <c r="Q4" s="1">
        <f>VLOOKUP(B4,Table4[[#All],[Date]:[Count of restaurants]],2,0)</f>
        <v>404417</v>
      </c>
      <c r="R4" s="2">
        <f>VLOOKUP(B4,Table4[[Date]:[Average Discount]],3,0)</f>
        <v>0.17</v>
      </c>
      <c r="S4" s="1">
        <f>VLOOKUP($B4,Table4[[#All],[Date]:[Out of stock Items per restaurant]],4,0)</f>
        <v>36</v>
      </c>
      <c r="T4" s="1">
        <f>VLOOKUP($B4,Table4[[#All],[Date]:[Avearge Packaging charges]],5,0)</f>
        <v>19</v>
      </c>
      <c r="U4" s="1">
        <f>VLOOKUP(Table5[[#This Row],[Date]],Table4[[#All],[Date]:[Average Delivery Charges]],6,0)</f>
        <v>26</v>
      </c>
      <c r="V4" s="1">
        <f>VLOOKUP(Table5[[#This Row],[Date]],Table4[[#All],[Date]:[Avg Cost for two]],7,0)</f>
        <v>365</v>
      </c>
      <c r="W4" s="1">
        <f>VLOOKUP(Table5[[#This Row],[Date]],Table4[[#All],[Date]:[Number of images per restaurant]],8,0)</f>
        <v>31</v>
      </c>
      <c r="X4" s="2">
        <f>VLOOKUP(Table5[[#This Row],[Date]],Table4[#All],9,0)</f>
        <v>0.95</v>
      </c>
    </row>
    <row r="5" spans="2:24" x14ac:dyDescent="0.2">
      <c r="B5" s="26">
        <v>43486</v>
      </c>
      <c r="C5" s="21" t="str">
        <f>TEXT(Table5[[#This Row],[Date]],"dddd")</f>
        <v>Monday</v>
      </c>
      <c r="D5" s="22">
        <v>22151687</v>
      </c>
      <c r="E5" s="22">
        <v>5759438</v>
      </c>
      <c r="F5" s="22">
        <v>2395926</v>
      </c>
      <c r="G5" s="22">
        <v>1818987</v>
      </c>
      <c r="H5" s="22">
        <v>1476653</v>
      </c>
      <c r="I5" s="23">
        <v>6.6660972593193465E-2</v>
      </c>
      <c r="J5" s="23">
        <v>0.23352106416819263</v>
      </c>
      <c r="K5" s="23">
        <v>5.154634623984955E-2</v>
      </c>
      <c r="L5" s="23">
        <v>0.17305434588235169</v>
      </c>
      <c r="M5" s="23">
        <v>0.25999997201116104</v>
      </c>
      <c r="N5" s="23">
        <v>0.4159999638853652</v>
      </c>
      <c r="O5" s="23">
        <v>0.75919999198639687</v>
      </c>
      <c r="P5" s="25">
        <v>0.81179964452742104</v>
      </c>
      <c r="Q5" s="1">
        <f>VLOOKUP(B5,Table4[[#All],[Date]:[Count of restaurants]],2,0)</f>
        <v>388430</v>
      </c>
      <c r="R5" s="2">
        <f>VLOOKUP(B5,Table4[[Date]:[Average Discount]],3,0)</f>
        <v>0.19</v>
      </c>
      <c r="S5" s="1">
        <f>VLOOKUP($B5,Table4[[#All],[Date]:[Out of stock Items per restaurant]],4,0)</f>
        <v>39</v>
      </c>
      <c r="T5" s="1">
        <f>VLOOKUP($B5,Table4[[#All],[Date]:[Avearge Packaging charges]],5,0)</f>
        <v>21</v>
      </c>
      <c r="U5" s="1">
        <f>VLOOKUP(Table5[[#This Row],[Date]],Table4[[#All],[Date]:[Average Delivery Charges]],6,0)</f>
        <v>30</v>
      </c>
      <c r="V5" s="1">
        <f>VLOOKUP(Table5[[#This Row],[Date]],Table4[[#All],[Date]:[Avg Cost for two]],7,0)</f>
        <v>389</v>
      </c>
      <c r="W5" s="1">
        <f>VLOOKUP(Table5[[#This Row],[Date]],Table4[[#All],[Date]:[Number of images per restaurant]],8,0)</f>
        <v>37</v>
      </c>
      <c r="X5" s="2">
        <f>VLOOKUP(Table5[[#This Row],[Date]],Table4[#All],9,0)</f>
        <v>0.92</v>
      </c>
    </row>
    <row r="6" spans="2:24" x14ac:dyDescent="0.2">
      <c r="B6" s="4">
        <v>43487</v>
      </c>
      <c r="C6" s="21" t="str">
        <f>TEXT(Table5[[#This Row],[Date]],"dddd")</f>
        <v>Tuesday</v>
      </c>
      <c r="D6" s="1">
        <v>37570998</v>
      </c>
      <c r="E6" s="1">
        <v>9768459</v>
      </c>
      <c r="F6" s="1">
        <v>3751088</v>
      </c>
      <c r="G6" s="1">
        <v>2656145</v>
      </c>
      <c r="H6" s="1">
        <v>2221600</v>
      </c>
      <c r="I6" s="2">
        <v>5.9130715665311848E-2</v>
      </c>
      <c r="J6" s="2">
        <v>0.85430485686646174</v>
      </c>
      <c r="K6" s="2">
        <v>0.76530616559927278</v>
      </c>
      <c r="L6" s="2">
        <v>5.041546377221362E-2</v>
      </c>
      <c r="M6" s="2">
        <v>0.25999998722418821</v>
      </c>
      <c r="N6" s="2">
        <v>0.38399997379320527</v>
      </c>
      <c r="O6" s="2">
        <v>0.70809988995192863</v>
      </c>
      <c r="P6" s="5">
        <v>0.83640012122832152</v>
      </c>
      <c r="Q6" s="1">
        <f>VLOOKUP(B6,Table4[[#All],[Date]:[Count of restaurants]],2,0)</f>
        <v>383015</v>
      </c>
      <c r="R6" s="2">
        <f>VLOOKUP(B6,Table4[[Date]:[Average Discount]],3,0)</f>
        <v>0.18</v>
      </c>
      <c r="S6" s="1">
        <f>VLOOKUP($B6,Table4[[#All],[Date]:[Out of stock Items per restaurant]],4,0)</f>
        <v>35</v>
      </c>
      <c r="T6" s="1">
        <f>VLOOKUP($B6,Table4[[#All],[Date]:[Avearge Packaging charges]],5,0)</f>
        <v>17</v>
      </c>
      <c r="U6" s="1">
        <f>VLOOKUP(Table5[[#This Row],[Date]],Table4[[#All],[Date]:[Average Delivery Charges]],6,0)</f>
        <v>28</v>
      </c>
      <c r="V6" s="1">
        <f>VLOOKUP(Table5[[#This Row],[Date]],Table4[[#All],[Date]:[Avg Cost for two]],7,0)</f>
        <v>379</v>
      </c>
      <c r="W6" s="1">
        <f>VLOOKUP(Table5[[#This Row],[Date]],Table4[[#All],[Date]:[Number of images per restaurant]],8,0)</f>
        <v>33</v>
      </c>
      <c r="X6" s="2">
        <f>VLOOKUP(Table5[[#This Row],[Date]],Table4[#All],9,0)</f>
        <v>0.94</v>
      </c>
    </row>
    <row r="7" spans="2:24" x14ac:dyDescent="0.2">
      <c r="B7" s="26">
        <v>43494</v>
      </c>
      <c r="C7" s="21" t="str">
        <f>TEXT(Table5[[#This Row],[Date]],"dddd")</f>
        <v>Tuesday</v>
      </c>
      <c r="D7" s="22">
        <v>22368860</v>
      </c>
      <c r="E7" s="22">
        <v>2628341</v>
      </c>
      <c r="F7" s="22">
        <v>1093389</v>
      </c>
      <c r="G7" s="22">
        <v>790192</v>
      </c>
      <c r="H7" s="22">
        <v>628519</v>
      </c>
      <c r="I7" s="23">
        <v>2.8097945089736356E-2</v>
      </c>
      <c r="J7" s="23">
        <v>-0.71708723442563915</v>
      </c>
      <c r="K7" s="23">
        <v>-0.40462431699643209</v>
      </c>
      <c r="L7" s="23">
        <v>-0.52481642115115479</v>
      </c>
      <c r="M7" s="23">
        <v>0.11749999776474974</v>
      </c>
      <c r="N7" s="23">
        <v>0.41599967431927592</v>
      </c>
      <c r="O7" s="23">
        <v>0.72269978937048018</v>
      </c>
      <c r="P7" s="25">
        <v>0.79540035839390932</v>
      </c>
      <c r="Q7" s="1">
        <f>VLOOKUP(B7,Table4[[#All],[Date]:[Count of restaurants]],2,0)</f>
        <v>274777</v>
      </c>
      <c r="R7" s="2">
        <f>VLOOKUP(B7,Table4[[Date]:[Average Discount]],3,0)</f>
        <v>0.17</v>
      </c>
      <c r="S7" s="1">
        <f>VLOOKUP($B7,Table4[[#All],[Date]:[Out of stock Items per restaurant]],4,0)</f>
        <v>31</v>
      </c>
      <c r="T7" s="1">
        <f>VLOOKUP($B7,Table4[[#All],[Date]:[Avearge Packaging charges]],5,0)</f>
        <v>22</v>
      </c>
      <c r="U7" s="1">
        <f>VLOOKUP(Table5[[#This Row],[Date]],Table4[[#All],[Date]:[Average Delivery Charges]],6,0)</f>
        <v>25</v>
      </c>
      <c r="V7" s="1">
        <f>VLOOKUP(Table5[[#This Row],[Date]],Table4[[#All],[Date]:[Avg Cost for two]],7,0)</f>
        <v>376</v>
      </c>
      <c r="W7" s="1">
        <f>VLOOKUP(Table5[[#This Row],[Date]],Table4[[#All],[Date]:[Number of images per restaurant]],8,0)</f>
        <v>37</v>
      </c>
      <c r="X7" s="2">
        <f>VLOOKUP(Table5[[#This Row],[Date]],Table4[#All],9,0)</f>
        <v>0.94</v>
      </c>
    </row>
    <row r="8" spans="2:24" x14ac:dyDescent="0.2">
      <c r="B8" s="4">
        <v>43501</v>
      </c>
      <c r="C8" s="21" t="str">
        <f>TEXT(Table5[[#This Row],[Date]],"dddd")</f>
        <v>Tuesday</v>
      </c>
      <c r="D8" s="1">
        <v>22368860</v>
      </c>
      <c r="E8" s="1">
        <v>5871825</v>
      </c>
      <c r="F8" s="1">
        <v>2372217</v>
      </c>
      <c r="G8" s="1">
        <v>1679767</v>
      </c>
      <c r="H8" s="1">
        <v>1349861</v>
      </c>
      <c r="I8" s="2">
        <v>6.0345542866288224E-2</v>
      </c>
      <c r="J8" s="2">
        <v>1.1476852728398028</v>
      </c>
      <c r="K8" s="2">
        <v>0</v>
      </c>
      <c r="L8" s="2">
        <v>1.1476852728398028</v>
      </c>
      <c r="M8" s="2">
        <v>0.26249996647124618</v>
      </c>
      <c r="N8" s="2">
        <v>0.40399994890855911</v>
      </c>
      <c r="O8" s="2">
        <v>0.7081000599860805</v>
      </c>
      <c r="P8" s="5">
        <v>0.80360014216257369</v>
      </c>
      <c r="Q8" s="1">
        <f>VLOOKUP(B8,Table4[[#All],[Date]:[Count of restaurants]],2,0)</f>
        <v>408982</v>
      </c>
      <c r="R8" s="2">
        <f>VLOOKUP(B8,Table4[[Date]:[Average Discount]],3,0)</f>
        <v>0.18</v>
      </c>
      <c r="S8" s="1">
        <f>VLOOKUP($B8,Table4[[#All],[Date]:[Out of stock Items per restaurant]],4,0)</f>
        <v>30</v>
      </c>
      <c r="T8" s="1">
        <f>VLOOKUP($B8,Table4[[#All],[Date]:[Avearge Packaging charges]],5,0)</f>
        <v>21</v>
      </c>
      <c r="U8" s="1">
        <f>VLOOKUP(Table5[[#This Row],[Date]],Table4[[#All],[Date]:[Average Delivery Charges]],6,0)</f>
        <v>28</v>
      </c>
      <c r="V8" s="1">
        <f>VLOOKUP(Table5[[#This Row],[Date]],Table4[[#All],[Date]:[Avg Cost for two]],7,0)</f>
        <v>371</v>
      </c>
      <c r="W8" s="1">
        <f>VLOOKUP(Table5[[#This Row],[Date]],Table4[[#All],[Date]:[Number of images per restaurant]],8,0)</f>
        <v>39</v>
      </c>
      <c r="X8" s="2">
        <f>VLOOKUP(Table5[[#This Row],[Date]],Table4[#All],9,0)</f>
        <v>0.91</v>
      </c>
    </row>
    <row r="9" spans="2:24" x14ac:dyDescent="0.2">
      <c r="B9" s="26">
        <v>43515</v>
      </c>
      <c r="C9" s="21" t="str">
        <f>TEXT(Table5[[#This Row],[Date]],"dddd")</f>
        <v>Tuesday</v>
      </c>
      <c r="D9" s="22">
        <v>21934513</v>
      </c>
      <c r="E9" s="22">
        <v>5648137</v>
      </c>
      <c r="F9" s="22">
        <v>948887</v>
      </c>
      <c r="G9" s="22">
        <v>727321</v>
      </c>
      <c r="H9" s="22">
        <v>620260</v>
      </c>
      <c r="I9" s="23">
        <v>2.8277810407735061E-2</v>
      </c>
      <c r="J9" s="23">
        <v>-0.55839299648571217</v>
      </c>
      <c r="K9" s="23">
        <v>-3.8095258977849822E-2</v>
      </c>
      <c r="L9" s="23">
        <v>-0.54090360183579034</v>
      </c>
      <c r="M9" s="23">
        <v>0.25749999555495034</v>
      </c>
      <c r="N9" s="23">
        <v>0.16799999716720751</v>
      </c>
      <c r="O9" s="23">
        <v>0.76649906680142099</v>
      </c>
      <c r="P9" s="25">
        <v>0.8528008953405718</v>
      </c>
      <c r="Q9" s="1">
        <f>VLOOKUP(B9,Table4[[#All],[Date]:[Count of restaurants]],2,0)</f>
        <v>400903</v>
      </c>
      <c r="R9" s="2">
        <f>VLOOKUP(B9,Table4[[Date]:[Average Discount]],3,0)</f>
        <v>0.18</v>
      </c>
      <c r="S9" s="1">
        <f>VLOOKUP($B9,Table4[[#All],[Date]:[Out of stock Items per restaurant]],4,0)</f>
        <v>35</v>
      </c>
      <c r="T9" s="1">
        <f>VLOOKUP($B9,Table4[[#All],[Date]:[Avearge Packaging charges]],5,0)</f>
        <v>19</v>
      </c>
      <c r="U9" s="1">
        <f>VLOOKUP(Table5[[#This Row],[Date]],Table4[[#All],[Date]:[Average Delivery Charges]],6,0)</f>
        <v>29</v>
      </c>
      <c r="V9" s="1">
        <f>VLOOKUP(Table5[[#This Row],[Date]],Table4[[#All],[Date]:[Avg Cost for two]],7,0)</f>
        <v>350</v>
      </c>
      <c r="W9" s="1">
        <f>VLOOKUP(Table5[[#This Row],[Date]],Table4[[#All],[Date]:[Number of images per restaurant]],8,0)</f>
        <v>35</v>
      </c>
      <c r="X9" s="2">
        <f>VLOOKUP(Table5[[#This Row],[Date]],Table4[#All],9,0)</f>
        <v>0.92</v>
      </c>
    </row>
    <row r="10" spans="2:24" x14ac:dyDescent="0.2">
      <c r="B10" s="4">
        <v>43522</v>
      </c>
      <c r="C10" s="21" t="str">
        <f>TEXT(Table5[[#This Row],[Date]],"dddd")</f>
        <v>Tuesday</v>
      </c>
      <c r="D10" s="1">
        <v>22368860</v>
      </c>
      <c r="E10" s="1">
        <v>5480370</v>
      </c>
      <c r="F10" s="1">
        <v>2257912</v>
      </c>
      <c r="G10" s="1">
        <v>1681241</v>
      </c>
      <c r="H10" s="1">
        <v>1364832</v>
      </c>
      <c r="I10" s="2">
        <v>6.1014821497385206E-2</v>
      </c>
      <c r="J10" s="2">
        <v>1.2004191790539451</v>
      </c>
      <c r="K10" s="2">
        <v>1.980199148273698E-2</v>
      </c>
      <c r="L10" s="2">
        <v>1.157692572996929</v>
      </c>
      <c r="M10" s="2">
        <v>0.24499996870649643</v>
      </c>
      <c r="N10" s="2">
        <v>0.41199991971345001</v>
      </c>
      <c r="O10" s="2">
        <v>0.74459987811748196</v>
      </c>
      <c r="P10" s="5">
        <v>0.81180033082704983</v>
      </c>
      <c r="Q10" s="1">
        <f>VLOOKUP(B10,Table4[[#All],[Date]:[Count of restaurants]],2,0)</f>
        <v>400671</v>
      </c>
      <c r="R10" s="2">
        <f>VLOOKUP(B10,Table4[[Date]:[Average Discount]],3,0)</f>
        <v>0.18</v>
      </c>
      <c r="S10" s="1">
        <f>VLOOKUP($B10,Table4[[#All],[Date]:[Out of stock Items per restaurant]],4,0)</f>
        <v>33</v>
      </c>
      <c r="T10" s="1">
        <f>VLOOKUP($B10,Table4[[#All],[Date]:[Avearge Packaging charges]],5,0)</f>
        <v>17</v>
      </c>
      <c r="U10" s="1">
        <f>VLOOKUP(Table5[[#This Row],[Date]],Table4[[#All],[Date]:[Average Delivery Charges]],6,0)</f>
        <v>28</v>
      </c>
      <c r="V10" s="1">
        <f>VLOOKUP(Table5[[#This Row],[Date]],Table4[[#All],[Date]:[Avg Cost for two]],7,0)</f>
        <v>369</v>
      </c>
      <c r="W10" s="1">
        <f>VLOOKUP(Table5[[#This Row],[Date]],Table4[[#All],[Date]:[Number of images per restaurant]],8,0)</f>
        <v>40</v>
      </c>
      <c r="X10" s="2">
        <f>VLOOKUP(Table5[[#This Row],[Date]],Table4[#All],9,0)</f>
        <v>0.95</v>
      </c>
    </row>
    <row r="11" spans="2:24" x14ac:dyDescent="0.2">
      <c r="B11" s="26">
        <v>43524</v>
      </c>
      <c r="C11" s="21" t="str">
        <f>TEXT(Table5[[#This Row],[Date]],"dddd")</f>
        <v>Thursday</v>
      </c>
      <c r="D11" s="22">
        <v>22586034</v>
      </c>
      <c r="E11" s="22">
        <v>5759438</v>
      </c>
      <c r="F11" s="22">
        <v>2280737</v>
      </c>
      <c r="G11" s="22">
        <v>1648289</v>
      </c>
      <c r="H11" s="22">
        <v>1405660</v>
      </c>
      <c r="I11" s="23">
        <v>6.2235804656984049E-2</v>
      </c>
      <c r="J11" s="23">
        <v>0.22324803045110131</v>
      </c>
      <c r="K11" s="23">
        <v>8.3333329336271023E-2</v>
      </c>
      <c r="L11" s="23">
        <v>0.12915198644756454</v>
      </c>
      <c r="M11" s="23">
        <v>0.25499997033565081</v>
      </c>
      <c r="N11" s="23">
        <v>0.39599992221463276</v>
      </c>
      <c r="O11" s="23">
        <v>0.72270016227210765</v>
      </c>
      <c r="P11" s="25">
        <v>0.85279947873218831</v>
      </c>
      <c r="Q11" s="1">
        <f>VLOOKUP(B11,Table4[[#All],[Date]:[Count of restaurants]],2,0)</f>
        <v>399552</v>
      </c>
      <c r="R11" s="2">
        <f>VLOOKUP(B11,Table4[[Date]:[Average Discount]],3,0)</f>
        <v>0.19</v>
      </c>
      <c r="S11" s="1">
        <f>VLOOKUP($B11,Table4[[#All],[Date]:[Out of stock Items per restaurant]],4,0)</f>
        <v>30</v>
      </c>
      <c r="T11" s="1">
        <f>VLOOKUP($B11,Table4[[#All],[Date]:[Avearge Packaging charges]],5,0)</f>
        <v>22</v>
      </c>
      <c r="U11" s="1">
        <f>VLOOKUP(Table5[[#This Row],[Date]],Table4[[#All],[Date]:[Average Delivery Charges]],6,0)</f>
        <v>25</v>
      </c>
      <c r="V11" s="1">
        <f>VLOOKUP(Table5[[#This Row],[Date]],Table4[[#All],[Date]:[Avg Cost for two]],7,0)</f>
        <v>377</v>
      </c>
      <c r="W11" s="1">
        <f>VLOOKUP(Table5[[#This Row],[Date]],Table4[[#All],[Date]:[Number of images per restaurant]],8,0)</f>
        <v>38</v>
      </c>
      <c r="X11" s="2">
        <f>VLOOKUP(Table5[[#This Row],[Date]],Table4[#All],9,0)</f>
        <v>0.93</v>
      </c>
    </row>
    <row r="12" spans="2:24" x14ac:dyDescent="0.2">
      <c r="B12" s="4">
        <v>43526</v>
      </c>
      <c r="C12" s="21" t="str">
        <f>TEXT(Table5[[#This Row],[Date]],"dddd")</f>
        <v>Saturday</v>
      </c>
      <c r="D12" s="1">
        <v>46685340</v>
      </c>
      <c r="E12" s="1">
        <v>9803921</v>
      </c>
      <c r="F12" s="1">
        <v>3333333</v>
      </c>
      <c r="G12" s="1">
        <v>1110666</v>
      </c>
      <c r="H12" s="1">
        <v>900972</v>
      </c>
      <c r="I12" s="2">
        <v>1.9298820571939712E-2</v>
      </c>
      <c r="J12" s="2">
        <v>-0.37594234941110949</v>
      </c>
      <c r="K12" s="2">
        <v>8.3333360405835055E-2</v>
      </c>
      <c r="L12" s="2">
        <v>-0.42394678407179354</v>
      </c>
      <c r="M12" s="2">
        <v>0.20999999143199985</v>
      </c>
      <c r="N12" s="2">
        <v>0.33999998571999918</v>
      </c>
      <c r="O12" s="2">
        <v>0.33319983331998332</v>
      </c>
      <c r="P12" s="5">
        <v>0.81119976662651061</v>
      </c>
      <c r="Q12" s="1">
        <f>VLOOKUP(B12,Table4[[#All],[Date]:[Count of restaurants]],2,0)</f>
        <v>386616</v>
      </c>
      <c r="R12" s="2">
        <f>VLOOKUP(B12,Table4[[Date]:[Average Discount]],3,0)</f>
        <v>0.18</v>
      </c>
      <c r="S12" s="1">
        <f>VLOOKUP($B12,Table4[[#All],[Date]:[Out of stock Items per restaurant]],4,0)</f>
        <v>40</v>
      </c>
      <c r="T12" s="1">
        <f>VLOOKUP($B12,Table4[[#All],[Date]:[Avearge Packaging charges]],5,0)</f>
        <v>18</v>
      </c>
      <c r="U12" s="1">
        <f>VLOOKUP(Table5[[#This Row],[Date]],Table4[[#All],[Date]:[Average Delivery Charges]],6,0)</f>
        <v>56</v>
      </c>
      <c r="V12" s="1">
        <f>VLOOKUP(Table5[[#This Row],[Date]],Table4[[#All],[Date]:[Avg Cost for two]],7,0)</f>
        <v>399</v>
      </c>
      <c r="W12" s="1">
        <f>VLOOKUP(Table5[[#This Row],[Date]],Table4[[#All],[Date]:[Number of images per restaurant]],8,0)</f>
        <v>40</v>
      </c>
      <c r="X12" s="2">
        <f>VLOOKUP(Table5[[#This Row],[Date]],Table4[#All],9,0)</f>
        <v>0.95</v>
      </c>
    </row>
    <row r="13" spans="2:24" x14ac:dyDescent="0.2">
      <c r="B13" s="26">
        <v>43533</v>
      </c>
      <c r="C13" s="21" t="str">
        <f>TEXT(Table5[[#This Row],[Date]],"dddd")</f>
        <v>Saturday</v>
      </c>
      <c r="D13" s="22">
        <v>46685340</v>
      </c>
      <c r="E13" s="22">
        <v>9705882</v>
      </c>
      <c r="F13" s="22">
        <v>3267000</v>
      </c>
      <c r="G13" s="22">
        <v>2310422</v>
      </c>
      <c r="H13" s="22">
        <v>1820150</v>
      </c>
      <c r="I13" s="23">
        <v>3.8987613670586958E-2</v>
      </c>
      <c r="J13" s="23">
        <v>1.0202070652584099</v>
      </c>
      <c r="K13" s="23">
        <v>0</v>
      </c>
      <c r="L13" s="23">
        <v>1.0202070652584103</v>
      </c>
      <c r="M13" s="23">
        <v>0.20789999601587994</v>
      </c>
      <c r="N13" s="23">
        <v>0.33660001224000047</v>
      </c>
      <c r="O13" s="23">
        <v>0.70719987756351388</v>
      </c>
      <c r="P13" s="25">
        <v>0.78779980453787235</v>
      </c>
      <c r="Q13" s="1">
        <f>VLOOKUP(B13,Table4[[#All],[Date]:[Count of restaurants]],2,0)</f>
        <v>404097</v>
      </c>
      <c r="R13" s="2">
        <f>VLOOKUP(B13,Table4[[Date]:[Average Discount]],3,0)</f>
        <v>0.17</v>
      </c>
      <c r="S13" s="1">
        <f>VLOOKUP($B13,Table4[[#All],[Date]:[Out of stock Items per restaurant]],4,0)</f>
        <v>33</v>
      </c>
      <c r="T13" s="1">
        <f>VLOOKUP($B13,Table4[[#All],[Date]:[Avearge Packaging charges]],5,0)</f>
        <v>21</v>
      </c>
      <c r="U13" s="1">
        <f>VLOOKUP(Table5[[#This Row],[Date]],Table4[[#All],[Date]:[Average Delivery Charges]],6,0)</f>
        <v>28</v>
      </c>
      <c r="V13" s="1">
        <f>VLOOKUP(Table5[[#This Row],[Date]],Table4[[#All],[Date]:[Avg Cost for two]],7,0)</f>
        <v>386</v>
      </c>
      <c r="W13" s="1">
        <f>VLOOKUP(Table5[[#This Row],[Date]],Table4[[#All],[Date]:[Number of images per restaurant]],8,0)</f>
        <v>31</v>
      </c>
      <c r="X13" s="2">
        <f>VLOOKUP(Table5[[#This Row],[Date]],Table4[#All],9,0)</f>
        <v>0.95</v>
      </c>
    </row>
    <row r="14" spans="2:24" x14ac:dyDescent="0.2">
      <c r="B14" s="4">
        <v>43543</v>
      </c>
      <c r="C14" s="21" t="str">
        <f>TEXT(Table5[[#This Row],[Date]],"dddd")</f>
        <v>Tuesday</v>
      </c>
      <c r="D14" s="1">
        <v>21934513</v>
      </c>
      <c r="E14" s="1">
        <v>5757809</v>
      </c>
      <c r="F14" s="1">
        <v>2418280</v>
      </c>
      <c r="G14" s="1">
        <v>1835958</v>
      </c>
      <c r="H14" s="1">
        <v>707578</v>
      </c>
      <c r="I14" s="2">
        <v>3.2258660130726403E-2</v>
      </c>
      <c r="J14" s="2">
        <v>-0.45549226537958976</v>
      </c>
      <c r="K14" s="2">
        <v>2.0201937045509322E-2</v>
      </c>
      <c r="L14" s="2">
        <v>-0.46627457709544307</v>
      </c>
      <c r="M14" s="2">
        <v>0.26249996979645729</v>
      </c>
      <c r="N14" s="2">
        <v>0.42000003820897847</v>
      </c>
      <c r="O14" s="2">
        <v>0.75919992722100005</v>
      </c>
      <c r="P14" s="5">
        <v>0.38539988387533919</v>
      </c>
      <c r="Q14" s="1">
        <f>VLOOKUP(B14,Table4[[#All],[Date]:[Count of restaurants]],2,0)</f>
        <v>380462</v>
      </c>
      <c r="R14" s="2">
        <f>VLOOKUP(B14,Table4[[Date]:[Average Discount]],3,0)</f>
        <v>0.19</v>
      </c>
      <c r="S14" s="1">
        <f>VLOOKUP($B14,Table4[[#All],[Date]:[Out of stock Items per restaurant]],4,0)</f>
        <v>37</v>
      </c>
      <c r="T14" s="1">
        <f>VLOOKUP($B14,Table4[[#All],[Date]:[Avearge Packaging charges]],5,0)</f>
        <v>20</v>
      </c>
      <c r="U14" s="1">
        <f>VLOOKUP(Table5[[#This Row],[Date]],Table4[[#All],[Date]:[Average Delivery Charges]],6,0)</f>
        <v>25</v>
      </c>
      <c r="V14" s="1">
        <f>VLOOKUP(Table5[[#This Row],[Date]],Table4[[#All],[Date]:[Avg Cost for two]],7,0)</f>
        <v>400</v>
      </c>
      <c r="W14" s="1">
        <f>VLOOKUP(Table5[[#This Row],[Date]],Table4[[#All],[Date]:[Number of images per restaurant]],8,0)</f>
        <v>33</v>
      </c>
      <c r="X14" s="2">
        <f>VLOOKUP(Table5[[#This Row],[Date]],Table4[#All],9,0)</f>
        <v>0.65</v>
      </c>
    </row>
    <row r="15" spans="2:24" x14ac:dyDescent="0.2">
      <c r="B15" s="26">
        <v>43548</v>
      </c>
      <c r="C15" s="21" t="str">
        <f>TEXT(Table5[[#This Row],[Date]],"dddd")</f>
        <v>Sunday</v>
      </c>
      <c r="D15" s="22">
        <v>45338648</v>
      </c>
      <c r="E15" s="22">
        <v>9425904</v>
      </c>
      <c r="F15" s="22">
        <v>3300951</v>
      </c>
      <c r="G15" s="22">
        <v>2289540</v>
      </c>
      <c r="H15" s="22">
        <v>1839416</v>
      </c>
      <c r="I15" s="23">
        <v>4.05705966353474E-2</v>
      </c>
      <c r="J15" s="23">
        <v>0.22259812803337153</v>
      </c>
      <c r="K15" s="23">
        <v>6.3157920407615809E-2</v>
      </c>
      <c r="L15" s="23">
        <v>0.14996853706998059</v>
      </c>
      <c r="M15" s="23">
        <v>0.20789997972590626</v>
      </c>
      <c r="N15" s="23">
        <v>0.35019993838256785</v>
      </c>
      <c r="O15" s="23">
        <v>0.69360011705717539</v>
      </c>
      <c r="P15" s="25">
        <v>0.80339980956873436</v>
      </c>
      <c r="Q15" s="1">
        <f>VLOOKUP(B15,Table4[[#All],[Date]:[Count of restaurants]],2,0)</f>
        <v>401966</v>
      </c>
      <c r="R15" s="2">
        <f>VLOOKUP(B15,Table4[[Date]:[Average Discount]],3,0)</f>
        <v>0.17</v>
      </c>
      <c r="S15" s="1">
        <f>VLOOKUP($B15,Table4[[#All],[Date]:[Out of stock Items per restaurant]],4,0)</f>
        <v>38</v>
      </c>
      <c r="T15" s="1">
        <f>VLOOKUP($B15,Table4[[#All],[Date]:[Avearge Packaging charges]],5,0)</f>
        <v>20</v>
      </c>
      <c r="U15" s="1">
        <f>VLOOKUP(Table5[[#This Row],[Date]],Table4[[#All],[Date]:[Average Delivery Charges]],6,0)</f>
        <v>26</v>
      </c>
      <c r="V15" s="1">
        <f>VLOOKUP(Table5[[#This Row],[Date]],Table4[[#All],[Date]:[Avg Cost for two]],7,0)</f>
        <v>350</v>
      </c>
      <c r="W15" s="1">
        <f>VLOOKUP(Table5[[#This Row],[Date]],Table4[[#All],[Date]:[Number of images per restaurant]],8,0)</f>
        <v>40</v>
      </c>
      <c r="X15" s="2">
        <f>VLOOKUP(Table5[[#This Row],[Date]],Table4[#All],9,0)</f>
        <v>0.91</v>
      </c>
    </row>
    <row r="16" spans="2:24" x14ac:dyDescent="0.2">
      <c r="B16" s="4">
        <v>43550</v>
      </c>
      <c r="C16" s="21" t="str">
        <f>TEXT(Table5[[#This Row],[Date]],"dddd")</f>
        <v>Tuesday</v>
      </c>
      <c r="D16" s="1">
        <v>20848646</v>
      </c>
      <c r="E16" s="1">
        <v>5107918</v>
      </c>
      <c r="F16" s="1">
        <v>2043167</v>
      </c>
      <c r="G16" s="1">
        <v>1476597</v>
      </c>
      <c r="H16" s="1">
        <v>1259241</v>
      </c>
      <c r="I16" s="2">
        <v>6.0399174123825596E-2</v>
      </c>
      <c r="J16" s="2">
        <v>0.77964973472889199</v>
      </c>
      <c r="K16" s="2">
        <v>-4.950491032145643E-2</v>
      </c>
      <c r="L16" s="2">
        <v>0.87233982685769784</v>
      </c>
      <c r="M16" s="2">
        <v>0.2449999870495187</v>
      </c>
      <c r="N16" s="2">
        <v>0.39999996084510364</v>
      </c>
      <c r="O16" s="2">
        <v>0.72270010234112048</v>
      </c>
      <c r="P16" s="5">
        <v>0.85279937586220211</v>
      </c>
      <c r="Q16" s="1">
        <f>VLOOKUP(B16,Table4[[#All],[Date]:[Count of restaurants]],2,0)</f>
        <v>395869</v>
      </c>
      <c r="R16" s="2">
        <f>VLOOKUP(B16,Table4[[Date]:[Average Discount]],3,0)</f>
        <v>0.17</v>
      </c>
      <c r="S16" s="1">
        <f>VLOOKUP($B16,Table4[[#All],[Date]:[Out of stock Items per restaurant]],4,0)</f>
        <v>39</v>
      </c>
      <c r="T16" s="1">
        <f>VLOOKUP($B16,Table4[[#All],[Date]:[Avearge Packaging charges]],5,0)</f>
        <v>18</v>
      </c>
      <c r="U16" s="1">
        <f>VLOOKUP(Table5[[#This Row],[Date]],Table4[[#All],[Date]:[Average Delivery Charges]],6,0)</f>
        <v>25</v>
      </c>
      <c r="V16" s="1">
        <f>VLOOKUP(Table5[[#This Row],[Date]],Table4[[#All],[Date]:[Avg Cost for two]],7,0)</f>
        <v>366</v>
      </c>
      <c r="W16" s="1">
        <f>VLOOKUP(Table5[[#This Row],[Date]],Table4[[#All],[Date]:[Number of images per restaurant]],8,0)</f>
        <v>36</v>
      </c>
      <c r="X16" s="2">
        <f>VLOOKUP(Table5[[#This Row],[Date]],Table4[#All],9,0)</f>
        <v>0.94</v>
      </c>
    </row>
    <row r="17" spans="2:24" x14ac:dyDescent="0.2">
      <c r="B17" s="26">
        <v>43559</v>
      </c>
      <c r="C17" s="21" t="str">
        <f>TEXT(Table5[[#This Row],[Date]],"dddd")</f>
        <v>Thursday</v>
      </c>
      <c r="D17" s="22">
        <v>22151687</v>
      </c>
      <c r="E17" s="22">
        <v>5814817</v>
      </c>
      <c r="F17" s="22">
        <v>1162963</v>
      </c>
      <c r="G17" s="22">
        <v>806515</v>
      </c>
      <c r="H17" s="22">
        <v>628275</v>
      </c>
      <c r="I17" s="23">
        <v>2.8362399667348135E-2</v>
      </c>
      <c r="J17" s="23">
        <v>-0.52087951809985289</v>
      </c>
      <c r="K17" s="23">
        <v>3.0302975335167126E-2</v>
      </c>
      <c r="L17" s="23">
        <v>-0.53497129252622422</v>
      </c>
      <c r="M17" s="23">
        <v>0.26249996219249577</v>
      </c>
      <c r="N17" s="23">
        <v>0.19999993121021695</v>
      </c>
      <c r="O17" s="23">
        <v>0.69350013714967718</v>
      </c>
      <c r="P17" s="25">
        <v>0.77899977061802939</v>
      </c>
      <c r="Q17" s="1">
        <f>VLOOKUP(B17,Table4[[#All],[Date]:[Count of restaurants]],2,0)</f>
        <v>406272</v>
      </c>
      <c r="R17" s="2">
        <f>VLOOKUP(B17,Table4[[Date]:[Average Discount]],3,0)</f>
        <v>0.1</v>
      </c>
      <c r="S17" s="1">
        <f>VLOOKUP($B17,Table4[[#All],[Date]:[Out of stock Items per restaurant]],4,0)</f>
        <v>35</v>
      </c>
      <c r="T17" s="1">
        <f>VLOOKUP($B17,Table4[[#All],[Date]:[Avearge Packaging charges]],5,0)</f>
        <v>21</v>
      </c>
      <c r="U17" s="1">
        <f>VLOOKUP(Table5[[#This Row],[Date]],Table4[[#All],[Date]:[Average Delivery Charges]],6,0)</f>
        <v>29</v>
      </c>
      <c r="V17" s="1">
        <f>VLOOKUP(Table5[[#This Row],[Date]],Table4[[#All],[Date]:[Avg Cost for two]],7,0)</f>
        <v>388</v>
      </c>
      <c r="W17" s="1">
        <f>VLOOKUP(Table5[[#This Row],[Date]],Table4[[#All],[Date]:[Number of images per restaurant]],8,0)</f>
        <v>40</v>
      </c>
      <c r="X17" s="2">
        <f>VLOOKUP(Table5[[#This Row],[Date]],Table4[#All],9,0)</f>
        <v>0.92</v>
      </c>
    </row>
    <row r="18" spans="2:24" x14ac:dyDescent="0.2">
      <c r="B18" s="4">
        <v>43566</v>
      </c>
      <c r="C18" s="21" t="str">
        <f>TEXT(Table5[[#This Row],[Date]],"dddd")</f>
        <v>Thursday</v>
      </c>
      <c r="D18" s="1">
        <v>20631473</v>
      </c>
      <c r="E18" s="1">
        <v>5106289</v>
      </c>
      <c r="F18" s="1">
        <v>1981240</v>
      </c>
      <c r="G18" s="1">
        <v>1504157</v>
      </c>
      <c r="H18" s="1">
        <v>1208741</v>
      </c>
      <c r="I18" s="2">
        <v>5.8587237081908793E-2</v>
      </c>
      <c r="J18" s="2">
        <v>0.9239043412518404</v>
      </c>
      <c r="K18" s="2">
        <v>-6.8627420442282427E-2</v>
      </c>
      <c r="L18" s="2">
        <v>1.0656657324153227</v>
      </c>
      <c r="M18" s="2">
        <v>0.24749997249348119</v>
      </c>
      <c r="N18" s="2">
        <v>0.38799997414952425</v>
      </c>
      <c r="O18" s="2">
        <v>0.75919979406836124</v>
      </c>
      <c r="P18" s="5">
        <v>0.80360028906556957</v>
      </c>
      <c r="Q18" s="1">
        <f>VLOOKUP(B18,Table4[[#All],[Date]:[Count of restaurants]],2,0)</f>
        <v>394581</v>
      </c>
      <c r="R18" s="2">
        <f>VLOOKUP(B18,Table4[[Date]:[Average Discount]],3,0)</f>
        <v>0.18</v>
      </c>
      <c r="S18" s="1">
        <f>VLOOKUP($B18,Table4[[#All],[Date]:[Out of stock Items per restaurant]],4,0)</f>
        <v>35</v>
      </c>
      <c r="T18" s="1">
        <f>VLOOKUP($B18,Table4[[#All],[Date]:[Avearge Packaging charges]],5,0)</f>
        <v>19</v>
      </c>
      <c r="U18" s="1">
        <f>VLOOKUP(Table5[[#This Row],[Date]],Table4[[#All],[Date]:[Average Delivery Charges]],6,0)</f>
        <v>25</v>
      </c>
      <c r="V18" s="1">
        <f>VLOOKUP(Table5[[#This Row],[Date]],Table4[[#All],[Date]:[Avg Cost for two]],7,0)</f>
        <v>387</v>
      </c>
      <c r="W18" s="1">
        <f>VLOOKUP(Table5[[#This Row],[Date]],Table4[[#All],[Date]:[Number of images per restaurant]],8,0)</f>
        <v>36</v>
      </c>
      <c r="X18" s="2">
        <f>VLOOKUP(Table5[[#This Row],[Date]],Table4[#All],9,0)</f>
        <v>0.91</v>
      </c>
    </row>
    <row r="19" spans="2:24" x14ac:dyDescent="0.2">
      <c r="B19" s="26">
        <v>43567</v>
      </c>
      <c r="C19" s="21" t="str">
        <f>TEXT(Table5[[#This Row],[Date]],"dddd")</f>
        <v>Friday</v>
      </c>
      <c r="D19" s="22">
        <v>20631473</v>
      </c>
      <c r="E19" s="22">
        <v>5054710</v>
      </c>
      <c r="F19" s="22">
        <v>1920790</v>
      </c>
      <c r="G19" s="22">
        <v>1402176</v>
      </c>
      <c r="H19" s="22">
        <v>1138287</v>
      </c>
      <c r="I19" s="23">
        <v>5.5172357300906243E-2</v>
      </c>
      <c r="J19" s="23">
        <v>-0.27312591355188975</v>
      </c>
      <c r="K19" s="23">
        <v>-8.6538441103775954E-2</v>
      </c>
      <c r="L19" s="23">
        <v>-0.20426414390111858</v>
      </c>
      <c r="M19" s="23">
        <v>0.24499995710437156</v>
      </c>
      <c r="N19" s="23">
        <v>0.38000003956705725</v>
      </c>
      <c r="O19" s="23">
        <v>0.72999963556661585</v>
      </c>
      <c r="P19" s="25">
        <v>0.8118003731343284</v>
      </c>
      <c r="Q19" s="1">
        <f>VLOOKUP(B19,Table4[[#All],[Date]:[Count of restaurants]],2,0)</f>
        <v>406144</v>
      </c>
      <c r="R19" s="2">
        <f>VLOOKUP(B19,Table4[[Date]:[Average Discount]],3,0)</f>
        <v>0.17</v>
      </c>
      <c r="S19" s="1">
        <f>VLOOKUP($B19,Table4[[#All],[Date]:[Out of stock Items per restaurant]],4,0)</f>
        <v>32</v>
      </c>
      <c r="T19" s="1">
        <f>VLOOKUP($B19,Table4[[#All],[Date]:[Avearge Packaging charges]],5,0)</f>
        <v>17</v>
      </c>
      <c r="U19" s="1">
        <f>VLOOKUP(Table5[[#This Row],[Date]],Table4[[#All],[Date]:[Average Delivery Charges]],6,0)</f>
        <v>28</v>
      </c>
      <c r="V19" s="1">
        <f>VLOOKUP(Table5[[#This Row],[Date]],Table4[[#All],[Date]:[Avg Cost for two]],7,0)</f>
        <v>360</v>
      </c>
      <c r="W19" s="1">
        <f>VLOOKUP(Table5[[#This Row],[Date]],Table4[[#All],[Date]:[Number of images per restaurant]],8,0)</f>
        <v>32</v>
      </c>
      <c r="X19" s="2">
        <f>VLOOKUP(Table5[[#This Row],[Date]],Table4[#All],9,0)</f>
        <v>0.95</v>
      </c>
    </row>
    <row r="20" spans="2:24" x14ac:dyDescent="0.2">
      <c r="B20" s="4">
        <v>43569</v>
      </c>
      <c r="C20" s="21" t="str">
        <f>TEXT(Table5[[#This Row],[Date]],"dddd")</f>
        <v>Sunday</v>
      </c>
      <c r="D20" s="1">
        <v>46685340</v>
      </c>
      <c r="E20" s="1">
        <v>9803921</v>
      </c>
      <c r="F20" s="1">
        <v>3466666</v>
      </c>
      <c r="G20" s="1">
        <v>2357333</v>
      </c>
      <c r="H20" s="1">
        <v>1930656</v>
      </c>
      <c r="I20" s="2">
        <v>4.1354652231300019E-2</v>
      </c>
      <c r="J20" s="2">
        <v>0.28376620785956508</v>
      </c>
      <c r="K20" s="2">
        <v>8.3333360405835055E-2</v>
      </c>
      <c r="L20" s="2">
        <v>0.18501496110113713</v>
      </c>
      <c r="M20" s="2">
        <v>0.20999999143199985</v>
      </c>
      <c r="N20" s="2">
        <v>0.35359995250879722</v>
      </c>
      <c r="O20" s="2">
        <v>0.68000003461539127</v>
      </c>
      <c r="P20" s="5">
        <v>0.81900011580883991</v>
      </c>
      <c r="Q20" s="1">
        <f>VLOOKUP(B20,Table4[[#All],[Date]:[Count of restaurants]],2,0)</f>
        <v>396665</v>
      </c>
      <c r="R20" s="2">
        <f>VLOOKUP(B20,Table4[[Date]:[Average Discount]],3,0)</f>
        <v>0.17</v>
      </c>
      <c r="S20" s="1">
        <f>VLOOKUP($B20,Table4[[#All],[Date]:[Out of stock Items per restaurant]],4,0)</f>
        <v>38</v>
      </c>
      <c r="T20" s="1">
        <f>VLOOKUP($B20,Table4[[#All],[Date]:[Avearge Packaging charges]],5,0)</f>
        <v>22</v>
      </c>
      <c r="U20" s="1">
        <f>VLOOKUP(Table5[[#This Row],[Date]],Table4[[#All],[Date]:[Average Delivery Charges]],6,0)</f>
        <v>29</v>
      </c>
      <c r="V20" s="1">
        <f>VLOOKUP(Table5[[#This Row],[Date]],Table4[[#All],[Date]:[Avg Cost for two]],7,0)</f>
        <v>395</v>
      </c>
      <c r="W20" s="1">
        <f>VLOOKUP(Table5[[#This Row],[Date]],Table4[[#All],[Date]:[Number of images per restaurant]],8,0)</f>
        <v>35</v>
      </c>
      <c r="X20" s="2">
        <f>VLOOKUP(Table5[[#This Row],[Date]],Table4[#All],9,0)</f>
        <v>0.95</v>
      </c>
    </row>
    <row r="21" spans="2:24" x14ac:dyDescent="0.2">
      <c r="B21" s="26">
        <v>43573</v>
      </c>
      <c r="C21" s="21" t="str">
        <f>TEXT(Table5[[#This Row],[Date]],"dddd")</f>
        <v>Thursday</v>
      </c>
      <c r="D21" s="22">
        <v>22803207</v>
      </c>
      <c r="E21" s="22">
        <v>5415761</v>
      </c>
      <c r="F21" s="22">
        <v>3639391</v>
      </c>
      <c r="G21" s="22">
        <v>2656756</v>
      </c>
      <c r="H21" s="22">
        <v>2091398</v>
      </c>
      <c r="I21" s="23">
        <v>9.1715082005789803E-2</v>
      </c>
      <c r="J21" s="23">
        <v>0.7302283946685022</v>
      </c>
      <c r="K21" s="23">
        <v>0.10526311452716519</v>
      </c>
      <c r="L21" s="23">
        <v>0.56544473803340667</v>
      </c>
      <c r="M21" s="23">
        <v>0.23749997094706898</v>
      </c>
      <c r="N21" s="23">
        <v>0.67199992761866711</v>
      </c>
      <c r="O21" s="23">
        <v>0.73000015661961026</v>
      </c>
      <c r="P21" s="25">
        <v>0.78719987834787986</v>
      </c>
      <c r="Q21" s="1">
        <f>VLOOKUP(B21,Table4[[#All],[Date]:[Count of restaurants]],2,0)</f>
        <v>389107</v>
      </c>
      <c r="R21" s="2">
        <f>VLOOKUP(B21,Table4[[Date]:[Average Discount]],3,0)</f>
        <v>0.28999999999999998</v>
      </c>
      <c r="S21" s="1">
        <f>VLOOKUP($B21,Table4[[#All],[Date]:[Out of stock Items per restaurant]],4,0)</f>
        <v>32</v>
      </c>
      <c r="T21" s="1">
        <f>VLOOKUP($B21,Table4[[#All],[Date]:[Avearge Packaging charges]],5,0)</f>
        <v>18</v>
      </c>
      <c r="U21" s="1">
        <f>VLOOKUP(Table5[[#This Row],[Date]],Table4[[#All],[Date]:[Average Delivery Charges]],6,0)</f>
        <v>28</v>
      </c>
      <c r="V21" s="1">
        <f>VLOOKUP(Table5[[#This Row],[Date]],Table4[[#All],[Date]:[Avg Cost for two]],7,0)</f>
        <v>364</v>
      </c>
      <c r="W21" s="1">
        <f>VLOOKUP(Table5[[#This Row],[Date]],Table4[[#All],[Date]:[Number of images per restaurant]],8,0)</f>
        <v>40</v>
      </c>
      <c r="X21" s="2">
        <f>VLOOKUP(Table5[[#This Row],[Date]],Table4[#All],9,0)</f>
        <v>0.91</v>
      </c>
    </row>
    <row r="22" spans="2:24" x14ac:dyDescent="0.2">
      <c r="B22" s="4">
        <v>43574</v>
      </c>
      <c r="C22" s="21" t="str">
        <f>TEXT(Table5[[#This Row],[Date]],"dddd")</f>
        <v>Friday</v>
      </c>
      <c r="D22" s="1">
        <v>22151687</v>
      </c>
      <c r="E22" s="1">
        <v>5537921</v>
      </c>
      <c r="F22" s="1">
        <v>2281623</v>
      </c>
      <c r="G22" s="1">
        <v>1748864</v>
      </c>
      <c r="H22" s="1">
        <v>1419728</v>
      </c>
      <c r="I22" s="2">
        <v>6.409119088762856E-2</v>
      </c>
      <c r="J22" s="2">
        <v>0.2472495952251057</v>
      </c>
      <c r="K22" s="2">
        <v>7.3684175322051626E-2</v>
      </c>
      <c r="L22" s="2">
        <v>0.16165402428030418</v>
      </c>
      <c r="M22" s="2">
        <v>0.24999996614253353</v>
      </c>
      <c r="N22" s="2">
        <v>0.41199991838092309</v>
      </c>
      <c r="O22" s="2">
        <v>0.76649998707060718</v>
      </c>
      <c r="P22" s="5">
        <v>0.81180011710458899</v>
      </c>
      <c r="Q22" s="1">
        <f>VLOOKUP(B22,Table4[[#All],[Date]:[Count of restaurants]],2,0)</f>
        <v>384879</v>
      </c>
      <c r="R22" s="2">
        <f>VLOOKUP(B22,Table4[[Date]:[Average Discount]],3,0)</f>
        <v>0.18</v>
      </c>
      <c r="S22" s="1">
        <f>VLOOKUP($B22,Table4[[#All],[Date]:[Out of stock Items per restaurant]],4,0)</f>
        <v>39</v>
      </c>
      <c r="T22" s="1">
        <f>VLOOKUP($B22,Table4[[#All],[Date]:[Avearge Packaging charges]],5,0)</f>
        <v>17</v>
      </c>
      <c r="U22" s="1">
        <f>VLOOKUP(Table5[[#This Row],[Date]],Table4[[#All],[Date]:[Average Delivery Charges]],6,0)</f>
        <v>27</v>
      </c>
      <c r="V22" s="1">
        <f>VLOOKUP(Table5[[#This Row],[Date]],Table4[[#All],[Date]:[Avg Cost for two]],7,0)</f>
        <v>351</v>
      </c>
      <c r="W22" s="1">
        <f>VLOOKUP(Table5[[#This Row],[Date]],Table4[[#All],[Date]:[Number of images per restaurant]],8,0)</f>
        <v>36</v>
      </c>
      <c r="X22" s="2">
        <f>VLOOKUP(Table5[[#This Row],[Date]],Table4[#All],9,0)</f>
        <v>0.95</v>
      </c>
    </row>
    <row r="23" spans="2:24" x14ac:dyDescent="0.2">
      <c r="B23" s="26">
        <v>43580</v>
      </c>
      <c r="C23" s="21" t="str">
        <f>TEXT(Table5[[#This Row],[Date]],"dddd")</f>
        <v>Thursday</v>
      </c>
      <c r="D23" s="22">
        <v>22803207</v>
      </c>
      <c r="E23" s="22">
        <v>5700801</v>
      </c>
      <c r="F23" s="22">
        <v>2189107</v>
      </c>
      <c r="G23" s="22">
        <v>1518146</v>
      </c>
      <c r="H23" s="22">
        <v>1282226</v>
      </c>
      <c r="I23" s="23">
        <v>5.6230073252415767E-2</v>
      </c>
      <c r="J23" s="23">
        <v>-0.38690483590402214</v>
      </c>
      <c r="K23" s="23">
        <v>0</v>
      </c>
      <c r="L23" s="23">
        <v>-0.38690483590402214</v>
      </c>
      <c r="M23" s="23">
        <v>0.24999996710988942</v>
      </c>
      <c r="N23" s="23">
        <v>0.38399989755825542</v>
      </c>
      <c r="O23" s="23">
        <v>0.69350013498654928</v>
      </c>
      <c r="P23" s="25">
        <v>0.84459992648928361</v>
      </c>
      <c r="Q23" s="1">
        <f>VLOOKUP(B23,Table4[[#All],[Date]:[Count of restaurants]],2,0)</f>
        <v>393483</v>
      </c>
      <c r="R23" s="2">
        <f>VLOOKUP(B23,Table4[[Date]:[Average Discount]],3,0)</f>
        <v>0.17</v>
      </c>
      <c r="S23" s="1">
        <f>VLOOKUP($B23,Table4[[#All],[Date]:[Out of stock Items per restaurant]],4,0)</f>
        <v>30</v>
      </c>
      <c r="T23" s="1">
        <f>VLOOKUP($B23,Table4[[#All],[Date]:[Avearge Packaging charges]],5,0)</f>
        <v>17</v>
      </c>
      <c r="U23" s="1">
        <f>VLOOKUP(Table5[[#This Row],[Date]],Table4[[#All],[Date]:[Average Delivery Charges]],6,0)</f>
        <v>28</v>
      </c>
      <c r="V23" s="1">
        <f>VLOOKUP(Table5[[#This Row],[Date]],Table4[[#All],[Date]:[Avg Cost for two]],7,0)</f>
        <v>383</v>
      </c>
      <c r="W23" s="1">
        <f>VLOOKUP(Table5[[#This Row],[Date]],Table4[[#All],[Date]:[Number of images per restaurant]],8,0)</f>
        <v>38</v>
      </c>
      <c r="X23" s="2">
        <f>VLOOKUP(Table5[[#This Row],[Date]],Table4[#All],9,0)</f>
        <v>0.91</v>
      </c>
    </row>
    <row r="24" spans="2:24" x14ac:dyDescent="0.2">
      <c r="B24" s="4">
        <v>43636</v>
      </c>
      <c r="C24" s="21" t="str">
        <f>TEXT(Table5[[#This Row],[Date]],"dddd")</f>
        <v>Thursday</v>
      </c>
      <c r="D24" s="1">
        <v>10207150</v>
      </c>
      <c r="E24" s="1">
        <v>2526269</v>
      </c>
      <c r="F24" s="1">
        <v>1040823</v>
      </c>
      <c r="G24" s="1">
        <v>729408</v>
      </c>
      <c r="H24" s="1">
        <v>616058</v>
      </c>
      <c r="I24" s="2">
        <v>6.035553509059826E-2</v>
      </c>
      <c r="J24" s="2">
        <v>-0.54373712252615491</v>
      </c>
      <c r="K24" s="2">
        <v>-0.52999999355353777</v>
      </c>
      <c r="L24" s="2">
        <v>-2.9227939289827587E-2</v>
      </c>
      <c r="M24" s="2">
        <v>0.24749993876841234</v>
      </c>
      <c r="N24" s="2">
        <v>0.41200006808459433</v>
      </c>
      <c r="O24" s="2">
        <v>0.70079927134584841</v>
      </c>
      <c r="P24" s="5">
        <v>0.84460000438711946</v>
      </c>
      <c r="Q24" s="1">
        <f>VLOOKUP(B24,Table4[[#All],[Date]:[Count of restaurants]],2,0)</f>
        <v>381025</v>
      </c>
      <c r="R24" s="2">
        <f>VLOOKUP(B24,Table4[[Date]:[Average Discount]],3,0)</f>
        <v>0.17</v>
      </c>
      <c r="S24" s="1">
        <f>VLOOKUP($B24,Table4[[#All],[Date]:[Out of stock Items per restaurant]],4,0)</f>
        <v>34</v>
      </c>
      <c r="T24" s="1">
        <f>VLOOKUP($B24,Table4[[#All],[Date]:[Avearge Packaging charges]],5,0)</f>
        <v>19</v>
      </c>
      <c r="U24" s="1">
        <f>VLOOKUP(Table5[[#This Row],[Date]],Table4[[#All],[Date]:[Average Delivery Charges]],6,0)</f>
        <v>25</v>
      </c>
      <c r="V24" s="1">
        <f>VLOOKUP(Table5[[#This Row],[Date]],Table4[[#All],[Date]:[Avg Cost for two]],7,0)</f>
        <v>393</v>
      </c>
      <c r="W24" s="1">
        <f>VLOOKUP(Table5[[#This Row],[Date]],Table4[[#All],[Date]:[Number of images per restaurant]],8,0)</f>
        <v>38</v>
      </c>
      <c r="X24" s="2">
        <f>VLOOKUP(Table5[[#This Row],[Date]],Table4[#All],9,0)</f>
        <v>0.91</v>
      </c>
    </row>
    <row r="25" spans="2:24" x14ac:dyDescent="0.2">
      <c r="B25" s="26">
        <v>43643</v>
      </c>
      <c r="C25" s="21" t="str">
        <f>TEXT(Table5[[#This Row],[Date]],"dddd")</f>
        <v>Thursday</v>
      </c>
      <c r="D25" s="22">
        <v>22368860</v>
      </c>
      <c r="E25" s="22">
        <v>5759981</v>
      </c>
      <c r="F25" s="22">
        <v>2234872</v>
      </c>
      <c r="G25" s="22">
        <v>1680400</v>
      </c>
      <c r="H25" s="22">
        <v>1322811</v>
      </c>
      <c r="I25" s="23">
        <v>5.9136272478794182E-2</v>
      </c>
      <c r="J25" s="23">
        <v>1.1472182813955829</v>
      </c>
      <c r="K25" s="23">
        <v>1.1914893179280521</v>
      </c>
      <c r="L25" s="23">
        <v>-2.0201338783159994E-2</v>
      </c>
      <c r="M25" s="23">
        <v>0.2574999798827477</v>
      </c>
      <c r="N25" s="23">
        <v>0.3879998909718626</v>
      </c>
      <c r="O25" s="23">
        <v>0.75189988509409045</v>
      </c>
      <c r="P25" s="25">
        <v>0.78720007141156867</v>
      </c>
      <c r="Q25" s="1">
        <f>VLOOKUP(B25,Table4[[#All],[Date]:[Count of restaurants]],2,0)</f>
        <v>399922</v>
      </c>
      <c r="R25" s="2">
        <f>VLOOKUP(B25,Table4[[Date]:[Average Discount]],3,0)</f>
        <v>0.19</v>
      </c>
      <c r="S25" s="1">
        <f>VLOOKUP($B25,Table4[[#All],[Date]:[Out of stock Items per restaurant]],4,0)</f>
        <v>31</v>
      </c>
      <c r="T25" s="1">
        <f>VLOOKUP($B25,Table4[[#All],[Date]:[Avearge Packaging charges]],5,0)</f>
        <v>17</v>
      </c>
      <c r="U25" s="1">
        <f>VLOOKUP(Table5[[#This Row],[Date]],Table4[[#All],[Date]:[Average Delivery Charges]],6,0)</f>
        <v>30</v>
      </c>
      <c r="V25" s="1">
        <f>VLOOKUP(Table5[[#This Row],[Date]],Table4[[#All],[Date]:[Avg Cost for two]],7,0)</f>
        <v>355</v>
      </c>
      <c r="W25" s="1">
        <f>VLOOKUP(Table5[[#This Row],[Date]],Table4[[#All],[Date]:[Number of images per restaurant]],8,0)</f>
        <v>35</v>
      </c>
      <c r="X25" s="2">
        <f>VLOOKUP(Table5[[#This Row],[Date]],Table4[#All],9,0)</f>
        <v>0.91</v>
      </c>
    </row>
    <row r="26" spans="2:24" x14ac:dyDescent="0.2">
      <c r="B26" s="4">
        <v>43662</v>
      </c>
      <c r="C26" s="21" t="str">
        <f>TEXT(Table5[[#This Row],[Date]],"dddd")</f>
        <v>Tuesday</v>
      </c>
      <c r="D26" s="1">
        <v>20631473</v>
      </c>
      <c r="E26" s="1">
        <v>2063147</v>
      </c>
      <c r="F26" s="1">
        <v>817006</v>
      </c>
      <c r="G26" s="1">
        <v>596414</v>
      </c>
      <c r="H26" s="1">
        <v>498841</v>
      </c>
      <c r="I26" s="2">
        <v>2.4178642019404045E-2</v>
      </c>
      <c r="J26" s="2">
        <v>-0.63082013655867986</v>
      </c>
      <c r="K26" s="2">
        <v>-9.5238059737655312E-2</v>
      </c>
      <c r="L26" s="2">
        <v>-0.59195909830169868</v>
      </c>
      <c r="M26" s="2">
        <v>9.9999985459109E-2</v>
      </c>
      <c r="N26" s="2">
        <v>0.39599989724435536</v>
      </c>
      <c r="O26" s="2">
        <v>0.72999953488713665</v>
      </c>
      <c r="P26" s="5">
        <v>0.83640055397760615</v>
      </c>
      <c r="Q26" s="1">
        <f>VLOOKUP(B26,Table4[[#All],[Date]:[Count of restaurants]],2,0)</f>
        <v>387617</v>
      </c>
      <c r="R26" s="2">
        <f>VLOOKUP(B26,Table4[[Date]:[Average Discount]],3,0)</f>
        <v>0.17</v>
      </c>
      <c r="S26" s="1">
        <f>VLOOKUP($B26,Table4[[#All],[Date]:[Out of stock Items per restaurant]],4,0)</f>
        <v>38</v>
      </c>
      <c r="T26" s="1">
        <f>VLOOKUP($B26,Table4[[#All],[Date]:[Avearge Packaging charges]],5,0)</f>
        <v>20</v>
      </c>
      <c r="U26" s="1">
        <f>VLOOKUP(Table5[[#This Row],[Date]],Table4[[#All],[Date]:[Average Delivery Charges]],6,0)</f>
        <v>30</v>
      </c>
      <c r="V26" s="1">
        <f>VLOOKUP(Table5[[#This Row],[Date]],Table4[[#All],[Date]:[Avg Cost for two]],7,0)</f>
        <v>458</v>
      </c>
      <c r="W26" s="1">
        <f>VLOOKUP(Table5[[#This Row],[Date]],Table4[[#All],[Date]:[Number of images per restaurant]],8,0)</f>
        <v>40</v>
      </c>
      <c r="X26" s="2">
        <f>VLOOKUP(Table5[[#This Row],[Date]],Table4[#All],9,0)</f>
        <v>0.95</v>
      </c>
    </row>
    <row r="27" spans="2:24" x14ac:dyDescent="0.2">
      <c r="B27" s="26">
        <v>43669</v>
      </c>
      <c r="C27" s="21" t="str">
        <f>TEXT(Table5[[#This Row],[Date]],"dddd")</f>
        <v>Tuesday</v>
      </c>
      <c r="D27" s="22">
        <v>21282993</v>
      </c>
      <c r="E27" s="22">
        <v>5054710</v>
      </c>
      <c r="F27" s="22">
        <v>2001665</v>
      </c>
      <c r="G27" s="22">
        <v>1505052</v>
      </c>
      <c r="H27" s="22">
        <v>1172435</v>
      </c>
      <c r="I27" s="23">
        <v>5.5087881671529941E-2</v>
      </c>
      <c r="J27" s="23">
        <v>1.3503180372102532</v>
      </c>
      <c r="K27" s="23">
        <v>3.1578939205113343E-2</v>
      </c>
      <c r="L27" s="23">
        <v>1.2783695472773182</v>
      </c>
      <c r="M27" s="23">
        <v>0.2374999606493316</v>
      </c>
      <c r="N27" s="23">
        <v>0.3959999683463542</v>
      </c>
      <c r="O27" s="23">
        <v>0.75190004321402437</v>
      </c>
      <c r="P27" s="25">
        <v>0.77899966247013397</v>
      </c>
      <c r="Q27" s="1">
        <f>VLOOKUP(B27,Table4[[#All],[Date]:[Count of restaurants]],2,0)</f>
        <v>390237</v>
      </c>
      <c r="R27" s="2">
        <f>VLOOKUP(B27,Table4[[Date]:[Average Discount]],3,0)</f>
        <v>0.19</v>
      </c>
      <c r="S27" s="1">
        <f>VLOOKUP($B27,Table4[[#All],[Date]:[Out of stock Items per restaurant]],4,0)</f>
        <v>32</v>
      </c>
      <c r="T27" s="1">
        <f>VLOOKUP($B27,Table4[[#All],[Date]:[Avearge Packaging charges]],5,0)</f>
        <v>18</v>
      </c>
      <c r="U27" s="1">
        <f>VLOOKUP(Table5[[#This Row],[Date]],Table4[[#All],[Date]:[Average Delivery Charges]],6,0)</f>
        <v>25</v>
      </c>
      <c r="V27" s="1">
        <f>VLOOKUP(Table5[[#This Row],[Date]],Table4[[#All],[Date]:[Avg Cost for two]],7,0)</f>
        <v>382</v>
      </c>
      <c r="W27" s="1">
        <f>VLOOKUP(Table5[[#This Row],[Date]],Table4[[#All],[Date]:[Number of images per restaurant]],8,0)</f>
        <v>35</v>
      </c>
      <c r="X27" s="2">
        <f>VLOOKUP(Table5[[#This Row],[Date]],Table4[#All],9,0)</f>
        <v>0.93</v>
      </c>
    </row>
    <row r="28" spans="2:24" x14ac:dyDescent="0.2">
      <c r="B28" s="4">
        <v>43688</v>
      </c>
      <c r="C28" s="21" t="str">
        <f>TEXT(Table5[[#This Row],[Date]],"dddd")</f>
        <v>Sunday</v>
      </c>
      <c r="D28" s="1">
        <v>43991955</v>
      </c>
      <c r="E28" s="1">
        <v>9700226</v>
      </c>
      <c r="F28" s="1">
        <v>3166153</v>
      </c>
      <c r="G28" s="1">
        <v>1033432</v>
      </c>
      <c r="H28" s="1">
        <v>765773</v>
      </c>
      <c r="I28" s="2">
        <v>1.7407114550830941E-2</v>
      </c>
      <c r="J28" s="2">
        <v>-0.54353363205176886</v>
      </c>
      <c r="K28" s="2">
        <v>0</v>
      </c>
      <c r="L28" s="2">
        <v>-0.54353363205176897</v>
      </c>
      <c r="M28" s="2">
        <v>0.22049999823831426</v>
      </c>
      <c r="N28" s="2">
        <v>0.32639992099153153</v>
      </c>
      <c r="O28" s="2">
        <v>0.32639989286683241</v>
      </c>
      <c r="P28" s="5">
        <v>0.74099989162325142</v>
      </c>
      <c r="Q28" s="1">
        <f>VLOOKUP(B28,Table4[[#All],[Date]:[Count of restaurants]],2,0)</f>
        <v>383675</v>
      </c>
      <c r="R28" s="2">
        <f>VLOOKUP(B28,Table4[[Date]:[Average Discount]],3,0)</f>
        <v>0.19</v>
      </c>
      <c r="S28" s="1">
        <f>VLOOKUP($B28,Table4[[#All],[Date]:[Out of stock Items per restaurant]],4,0)</f>
        <v>34</v>
      </c>
      <c r="T28" s="1">
        <f>VLOOKUP($B28,Table4[[#All],[Date]:[Avearge Packaging charges]],5,0)</f>
        <v>29</v>
      </c>
      <c r="U28" s="1">
        <f>VLOOKUP(Table5[[#This Row],[Date]],Table4[[#All],[Date]:[Average Delivery Charges]],6,0)</f>
        <v>27</v>
      </c>
      <c r="V28" s="1">
        <f>VLOOKUP(Table5[[#This Row],[Date]],Table4[[#All],[Date]:[Avg Cost for two]],7,0)</f>
        <v>396</v>
      </c>
      <c r="W28" s="1">
        <f>VLOOKUP(Table5[[#This Row],[Date]],Table4[[#All],[Date]:[Number of images per restaurant]],8,0)</f>
        <v>31</v>
      </c>
      <c r="X28" s="2">
        <f>VLOOKUP(Table5[[#This Row],[Date]],Table4[#All],9,0)</f>
        <v>0.95</v>
      </c>
    </row>
    <row r="29" spans="2:24" x14ac:dyDescent="0.2">
      <c r="B29" s="26">
        <v>43695</v>
      </c>
      <c r="C29" s="21" t="str">
        <f>TEXT(Table5[[#This Row],[Date]],"dddd")</f>
        <v>Sunday</v>
      </c>
      <c r="D29" s="22">
        <v>45338648</v>
      </c>
      <c r="E29" s="22">
        <v>9521116</v>
      </c>
      <c r="F29" s="22">
        <v>3140064</v>
      </c>
      <c r="G29" s="22">
        <v>2028481</v>
      </c>
      <c r="H29" s="22">
        <v>1582215</v>
      </c>
      <c r="I29" s="23">
        <v>3.4897710227265712E-2</v>
      </c>
      <c r="J29" s="23">
        <v>1.0661671278564273</v>
      </c>
      <c r="K29" s="23">
        <v>3.0612233532244737E-2</v>
      </c>
      <c r="L29" s="23">
        <v>1.0047958049198824</v>
      </c>
      <c r="M29" s="23">
        <v>0.20999999823550097</v>
      </c>
      <c r="N29" s="23">
        <v>0.32979999403431276</v>
      </c>
      <c r="O29" s="23">
        <v>0.64599989044809281</v>
      </c>
      <c r="P29" s="25">
        <v>0.77999991126364998</v>
      </c>
      <c r="Q29" s="1">
        <f>VLOOKUP(B29,Table4[[#All],[Date]:[Count of restaurants]],2,0)</f>
        <v>390612</v>
      </c>
      <c r="R29" s="2">
        <f>VLOOKUP(B29,Table4[[Date]:[Average Discount]],3,0)</f>
        <v>0.17</v>
      </c>
      <c r="S29" s="1">
        <f>VLOOKUP($B29,Table4[[#All],[Date]:[Out of stock Items per restaurant]],4,0)</f>
        <v>38</v>
      </c>
      <c r="T29" s="1">
        <f>VLOOKUP($B29,Table4[[#All],[Date]:[Avearge Packaging charges]],5,0)</f>
        <v>20</v>
      </c>
      <c r="U29" s="1">
        <f>VLOOKUP(Table5[[#This Row],[Date]],Table4[[#All],[Date]:[Average Delivery Charges]],6,0)</f>
        <v>30</v>
      </c>
      <c r="V29" s="1">
        <f>VLOOKUP(Table5[[#This Row],[Date]],Table4[[#All],[Date]:[Avg Cost for two]],7,0)</f>
        <v>380</v>
      </c>
      <c r="W29" s="1">
        <f>VLOOKUP(Table5[[#This Row],[Date]],Table4[[#All],[Date]:[Number of images per restaurant]],8,0)</f>
        <v>40</v>
      </c>
      <c r="X29" s="2">
        <f>VLOOKUP(Table5[[#This Row],[Date]],Table4[#All],9,0)</f>
        <v>0.94</v>
      </c>
    </row>
    <row r="30" spans="2:24" x14ac:dyDescent="0.2">
      <c r="B30" s="4">
        <v>43722</v>
      </c>
      <c r="C30" s="21" t="str">
        <f>TEXT(Table5[[#This Row],[Date]],"dddd")</f>
        <v>Saturday</v>
      </c>
      <c r="D30" s="1">
        <v>44440853</v>
      </c>
      <c r="E30" s="1">
        <v>9332579</v>
      </c>
      <c r="F30" s="1">
        <v>1396153</v>
      </c>
      <c r="G30" s="1">
        <v>939890</v>
      </c>
      <c r="H30" s="1">
        <v>696459</v>
      </c>
      <c r="I30" s="2">
        <v>1.5671593882322647E-2</v>
      </c>
      <c r="J30" s="2">
        <v>-0.53590439000986212</v>
      </c>
      <c r="K30" s="2">
        <v>-4.8076934816731254E-2</v>
      </c>
      <c r="L30" s="2">
        <v>-0.51246522327334754</v>
      </c>
      <c r="M30" s="2">
        <v>0.20999999707476361</v>
      </c>
      <c r="N30" s="2">
        <v>0.14959991230719827</v>
      </c>
      <c r="O30" s="2">
        <v>0.67319985703572605</v>
      </c>
      <c r="P30" s="5">
        <v>0.74100054261668924</v>
      </c>
      <c r="Q30" s="1">
        <f>VLOOKUP(B30,Table4[[#All],[Date]:[Count of restaurants]],2,0)</f>
        <v>406604</v>
      </c>
      <c r="R30" s="2">
        <f>VLOOKUP(B30,Table4[[Date]:[Average Discount]],3,0)</f>
        <v>0.17</v>
      </c>
      <c r="S30" s="1">
        <f>VLOOKUP($B30,Table4[[#All],[Date]:[Out of stock Items per restaurant]],4,0)</f>
        <v>64</v>
      </c>
      <c r="T30" s="1">
        <f>VLOOKUP($B30,Table4[[#All],[Date]:[Avearge Packaging charges]],5,0)</f>
        <v>22</v>
      </c>
      <c r="U30" s="1">
        <f>VLOOKUP(Table5[[#This Row],[Date]],Table4[[#All],[Date]:[Average Delivery Charges]],6,0)</f>
        <v>30</v>
      </c>
      <c r="V30" s="1">
        <f>VLOOKUP(Table5[[#This Row],[Date]],Table4[[#All],[Date]:[Avg Cost for two]],7,0)</f>
        <v>378</v>
      </c>
      <c r="W30" s="1">
        <f>VLOOKUP(Table5[[#This Row],[Date]],Table4[[#All],[Date]:[Number of images per restaurant]],8,0)</f>
        <v>35</v>
      </c>
      <c r="X30" s="2">
        <f>VLOOKUP(Table5[[#This Row],[Date]],Table4[#All],9,0)</f>
        <v>0.93</v>
      </c>
    </row>
    <row r="31" spans="2:24" x14ac:dyDescent="0.2">
      <c r="B31" s="26">
        <v>43729</v>
      </c>
      <c r="C31" s="21" t="str">
        <f>TEXT(Table5[[#This Row],[Date]],"dddd")</f>
        <v>Saturday</v>
      </c>
      <c r="D31" s="22">
        <v>43991955</v>
      </c>
      <c r="E31" s="22">
        <v>8868778</v>
      </c>
      <c r="F31" s="22">
        <v>3045538</v>
      </c>
      <c r="G31" s="22">
        <v>1967417</v>
      </c>
      <c r="H31" s="22">
        <v>1473202</v>
      </c>
      <c r="I31" s="23">
        <v>3.3487986610279082E-2</v>
      </c>
      <c r="J31" s="23">
        <v>1.1152745531323451</v>
      </c>
      <c r="K31" s="23">
        <v>-1.0100976689217722E-2</v>
      </c>
      <c r="L31" s="23">
        <v>1.1368590113895878</v>
      </c>
      <c r="M31" s="23">
        <v>0.2015999970903771</v>
      </c>
      <c r="N31" s="23">
        <v>0.34339995882183544</v>
      </c>
      <c r="O31" s="23">
        <v>0.6459998200646323</v>
      </c>
      <c r="P31" s="25">
        <v>0.74880007644541036</v>
      </c>
      <c r="Q31" s="1">
        <f>VLOOKUP(B31,Table4[[#All],[Date]:[Count of restaurants]],2,0)</f>
        <v>388449</v>
      </c>
      <c r="R31" s="2">
        <f>VLOOKUP(B31,Table4[[Date]:[Average Discount]],3,0)</f>
        <v>0.17</v>
      </c>
      <c r="S31" s="1">
        <f>VLOOKUP($B31,Table4[[#All],[Date]:[Out of stock Items per restaurant]],4,0)</f>
        <v>37</v>
      </c>
      <c r="T31" s="1">
        <f>VLOOKUP($B31,Table4[[#All],[Date]:[Avearge Packaging charges]],5,0)</f>
        <v>20</v>
      </c>
      <c r="U31" s="1">
        <f>VLOOKUP(Table5[[#This Row],[Date]],Table4[[#All],[Date]:[Average Delivery Charges]],6,0)</f>
        <v>25</v>
      </c>
      <c r="V31" s="1">
        <f>VLOOKUP(Table5[[#This Row],[Date]],Table4[[#All],[Date]:[Avg Cost for two]],7,0)</f>
        <v>372</v>
      </c>
      <c r="W31" s="1">
        <f>VLOOKUP(Table5[[#This Row],[Date]],Table4[[#All],[Date]:[Number of images per restaurant]],8,0)</f>
        <v>31</v>
      </c>
      <c r="X31" s="2">
        <f>VLOOKUP(Table5[[#This Row],[Date]],Table4[#All],9,0)</f>
        <v>0.91</v>
      </c>
    </row>
    <row r="32" spans="2:24" x14ac:dyDescent="0.2">
      <c r="B32" s="4">
        <v>43747</v>
      </c>
      <c r="C32" s="21" t="str">
        <f>TEXT(Table5[[#This Row],[Date]],"dddd")</f>
        <v>Wednesday</v>
      </c>
      <c r="D32" s="1">
        <v>20631473</v>
      </c>
      <c r="E32" s="1">
        <v>5415761</v>
      </c>
      <c r="F32" s="1">
        <v>2166304</v>
      </c>
      <c r="G32" s="1">
        <v>1660472</v>
      </c>
      <c r="H32" s="1">
        <v>1402435</v>
      </c>
      <c r="I32" s="2">
        <v>6.7975514884468013E-2</v>
      </c>
      <c r="J32" s="2">
        <v>0.21871070507745793</v>
      </c>
      <c r="K32" s="2">
        <v>-4.0404060136093878E-2</v>
      </c>
      <c r="L32" s="2">
        <v>0.27002486365627365</v>
      </c>
      <c r="M32" s="2">
        <v>0.2624999678888657</v>
      </c>
      <c r="N32" s="2">
        <v>0.39999992614149699</v>
      </c>
      <c r="O32" s="2">
        <v>0.76649999261414836</v>
      </c>
      <c r="P32" s="5">
        <v>0.84460021006075381</v>
      </c>
      <c r="Q32" s="1">
        <f>VLOOKUP(B32,Table4[[#All],[Date]:[Count of restaurants]],2,0)</f>
        <v>382253</v>
      </c>
      <c r="R32" s="2">
        <f>VLOOKUP(B32,Table4[[Date]:[Average Discount]],3,0)</f>
        <v>0.19</v>
      </c>
      <c r="S32" s="1">
        <f>VLOOKUP($B32,Table4[[#All],[Date]:[Out of stock Items per restaurant]],4,0)</f>
        <v>34</v>
      </c>
      <c r="T32" s="1">
        <f>VLOOKUP($B32,Table4[[#All],[Date]:[Avearge Packaging charges]],5,0)</f>
        <v>19</v>
      </c>
      <c r="U32" s="1">
        <f>VLOOKUP(Table5[[#This Row],[Date]],Table4[[#All],[Date]:[Average Delivery Charges]],6,0)</f>
        <v>29</v>
      </c>
      <c r="V32" s="1">
        <f>VLOOKUP(Table5[[#This Row],[Date]],Table4[[#All],[Date]:[Avg Cost for two]],7,0)</f>
        <v>366</v>
      </c>
      <c r="W32" s="1">
        <f>VLOOKUP(Table5[[#This Row],[Date]],Table4[[#All],[Date]:[Number of images per restaurant]],8,0)</f>
        <v>34</v>
      </c>
      <c r="X32" s="2">
        <f>VLOOKUP(Table5[[#This Row],[Date]],Table4[#All],9,0)</f>
        <v>0.91</v>
      </c>
    </row>
    <row r="33" spans="2:24" x14ac:dyDescent="0.2">
      <c r="B33" s="26">
        <v>43759</v>
      </c>
      <c r="C33" s="21" t="str">
        <f>TEXT(Table5[[#This Row],[Date]],"dddd")</f>
        <v>Monday</v>
      </c>
      <c r="D33" s="22">
        <v>22803207</v>
      </c>
      <c r="E33" s="22">
        <v>5700801</v>
      </c>
      <c r="F33" s="22">
        <v>2371533</v>
      </c>
      <c r="G33" s="22">
        <v>1748531</v>
      </c>
      <c r="H33" s="22">
        <v>1462471</v>
      </c>
      <c r="I33" s="23">
        <v>6.4134443896422116E-2</v>
      </c>
      <c r="J33" s="23">
        <v>0.32382903302894461</v>
      </c>
      <c r="K33" s="23">
        <v>9.3749977516524474E-2</v>
      </c>
      <c r="L33" s="23">
        <v>0.21035794983323086</v>
      </c>
      <c r="M33" s="23">
        <v>0.24999996710988942</v>
      </c>
      <c r="N33" s="23">
        <v>0.4159999621105876</v>
      </c>
      <c r="O33" s="23">
        <v>0.73729988155340875</v>
      </c>
      <c r="P33" s="25">
        <v>0.83639981218519999</v>
      </c>
      <c r="Q33" s="1">
        <f>VLOOKUP(B33,Table4[[#All],[Date]:[Count of restaurants]],2,0)</f>
        <v>383369</v>
      </c>
      <c r="R33" s="2">
        <f>VLOOKUP(B33,Table4[[Date]:[Average Discount]],3,0)</f>
        <v>0.19</v>
      </c>
      <c r="S33" s="1">
        <f>VLOOKUP($B33,Table4[[#All],[Date]:[Out of stock Items per restaurant]],4,0)</f>
        <v>31</v>
      </c>
      <c r="T33" s="1">
        <f>VLOOKUP($B33,Table4[[#All],[Date]:[Avearge Packaging charges]],5,0)</f>
        <v>22</v>
      </c>
      <c r="U33" s="1">
        <f>VLOOKUP(Table5[[#This Row],[Date]],Table4[[#All],[Date]:[Average Delivery Charges]],6,0)</f>
        <v>30</v>
      </c>
      <c r="V33" s="1">
        <f>VLOOKUP(Table5[[#This Row],[Date]],Table4[[#All],[Date]:[Avg Cost for two]],7,0)</f>
        <v>368</v>
      </c>
      <c r="W33" s="1">
        <f>VLOOKUP(Table5[[#This Row],[Date]],Table4[[#All],[Date]:[Number of images per restaurant]],8,0)</f>
        <v>36</v>
      </c>
      <c r="X33" s="2">
        <f>VLOOKUP(Table5[[#This Row],[Date]],Table4[#All],9,0)</f>
        <v>0.92</v>
      </c>
    </row>
    <row r="34" spans="2:24" x14ac:dyDescent="0.2">
      <c r="B34" s="4">
        <v>43778</v>
      </c>
      <c r="C34" s="21" t="str">
        <f>TEXT(Table5[[#This Row],[Date]],"dddd")</f>
        <v>Saturday</v>
      </c>
      <c r="D34" s="1">
        <v>45787545</v>
      </c>
      <c r="E34" s="1">
        <v>9711538</v>
      </c>
      <c r="F34" s="1">
        <v>3367961</v>
      </c>
      <c r="G34" s="1">
        <v>2290213</v>
      </c>
      <c r="H34" s="1">
        <v>1839957</v>
      </c>
      <c r="I34" s="2">
        <v>4.0184661571176179E-2</v>
      </c>
      <c r="J34" s="2">
        <v>0.26260801898348074</v>
      </c>
      <c r="K34" s="2">
        <v>7.3684224842708756E-2</v>
      </c>
      <c r="L34" s="2">
        <v>0.17595846284092165</v>
      </c>
      <c r="M34" s="2">
        <v>0.2120999935681199</v>
      </c>
      <c r="N34" s="2">
        <v>0.34679996103603777</v>
      </c>
      <c r="O34" s="2">
        <v>0.67999985748053493</v>
      </c>
      <c r="P34" s="5">
        <v>0.80339994576923635</v>
      </c>
      <c r="Q34" s="1">
        <f>VLOOKUP(B34,Table4[[#All],[Date]:[Count of restaurants]],2,0)</f>
        <v>380487</v>
      </c>
      <c r="R34" s="2">
        <f>VLOOKUP(B34,Table4[[Date]:[Average Discount]],3,0)</f>
        <v>0.19</v>
      </c>
      <c r="S34" s="1">
        <f>VLOOKUP($B34,Table4[[#All],[Date]:[Out of stock Items per restaurant]],4,0)</f>
        <v>40</v>
      </c>
      <c r="T34" s="1">
        <f>VLOOKUP($B34,Table4[[#All],[Date]:[Avearge Packaging charges]],5,0)</f>
        <v>21</v>
      </c>
      <c r="U34" s="1">
        <f>VLOOKUP(Table5[[#This Row],[Date]],Table4[[#All],[Date]:[Average Delivery Charges]],6,0)</f>
        <v>27</v>
      </c>
      <c r="V34" s="1">
        <f>VLOOKUP(Table5[[#This Row],[Date]],Table4[[#All],[Date]:[Avg Cost for two]],7,0)</f>
        <v>368</v>
      </c>
      <c r="W34" s="1">
        <f>VLOOKUP(Table5[[#This Row],[Date]],Table4[[#All],[Date]:[Number of images per restaurant]],8,0)</f>
        <v>32</v>
      </c>
      <c r="X34" s="2">
        <f>VLOOKUP(Table5[[#This Row],[Date]],Table4[#All],9,0)</f>
        <v>0.93</v>
      </c>
    </row>
    <row r="35" spans="2:24" x14ac:dyDescent="0.2">
      <c r="B35" s="26">
        <v>43786</v>
      </c>
      <c r="C35" s="21" t="str">
        <f>TEXT(Table5[[#This Row],[Date]],"dddd")</f>
        <v>Sunday</v>
      </c>
      <c r="D35" s="22">
        <v>43991955</v>
      </c>
      <c r="E35" s="22">
        <v>9330693</v>
      </c>
      <c r="F35" s="22">
        <v>1268974</v>
      </c>
      <c r="G35" s="22">
        <v>906047</v>
      </c>
      <c r="H35" s="22">
        <v>699650</v>
      </c>
      <c r="I35" s="23">
        <v>1.5904044273549561E-2</v>
      </c>
      <c r="J35" s="23">
        <v>-0.57004623700582813</v>
      </c>
      <c r="K35" s="23">
        <v>-6.6666636964265225E-2</v>
      </c>
      <c r="L35" s="23">
        <v>-0.53933524904808428</v>
      </c>
      <c r="M35" s="23">
        <v>0.2120999850995483</v>
      </c>
      <c r="N35" s="23">
        <v>0.13599997342105244</v>
      </c>
      <c r="O35" s="23">
        <v>0.71399965641534024</v>
      </c>
      <c r="P35" s="25">
        <v>0.77220055913214214</v>
      </c>
      <c r="Q35" s="1">
        <f>VLOOKUP(B35,Table4[[#All],[Date]:[Count of restaurants]],2,0)</f>
        <v>380987</v>
      </c>
      <c r="R35" s="2">
        <f>VLOOKUP(B35,Table4[[Date]:[Average Discount]],3,0)</f>
        <v>0.19</v>
      </c>
      <c r="S35" s="1">
        <f>VLOOKUP($B35,Table4[[#All],[Date]:[Out of stock Items per restaurant]],4,0)</f>
        <v>112</v>
      </c>
      <c r="T35" s="1">
        <f>VLOOKUP($B35,Table4[[#All],[Date]:[Avearge Packaging charges]],5,0)</f>
        <v>22</v>
      </c>
      <c r="U35" s="1">
        <f>VLOOKUP(Table5[[#This Row],[Date]],Table4[[#All],[Date]:[Average Delivery Charges]],6,0)</f>
        <v>27</v>
      </c>
      <c r="V35" s="1">
        <f>VLOOKUP(Table5[[#This Row],[Date]],Table4[[#All],[Date]:[Avg Cost for two]],7,0)</f>
        <v>353</v>
      </c>
      <c r="W35" s="1">
        <f>VLOOKUP(Table5[[#This Row],[Date]],Table4[[#All],[Date]:[Number of images per restaurant]],8,0)</f>
        <v>38</v>
      </c>
      <c r="X35" s="2">
        <f>VLOOKUP(Table5[[#This Row],[Date]],Table4[#All],9,0)</f>
        <v>0.95</v>
      </c>
    </row>
    <row r="36" spans="2:24" x14ac:dyDescent="0.2">
      <c r="B36" s="4">
        <v>43793</v>
      </c>
      <c r="C36" s="21" t="str">
        <f>TEXT(Table5[[#This Row],[Date]],"dddd")</f>
        <v>Sunday</v>
      </c>
      <c r="D36" s="1">
        <v>46236443</v>
      </c>
      <c r="E36" s="1">
        <v>9709653</v>
      </c>
      <c r="F36" s="1">
        <v>3301282</v>
      </c>
      <c r="G36" s="1">
        <v>2177525</v>
      </c>
      <c r="H36" s="1">
        <v>1647515</v>
      </c>
      <c r="I36" s="2">
        <v>3.5632390666384087E-2</v>
      </c>
      <c r="J36" s="2">
        <v>1.3547702422639891</v>
      </c>
      <c r="K36" s="2">
        <v>5.1020374066121921E-2</v>
      </c>
      <c r="L36" s="2">
        <v>1.2404609829743283</v>
      </c>
      <c r="M36" s="2">
        <v>0.20999999935116115</v>
      </c>
      <c r="N36" s="2">
        <v>0.33999999794019414</v>
      </c>
      <c r="O36" s="2">
        <v>0.65959981607145346</v>
      </c>
      <c r="P36" s="5">
        <v>0.75659980941665428</v>
      </c>
      <c r="Q36" s="1">
        <f>VLOOKUP(B36,Table4[[#All],[Date]:[Count of restaurants]],2,0)</f>
        <v>388049</v>
      </c>
      <c r="R36" s="2">
        <f>VLOOKUP(B36,Table4[[Date]:[Average Discount]],3,0)</f>
        <v>0.19</v>
      </c>
      <c r="S36" s="1">
        <f>VLOOKUP($B36,Table4[[#All],[Date]:[Out of stock Items per restaurant]],4,0)</f>
        <v>34</v>
      </c>
      <c r="T36" s="1">
        <f>VLOOKUP($B36,Table4[[#All],[Date]:[Avearge Packaging charges]],5,0)</f>
        <v>22</v>
      </c>
      <c r="U36" s="1">
        <f>VLOOKUP(Table5[[#This Row],[Date]],Table4[[#All],[Date]:[Average Delivery Charges]],6,0)</f>
        <v>27</v>
      </c>
      <c r="V36" s="1">
        <f>VLOOKUP(Table5[[#This Row],[Date]],Table4[[#All],[Date]:[Avg Cost for two]],7,0)</f>
        <v>354</v>
      </c>
      <c r="W36" s="1">
        <f>VLOOKUP(Table5[[#This Row],[Date]],Table4[[#All],[Date]:[Number of images per restaurant]],8,0)</f>
        <v>37</v>
      </c>
      <c r="X36" s="2">
        <f>VLOOKUP(Table5[[#This Row],[Date]],Table4[#All],9,0)</f>
        <v>0.95</v>
      </c>
    </row>
    <row r="37" spans="2:24" x14ac:dyDescent="0.2">
      <c r="B37" s="26">
        <v>43800</v>
      </c>
      <c r="C37" s="21" t="str">
        <f>TEXT(Table5[[#This Row],[Date]],"dddd")</f>
        <v>Sunday</v>
      </c>
      <c r="D37" s="22">
        <v>46685340</v>
      </c>
      <c r="E37" s="22">
        <v>10196078</v>
      </c>
      <c r="F37" s="22">
        <v>3501333</v>
      </c>
      <c r="G37" s="22">
        <v>2452333</v>
      </c>
      <c r="H37" s="22">
        <v>1989333</v>
      </c>
      <c r="I37" s="23">
        <v>4.2611513592918031E-2</v>
      </c>
      <c r="J37" s="23">
        <v>0.20747489400703478</v>
      </c>
      <c r="K37" s="23">
        <v>9.7087489930292037E-3</v>
      </c>
      <c r="L37" s="23">
        <v>0.19586457141979285</v>
      </c>
      <c r="M37" s="23">
        <v>0.2183999945164799</v>
      </c>
      <c r="N37" s="23">
        <v>0.34339998183615306</v>
      </c>
      <c r="O37" s="23">
        <v>0.7003998191545906</v>
      </c>
      <c r="P37" s="25">
        <v>0.81120019181734293</v>
      </c>
      <c r="Q37" s="1">
        <f>VLOOKUP(B37,Table4[[#All],[Date]:[Count of restaurants]],2,0)</f>
        <v>397690</v>
      </c>
      <c r="R37" s="2">
        <f>VLOOKUP(B37,Table4[[Date]:[Average Discount]],3,0)</f>
        <v>0.18</v>
      </c>
      <c r="S37" s="1">
        <f>VLOOKUP($B37,Table4[[#All],[Date]:[Out of stock Items per restaurant]],4,0)</f>
        <v>40</v>
      </c>
      <c r="T37" s="1">
        <f>VLOOKUP($B37,Table4[[#All],[Date]:[Avearge Packaging charges]],5,0)</f>
        <v>18</v>
      </c>
      <c r="U37" s="1">
        <f>VLOOKUP(Table5[[#This Row],[Date]],Table4[[#All],[Date]:[Average Delivery Charges]],6,0)</f>
        <v>27</v>
      </c>
      <c r="V37" s="1">
        <f>VLOOKUP(Table5[[#This Row],[Date]],Table4[[#All],[Date]:[Avg Cost for two]],7,0)</f>
        <v>388</v>
      </c>
      <c r="W37" s="1">
        <f>VLOOKUP(Table5[[#This Row],[Date]],Table4[[#All],[Date]:[Number of images per restaurant]],8,0)</f>
        <v>39</v>
      </c>
      <c r="X37" s="2">
        <f>VLOOKUP(Table5[[#This Row],[Date]],Table4[#All],9,0)</f>
        <v>0.92</v>
      </c>
    </row>
    <row r="38" spans="2:24" x14ac:dyDescent="0.2">
      <c r="B38" s="4">
        <v>43821</v>
      </c>
      <c r="C38" s="21" t="str">
        <f>TEXT(Table5[[#This Row],[Date]],"dddd")</f>
        <v>Sunday</v>
      </c>
      <c r="D38" s="1">
        <v>43094160</v>
      </c>
      <c r="E38" s="1">
        <v>9140271</v>
      </c>
      <c r="F38" s="1">
        <v>3263076</v>
      </c>
      <c r="G38" s="1">
        <v>2107947</v>
      </c>
      <c r="H38" s="1">
        <v>1677083</v>
      </c>
      <c r="I38" s="2">
        <v>3.8916711684367444E-2</v>
      </c>
      <c r="J38" s="2">
        <v>0.21029166080314066</v>
      </c>
      <c r="K38" s="2">
        <v>0</v>
      </c>
      <c r="L38" s="2">
        <v>0.21029166080314066</v>
      </c>
      <c r="M38" s="2">
        <v>0.21209999220311987</v>
      </c>
      <c r="N38" s="2">
        <v>0.35699991827375799</v>
      </c>
      <c r="O38" s="2">
        <v>0.64599997057990677</v>
      </c>
      <c r="P38" s="5">
        <v>0.79560017400817007</v>
      </c>
      <c r="Q38" s="1">
        <f>VLOOKUP(B38,Table4[[#All],[Date]:[Count of restaurants]],2,0)</f>
        <v>391668</v>
      </c>
      <c r="R38" s="2">
        <f>VLOOKUP(B38,Table4[[Date]:[Average Discount]],3,0)</f>
        <v>0.18</v>
      </c>
      <c r="S38" s="1">
        <f>VLOOKUP($B38,Table4[[#All],[Date]:[Out of stock Items per restaurant]],4,0)</f>
        <v>30</v>
      </c>
      <c r="T38" s="1">
        <f>VLOOKUP($B38,Table4[[#All],[Date]:[Avearge Packaging charges]],5,0)</f>
        <v>18</v>
      </c>
      <c r="U38" s="1">
        <f>VLOOKUP(Table5[[#This Row],[Date]],Table4[[#All],[Date]:[Average Delivery Charges]],6,0)</f>
        <v>25</v>
      </c>
      <c r="V38" s="1">
        <f>VLOOKUP(Table5[[#This Row],[Date]],Table4[[#All],[Date]:[Avg Cost for two]],7,0)</f>
        <v>397</v>
      </c>
      <c r="W38" s="1">
        <f>VLOOKUP(Table5[[#This Row],[Date]],Table4[[#All],[Date]:[Number of images per restaurant]],8,0)</f>
        <v>39</v>
      </c>
      <c r="X38" s="2">
        <f>VLOOKUP(Table5[[#This Row],[Date]],Table4[#All],9,0)</f>
        <v>0.92</v>
      </c>
    </row>
  </sheetData>
  <conditionalFormatting sqref="B1:B39">
    <cfRule type="duplicateValues" dxfId="0" priority="20"/>
  </conditionalFormatting>
  <conditionalFormatting sqref="J3:J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3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Q369"/>
  <sheetViews>
    <sheetView showGridLines="0" zoomScale="75" zoomScaleNormal="90" workbookViewId="0"/>
  </sheetViews>
  <sheetFormatPr baseColWidth="10" defaultColWidth="11.1640625" defaultRowHeight="16" x14ac:dyDescent="0.2"/>
  <cols>
    <col min="9" max="9" width="18.1640625" customWidth="1"/>
    <col min="10" max="12" width="34.6640625" customWidth="1"/>
    <col min="13" max="16" width="8.33203125" customWidth="1"/>
  </cols>
  <sheetData>
    <row r="1" spans="2:17" x14ac:dyDescent="0.2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s="82"/>
    </row>
    <row r="2" spans="2:17" x14ac:dyDescent="0.2">
      <c r="B2" s="16" t="s">
        <v>0</v>
      </c>
      <c r="C2" s="16" t="s">
        <v>34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3" t="s">
        <v>18</v>
      </c>
      <c r="J2" s="3" t="s">
        <v>23</v>
      </c>
      <c r="K2" s="3" t="s">
        <v>24</v>
      </c>
      <c r="L2" s="3" t="s">
        <v>25</v>
      </c>
      <c r="M2" s="3" t="s">
        <v>19</v>
      </c>
      <c r="N2" s="3" t="s">
        <v>20</v>
      </c>
      <c r="O2" s="3" t="s">
        <v>21</v>
      </c>
      <c r="P2" s="3" t="s">
        <v>22</v>
      </c>
    </row>
    <row r="3" spans="2:17" x14ac:dyDescent="0.2">
      <c r="B3" s="15">
        <v>43466</v>
      </c>
      <c r="C3" s="30" t="str">
        <f>TEXT(Table1[[#This Row],[Date]],"dddd")</f>
        <v>Tuesday</v>
      </c>
      <c r="D3" s="1">
        <v>20848646</v>
      </c>
      <c r="E3" s="1">
        <v>5107918</v>
      </c>
      <c r="F3" s="1">
        <v>2104462</v>
      </c>
      <c r="G3" s="1">
        <v>1505532</v>
      </c>
      <c r="H3" s="17">
        <v>1271572.67328</v>
      </c>
      <c r="I3" s="2">
        <f>H3/D3</f>
        <v>6.0990659694639161E-2</v>
      </c>
      <c r="J3" s="2"/>
      <c r="K3" s="2"/>
      <c r="L3" s="1"/>
      <c r="M3" s="2">
        <f>Table1[[#This Row],[Menu]]/Table1[[#This Row],[Listing]]</f>
        <v>0.2449999870495187</v>
      </c>
      <c r="N3" s="2">
        <f>Table1[[#This Row],[Carts]]/Table1[[#This Row],[Menu]]</f>
        <v>0.41199995771271192</v>
      </c>
      <c r="O3" s="2">
        <f>Table1[[#This Row],[Payments]]/Table1[[#This Row],[Carts]]</f>
        <v>0.71539994544924068</v>
      </c>
      <c r="P3" s="2">
        <f>Table1[[#This Row],[Orders]]/Table1[[#This Row],[Payments]]</f>
        <v>0.84460022987223116</v>
      </c>
    </row>
    <row r="4" spans="2:17" x14ac:dyDescent="0.2">
      <c r="B4" s="15">
        <v>43467</v>
      </c>
      <c r="C4" s="27" t="str">
        <f>TEXT(Table1[[#This Row],[Date]],"dddd")</f>
        <v>Wednesday</v>
      </c>
      <c r="D4" s="1">
        <v>21934513</v>
      </c>
      <c r="E4" s="1">
        <v>5428792</v>
      </c>
      <c r="F4" s="1">
        <v>2171516</v>
      </c>
      <c r="G4" s="1">
        <v>1569355</v>
      </c>
      <c r="H4" s="1">
        <v>1261133</v>
      </c>
      <c r="I4" s="2">
        <f t="shared" ref="I4:I67" si="0">H4/D4</f>
        <v>5.749537270328272E-2</v>
      </c>
      <c r="J4" s="2"/>
      <c r="K4" s="2"/>
      <c r="L4" s="1"/>
      <c r="M4" s="2">
        <f>Table1[[#This Row],[Menu]]/Table1[[#This Row],[Listing]]</f>
        <v>0.24750000148168322</v>
      </c>
      <c r="N4" s="2">
        <f>Table1[[#This Row],[Carts]]/Table1[[#This Row],[Menu]]</f>
        <v>0.39999985263756649</v>
      </c>
      <c r="O4" s="2">
        <f>Table1[[#This Row],[Payments]]/Table1[[#This Row],[Carts]]</f>
        <v>0.72270017812440712</v>
      </c>
      <c r="P4" s="2">
        <f>Table1[[#This Row],[Orders]]/Table1[[#This Row],[Payments]]</f>
        <v>0.80359956797537846</v>
      </c>
    </row>
    <row r="5" spans="2:17" x14ac:dyDescent="0.2">
      <c r="B5" s="15">
        <v>43468</v>
      </c>
      <c r="C5" s="39" t="str">
        <f>TEXT(Table1[[#This Row],[Date]],"dddd")</f>
        <v>Thursday</v>
      </c>
      <c r="D5" s="1">
        <v>20848646</v>
      </c>
      <c r="E5" s="1">
        <v>5212161</v>
      </c>
      <c r="F5" s="1">
        <v>2001470</v>
      </c>
      <c r="G5" s="1">
        <v>1402630</v>
      </c>
      <c r="H5" s="1">
        <v>1138655</v>
      </c>
      <c r="I5" s="2">
        <f t="shared" si="0"/>
        <v>5.4615297319547756E-2</v>
      </c>
      <c r="J5" s="2"/>
      <c r="K5" s="2"/>
      <c r="L5" s="1"/>
      <c r="M5" s="2">
        <f>Table1[[#This Row],[Menu]]/Table1[[#This Row],[Listing]]</f>
        <v>0.24999997601762725</v>
      </c>
      <c r="N5" s="2">
        <f>Table1[[#This Row],[Carts]]/Table1[[#This Row],[Menu]]</f>
        <v>0.38400003376718411</v>
      </c>
      <c r="O5" s="2">
        <f>Table1[[#This Row],[Payments]]/Table1[[#This Row],[Carts]]</f>
        <v>0.70079991206463255</v>
      </c>
      <c r="P5" s="2">
        <f>Table1[[#This Row],[Orders]]/Table1[[#This Row],[Payments]]</f>
        <v>0.81179997575982266</v>
      </c>
    </row>
    <row r="6" spans="2:17" x14ac:dyDescent="0.2">
      <c r="B6" s="15">
        <v>43469</v>
      </c>
      <c r="C6" s="40" t="str">
        <f>TEXT(Table1[[#This Row],[Date]],"dddd")</f>
        <v>Friday</v>
      </c>
      <c r="D6" s="1">
        <v>21717340</v>
      </c>
      <c r="E6" s="1">
        <v>5700801</v>
      </c>
      <c r="F6" s="1">
        <v>2303123</v>
      </c>
      <c r="G6" s="1">
        <v>1597216</v>
      </c>
      <c r="H6" s="1">
        <v>1296620</v>
      </c>
      <c r="I6" s="2">
        <f t="shared" si="0"/>
        <v>5.9704365267569601E-2</v>
      </c>
      <c r="J6" s="2"/>
      <c r="K6" s="2"/>
      <c r="L6" s="1"/>
      <c r="M6" s="2">
        <f>Table1[[#This Row],[Menu]]/Table1[[#This Row],[Listing]]</f>
        <v>0.2624999654653839</v>
      </c>
      <c r="N6" s="2">
        <f>Table1[[#This Row],[Carts]]/Table1[[#This Row],[Menu]]</f>
        <v>0.40399989404997649</v>
      </c>
      <c r="O6" s="2">
        <f>Table1[[#This Row],[Payments]]/Table1[[#This Row],[Carts]]</f>
        <v>0.69350008662151352</v>
      </c>
      <c r="P6" s="2">
        <f>Table1[[#This Row],[Orders]]/Table1[[#This Row],[Payments]]</f>
        <v>0.811800032055777</v>
      </c>
    </row>
    <row r="7" spans="2:17" x14ac:dyDescent="0.2">
      <c r="B7" s="15">
        <v>43470</v>
      </c>
      <c r="C7" s="38" t="str">
        <f>TEXT(Table1[[#This Row],[Date]],"dddd")</f>
        <v>Saturday</v>
      </c>
      <c r="D7" s="1">
        <v>42645263</v>
      </c>
      <c r="E7" s="1">
        <v>8776395</v>
      </c>
      <c r="F7" s="1">
        <v>2924294</v>
      </c>
      <c r="G7" s="1">
        <v>2087946</v>
      </c>
      <c r="H7" s="1">
        <v>1596026</v>
      </c>
      <c r="I7" s="2">
        <f t="shared" si="0"/>
        <v>3.7425633885761242E-2</v>
      </c>
      <c r="J7" s="2"/>
      <c r="K7" s="2"/>
      <c r="L7" s="1"/>
      <c r="M7" s="2">
        <f>Table1[[#This Row],[Menu]]/Table1[[#This Row],[Listing]]</f>
        <v>0.20579999705946239</v>
      </c>
      <c r="N7" s="2">
        <f>Table1[[#This Row],[Carts]]/Table1[[#This Row],[Menu]]</f>
        <v>0.3331999072512119</v>
      </c>
      <c r="O7" s="2">
        <f>Table1[[#This Row],[Payments]]/Table1[[#This Row],[Carts]]</f>
        <v>0.714000028724882</v>
      </c>
      <c r="P7" s="2">
        <f>Table1[[#This Row],[Orders]]/Table1[[#This Row],[Payments]]</f>
        <v>0.76440003716571214</v>
      </c>
    </row>
    <row r="8" spans="2:17" x14ac:dyDescent="0.2">
      <c r="B8" s="15">
        <v>43471</v>
      </c>
      <c r="C8" s="41" t="str">
        <f>TEXT(Table1[[#This Row],[Date]],"dddd")</f>
        <v>Sunday</v>
      </c>
      <c r="D8" s="1">
        <v>43543058</v>
      </c>
      <c r="E8" s="1">
        <v>8778280</v>
      </c>
      <c r="F8" s="1">
        <v>3014461</v>
      </c>
      <c r="G8" s="1">
        <v>2049833</v>
      </c>
      <c r="H8" s="1">
        <v>1582881</v>
      </c>
      <c r="I8" s="2">
        <f t="shared" si="0"/>
        <v>3.6352086249890857E-2</v>
      </c>
      <c r="J8" s="2"/>
      <c r="K8" s="2"/>
      <c r="L8" s="1"/>
      <c r="M8" s="2">
        <f>Table1[[#This Row],[Menu]]/Table1[[#This Row],[Listing]]</f>
        <v>0.2015999886824669</v>
      </c>
      <c r="N8" s="2">
        <f>Table1[[#This Row],[Carts]]/Table1[[#This Row],[Menu]]</f>
        <v>0.34339995990102845</v>
      </c>
      <c r="O8" s="2">
        <f>Table1[[#This Row],[Payments]]/Table1[[#This Row],[Carts]]</f>
        <v>0.67999984076755349</v>
      </c>
      <c r="P8" s="2">
        <f>Table1[[#This Row],[Orders]]/Table1[[#This Row],[Payments]]</f>
        <v>0.77219997921781924</v>
      </c>
    </row>
    <row r="9" spans="2:17" x14ac:dyDescent="0.2">
      <c r="B9" s="15">
        <v>43472</v>
      </c>
      <c r="C9" s="29" t="str">
        <f>TEXT(Table1[[#This Row],[Date]],"dddd")</f>
        <v>Monday</v>
      </c>
      <c r="D9" s="1">
        <v>22803207</v>
      </c>
      <c r="E9" s="1">
        <v>5415761</v>
      </c>
      <c r="F9" s="1">
        <v>2079652</v>
      </c>
      <c r="G9" s="1">
        <v>1442239</v>
      </c>
      <c r="H9" s="1">
        <v>1123504</v>
      </c>
      <c r="I9" s="2">
        <f t="shared" si="0"/>
        <v>4.9269561075334707E-2</v>
      </c>
      <c r="J9" s="2"/>
      <c r="K9" s="2"/>
      <c r="L9" s="1"/>
      <c r="M9" s="2">
        <f>Table1[[#This Row],[Menu]]/Table1[[#This Row],[Listing]]</f>
        <v>0.23749997094706898</v>
      </c>
      <c r="N9" s="2">
        <f>Table1[[#This Row],[Carts]]/Table1[[#This Row],[Menu]]</f>
        <v>0.3839999586392383</v>
      </c>
      <c r="O9" s="2">
        <f>Table1[[#This Row],[Payments]]/Table1[[#This Row],[Carts]]</f>
        <v>0.69350016252719204</v>
      </c>
      <c r="P9" s="2">
        <f>Table1[[#This Row],[Orders]]/Table1[[#This Row],[Payments]]</f>
        <v>0.77899987450068953</v>
      </c>
    </row>
    <row r="10" spans="2:17" x14ac:dyDescent="0.2">
      <c r="B10" s="15">
        <v>43473</v>
      </c>
      <c r="C10" s="30" t="str">
        <f>TEXT(Table1[[#This Row],[Date]],"dddd")</f>
        <v>Tuesday</v>
      </c>
      <c r="D10" s="1">
        <v>21717340</v>
      </c>
      <c r="E10" s="1">
        <v>5320748</v>
      </c>
      <c r="F10" s="1">
        <v>2085733</v>
      </c>
      <c r="G10" s="1">
        <v>1583488</v>
      </c>
      <c r="H10" s="1">
        <v>1311445</v>
      </c>
      <c r="I10" s="2">
        <f t="shared" si="0"/>
        <v>6.0386999512831684E-2</v>
      </c>
      <c r="J10" s="2">
        <f>Table1[[#This Row],[Orders]]/H3-1</f>
        <v>3.1356703048005974E-2</v>
      </c>
      <c r="K10" s="2">
        <f>Table3[[#This Row],[Total]]/'Channel wise traffic'!L3-1</f>
        <v>4.1666640685761536E-2</v>
      </c>
      <c r="L10" s="2">
        <f>Table1[[#This Row],[Overall conversion]]/I3-1</f>
        <v>-9.8975840699184747E-3</v>
      </c>
      <c r="M10" s="2">
        <f>Table1[[#This Row],[Menu]]/Table1[[#This Row],[Listing]]</f>
        <v>0.24499998618615354</v>
      </c>
      <c r="N10" s="2">
        <f>Table1[[#This Row],[Carts]]/Table1[[#This Row],[Menu]]</f>
        <v>0.39199995940420407</v>
      </c>
      <c r="O10" s="2">
        <f>Table1[[#This Row],[Payments]]/Table1[[#This Row],[Carts]]</f>
        <v>0.75919976334458916</v>
      </c>
      <c r="P10" s="2">
        <f>Table1[[#This Row],[Orders]]/Table1[[#This Row],[Payments]]</f>
        <v>0.82820015055371432</v>
      </c>
    </row>
    <row r="11" spans="2:17" x14ac:dyDescent="0.2">
      <c r="B11" s="15">
        <v>43474</v>
      </c>
      <c r="C11" s="27" t="str">
        <f>TEXT(Table1[[#This Row],[Date]],"dddd")</f>
        <v>Wednesday</v>
      </c>
      <c r="D11" s="1">
        <v>22586034</v>
      </c>
      <c r="E11" s="1">
        <v>5872368</v>
      </c>
      <c r="F11" s="1">
        <v>2372437</v>
      </c>
      <c r="G11" s="1">
        <v>1766516</v>
      </c>
      <c r="H11" s="1">
        <v>1506485</v>
      </c>
      <c r="I11" s="2">
        <f t="shared" si="0"/>
        <v>6.6699846462641474E-2</v>
      </c>
      <c r="J11" s="2">
        <f>Table1[[#This Row],[Orders]]/H4-1</f>
        <v>0.1945488699447242</v>
      </c>
      <c r="K11" s="2">
        <f>Table3[[#This Row],[Total]]/'Channel wise traffic'!L4-1</f>
        <v>2.9703010019234144E-2</v>
      </c>
      <c r="L11" s="2">
        <f>Table1[[#This Row],[Overall conversion]]/I4-1</f>
        <v>0.16009068776474278</v>
      </c>
      <c r="M11" s="2">
        <f>Table1[[#This Row],[Menu]]/Table1[[#This Row],[Listing]]</f>
        <v>0.25999996280887561</v>
      </c>
      <c r="N11" s="2">
        <f>Table1[[#This Row],[Carts]]/Table1[[#This Row],[Menu]]</f>
        <v>0.40400005585481019</v>
      </c>
      <c r="O11" s="2">
        <f>Table1[[#This Row],[Payments]]/Table1[[#This Row],[Carts]]</f>
        <v>0.74459975122627076</v>
      </c>
      <c r="P11" s="2">
        <f>Table1[[#This Row],[Orders]]/Table1[[#This Row],[Payments]]</f>
        <v>0.85280008785654926</v>
      </c>
    </row>
    <row r="12" spans="2:17" x14ac:dyDescent="0.2">
      <c r="B12" s="15">
        <v>43475</v>
      </c>
      <c r="C12" s="39" t="str">
        <f>TEXT(Table1[[#This Row],[Date]],"dddd")</f>
        <v>Thursday</v>
      </c>
      <c r="D12" s="1">
        <v>10641496</v>
      </c>
      <c r="E12" s="1">
        <v>2740185</v>
      </c>
      <c r="F12" s="1">
        <v>1063191</v>
      </c>
      <c r="G12" s="1">
        <v>760607</v>
      </c>
      <c r="H12" s="1">
        <v>623698</v>
      </c>
      <c r="I12" s="2">
        <f t="shared" si="0"/>
        <v>5.8609992429635833E-2</v>
      </c>
      <c r="J12" s="2">
        <f>Table1[[#This Row],[Orders]]/H5-1</f>
        <v>-0.4522502426107996</v>
      </c>
      <c r="K12" s="2">
        <f>Table3[[#This Row],[Total]]/'Channel wise traffic'!L5-1</f>
        <v>-0.48958332783737268</v>
      </c>
      <c r="L12" s="2">
        <f>Table1[[#This Row],[Overall conversion]]/I5-1</f>
        <v>7.3142421741578811E-2</v>
      </c>
      <c r="M12" s="2">
        <f>Table1[[#This Row],[Menu]]/Table1[[#This Row],[Listing]]</f>
        <v>0.25749997932621504</v>
      </c>
      <c r="N12" s="2">
        <f>Table1[[#This Row],[Carts]]/Table1[[#This Row],[Menu]]</f>
        <v>0.3879997153476864</v>
      </c>
      <c r="O12" s="2">
        <f>Table1[[#This Row],[Payments]]/Table1[[#This Row],[Carts]]</f>
        <v>0.71540014917357275</v>
      </c>
      <c r="P12" s="2">
        <f>Table1[[#This Row],[Orders]]/Table1[[#This Row],[Payments]]</f>
        <v>0.82000034183224713</v>
      </c>
    </row>
    <row r="13" spans="2:17" x14ac:dyDescent="0.2">
      <c r="B13" s="15">
        <v>43476</v>
      </c>
      <c r="C13" s="40" t="str">
        <f>TEXT(Table1[[#This Row],[Date]],"dddd")</f>
        <v>Friday</v>
      </c>
      <c r="D13" s="1">
        <v>20631473</v>
      </c>
      <c r="E13" s="1">
        <v>4951553</v>
      </c>
      <c r="F13" s="1">
        <v>2000427</v>
      </c>
      <c r="G13" s="1">
        <v>1431105</v>
      </c>
      <c r="H13" s="1">
        <v>1126566</v>
      </c>
      <c r="I13" s="2">
        <f t="shared" si="0"/>
        <v>5.4604244689654489E-2</v>
      </c>
      <c r="J13" s="2">
        <f>Table1[[#This Row],[Orders]]/H6-1</f>
        <v>-0.13115176381669258</v>
      </c>
      <c r="K13" s="2">
        <f>Table3[[#This Row],[Total]]/'Channel wise traffic'!L6-1</f>
        <v>-4.9999958558456847E-2</v>
      </c>
      <c r="L13" s="2">
        <f>Table1[[#This Row],[Overall conversion]]/I6-1</f>
        <v>-8.5422909280729042E-2</v>
      </c>
      <c r="M13" s="2">
        <f>Table1[[#This Row],[Menu]]/Table1[[#This Row],[Listing]]</f>
        <v>0.23999997479578894</v>
      </c>
      <c r="N13" s="2">
        <f>Table1[[#This Row],[Carts]]/Table1[[#This Row],[Menu]]</f>
        <v>0.40399991679378167</v>
      </c>
      <c r="O13" s="2">
        <f>Table1[[#This Row],[Payments]]/Table1[[#This Row],[Carts]]</f>
        <v>0.71539976215078083</v>
      </c>
      <c r="P13" s="2">
        <f>Table1[[#This Row],[Orders]]/Table1[[#This Row],[Payments]]</f>
        <v>0.78720010062154766</v>
      </c>
    </row>
    <row r="14" spans="2:17" x14ac:dyDescent="0.2">
      <c r="B14" s="15">
        <v>43477</v>
      </c>
      <c r="C14" s="38" t="str">
        <f>TEXT(Table1[[#This Row],[Date]],"dddd")</f>
        <v>Saturday</v>
      </c>
      <c r="D14" s="1">
        <v>42645263</v>
      </c>
      <c r="E14" s="1">
        <v>9045060</v>
      </c>
      <c r="F14" s="1">
        <v>3075320</v>
      </c>
      <c r="G14" s="1">
        <v>2133042</v>
      </c>
      <c r="H14" s="1">
        <v>1680410</v>
      </c>
      <c r="I14" s="2">
        <f t="shared" si="0"/>
        <v>3.9404376518911377E-2</v>
      </c>
      <c r="J14" s="2">
        <f>Table1[[#This Row],[Orders]]/H7-1</f>
        <v>5.2871319138911188E-2</v>
      </c>
      <c r="K14" s="2">
        <f>Table3[[#This Row],[Total]]/'Channel wise traffic'!L7-1</f>
        <v>0</v>
      </c>
      <c r="L14" s="2">
        <f>Table1[[#This Row],[Overall conversion]]/I7-1</f>
        <v>5.2871319138911188E-2</v>
      </c>
      <c r="M14" s="2">
        <f>Table1[[#This Row],[Menu]]/Table1[[#This Row],[Listing]]</f>
        <v>0.21209999338027297</v>
      </c>
      <c r="N14" s="2">
        <f>Table1[[#This Row],[Carts]]/Table1[[#This Row],[Menu]]</f>
        <v>0.33999995577696557</v>
      </c>
      <c r="O14" s="2">
        <f>Table1[[#This Row],[Payments]]/Table1[[#This Row],[Carts]]</f>
        <v>0.69360001560813178</v>
      </c>
      <c r="P14" s="2">
        <f>Table1[[#This Row],[Orders]]/Table1[[#This Row],[Payments]]</f>
        <v>0.78779977140628266</v>
      </c>
    </row>
    <row r="15" spans="2:17" x14ac:dyDescent="0.2">
      <c r="B15" s="15">
        <v>43478</v>
      </c>
      <c r="C15" s="41" t="str">
        <f>TEXT(Table1[[#This Row],[Date]],"dddd")</f>
        <v>Sunday</v>
      </c>
      <c r="D15" s="1">
        <v>46236443</v>
      </c>
      <c r="E15" s="1">
        <v>9806749</v>
      </c>
      <c r="F15" s="1">
        <v>3300951</v>
      </c>
      <c r="G15" s="1">
        <v>2199754</v>
      </c>
      <c r="H15" s="1">
        <v>1630017</v>
      </c>
      <c r="I15" s="2">
        <f t="shared" si="0"/>
        <v>3.5253944599501305E-2</v>
      </c>
      <c r="J15" s="2">
        <f>Table1[[#This Row],[Orders]]/H8-1</f>
        <v>2.9778612542572747E-2</v>
      </c>
      <c r="K15" s="2">
        <f>Table3[[#This Row],[Total]]/'Channel wise traffic'!L8-1</f>
        <v>6.1855672233937842E-2</v>
      </c>
      <c r="L15" s="2">
        <f>Table1[[#This Row],[Overall conversion]]/I8-1</f>
        <v>-3.0208490451984704E-2</v>
      </c>
      <c r="M15" s="2">
        <f>Table1[[#This Row],[Menu]]/Table1[[#This Row],[Listing]]</f>
        <v>0.21209998788185327</v>
      </c>
      <c r="N15" s="2">
        <f>Table1[[#This Row],[Carts]]/Table1[[#This Row],[Menu]]</f>
        <v>0.33659992725417975</v>
      </c>
      <c r="O15" s="2">
        <f>Table1[[#This Row],[Payments]]/Table1[[#This Row],[Carts]]</f>
        <v>0.66640007682634494</v>
      </c>
      <c r="P15" s="2">
        <f>Table1[[#This Row],[Orders]]/Table1[[#This Row],[Payments]]</f>
        <v>0.74099967541825129</v>
      </c>
    </row>
    <row r="16" spans="2:17" x14ac:dyDescent="0.2">
      <c r="B16" s="15">
        <v>43479</v>
      </c>
      <c r="C16" s="29" t="str">
        <f>TEXT(Table1[[#This Row],[Date]],"dddd")</f>
        <v>Monday</v>
      </c>
      <c r="D16" s="1">
        <v>21065820</v>
      </c>
      <c r="E16" s="1">
        <v>5371784</v>
      </c>
      <c r="F16" s="1">
        <v>2084252</v>
      </c>
      <c r="G16" s="1">
        <v>1445428</v>
      </c>
      <c r="H16" s="1">
        <v>1197104</v>
      </c>
      <c r="I16" s="2">
        <f t="shared" si="0"/>
        <v>5.6826840825564828E-2</v>
      </c>
      <c r="J16" s="2">
        <f>Table1[[#This Row],[Orders]]/H9-1</f>
        <v>6.550933508024892E-2</v>
      </c>
      <c r="K16" s="2">
        <f>Table3[[#This Row],[Total]]/'Channel wise traffic'!L9-1</f>
        <v>-7.6190430248730401E-2</v>
      </c>
      <c r="L16" s="2">
        <f>Table1[[#This Row],[Overall conversion]]/I9-1</f>
        <v>0.15338638269325777</v>
      </c>
      <c r="M16" s="2">
        <f>Table1[[#This Row],[Menu]]/Table1[[#This Row],[Listing]]</f>
        <v>0.25499999525297379</v>
      </c>
      <c r="N16" s="2">
        <f>Table1[[#This Row],[Carts]]/Table1[[#This Row],[Menu]]</f>
        <v>0.38799996425768424</v>
      </c>
      <c r="O16" s="2">
        <f>Table1[[#This Row],[Payments]]/Table1[[#This Row],[Carts]]</f>
        <v>0.69349963440121443</v>
      </c>
      <c r="P16" s="2">
        <f>Table1[[#This Row],[Orders]]/Table1[[#This Row],[Payments]]</f>
        <v>0.82820036695013521</v>
      </c>
    </row>
    <row r="17" spans="2:16" x14ac:dyDescent="0.2">
      <c r="B17" s="15">
        <v>43480</v>
      </c>
      <c r="C17" s="30" t="str">
        <f>TEXT(Table1[[#This Row],[Date]],"dddd")</f>
        <v>Tuesday</v>
      </c>
      <c r="D17" s="1">
        <v>21282993</v>
      </c>
      <c r="E17" s="1">
        <v>5054710</v>
      </c>
      <c r="F17" s="1">
        <v>2042103</v>
      </c>
      <c r="G17" s="1">
        <v>1475828</v>
      </c>
      <c r="H17" s="1">
        <v>1198077</v>
      </c>
      <c r="I17" s="2">
        <f t="shared" si="0"/>
        <v>5.6292693419576843E-2</v>
      </c>
      <c r="J17" s="2">
        <f>Table1[[#This Row],[Orders]]/H10-1</f>
        <v>-8.6445104445859289E-2</v>
      </c>
      <c r="K17" s="2">
        <f>Table3[[#This Row],[Total]]/'Channel wise traffic'!L10-1</f>
        <v>-1.9999965004919074E-2</v>
      </c>
      <c r="L17" s="2">
        <f>Table1[[#This Row],[Overall conversion]]/I10-1</f>
        <v>-6.7801118225535251E-2</v>
      </c>
      <c r="M17" s="2">
        <f>Table1[[#This Row],[Menu]]/Table1[[#This Row],[Listing]]</f>
        <v>0.2374999606493316</v>
      </c>
      <c r="N17" s="2">
        <f>Table1[[#This Row],[Carts]]/Table1[[#This Row],[Menu]]</f>
        <v>0.40400003165364579</v>
      </c>
      <c r="O17" s="2">
        <f>Table1[[#This Row],[Payments]]/Table1[[#This Row],[Carts]]</f>
        <v>0.72270007928101565</v>
      </c>
      <c r="P17" s="2">
        <f>Table1[[#This Row],[Orders]]/Table1[[#This Row],[Payments]]</f>
        <v>0.81179988453939078</v>
      </c>
    </row>
    <row r="18" spans="2:16" x14ac:dyDescent="0.2">
      <c r="B18" s="15">
        <v>43481</v>
      </c>
      <c r="C18" s="27" t="str">
        <f>TEXT(Table1[[#This Row],[Date]],"dddd")</f>
        <v>Wednesday</v>
      </c>
      <c r="D18" s="1">
        <v>21065820</v>
      </c>
      <c r="E18" s="1">
        <v>5529777</v>
      </c>
      <c r="F18" s="1">
        <v>2278268</v>
      </c>
      <c r="G18" s="1">
        <v>1663135</v>
      </c>
      <c r="H18" s="1">
        <v>1391046</v>
      </c>
      <c r="I18" s="2">
        <f t="shared" si="0"/>
        <v>6.6033318427670989E-2</v>
      </c>
      <c r="J18" s="2">
        <f>Table1[[#This Row],[Orders]]/H11-1</f>
        <v>-7.6628044753183744E-2</v>
      </c>
      <c r="K18" s="2">
        <f>Table3[[#This Row],[Total]]/'Channel wise traffic'!L11-1</f>
        <v>-6.7307661655664042E-2</v>
      </c>
      <c r="L18" s="2">
        <f>Table1[[#This Row],[Overall conversion]]/I11-1</f>
        <v>-9.992947065385005E-3</v>
      </c>
      <c r="M18" s="2">
        <f>Table1[[#This Row],[Menu]]/Table1[[#This Row],[Listing]]</f>
        <v>0.26249996439730333</v>
      </c>
      <c r="N18" s="2">
        <f>Table1[[#This Row],[Carts]]/Table1[[#This Row],[Menu]]</f>
        <v>0.41199997757594925</v>
      </c>
      <c r="O18" s="2">
        <f>Table1[[#This Row],[Payments]]/Table1[[#This Row],[Carts]]</f>
        <v>0.72999971908484862</v>
      </c>
      <c r="P18" s="2">
        <f>Table1[[#This Row],[Orders]]/Table1[[#This Row],[Payments]]</f>
        <v>0.83639993145475267</v>
      </c>
    </row>
    <row r="19" spans="2:16" x14ac:dyDescent="0.2">
      <c r="B19" s="15">
        <v>43482</v>
      </c>
      <c r="C19" s="39" t="str">
        <f>TEXT(Table1[[#This Row],[Date]],"dddd")</f>
        <v>Thursday</v>
      </c>
      <c r="D19" s="1">
        <v>22368860</v>
      </c>
      <c r="E19" s="1">
        <v>5648137</v>
      </c>
      <c r="F19" s="1">
        <v>2168884</v>
      </c>
      <c r="G19" s="1">
        <v>1535787</v>
      </c>
      <c r="H19" s="1">
        <v>1284532</v>
      </c>
      <c r="I19" s="2">
        <f t="shared" si="0"/>
        <v>5.7425009589223593E-2</v>
      </c>
      <c r="J19" s="2">
        <f>Table1[[#This Row],[Orders]]/H12-1</f>
        <v>1.0595416371384867</v>
      </c>
      <c r="K19" s="2">
        <f>Table3[[#This Row],[Total]]/'Channel wise traffic'!L12-1</f>
        <v>1.102040728108153</v>
      </c>
      <c r="L19" s="2">
        <f>Table1[[#This Row],[Overall conversion]]/I12-1</f>
        <v>-2.0218102601444077E-2</v>
      </c>
      <c r="M19" s="2">
        <f>Table1[[#This Row],[Menu]]/Table1[[#This Row],[Listing]]</f>
        <v>0.25249999329424921</v>
      </c>
      <c r="N19" s="2">
        <f>Table1[[#This Row],[Carts]]/Table1[[#This Row],[Menu]]</f>
        <v>0.38399989235388587</v>
      </c>
      <c r="O19" s="2">
        <f>Table1[[#This Row],[Payments]]/Table1[[#This Row],[Carts]]</f>
        <v>0.70810011047156052</v>
      </c>
      <c r="P19" s="2">
        <f>Table1[[#This Row],[Orders]]/Table1[[#This Row],[Payments]]</f>
        <v>0.83639983930063222</v>
      </c>
    </row>
    <row r="20" spans="2:16" x14ac:dyDescent="0.2">
      <c r="B20" s="15">
        <v>43483</v>
      </c>
      <c r="C20" s="40" t="str">
        <f>TEXT(Table1[[#This Row],[Date]],"dddd")</f>
        <v>Friday</v>
      </c>
      <c r="D20" s="1">
        <v>22151687</v>
      </c>
      <c r="E20" s="1">
        <v>5759438</v>
      </c>
      <c r="F20" s="1">
        <v>2395926</v>
      </c>
      <c r="G20" s="1">
        <v>1661575</v>
      </c>
      <c r="H20" s="1">
        <v>1307991</v>
      </c>
      <c r="I20" s="2">
        <f t="shared" si="0"/>
        <v>5.9047015245385151E-2</v>
      </c>
      <c r="J20" s="2">
        <f>Table1[[#This Row],[Orders]]/H13-1</f>
        <v>0.16104249551291261</v>
      </c>
      <c r="K20" s="2">
        <f>Table3[[#This Row],[Total]]/'Channel wise traffic'!L13-1</f>
        <v>7.3684175322051626E-2</v>
      </c>
      <c r="L20" s="2">
        <f>Table1[[#This Row],[Overall conversion]]/I13-1</f>
        <v>8.136309880269077E-2</v>
      </c>
      <c r="M20" s="2">
        <f>Table1[[#This Row],[Menu]]/Table1[[#This Row],[Listing]]</f>
        <v>0.25999997201116104</v>
      </c>
      <c r="N20" s="2">
        <f>Table1[[#This Row],[Carts]]/Table1[[#This Row],[Menu]]</f>
        <v>0.4159999638853652</v>
      </c>
      <c r="O20" s="2">
        <f>Table1[[#This Row],[Payments]]/Table1[[#This Row],[Carts]]</f>
        <v>0.69350013314267633</v>
      </c>
      <c r="P20" s="2">
        <f>Table1[[#This Row],[Orders]]/Table1[[#This Row],[Payments]]</f>
        <v>0.7871994944555617</v>
      </c>
    </row>
    <row r="21" spans="2:16" x14ac:dyDescent="0.2">
      <c r="B21" s="15">
        <v>43484</v>
      </c>
      <c r="C21" s="38" t="str">
        <f>TEXT(Table1[[#This Row],[Date]],"dddd")</f>
        <v>Saturday</v>
      </c>
      <c r="D21" s="1">
        <v>42645263</v>
      </c>
      <c r="E21" s="1">
        <v>8686840</v>
      </c>
      <c r="F21" s="1">
        <v>2894455</v>
      </c>
      <c r="G21" s="1">
        <v>2046958</v>
      </c>
      <c r="H21" s="1">
        <v>1612594</v>
      </c>
      <c r="I21" s="2">
        <f t="shared" si="0"/>
        <v>3.7814141279888462E-2</v>
      </c>
      <c r="J21" s="2">
        <f>Table1[[#This Row],[Orders]]/H14-1</f>
        <v>-4.0356817681399204E-2</v>
      </c>
      <c r="K21" s="2">
        <f>Table3[[#This Row],[Total]]/'Channel wise traffic'!L14-1</f>
        <v>0</v>
      </c>
      <c r="L21" s="2">
        <f>Table1[[#This Row],[Overall conversion]]/I14-1</f>
        <v>-4.0356817681399204E-2</v>
      </c>
      <c r="M21" s="2">
        <f>Table1[[#This Row],[Menu]]/Table1[[#This Row],[Listing]]</f>
        <v>0.20369999828585886</v>
      </c>
      <c r="N21" s="2">
        <f>Table1[[#This Row],[Carts]]/Table1[[#This Row],[Menu]]</f>
        <v>0.33319998986973398</v>
      </c>
      <c r="O21" s="2">
        <f>Table1[[#This Row],[Payments]]/Table1[[#This Row],[Carts]]</f>
        <v>0.7071998009988063</v>
      </c>
      <c r="P21" s="2">
        <f>Table1[[#This Row],[Orders]]/Table1[[#This Row],[Payments]]</f>
        <v>0.78780023820713474</v>
      </c>
    </row>
    <row r="22" spans="2:16" x14ac:dyDescent="0.2">
      <c r="B22" s="15">
        <v>43485</v>
      </c>
      <c r="C22" s="41" t="str">
        <f>TEXT(Table1[[#This Row],[Date]],"dddd")</f>
        <v>Sunday</v>
      </c>
      <c r="D22" s="1">
        <v>44440853</v>
      </c>
      <c r="E22" s="1">
        <v>9239253</v>
      </c>
      <c r="F22" s="1">
        <v>3267000</v>
      </c>
      <c r="G22" s="1">
        <v>2310422</v>
      </c>
      <c r="H22" s="1">
        <v>1820150</v>
      </c>
      <c r="I22" s="2">
        <f t="shared" si="0"/>
        <v>4.0956684607291405E-2</v>
      </c>
      <c r="J22" s="2">
        <f>Table1[[#This Row],[Orders]]/H15-1</f>
        <v>0.11664479572912434</v>
      </c>
      <c r="K22" s="2">
        <f>Table3[[#This Row],[Total]]/'Channel wise traffic'!L15-1</f>
        <v>-3.8834952716191973E-2</v>
      </c>
      <c r="L22" s="2">
        <f>Table1[[#This Row],[Overall conversion]]/I15-1</f>
        <v>0.16176175666511861</v>
      </c>
      <c r="M22" s="2">
        <f>Table1[[#This Row],[Menu]]/Table1[[#This Row],[Listing]]</f>
        <v>0.20789999237863413</v>
      </c>
      <c r="N22" s="2">
        <f>Table1[[#This Row],[Carts]]/Table1[[#This Row],[Menu]]</f>
        <v>0.35360001506615307</v>
      </c>
      <c r="O22" s="2">
        <f>Table1[[#This Row],[Payments]]/Table1[[#This Row],[Carts]]</f>
        <v>0.70719987756351388</v>
      </c>
      <c r="P22" s="2">
        <f>Table1[[#This Row],[Orders]]/Table1[[#This Row],[Payments]]</f>
        <v>0.78779980453787235</v>
      </c>
    </row>
    <row r="23" spans="2:16" x14ac:dyDescent="0.2">
      <c r="B23" s="15">
        <v>43486</v>
      </c>
      <c r="C23" s="29" t="str">
        <f>TEXT(Table1[[#This Row],[Date]],"dddd")</f>
        <v>Monday</v>
      </c>
      <c r="D23" s="1">
        <v>22151687</v>
      </c>
      <c r="E23" s="1">
        <v>5759438</v>
      </c>
      <c r="F23" s="1">
        <v>2395926</v>
      </c>
      <c r="G23" s="1">
        <v>1818987</v>
      </c>
      <c r="H23" s="1">
        <v>1476653</v>
      </c>
      <c r="I23" s="2">
        <f t="shared" si="0"/>
        <v>6.6660972593193465E-2</v>
      </c>
      <c r="J23" s="2">
        <f>Table1[[#This Row],[Orders]]/H16-1</f>
        <v>0.23352106416819263</v>
      </c>
      <c r="K23" s="2">
        <f>Table3[[#This Row],[Total]]/'Channel wise traffic'!L16-1</f>
        <v>5.154634623984955E-2</v>
      </c>
      <c r="L23" s="2">
        <f>Table1[[#This Row],[Overall conversion]]/I16-1</f>
        <v>0.17305434588235169</v>
      </c>
      <c r="M23" s="2">
        <f>Table1[[#This Row],[Menu]]/Table1[[#This Row],[Listing]]</f>
        <v>0.25999997201116104</v>
      </c>
      <c r="N23" s="2">
        <f>Table1[[#This Row],[Carts]]/Table1[[#This Row],[Menu]]</f>
        <v>0.4159999638853652</v>
      </c>
      <c r="O23" s="2">
        <f>Table1[[#This Row],[Payments]]/Table1[[#This Row],[Carts]]</f>
        <v>0.75919999198639687</v>
      </c>
      <c r="P23" s="2">
        <f>Table1[[#This Row],[Orders]]/Table1[[#This Row],[Payments]]</f>
        <v>0.81179964452742104</v>
      </c>
    </row>
    <row r="24" spans="2:16" x14ac:dyDescent="0.2">
      <c r="B24" s="15">
        <v>43487</v>
      </c>
      <c r="C24" s="30" t="str">
        <f>TEXT(Table1[[#This Row],[Date]],"dddd")</f>
        <v>Tuesday</v>
      </c>
      <c r="D24" s="1">
        <v>37570998</v>
      </c>
      <c r="E24" s="1">
        <v>9768459</v>
      </c>
      <c r="F24" s="1">
        <v>3751088</v>
      </c>
      <c r="G24" s="1">
        <v>2656145</v>
      </c>
      <c r="H24" s="1">
        <v>2221600</v>
      </c>
      <c r="I24" s="2">
        <f t="shared" si="0"/>
        <v>5.9130715665311848E-2</v>
      </c>
      <c r="J24" s="2">
        <f>Table1[[#This Row],[Orders]]/H17-1</f>
        <v>0.85430485686646174</v>
      </c>
      <c r="K24" s="2">
        <f>Table3[[#This Row],[Total]]/'Channel wise traffic'!L17-1</f>
        <v>0.76530616559927278</v>
      </c>
      <c r="L24" s="2">
        <f>Table1[[#This Row],[Overall conversion]]/I17-1</f>
        <v>5.041546377221362E-2</v>
      </c>
      <c r="M24" s="2">
        <f>Table1[[#This Row],[Menu]]/Table1[[#This Row],[Listing]]</f>
        <v>0.25999998722418821</v>
      </c>
      <c r="N24" s="2">
        <f>Table1[[#This Row],[Carts]]/Table1[[#This Row],[Menu]]</f>
        <v>0.38399997379320527</v>
      </c>
      <c r="O24" s="2">
        <f>Table1[[#This Row],[Payments]]/Table1[[#This Row],[Carts]]</f>
        <v>0.70809988995192863</v>
      </c>
      <c r="P24" s="2">
        <f>Table1[[#This Row],[Orders]]/Table1[[#This Row],[Payments]]</f>
        <v>0.83640012122832152</v>
      </c>
    </row>
    <row r="25" spans="2:16" x14ac:dyDescent="0.2">
      <c r="B25" s="15">
        <v>43488</v>
      </c>
      <c r="C25" s="27" t="str">
        <f>TEXT(Table1[[#This Row],[Date]],"dddd")</f>
        <v>Wednesday</v>
      </c>
      <c r="D25" s="1">
        <v>21500167</v>
      </c>
      <c r="E25" s="1">
        <v>5428792</v>
      </c>
      <c r="F25" s="1">
        <v>2258377</v>
      </c>
      <c r="G25" s="1">
        <v>1648615</v>
      </c>
      <c r="H25" s="1">
        <v>1392420</v>
      </c>
      <c r="I25" s="2">
        <f t="shared" si="0"/>
        <v>6.4763217885702939E-2</v>
      </c>
      <c r="J25" s="2">
        <f>Table1[[#This Row],[Orders]]/H18-1</f>
        <v>9.8774591206907125E-4</v>
      </c>
      <c r="K25" s="2">
        <f>Table3[[#This Row],[Total]]/'Channel wise traffic'!L18-1</f>
        <v>2.0618566978098496E-2</v>
      </c>
      <c r="L25" s="2">
        <f>Table1[[#This Row],[Overall conversion]]/I18-1</f>
        <v>-1.9234237688042999E-2</v>
      </c>
      <c r="M25" s="2">
        <f>Table1[[#This Row],[Menu]]/Table1[[#This Row],[Listing]]</f>
        <v>0.25249999220936281</v>
      </c>
      <c r="N25" s="2">
        <f>Table1[[#This Row],[Carts]]/Table1[[#This Row],[Menu]]</f>
        <v>0.41599991305616424</v>
      </c>
      <c r="O25" s="2">
        <f>Table1[[#This Row],[Payments]]/Table1[[#This Row],[Carts]]</f>
        <v>0.7299999070128681</v>
      </c>
      <c r="P25" s="2">
        <f>Table1[[#This Row],[Orders]]/Table1[[#This Row],[Payments]]</f>
        <v>0.84459986109552565</v>
      </c>
    </row>
    <row r="26" spans="2:16" x14ac:dyDescent="0.2">
      <c r="B26" s="15">
        <v>43489</v>
      </c>
      <c r="C26" s="39" t="str">
        <f>TEXT(Table1[[#This Row],[Date]],"dddd")</f>
        <v>Thursday</v>
      </c>
      <c r="D26" s="1">
        <v>20631473</v>
      </c>
      <c r="E26" s="1">
        <v>4899974</v>
      </c>
      <c r="F26" s="1">
        <v>1861990</v>
      </c>
      <c r="G26" s="1">
        <v>1332067</v>
      </c>
      <c r="H26" s="1">
        <v>1059526</v>
      </c>
      <c r="I26" s="2">
        <f t="shared" si="0"/>
        <v>5.1354840248197496E-2</v>
      </c>
      <c r="J26" s="2">
        <f>Table1[[#This Row],[Orders]]/H19-1</f>
        <v>-0.17516574129721951</v>
      </c>
      <c r="K26" s="2">
        <f>Table3[[#This Row],[Total]]/'Channel wise traffic'!L19-1</f>
        <v>-7.7669856905524637E-2</v>
      </c>
      <c r="L26" s="2">
        <f>Table1[[#This Row],[Overall conversion]]/I19-1</f>
        <v>-0.10570602224444781</v>
      </c>
      <c r="M26" s="2">
        <f>Table1[[#This Row],[Menu]]/Table1[[#This Row],[Listing]]</f>
        <v>0.23749995940667931</v>
      </c>
      <c r="N26" s="2">
        <f>Table1[[#This Row],[Carts]]/Table1[[#This Row],[Menu]]</f>
        <v>0.37999997551007414</v>
      </c>
      <c r="O26" s="2">
        <f>Table1[[#This Row],[Payments]]/Table1[[#This Row],[Carts]]</f>
        <v>0.71539965305936126</v>
      </c>
      <c r="P26" s="2">
        <f>Table1[[#This Row],[Orders]]/Table1[[#This Row],[Payments]]</f>
        <v>0.79539993108454754</v>
      </c>
    </row>
    <row r="27" spans="2:16" x14ac:dyDescent="0.2">
      <c r="B27" s="15">
        <v>43490</v>
      </c>
      <c r="C27" s="40" t="str">
        <f>TEXT(Table1[[#This Row],[Date]],"dddd")</f>
        <v>Friday</v>
      </c>
      <c r="D27" s="1">
        <v>20631473</v>
      </c>
      <c r="E27" s="1">
        <v>5054710</v>
      </c>
      <c r="F27" s="1">
        <v>2021884</v>
      </c>
      <c r="G27" s="1">
        <v>1520254</v>
      </c>
      <c r="H27" s="1">
        <v>1234142</v>
      </c>
      <c r="I27" s="2">
        <f t="shared" si="0"/>
        <v>5.9818414322622526E-2</v>
      </c>
      <c r="J27" s="2">
        <f>Table1[[#This Row],[Orders]]/H20-1</f>
        <v>-5.6459868607658614E-2</v>
      </c>
      <c r="K27" s="2">
        <f>Table3[[#This Row],[Total]]/'Channel wise traffic'!L20-1</f>
        <v>-6.8627420442282427E-2</v>
      </c>
      <c r="L27" s="2">
        <f>Table1[[#This Row],[Overall conversion]]/I20-1</f>
        <v>1.3064150220491788E-2</v>
      </c>
      <c r="M27" s="2">
        <f>Table1[[#This Row],[Menu]]/Table1[[#This Row],[Listing]]</f>
        <v>0.24499995710437156</v>
      </c>
      <c r="N27" s="2">
        <f>Table1[[#This Row],[Carts]]/Table1[[#This Row],[Menu]]</f>
        <v>0.4</v>
      </c>
      <c r="O27" s="2">
        <f>Table1[[#This Row],[Payments]]/Table1[[#This Row],[Carts]]</f>
        <v>0.75189971333667016</v>
      </c>
      <c r="P27" s="2">
        <f>Table1[[#This Row],[Orders]]/Table1[[#This Row],[Payments]]</f>
        <v>0.81179987028483402</v>
      </c>
    </row>
    <row r="28" spans="2:16" x14ac:dyDescent="0.2">
      <c r="B28" s="15">
        <v>43491</v>
      </c>
      <c r="C28" s="38" t="str">
        <f>TEXT(Table1[[#This Row],[Date]],"dddd")</f>
        <v>Saturday</v>
      </c>
      <c r="D28" s="1">
        <v>47134238</v>
      </c>
      <c r="E28" s="1">
        <v>9997171</v>
      </c>
      <c r="F28" s="1">
        <v>3568990</v>
      </c>
      <c r="G28" s="1">
        <v>2378375</v>
      </c>
      <c r="H28" s="1">
        <v>1762376</v>
      </c>
      <c r="I28" s="2">
        <f t="shared" si="0"/>
        <v>3.7390569462478637E-2</v>
      </c>
      <c r="J28" s="2">
        <f>Table1[[#This Row],[Orders]]/H21-1</f>
        <v>9.2882647461171253E-2</v>
      </c>
      <c r="K28" s="2">
        <f>Table3[[#This Row],[Total]]/'Channel wise traffic'!L21-1</f>
        <v>0.10526316159725235</v>
      </c>
      <c r="L28" s="2">
        <f>Table1[[#This Row],[Overall conversion]]/I21-1</f>
        <v>-1.120141309767364E-2</v>
      </c>
      <c r="M28" s="2">
        <f>Table1[[#This Row],[Menu]]/Table1[[#This Row],[Listing]]</f>
        <v>0.21209998133416308</v>
      </c>
      <c r="N28" s="2">
        <f>Table1[[#This Row],[Carts]]/Table1[[#This Row],[Menu]]</f>
        <v>0.35699999529866999</v>
      </c>
      <c r="O28" s="2">
        <f>Table1[[#This Row],[Payments]]/Table1[[#This Row],[Carts]]</f>
        <v>0.66640001793224413</v>
      </c>
      <c r="P28" s="2">
        <f>Table1[[#This Row],[Orders]]/Table1[[#This Row],[Payments]]</f>
        <v>0.74100005255689283</v>
      </c>
    </row>
    <row r="29" spans="2:16" x14ac:dyDescent="0.2">
      <c r="B29" s="15">
        <v>43492</v>
      </c>
      <c r="C29" s="41" t="str">
        <f>TEXT(Table1[[#This Row],[Date]],"dddd")</f>
        <v>Sunday</v>
      </c>
      <c r="D29" s="1">
        <v>45338648</v>
      </c>
      <c r="E29" s="1">
        <v>9616327</v>
      </c>
      <c r="F29" s="1">
        <v>3400333</v>
      </c>
      <c r="G29" s="1">
        <v>2358471</v>
      </c>
      <c r="H29" s="1">
        <v>1784419</v>
      </c>
      <c r="I29" s="2">
        <f t="shared" si="0"/>
        <v>3.9357569727266679E-2</v>
      </c>
      <c r="J29" s="2">
        <f>Table1[[#This Row],[Orders]]/H22-1</f>
        <v>-1.9630799659368758E-2</v>
      </c>
      <c r="K29" s="2">
        <f>Table3[[#This Row],[Total]]/'Channel wise traffic'!L22-1</f>
        <v>2.0202043385712853E-2</v>
      </c>
      <c r="L29" s="2">
        <f>Table1[[#This Row],[Overall conversion]]/I22-1</f>
        <v>-3.9044050937170782E-2</v>
      </c>
      <c r="M29" s="2">
        <f>Table1[[#This Row],[Menu]]/Table1[[#This Row],[Listing]]</f>
        <v>0.21209999468885796</v>
      </c>
      <c r="N29" s="2">
        <f>Table1[[#This Row],[Carts]]/Table1[[#This Row],[Menu]]</f>
        <v>0.35359997637351559</v>
      </c>
      <c r="O29" s="2">
        <f>Table1[[#This Row],[Payments]]/Table1[[#This Row],[Carts]]</f>
        <v>0.69360000917557196</v>
      </c>
      <c r="P29" s="2">
        <f>Table1[[#This Row],[Orders]]/Table1[[#This Row],[Payments]]</f>
        <v>0.75659993275304216</v>
      </c>
    </row>
    <row r="30" spans="2:16" x14ac:dyDescent="0.2">
      <c r="B30" s="15">
        <v>43493</v>
      </c>
      <c r="C30" s="29" t="str">
        <f>TEXT(Table1[[#This Row],[Date]],"dddd")</f>
        <v>Monday</v>
      </c>
      <c r="D30" s="1">
        <v>21282993</v>
      </c>
      <c r="E30" s="1">
        <v>5267540</v>
      </c>
      <c r="F30" s="1">
        <v>2043805</v>
      </c>
      <c r="G30" s="1">
        <v>1536737</v>
      </c>
      <c r="H30" s="1">
        <v>1310529</v>
      </c>
      <c r="I30" s="2">
        <f t="shared" si="0"/>
        <v>6.157634877763668E-2</v>
      </c>
      <c r="J30" s="2">
        <f>Table1[[#This Row],[Orders]]/H23-1</f>
        <v>-0.11250036399885421</v>
      </c>
      <c r="K30" s="2">
        <f>Table3[[#This Row],[Total]]/'Channel wise traffic'!L23-1</f>
        <v>-3.9215662375119531E-2</v>
      </c>
      <c r="L30" s="2">
        <f>Table1[[#This Row],[Overall conversion]]/I23-1</f>
        <v>-7.6275872039646142E-2</v>
      </c>
      <c r="M30" s="2">
        <f>Table1[[#This Row],[Menu]]/Table1[[#This Row],[Listing]]</f>
        <v>0.2474999639383427</v>
      </c>
      <c r="N30" s="2">
        <f>Table1[[#This Row],[Carts]]/Table1[[#This Row],[Menu]]</f>
        <v>0.38799990128219247</v>
      </c>
      <c r="O30" s="2">
        <f>Table1[[#This Row],[Payments]]/Table1[[#This Row],[Carts]]</f>
        <v>0.75190001003031115</v>
      </c>
      <c r="P30" s="2">
        <f>Table1[[#This Row],[Orders]]/Table1[[#This Row],[Payments]]</f>
        <v>0.8527997959312491</v>
      </c>
    </row>
    <row r="31" spans="2:16" x14ac:dyDescent="0.2">
      <c r="B31" s="15">
        <v>43494</v>
      </c>
      <c r="C31" s="30" t="str">
        <f>TEXT(Table1[[#This Row],[Date]],"dddd")</f>
        <v>Tuesday</v>
      </c>
      <c r="D31" s="1">
        <v>22368860</v>
      </c>
      <c r="E31" s="1">
        <v>2628341</v>
      </c>
      <c r="F31" s="1">
        <v>1093389</v>
      </c>
      <c r="G31" s="1">
        <v>790192</v>
      </c>
      <c r="H31" s="1">
        <v>628519</v>
      </c>
      <c r="I31" s="2">
        <f t="shared" si="0"/>
        <v>2.8097945089736356E-2</v>
      </c>
      <c r="J31" s="2">
        <f>Table1[[#This Row],[Orders]]/H24-1</f>
        <v>-0.71708723442563915</v>
      </c>
      <c r="K31" s="2">
        <f>Table3[[#This Row],[Total]]/'Channel wise traffic'!L24-1</f>
        <v>-0.40462431699643209</v>
      </c>
      <c r="L31" s="2">
        <f>Table1[[#This Row],[Overall conversion]]/I24-1</f>
        <v>-0.52481642115115479</v>
      </c>
      <c r="M31" s="2">
        <f>Table1[[#This Row],[Menu]]/Table1[[#This Row],[Listing]]</f>
        <v>0.11749999776474974</v>
      </c>
      <c r="N31" s="2">
        <f>Table1[[#This Row],[Carts]]/Table1[[#This Row],[Menu]]</f>
        <v>0.41599967431927592</v>
      </c>
      <c r="O31" s="2">
        <f>Table1[[#This Row],[Payments]]/Table1[[#This Row],[Carts]]</f>
        <v>0.72269978937048018</v>
      </c>
      <c r="P31" s="2">
        <f>Table1[[#This Row],[Orders]]/Table1[[#This Row],[Payments]]</f>
        <v>0.79540035839390932</v>
      </c>
    </row>
    <row r="32" spans="2:16" x14ac:dyDescent="0.2">
      <c r="B32" s="15">
        <v>43495</v>
      </c>
      <c r="C32" s="27" t="str">
        <f>TEXT(Table1[[#This Row],[Date]],"dddd")</f>
        <v>Wednesday</v>
      </c>
      <c r="D32" s="1">
        <v>22368860</v>
      </c>
      <c r="E32" s="1">
        <v>5536293</v>
      </c>
      <c r="F32" s="1">
        <v>2303097</v>
      </c>
      <c r="G32" s="1">
        <v>1614011</v>
      </c>
      <c r="H32" s="1">
        <v>1283784</v>
      </c>
      <c r="I32" s="2">
        <f t="shared" si="0"/>
        <v>5.739157024542154E-2</v>
      </c>
      <c r="J32" s="2">
        <f>Table1[[#This Row],[Orders]]/H25-1</f>
        <v>-7.8019563062868946E-2</v>
      </c>
      <c r="K32" s="2">
        <f>Table3[[#This Row],[Total]]/'Channel wise traffic'!L25-1</f>
        <v>4.0403967113556316E-2</v>
      </c>
      <c r="L32" s="2">
        <f>Table1[[#This Row],[Overall conversion]]/I25-1</f>
        <v>-0.11382460416483964</v>
      </c>
      <c r="M32" s="2">
        <f>Table1[[#This Row],[Menu]]/Table1[[#This Row],[Listing]]</f>
        <v>0.24750000670575076</v>
      </c>
      <c r="N32" s="2">
        <f>Table1[[#This Row],[Carts]]/Table1[[#This Row],[Menu]]</f>
        <v>0.41599983960386488</v>
      </c>
      <c r="O32" s="2">
        <f>Table1[[#This Row],[Payments]]/Table1[[#This Row],[Carts]]</f>
        <v>0.70080027024480518</v>
      </c>
      <c r="P32" s="2">
        <f>Table1[[#This Row],[Orders]]/Table1[[#This Row],[Payments]]</f>
        <v>0.7953997835206823</v>
      </c>
    </row>
    <row r="33" spans="2:16" x14ac:dyDescent="0.2">
      <c r="B33" s="15">
        <v>43496</v>
      </c>
      <c r="C33" s="39" t="str">
        <f>TEXT(Table1[[#This Row],[Date]],"dddd")</f>
        <v>Thursday</v>
      </c>
      <c r="D33" s="1">
        <v>20848646</v>
      </c>
      <c r="E33" s="1">
        <v>5316404</v>
      </c>
      <c r="F33" s="1">
        <v>2147827</v>
      </c>
      <c r="G33" s="1">
        <v>1520876</v>
      </c>
      <c r="H33" s="1">
        <v>1272061</v>
      </c>
      <c r="I33" s="2">
        <f t="shared" si="0"/>
        <v>6.1014082161498638E-2</v>
      </c>
      <c r="J33" s="2">
        <f>Table1[[#This Row],[Orders]]/H26-1</f>
        <v>0.20059441674862155</v>
      </c>
      <c r="K33" s="2">
        <f>Table3[[#This Row],[Total]]/'Channel wise traffic'!L26-1</f>
        <v>1.0526296911824717E-2</v>
      </c>
      <c r="L33" s="2">
        <f>Table1[[#This Row],[Overall conversion]]/I26-1</f>
        <v>0.18808824770202981</v>
      </c>
      <c r="M33" s="2">
        <f>Table1[[#This Row],[Menu]]/Table1[[#This Row],[Listing]]</f>
        <v>0.25499996498573574</v>
      </c>
      <c r="N33" s="2">
        <f>Table1[[#This Row],[Carts]]/Table1[[#This Row],[Menu]]</f>
        <v>0.4039999593710335</v>
      </c>
      <c r="O33" s="2">
        <f>Table1[[#This Row],[Payments]]/Table1[[#This Row],[Carts]]</f>
        <v>0.70809986092920896</v>
      </c>
      <c r="P33" s="2">
        <f>Table1[[#This Row],[Orders]]/Table1[[#This Row],[Payments]]</f>
        <v>0.83640020619695488</v>
      </c>
    </row>
    <row r="34" spans="2:16" x14ac:dyDescent="0.2">
      <c r="B34" s="15">
        <v>43497</v>
      </c>
      <c r="C34" s="40" t="str">
        <f>TEXT(Table1[[#This Row],[Date]],"dddd")</f>
        <v>Friday</v>
      </c>
      <c r="D34" s="1">
        <v>20631473</v>
      </c>
      <c r="E34" s="1">
        <v>5054710</v>
      </c>
      <c r="F34" s="1">
        <v>2082540</v>
      </c>
      <c r="G34" s="1">
        <v>1565862</v>
      </c>
      <c r="H34" s="1">
        <v>1322527</v>
      </c>
      <c r="I34" s="2">
        <f t="shared" si="0"/>
        <v>6.4102403158514176E-2</v>
      </c>
      <c r="J34" s="2">
        <f>Table1[[#This Row],[Orders]]/H27-1</f>
        <v>7.1616556279585408E-2</v>
      </c>
      <c r="K34" s="2">
        <f>Table3[[#This Row],[Total]]/'Channel wise traffic'!L27-1</f>
        <v>0</v>
      </c>
      <c r="L34" s="2">
        <f>Table1[[#This Row],[Overall conversion]]/I27-1</f>
        <v>7.1616556279585408E-2</v>
      </c>
      <c r="M34" s="2">
        <f>Table1[[#This Row],[Menu]]/Table1[[#This Row],[Listing]]</f>
        <v>0.24499995710437156</v>
      </c>
      <c r="N34" s="2">
        <f>Table1[[#This Row],[Carts]]/Table1[[#This Row],[Menu]]</f>
        <v>0.4119998971256511</v>
      </c>
      <c r="O34" s="2">
        <f>Table1[[#This Row],[Payments]]/Table1[[#This Row],[Carts]]</f>
        <v>0.75190008355181648</v>
      </c>
      <c r="P34" s="2">
        <f>Table1[[#This Row],[Orders]]/Table1[[#This Row],[Payments]]</f>
        <v>0.84459997113411012</v>
      </c>
    </row>
    <row r="35" spans="2:16" x14ac:dyDescent="0.2">
      <c r="B35" s="15">
        <v>43498</v>
      </c>
      <c r="C35" s="38" t="str">
        <f>TEXT(Table1[[#This Row],[Date]],"dddd")</f>
        <v>Saturday</v>
      </c>
      <c r="D35" s="1">
        <v>43543058</v>
      </c>
      <c r="E35" s="1">
        <v>9052601</v>
      </c>
      <c r="F35" s="1">
        <v>2985548</v>
      </c>
      <c r="G35" s="1">
        <v>2070776</v>
      </c>
      <c r="H35" s="1">
        <v>1566749</v>
      </c>
      <c r="I35" s="2">
        <f t="shared" si="0"/>
        <v>3.598160239457688E-2</v>
      </c>
      <c r="J35" s="2">
        <f>Table1[[#This Row],[Orders]]/H28-1</f>
        <v>-0.11100185204519353</v>
      </c>
      <c r="K35" s="2">
        <f>Table3[[#This Row],[Total]]/'Channel wise traffic'!L28-1</f>
        <v>-7.6190478615162038E-2</v>
      </c>
      <c r="L35" s="2">
        <f>Table1[[#This Row],[Overall conversion]]/I28-1</f>
        <v>-3.7682418004241769E-2</v>
      </c>
      <c r="M35" s="2">
        <f>Table1[[#This Row],[Menu]]/Table1[[#This Row],[Listing]]</f>
        <v>0.20789998258735065</v>
      </c>
      <c r="N35" s="2">
        <f>Table1[[#This Row],[Carts]]/Table1[[#This Row],[Menu]]</f>
        <v>0.32980002101053607</v>
      </c>
      <c r="O35" s="2">
        <f>Table1[[#This Row],[Payments]]/Table1[[#This Row],[Carts]]</f>
        <v>0.6935999689169291</v>
      </c>
      <c r="P35" s="2">
        <f>Table1[[#This Row],[Orders]]/Table1[[#This Row],[Payments]]</f>
        <v>0.7565999412780523</v>
      </c>
    </row>
    <row r="36" spans="2:16" x14ac:dyDescent="0.2">
      <c r="B36" s="15">
        <v>43499</v>
      </c>
      <c r="C36" s="41" t="str">
        <f>TEXT(Table1[[#This Row],[Date]],"dddd")</f>
        <v>Sunday</v>
      </c>
      <c r="D36" s="1">
        <v>44889750</v>
      </c>
      <c r="E36" s="1">
        <v>9709653</v>
      </c>
      <c r="F36" s="1">
        <v>3268269</v>
      </c>
      <c r="G36" s="1">
        <v>2333544</v>
      </c>
      <c r="H36" s="1">
        <v>1892971</v>
      </c>
      <c r="I36" s="2">
        <f t="shared" si="0"/>
        <v>4.2169337098112596E-2</v>
      </c>
      <c r="J36" s="2">
        <f>Table1[[#This Row],[Orders]]/H29-1</f>
        <v>6.0833246003320962E-2</v>
      </c>
      <c r="K36" s="2">
        <f>Table3[[#This Row],[Total]]/'Channel wise traffic'!L29-1</f>
        <v>-9.9010012363183186E-3</v>
      </c>
      <c r="L36" s="2">
        <f>Table1[[#This Row],[Overall conversion]]/I29-1</f>
        <v>7.1441590279339273E-2</v>
      </c>
      <c r="M36" s="2">
        <f>Table1[[#This Row],[Menu]]/Table1[[#This Row],[Listing]]</f>
        <v>0.21630000167076002</v>
      </c>
      <c r="N36" s="2">
        <f>Table1[[#This Row],[Carts]]/Table1[[#This Row],[Menu]]</f>
        <v>0.33659997942253961</v>
      </c>
      <c r="O36" s="2">
        <f>Table1[[#This Row],[Payments]]/Table1[[#This Row],[Carts]]</f>
        <v>0.71399997980582386</v>
      </c>
      <c r="P36" s="2">
        <f>Table1[[#This Row],[Orders]]/Table1[[#This Row],[Payments]]</f>
        <v>0.81120004593870954</v>
      </c>
    </row>
    <row r="37" spans="2:16" x14ac:dyDescent="0.2">
      <c r="B37" s="15">
        <v>43500</v>
      </c>
      <c r="C37" s="29" t="str">
        <f>TEXT(Table1[[#This Row],[Date]],"dddd")</f>
        <v>Monday</v>
      </c>
      <c r="D37" s="1">
        <v>21282993</v>
      </c>
      <c r="E37" s="1">
        <v>5054710</v>
      </c>
      <c r="F37" s="1">
        <v>2001665</v>
      </c>
      <c r="G37" s="1">
        <v>1475828</v>
      </c>
      <c r="H37" s="1">
        <v>1198077</v>
      </c>
      <c r="I37" s="2">
        <f t="shared" si="0"/>
        <v>5.6292693419576843E-2</v>
      </c>
      <c r="J37" s="2">
        <f>Table1[[#This Row],[Orders]]/H30-1</f>
        <v>-8.5806571239552931E-2</v>
      </c>
      <c r="K37" s="2">
        <f>Table3[[#This Row],[Total]]/'Channel wise traffic'!L30-1</f>
        <v>0</v>
      </c>
      <c r="L37" s="2">
        <f>Table1[[#This Row],[Overall conversion]]/I30-1</f>
        <v>-8.5806571239552931E-2</v>
      </c>
      <c r="M37" s="2">
        <f>Table1[[#This Row],[Menu]]/Table1[[#This Row],[Listing]]</f>
        <v>0.2374999606493316</v>
      </c>
      <c r="N37" s="2">
        <f>Table1[[#This Row],[Carts]]/Table1[[#This Row],[Menu]]</f>
        <v>0.3959999683463542</v>
      </c>
      <c r="O37" s="2">
        <f>Table1[[#This Row],[Payments]]/Table1[[#This Row],[Carts]]</f>
        <v>0.73730019758551002</v>
      </c>
      <c r="P37" s="2">
        <f>Table1[[#This Row],[Orders]]/Table1[[#This Row],[Payments]]</f>
        <v>0.81179988453939078</v>
      </c>
    </row>
    <row r="38" spans="2:16" x14ac:dyDescent="0.2">
      <c r="B38" s="15">
        <v>43501</v>
      </c>
      <c r="C38" s="30" t="str">
        <f>TEXT(Table1[[#This Row],[Date]],"dddd")</f>
        <v>Tuesday</v>
      </c>
      <c r="D38" s="1">
        <v>22368860</v>
      </c>
      <c r="E38" s="1">
        <v>5871825</v>
      </c>
      <c r="F38" s="1">
        <v>2372217</v>
      </c>
      <c r="G38" s="1">
        <v>1679767</v>
      </c>
      <c r="H38" s="1">
        <v>1349861</v>
      </c>
      <c r="I38" s="2">
        <f t="shared" si="0"/>
        <v>6.0345542866288224E-2</v>
      </c>
      <c r="J38" s="2">
        <f>Table1[[#This Row],[Orders]]/H31-1</f>
        <v>1.1476852728398028</v>
      </c>
      <c r="K38" s="2">
        <f>Table3[[#This Row],[Total]]/'Channel wise traffic'!L31-1</f>
        <v>0</v>
      </c>
      <c r="L38" s="2">
        <f>Table1[[#This Row],[Overall conversion]]/I31-1</f>
        <v>1.1476852728398028</v>
      </c>
      <c r="M38" s="2">
        <f>Table1[[#This Row],[Menu]]/Table1[[#This Row],[Listing]]</f>
        <v>0.26249996647124618</v>
      </c>
      <c r="N38" s="2">
        <f>Table1[[#This Row],[Carts]]/Table1[[#This Row],[Menu]]</f>
        <v>0.40399994890855911</v>
      </c>
      <c r="O38" s="2">
        <f>Table1[[#This Row],[Payments]]/Table1[[#This Row],[Carts]]</f>
        <v>0.7081000599860805</v>
      </c>
      <c r="P38" s="2">
        <f>Table1[[#This Row],[Orders]]/Table1[[#This Row],[Payments]]</f>
        <v>0.80360014216257369</v>
      </c>
    </row>
    <row r="39" spans="2:16" x14ac:dyDescent="0.2">
      <c r="B39" s="15">
        <v>43502</v>
      </c>
      <c r="C39" s="27" t="str">
        <f>TEXT(Table1[[#This Row],[Date]],"dddd")</f>
        <v>Wednesday</v>
      </c>
      <c r="D39" s="1">
        <v>20631473</v>
      </c>
      <c r="E39" s="1">
        <v>5364183</v>
      </c>
      <c r="F39" s="1">
        <v>2145673</v>
      </c>
      <c r="G39" s="1">
        <v>1488024</v>
      </c>
      <c r="H39" s="1">
        <v>1281189</v>
      </c>
      <c r="I39" s="2">
        <f t="shared" si="0"/>
        <v>6.2098765318404553E-2</v>
      </c>
      <c r="J39" s="2">
        <f>Table1[[#This Row],[Orders]]/H32-1</f>
        <v>-2.0213680806117074E-3</v>
      </c>
      <c r="K39" s="2">
        <f>Table3[[#This Row],[Total]]/'Channel wise traffic'!L32-1</f>
        <v>-7.7669856905524637E-2</v>
      </c>
      <c r="L39" s="2">
        <f>Table1[[#This Row],[Overall conversion]]/I32-1</f>
        <v>8.2018928090899168E-2</v>
      </c>
      <c r="M39" s="2">
        <f>Table1[[#This Row],[Menu]]/Table1[[#This Row],[Listing]]</f>
        <v>0.26000000096939274</v>
      </c>
      <c r="N39" s="2">
        <f>Table1[[#This Row],[Carts]]/Table1[[#This Row],[Menu]]</f>
        <v>0.39999996271566424</v>
      </c>
      <c r="O39" s="2">
        <f>Table1[[#This Row],[Payments]]/Table1[[#This Row],[Carts]]</f>
        <v>0.69349989490476882</v>
      </c>
      <c r="P39" s="2">
        <f>Table1[[#This Row],[Orders]]/Table1[[#This Row],[Payments]]</f>
        <v>0.86100022580280966</v>
      </c>
    </row>
    <row r="40" spans="2:16" x14ac:dyDescent="0.2">
      <c r="B40" s="15">
        <v>43503</v>
      </c>
      <c r="C40" s="39" t="str">
        <f>TEXT(Table1[[#This Row],[Date]],"dddd")</f>
        <v>Thursday</v>
      </c>
      <c r="D40" s="1">
        <v>22151687</v>
      </c>
      <c r="E40" s="1">
        <v>5482542</v>
      </c>
      <c r="F40" s="1">
        <v>2193017</v>
      </c>
      <c r="G40" s="1">
        <v>1616911</v>
      </c>
      <c r="H40" s="1">
        <v>1378902</v>
      </c>
      <c r="I40" s="2">
        <f t="shared" si="0"/>
        <v>6.2248170985803472E-2</v>
      </c>
      <c r="J40" s="2">
        <f>Table1[[#This Row],[Orders]]/H33-1</f>
        <v>8.3990469010527091E-2</v>
      </c>
      <c r="K40" s="2">
        <f>Table3[[#This Row],[Total]]/'Channel wise traffic'!L33-1</f>
        <v>6.249998501101639E-2</v>
      </c>
      <c r="L40" s="2">
        <f>Table1[[#This Row],[Overall conversion]]/I33-1</f>
        <v>2.0226294989381444E-2</v>
      </c>
      <c r="M40" s="2">
        <f>Table1[[#This Row],[Menu]]/Table1[[#This Row],[Listing]]</f>
        <v>0.2474999759611988</v>
      </c>
      <c r="N40" s="2">
        <f>Table1[[#This Row],[Carts]]/Table1[[#This Row],[Menu]]</f>
        <v>0.40000003647942872</v>
      </c>
      <c r="O40" s="2">
        <f>Table1[[#This Row],[Payments]]/Table1[[#This Row],[Carts]]</f>
        <v>0.73729980205351808</v>
      </c>
      <c r="P40" s="2">
        <f>Table1[[#This Row],[Orders]]/Table1[[#This Row],[Payments]]</f>
        <v>0.85280018504419852</v>
      </c>
    </row>
    <row r="41" spans="2:16" x14ac:dyDescent="0.2">
      <c r="B41" s="15">
        <v>43504</v>
      </c>
      <c r="C41" s="40" t="str">
        <f>TEXT(Table1[[#This Row],[Date]],"dddd")</f>
        <v>Friday</v>
      </c>
      <c r="D41" s="1">
        <v>21934513</v>
      </c>
      <c r="E41" s="1">
        <v>5209447</v>
      </c>
      <c r="F41" s="1">
        <v>2104616</v>
      </c>
      <c r="G41" s="1">
        <v>1490279</v>
      </c>
      <c r="H41" s="1">
        <v>1246469</v>
      </c>
      <c r="I41" s="2">
        <f t="shared" si="0"/>
        <v>5.6826837231353164E-2</v>
      </c>
      <c r="J41" s="2">
        <f>Table1[[#This Row],[Orders]]/H34-1</f>
        <v>-5.7509600938203898E-2</v>
      </c>
      <c r="K41" s="2">
        <f>Table3[[#This Row],[Total]]/'Channel wise traffic'!L34-1</f>
        <v>6.315782994058794E-2</v>
      </c>
      <c r="L41" s="2">
        <f>Table1[[#This Row],[Overall conversion]]/I34-1</f>
        <v>-0.11349911342902064</v>
      </c>
      <c r="M41" s="2">
        <f>Table1[[#This Row],[Menu]]/Table1[[#This Row],[Listing]]</f>
        <v>0.23750000740841615</v>
      </c>
      <c r="N41" s="2">
        <f>Table1[[#This Row],[Carts]]/Table1[[#This Row],[Menu]]</f>
        <v>0.40399988712813473</v>
      </c>
      <c r="O41" s="2">
        <f>Table1[[#This Row],[Payments]]/Table1[[#This Row],[Carts]]</f>
        <v>0.70810019499994303</v>
      </c>
      <c r="P41" s="2">
        <f>Table1[[#This Row],[Orders]]/Table1[[#This Row],[Payments]]</f>
        <v>0.83639976138696182</v>
      </c>
    </row>
    <row r="42" spans="2:16" x14ac:dyDescent="0.2">
      <c r="B42" s="15">
        <v>43505</v>
      </c>
      <c r="C42" s="38" t="str">
        <f>TEXT(Table1[[#This Row],[Date]],"dddd")</f>
        <v>Saturday</v>
      </c>
      <c r="D42" s="1">
        <v>43991955</v>
      </c>
      <c r="E42" s="1">
        <v>9145927</v>
      </c>
      <c r="F42" s="1">
        <v>3265096</v>
      </c>
      <c r="G42" s="1">
        <v>2286873</v>
      </c>
      <c r="H42" s="1">
        <v>1855111</v>
      </c>
      <c r="I42" s="2">
        <f t="shared" si="0"/>
        <v>4.2169323913883797E-2</v>
      </c>
      <c r="J42" s="2">
        <f>Table1[[#This Row],[Orders]]/H35-1</f>
        <v>0.1840511785869976</v>
      </c>
      <c r="K42" s="2">
        <f>Table3[[#This Row],[Total]]/'Channel wise traffic'!L35-1</f>
        <v>1.0309313154317934E-2</v>
      </c>
      <c r="L42" s="2">
        <f>Table1[[#This Row],[Overall conversion]]/I35-1</f>
        <v>0.1719690371610445</v>
      </c>
      <c r="M42" s="2">
        <f>Table1[[#This Row],[Menu]]/Table1[[#This Row],[Listing]]</f>
        <v>0.20789998989587982</v>
      </c>
      <c r="N42" s="2">
        <f>Table1[[#This Row],[Carts]]/Table1[[#This Row],[Menu]]</f>
        <v>0.35700000666963555</v>
      </c>
      <c r="O42" s="2">
        <f>Table1[[#This Row],[Payments]]/Table1[[#This Row],[Carts]]</f>
        <v>0.70039992698530151</v>
      </c>
      <c r="P42" s="2">
        <f>Table1[[#This Row],[Orders]]/Table1[[#This Row],[Payments]]</f>
        <v>0.81119983488370362</v>
      </c>
    </row>
    <row r="43" spans="2:16" x14ac:dyDescent="0.2">
      <c r="B43" s="15">
        <v>43506</v>
      </c>
      <c r="C43" s="41" t="str">
        <f>TEXT(Table1[[#This Row],[Date]],"dddd")</f>
        <v>Sunday</v>
      </c>
      <c r="D43" s="1">
        <v>46236443</v>
      </c>
      <c r="E43" s="1">
        <v>10000942</v>
      </c>
      <c r="F43" s="1">
        <v>3366317</v>
      </c>
      <c r="G43" s="1">
        <v>2197531</v>
      </c>
      <c r="H43" s="1">
        <v>1799778</v>
      </c>
      <c r="I43" s="2">
        <f t="shared" si="0"/>
        <v>3.892552893828792E-2</v>
      </c>
      <c r="J43" s="2">
        <f>Table1[[#This Row],[Orders]]/H36-1</f>
        <v>-4.9231076440156785E-2</v>
      </c>
      <c r="K43" s="2">
        <f>Table3[[#This Row],[Total]]/'Channel wise traffic'!L36-1</f>
        <v>2.9999989529903681E-2</v>
      </c>
      <c r="L43" s="2">
        <f>Table1[[#This Row],[Overall conversion]]/I36-1</f>
        <v>-7.6923385166750902E-2</v>
      </c>
      <c r="M43" s="2">
        <f>Table1[[#This Row],[Menu]]/Table1[[#This Row],[Listing]]</f>
        <v>0.21629998657119884</v>
      </c>
      <c r="N43" s="2">
        <f>Table1[[#This Row],[Carts]]/Table1[[#This Row],[Menu]]</f>
        <v>0.33659999228072718</v>
      </c>
      <c r="O43" s="2">
        <f>Table1[[#This Row],[Payments]]/Table1[[#This Row],[Carts]]</f>
        <v>0.65279978088813384</v>
      </c>
      <c r="P43" s="2">
        <f>Table1[[#This Row],[Orders]]/Table1[[#This Row],[Payments]]</f>
        <v>0.81900005051123281</v>
      </c>
    </row>
    <row r="44" spans="2:16" x14ac:dyDescent="0.2">
      <c r="B44" s="15">
        <v>43507</v>
      </c>
      <c r="C44" s="29" t="str">
        <f>TEXT(Table1[[#This Row],[Date]],"dddd")</f>
        <v>Monday</v>
      </c>
      <c r="D44" s="1">
        <v>22368860</v>
      </c>
      <c r="E44" s="1">
        <v>5312604</v>
      </c>
      <c r="F44" s="1">
        <v>2125041</v>
      </c>
      <c r="G44" s="1">
        <v>1582306</v>
      </c>
      <c r="H44" s="1">
        <v>1297491</v>
      </c>
      <c r="I44" s="2">
        <f t="shared" si="0"/>
        <v>5.8004341750093655E-2</v>
      </c>
      <c r="J44" s="2">
        <f>Table1[[#This Row],[Orders]]/H37-1</f>
        <v>8.2977972200451333E-2</v>
      </c>
      <c r="K44" s="2">
        <f>Table3[[#This Row],[Total]]/'Channel wise traffic'!L37-1</f>
        <v>5.1020364054076506E-2</v>
      </c>
      <c r="L44" s="2">
        <f>Table1[[#This Row],[Overall conversion]]/I37-1</f>
        <v>3.0406225507084272E-2</v>
      </c>
      <c r="M44" s="2">
        <f>Table1[[#This Row],[Menu]]/Table1[[#This Row],[Listing]]</f>
        <v>0.23749998882374873</v>
      </c>
      <c r="N44" s="2">
        <f>Table1[[#This Row],[Carts]]/Table1[[#This Row],[Menu]]</f>
        <v>0.39999988706103445</v>
      </c>
      <c r="O44" s="2">
        <f>Table1[[#This Row],[Payments]]/Table1[[#This Row],[Carts]]</f>
        <v>0.74460022183101404</v>
      </c>
      <c r="P44" s="2">
        <f>Table1[[#This Row],[Orders]]/Table1[[#This Row],[Payments]]</f>
        <v>0.82000005055912073</v>
      </c>
    </row>
    <row r="45" spans="2:16" x14ac:dyDescent="0.2">
      <c r="B45" s="15">
        <v>43508</v>
      </c>
      <c r="C45" s="30" t="str">
        <f>TEXT(Table1[[#This Row],[Date]],"dddd")</f>
        <v>Tuesday</v>
      </c>
      <c r="D45" s="1">
        <v>22803207</v>
      </c>
      <c r="E45" s="1">
        <v>5814817</v>
      </c>
      <c r="F45" s="1">
        <v>2256149</v>
      </c>
      <c r="G45" s="1">
        <v>1712868</v>
      </c>
      <c r="H45" s="1">
        <v>1404552</v>
      </c>
      <c r="I45" s="2">
        <f t="shared" si="0"/>
        <v>6.1594494142863325E-2</v>
      </c>
      <c r="J45" s="2">
        <f>Table1[[#This Row],[Orders]]/H38-1</f>
        <v>4.0516023501679044E-2</v>
      </c>
      <c r="K45" s="2">
        <f>Table3[[#This Row],[Total]]/'Channel wise traffic'!L38-1</f>
        <v>1.9417486578885645E-2</v>
      </c>
      <c r="L45" s="2">
        <f>Table1[[#This Row],[Overall conversion]]/I38-1</f>
        <v>2.0696661547025652E-2</v>
      </c>
      <c r="M45" s="2">
        <f>Table1[[#This Row],[Menu]]/Table1[[#This Row],[Listing]]</f>
        <v>0.25499996557501758</v>
      </c>
      <c r="N45" s="2">
        <f>Table1[[#This Row],[Carts]]/Table1[[#This Row],[Menu]]</f>
        <v>0.38800000068789781</v>
      </c>
      <c r="O45" s="2">
        <f>Table1[[#This Row],[Payments]]/Table1[[#This Row],[Carts]]</f>
        <v>0.75919985781080945</v>
      </c>
      <c r="P45" s="2">
        <f>Table1[[#This Row],[Orders]]/Table1[[#This Row],[Payments]]</f>
        <v>0.82000014011587585</v>
      </c>
    </row>
    <row r="46" spans="2:16" x14ac:dyDescent="0.2">
      <c r="B46" s="15">
        <v>43509</v>
      </c>
      <c r="C46" s="27" t="str">
        <f>TEXT(Table1[[#This Row],[Date]],"dddd")</f>
        <v>Wednesday</v>
      </c>
      <c r="D46" s="1">
        <v>21717340</v>
      </c>
      <c r="E46" s="1">
        <v>5483628</v>
      </c>
      <c r="F46" s="1">
        <v>2259254</v>
      </c>
      <c r="G46" s="1">
        <v>1682241</v>
      </c>
      <c r="H46" s="1">
        <v>1393232</v>
      </c>
      <c r="I46" s="2">
        <f t="shared" si="0"/>
        <v>6.4152976377401652E-2</v>
      </c>
      <c r="J46" s="2">
        <f>Table1[[#This Row],[Orders]]/H39-1</f>
        <v>8.7452358707419409E-2</v>
      </c>
      <c r="K46" s="2">
        <f>Table3[[#This Row],[Total]]/'Channel wise traffic'!L39-1</f>
        <v>5.2631533028763E-2</v>
      </c>
      <c r="L46" s="2">
        <f>Table1[[#This Row],[Overall conversion]]/I39-1</f>
        <v>3.3079740772048449E-2</v>
      </c>
      <c r="M46" s="2">
        <f>Table1[[#This Row],[Menu]]/Table1[[#This Row],[Listing]]</f>
        <v>0.25249998388384581</v>
      </c>
      <c r="N46" s="2">
        <f>Table1[[#This Row],[Carts]]/Table1[[#This Row],[Menu]]</f>
        <v>0.41199986578228864</v>
      </c>
      <c r="O46" s="2">
        <f>Table1[[#This Row],[Payments]]/Table1[[#This Row],[Carts]]</f>
        <v>0.74460020874146948</v>
      </c>
      <c r="P46" s="2">
        <f>Table1[[#This Row],[Orders]]/Table1[[#This Row],[Payments]]</f>
        <v>0.82820000225889157</v>
      </c>
    </row>
    <row r="47" spans="2:16" x14ac:dyDescent="0.2">
      <c r="B47" s="15">
        <v>43510</v>
      </c>
      <c r="C47" s="39" t="str">
        <f>TEXT(Table1[[#This Row],[Date]],"dddd")</f>
        <v>Thursday</v>
      </c>
      <c r="D47" s="1">
        <v>21500167</v>
      </c>
      <c r="E47" s="1">
        <v>5213790</v>
      </c>
      <c r="F47" s="1">
        <v>1981240</v>
      </c>
      <c r="G47" s="1">
        <v>1402916</v>
      </c>
      <c r="H47" s="1">
        <v>1184903</v>
      </c>
      <c r="I47" s="2">
        <f t="shared" si="0"/>
        <v>5.5111339367736073E-2</v>
      </c>
      <c r="J47" s="2">
        <f>Table1[[#This Row],[Orders]]/H40-1</f>
        <v>-0.14069092654880477</v>
      </c>
      <c r="K47" s="2">
        <f>Table3[[#This Row],[Total]]/'Channel wise traffic'!L40-1</f>
        <v>-2.9411712923870126E-2</v>
      </c>
      <c r="L47" s="2">
        <f>Table1[[#This Row],[Overall conversion]]/I40-1</f>
        <v>-0.1146512661343102</v>
      </c>
      <c r="M47" s="2">
        <f>Table1[[#This Row],[Menu]]/Table1[[#This Row],[Listing]]</f>
        <v>0.24249997686064484</v>
      </c>
      <c r="N47" s="2">
        <f>Table1[[#This Row],[Carts]]/Table1[[#This Row],[Menu]]</f>
        <v>0.37999996164018879</v>
      </c>
      <c r="O47" s="2">
        <f>Table1[[#This Row],[Payments]]/Table1[[#This Row],[Carts]]</f>
        <v>0.70809997779168599</v>
      </c>
      <c r="P47" s="2">
        <f>Table1[[#This Row],[Orders]]/Table1[[#This Row],[Payments]]</f>
        <v>0.84460010435407396</v>
      </c>
    </row>
    <row r="48" spans="2:16" x14ac:dyDescent="0.2">
      <c r="B48" s="15">
        <v>43511</v>
      </c>
      <c r="C48" s="40" t="str">
        <f>TEXT(Table1[[#This Row],[Date]],"dddd")</f>
        <v>Friday</v>
      </c>
      <c r="D48" s="1">
        <v>21500167</v>
      </c>
      <c r="E48" s="1">
        <v>5482542</v>
      </c>
      <c r="F48" s="1">
        <v>2214947</v>
      </c>
      <c r="G48" s="1">
        <v>1633080</v>
      </c>
      <c r="H48" s="1">
        <v>1285561</v>
      </c>
      <c r="I48" s="2">
        <f t="shared" si="0"/>
        <v>5.9793070444522596E-2</v>
      </c>
      <c r="J48" s="2">
        <f>Table1[[#This Row],[Orders]]/H41-1</f>
        <v>3.1362191919734883E-2</v>
      </c>
      <c r="K48" s="2">
        <f>Table3[[#This Row],[Total]]/'Channel wise traffic'!L41-1</f>
        <v>-1.9801900302222397E-2</v>
      </c>
      <c r="L48" s="2">
        <f>Table1[[#This Row],[Overall conversion]]/I41-1</f>
        <v>5.2197752992891644E-2</v>
      </c>
      <c r="M48" s="2">
        <f>Table1[[#This Row],[Menu]]/Table1[[#This Row],[Listing]]</f>
        <v>0.25499997279090902</v>
      </c>
      <c r="N48" s="2">
        <f>Table1[[#This Row],[Carts]]/Table1[[#This Row],[Menu]]</f>
        <v>0.40400000583670859</v>
      </c>
      <c r="O48" s="2">
        <f>Table1[[#This Row],[Payments]]/Table1[[#This Row],[Carts]]</f>
        <v>0.73729980897962799</v>
      </c>
      <c r="P48" s="2">
        <f>Table1[[#This Row],[Orders]]/Table1[[#This Row],[Payments]]</f>
        <v>0.78720025963210616</v>
      </c>
    </row>
    <row r="49" spans="2:16" x14ac:dyDescent="0.2">
      <c r="B49" s="15">
        <v>43512</v>
      </c>
      <c r="C49" s="38" t="str">
        <f>TEXT(Table1[[#This Row],[Date]],"dddd")</f>
        <v>Saturday</v>
      </c>
      <c r="D49" s="1">
        <v>45787545</v>
      </c>
      <c r="E49" s="1">
        <v>9807692</v>
      </c>
      <c r="F49" s="1">
        <v>3334615</v>
      </c>
      <c r="G49" s="1">
        <v>2290213</v>
      </c>
      <c r="H49" s="1">
        <v>1768503</v>
      </c>
      <c r="I49" s="2">
        <f t="shared" si="0"/>
        <v>3.8624106184334629E-2</v>
      </c>
      <c r="J49" s="2">
        <f>Table1[[#This Row],[Orders]]/H42-1</f>
        <v>-4.6686155168073507E-2</v>
      </c>
      <c r="K49" s="2">
        <f>Table3[[#This Row],[Total]]/'Channel wise traffic'!L42-1</f>
        <v>4.0816303799183329E-2</v>
      </c>
      <c r="L49" s="2">
        <f>Table1[[#This Row],[Overall conversion]]/I42-1</f>
        <v>-8.4071011828148912E-2</v>
      </c>
      <c r="M49" s="2">
        <f>Table1[[#This Row],[Menu]]/Table1[[#This Row],[Listing]]</f>
        <v>0.21419999696423994</v>
      </c>
      <c r="N49" s="2">
        <f>Table1[[#This Row],[Carts]]/Table1[[#This Row],[Menu]]</f>
        <v>0.33999997145097949</v>
      </c>
      <c r="O49" s="2">
        <f>Table1[[#This Row],[Payments]]/Table1[[#This Row],[Carts]]</f>
        <v>0.68679982546710794</v>
      </c>
      <c r="P49" s="2">
        <f>Table1[[#This Row],[Orders]]/Table1[[#This Row],[Payments]]</f>
        <v>0.77220022766441376</v>
      </c>
    </row>
    <row r="50" spans="2:16" x14ac:dyDescent="0.2">
      <c r="B50" s="15">
        <v>43513</v>
      </c>
      <c r="C50" s="41" t="str">
        <f>TEXT(Table1[[#This Row],[Date]],"dddd")</f>
        <v>Sunday</v>
      </c>
      <c r="D50" s="1">
        <v>45338648</v>
      </c>
      <c r="E50" s="1">
        <v>9901960</v>
      </c>
      <c r="F50" s="1">
        <v>3232000</v>
      </c>
      <c r="G50" s="1">
        <v>2087872</v>
      </c>
      <c r="H50" s="1">
        <v>1579683</v>
      </c>
      <c r="I50" s="2">
        <f t="shared" si="0"/>
        <v>3.4841863833257665E-2</v>
      </c>
      <c r="J50" s="2">
        <f>Table1[[#This Row],[Orders]]/H43-1</f>
        <v>-0.12229008244350137</v>
      </c>
      <c r="K50" s="2">
        <f>Table3[[#This Row],[Total]]/'Channel wise traffic'!L43-1</f>
        <v>-1.9417454730133787E-2</v>
      </c>
      <c r="L50" s="2">
        <f>Table1[[#This Row],[Overall conversion]]/I43-1</f>
        <v>-0.10490968822811508</v>
      </c>
      <c r="M50" s="2">
        <f>Table1[[#This Row],[Menu]]/Table1[[#This Row],[Listing]]</f>
        <v>0.21839998404892885</v>
      </c>
      <c r="N50" s="2">
        <f>Table1[[#This Row],[Carts]]/Table1[[#This Row],[Menu]]</f>
        <v>0.32640002585346739</v>
      </c>
      <c r="O50" s="2">
        <f>Table1[[#This Row],[Payments]]/Table1[[#This Row],[Carts]]</f>
        <v>0.64600000000000002</v>
      </c>
      <c r="P50" s="2">
        <f>Table1[[#This Row],[Orders]]/Table1[[#This Row],[Payments]]</f>
        <v>0.75659954250068973</v>
      </c>
    </row>
    <row r="51" spans="2:16" x14ac:dyDescent="0.2">
      <c r="B51" s="15">
        <v>43514</v>
      </c>
      <c r="C51" s="29" t="str">
        <f>TEXT(Table1[[#This Row],[Date]],"dddd")</f>
        <v>Monday</v>
      </c>
      <c r="D51" s="1">
        <v>21717340</v>
      </c>
      <c r="E51" s="1">
        <v>5592215</v>
      </c>
      <c r="F51" s="1">
        <v>2348730</v>
      </c>
      <c r="G51" s="1">
        <v>1800301</v>
      </c>
      <c r="H51" s="1">
        <v>1431960</v>
      </c>
      <c r="I51" s="2">
        <f t="shared" si="0"/>
        <v>6.5936251861415815E-2</v>
      </c>
      <c r="J51" s="2">
        <f>Table1[[#This Row],[Orders]]/H44-1</f>
        <v>0.10363771309396363</v>
      </c>
      <c r="K51" s="2">
        <f>Table3[[#This Row],[Total]]/'Channel wise traffic'!L44-1</f>
        <v>-2.9126207515823954E-2</v>
      </c>
      <c r="L51" s="2">
        <f>Table1[[#This Row],[Overall conversion]]/I44-1</f>
        <v>0.13674683432312817</v>
      </c>
      <c r="M51" s="2">
        <f>Table1[[#This Row],[Menu]]/Table1[[#This Row],[Listing]]</f>
        <v>0.25749999769769227</v>
      </c>
      <c r="N51" s="2">
        <f>Table1[[#This Row],[Carts]]/Table1[[#This Row],[Menu]]</f>
        <v>0.4199999463539939</v>
      </c>
      <c r="O51" s="2">
        <f>Table1[[#This Row],[Payments]]/Table1[[#This Row],[Carts]]</f>
        <v>0.76649976795970587</v>
      </c>
      <c r="P51" s="2">
        <f>Table1[[#This Row],[Orders]]/Table1[[#This Row],[Payments]]</f>
        <v>0.79540032472347677</v>
      </c>
    </row>
    <row r="52" spans="2:16" x14ac:dyDescent="0.2">
      <c r="B52" s="15">
        <v>43515</v>
      </c>
      <c r="C52" s="30" t="str">
        <f>TEXT(Table1[[#This Row],[Date]],"dddd")</f>
        <v>Tuesday</v>
      </c>
      <c r="D52" s="1">
        <v>21934513</v>
      </c>
      <c r="E52" s="1">
        <v>5648137</v>
      </c>
      <c r="F52" s="1">
        <v>948887</v>
      </c>
      <c r="G52" s="1">
        <v>727321</v>
      </c>
      <c r="H52" s="1">
        <v>620260</v>
      </c>
      <c r="I52" s="2">
        <f t="shared" si="0"/>
        <v>2.8277810407735061E-2</v>
      </c>
      <c r="J52" s="2">
        <f>Table1[[#This Row],[Orders]]/H45-1</f>
        <v>-0.55839299648571217</v>
      </c>
      <c r="K52" s="2">
        <f>Table3[[#This Row],[Total]]/'Channel wise traffic'!L45-1</f>
        <v>-3.8095258977849822E-2</v>
      </c>
      <c r="L52" s="2">
        <f>Table1[[#This Row],[Overall conversion]]/I45-1</f>
        <v>-0.54090360183579034</v>
      </c>
      <c r="M52" s="2">
        <f>Table1[[#This Row],[Menu]]/Table1[[#This Row],[Listing]]</f>
        <v>0.25749999555495034</v>
      </c>
      <c r="N52" s="2">
        <f>Table1[[#This Row],[Carts]]/Table1[[#This Row],[Menu]]</f>
        <v>0.16799999716720751</v>
      </c>
      <c r="O52" s="2">
        <f>Table1[[#This Row],[Payments]]/Table1[[#This Row],[Carts]]</f>
        <v>0.76649906680142099</v>
      </c>
      <c r="P52" s="2">
        <f>Table1[[#This Row],[Orders]]/Table1[[#This Row],[Payments]]</f>
        <v>0.8528008953405718</v>
      </c>
    </row>
    <row r="53" spans="2:16" x14ac:dyDescent="0.2">
      <c r="B53" s="15">
        <v>43516</v>
      </c>
      <c r="C53" s="27" t="str">
        <f>TEXT(Table1[[#This Row],[Date]],"dddd")</f>
        <v>Wednesday</v>
      </c>
      <c r="D53" s="1">
        <v>22151687</v>
      </c>
      <c r="E53" s="1">
        <v>5427163</v>
      </c>
      <c r="F53" s="1">
        <v>2105739</v>
      </c>
      <c r="G53" s="1">
        <v>1537189</v>
      </c>
      <c r="H53" s="1">
        <v>1222680</v>
      </c>
      <c r="I53" s="2">
        <f t="shared" si="0"/>
        <v>5.5195796148618387E-2</v>
      </c>
      <c r="J53" s="2">
        <f>Table1[[#This Row],[Orders]]/H46-1</f>
        <v>-0.12241464451003137</v>
      </c>
      <c r="K53" s="2">
        <f>Table3[[#This Row],[Total]]/'Channel wise traffic'!L46-1</f>
        <v>2.000001105107807E-2</v>
      </c>
      <c r="L53" s="2">
        <f>Table1[[#This Row],[Overall conversion]]/I46-1</f>
        <v>-0.13962220826808736</v>
      </c>
      <c r="M53" s="2">
        <f>Table1[[#This Row],[Menu]]/Table1[[#This Row],[Listing]]</f>
        <v>0.24499998577986409</v>
      </c>
      <c r="N53" s="2">
        <f>Table1[[#This Row],[Carts]]/Table1[[#This Row],[Menu]]</f>
        <v>0.38799995504096707</v>
      </c>
      <c r="O53" s="2">
        <f>Table1[[#This Row],[Payments]]/Table1[[#This Row],[Carts]]</f>
        <v>0.7299997768004487</v>
      </c>
      <c r="P53" s="2">
        <f>Table1[[#This Row],[Orders]]/Table1[[#This Row],[Payments]]</f>
        <v>0.79539991503972507</v>
      </c>
    </row>
    <row r="54" spans="2:16" x14ac:dyDescent="0.2">
      <c r="B54" s="15">
        <v>43517</v>
      </c>
      <c r="C54" s="39" t="str">
        <f>TEXT(Table1[[#This Row],[Date]],"dddd")</f>
        <v>Thursday</v>
      </c>
      <c r="D54" s="1">
        <v>20848646</v>
      </c>
      <c r="E54" s="1">
        <v>5003675</v>
      </c>
      <c r="F54" s="1">
        <v>1921411</v>
      </c>
      <c r="G54" s="1">
        <v>1444709</v>
      </c>
      <c r="H54" s="1">
        <v>1149121</v>
      </c>
      <c r="I54" s="2">
        <f t="shared" si="0"/>
        <v>5.5117296346247138E-2</v>
      </c>
      <c r="J54" s="2">
        <f>Table1[[#This Row],[Orders]]/H47-1</f>
        <v>-3.019825251518482E-2</v>
      </c>
      <c r="K54" s="2">
        <f>Table3[[#This Row],[Total]]/'Channel wise traffic'!L47-1</f>
        <v>-3.0303068357704799E-2</v>
      </c>
      <c r="L54" s="2">
        <f>Table1[[#This Row],[Overall conversion]]/I47-1</f>
        <v>1.0808988820465437E-4</v>
      </c>
      <c r="M54" s="2">
        <f>Table1[[#This Row],[Menu]]/Table1[[#This Row],[Listing]]</f>
        <v>0.23999999808141018</v>
      </c>
      <c r="N54" s="2">
        <f>Table1[[#This Row],[Carts]]/Table1[[#This Row],[Menu]]</f>
        <v>0.38399996002937842</v>
      </c>
      <c r="O54" s="2">
        <f>Table1[[#This Row],[Payments]]/Table1[[#This Row],[Carts]]</f>
        <v>0.75190003596315413</v>
      </c>
      <c r="P54" s="2">
        <f>Table1[[#This Row],[Orders]]/Table1[[#This Row],[Payments]]</f>
        <v>0.79539962719135826</v>
      </c>
    </row>
    <row r="55" spans="2:16" x14ac:dyDescent="0.2">
      <c r="B55" s="15">
        <v>43518</v>
      </c>
      <c r="C55" s="40" t="str">
        <f>TEXT(Table1[[#This Row],[Date]],"dddd")</f>
        <v>Friday</v>
      </c>
      <c r="D55" s="1">
        <v>22151687</v>
      </c>
      <c r="E55" s="1">
        <v>5704059</v>
      </c>
      <c r="F55" s="1">
        <v>2304440</v>
      </c>
      <c r="G55" s="1">
        <v>1749530</v>
      </c>
      <c r="H55" s="1">
        <v>1377230</v>
      </c>
      <c r="I55" s="2">
        <f t="shared" si="0"/>
        <v>6.2172691407205237E-2</v>
      </c>
      <c r="J55" s="2">
        <f>Table1[[#This Row],[Orders]]/H48-1</f>
        <v>7.1306612443905903E-2</v>
      </c>
      <c r="K55" s="2">
        <f>Table3[[#This Row],[Total]]/'Channel wise traffic'!L48-1</f>
        <v>3.0302975335167126E-2</v>
      </c>
      <c r="L55" s="2">
        <f>Table1[[#This Row],[Overall conversion]]/I48-1</f>
        <v>3.9797604387794561E-2</v>
      </c>
      <c r="M55" s="2">
        <f>Table1[[#This Row],[Menu]]/Table1[[#This Row],[Listing]]</f>
        <v>0.25749998182982631</v>
      </c>
      <c r="N55" s="2">
        <f>Table1[[#This Row],[Carts]]/Table1[[#This Row],[Menu]]</f>
        <v>0.40400002875145574</v>
      </c>
      <c r="O55" s="2">
        <f>Table1[[#This Row],[Payments]]/Table1[[#This Row],[Carts]]</f>
        <v>0.75919963201471941</v>
      </c>
      <c r="P55" s="2">
        <f>Table1[[#This Row],[Orders]]/Table1[[#This Row],[Payments]]</f>
        <v>0.78719999085468673</v>
      </c>
    </row>
    <row r="56" spans="2:16" x14ac:dyDescent="0.2">
      <c r="B56" s="15">
        <v>43519</v>
      </c>
      <c r="C56" s="38" t="str">
        <f>TEXT(Table1[[#This Row],[Date]],"dddd")</f>
        <v>Saturday</v>
      </c>
      <c r="D56" s="1">
        <v>43094160</v>
      </c>
      <c r="E56" s="1">
        <v>9049773</v>
      </c>
      <c r="F56" s="1">
        <v>2923076</v>
      </c>
      <c r="G56" s="1">
        <v>1908184</v>
      </c>
      <c r="H56" s="1">
        <v>1443732</v>
      </c>
      <c r="I56" s="2">
        <f t="shared" si="0"/>
        <v>3.3501801636230989E-2</v>
      </c>
      <c r="J56" s="2">
        <f>Table1[[#This Row],[Orders]]/H49-1</f>
        <v>-0.18364175802924843</v>
      </c>
      <c r="K56" s="2">
        <f>Table3[[#This Row],[Total]]/'Channel wise traffic'!L49-1</f>
        <v>-5.8823552536471535E-2</v>
      </c>
      <c r="L56" s="2">
        <f>Table1[[#This Row],[Overall conversion]]/I49-1</f>
        <v>-0.13261936790607654</v>
      </c>
      <c r="M56" s="2">
        <f>Table1[[#This Row],[Menu]]/Table1[[#This Row],[Listing]]</f>
        <v>0.20999998607699977</v>
      </c>
      <c r="N56" s="2">
        <f>Table1[[#This Row],[Carts]]/Table1[[#This Row],[Menu]]</f>
        <v>0.32299992497049373</v>
      </c>
      <c r="O56" s="2">
        <f>Table1[[#This Row],[Payments]]/Table1[[#This Row],[Carts]]</f>
        <v>0.65279999562105129</v>
      </c>
      <c r="P56" s="2">
        <f>Table1[[#This Row],[Orders]]/Table1[[#This Row],[Payments]]</f>
        <v>0.75659999245355791</v>
      </c>
    </row>
    <row r="57" spans="2:16" x14ac:dyDescent="0.2">
      <c r="B57" s="15">
        <v>43520</v>
      </c>
      <c r="C57" s="41" t="str">
        <f>TEXT(Table1[[#This Row],[Date]],"dddd")</f>
        <v>Sunday</v>
      </c>
      <c r="D57" s="1">
        <v>44440853</v>
      </c>
      <c r="E57" s="1">
        <v>8959276</v>
      </c>
      <c r="F57" s="1">
        <v>3168000</v>
      </c>
      <c r="G57" s="1">
        <v>2046528</v>
      </c>
      <c r="H57" s="1">
        <v>1644180</v>
      </c>
      <c r="I57" s="2">
        <f t="shared" si="0"/>
        <v>3.699703963828057E-2</v>
      </c>
      <c r="J57" s="2">
        <f>Table1[[#This Row],[Orders]]/H50-1</f>
        <v>4.0829077732684294E-2</v>
      </c>
      <c r="K57" s="2">
        <f>Table3[[#This Row],[Total]]/'Channel wise traffic'!L50-1</f>
        <v>-1.9802002472636637E-2</v>
      </c>
      <c r="L57" s="2">
        <f>Table1[[#This Row],[Overall conversion]]/I50-1</f>
        <v>6.1855927551318857E-2</v>
      </c>
      <c r="M57" s="2">
        <f>Table1[[#This Row],[Menu]]/Table1[[#This Row],[Listing]]</f>
        <v>0.201600000792064</v>
      </c>
      <c r="N57" s="2">
        <f>Table1[[#This Row],[Carts]]/Table1[[#This Row],[Menu]]</f>
        <v>0.35360000071434344</v>
      </c>
      <c r="O57" s="2">
        <f>Table1[[#This Row],[Payments]]/Table1[[#This Row],[Carts]]</f>
        <v>0.64600000000000002</v>
      </c>
      <c r="P57" s="2">
        <f>Table1[[#This Row],[Orders]]/Table1[[#This Row],[Payments]]</f>
        <v>0.80339970916596304</v>
      </c>
    </row>
    <row r="58" spans="2:16" x14ac:dyDescent="0.2">
      <c r="B58" s="15">
        <v>43521</v>
      </c>
      <c r="C58" s="29" t="str">
        <f>TEXT(Table1[[#This Row],[Date]],"dddd")</f>
        <v>Monday</v>
      </c>
      <c r="D58" s="1">
        <v>21065820</v>
      </c>
      <c r="E58" s="1">
        <v>5055796</v>
      </c>
      <c r="F58" s="1">
        <v>2042541</v>
      </c>
      <c r="G58" s="1">
        <v>1505966</v>
      </c>
      <c r="H58" s="1">
        <v>1271939</v>
      </c>
      <c r="I58" s="2">
        <f t="shared" si="0"/>
        <v>6.0379277901358691E-2</v>
      </c>
      <c r="J58" s="2">
        <f>Table1[[#This Row],[Orders]]/H51-1</f>
        <v>-0.11174962987792958</v>
      </c>
      <c r="K58" s="2">
        <f>Table3[[#This Row],[Total]]/'Channel wise traffic'!L51-1</f>
        <v>-2.9999947507378666E-2</v>
      </c>
      <c r="L58" s="2">
        <f>Table1[[#This Row],[Overall conversion]]/I51-1</f>
        <v>-8.427797764023226E-2</v>
      </c>
      <c r="M58" s="2">
        <f>Table1[[#This Row],[Menu]]/Table1[[#This Row],[Listing]]</f>
        <v>0.2399999620237902</v>
      </c>
      <c r="N58" s="2">
        <f>Table1[[#This Row],[Carts]]/Table1[[#This Row],[Menu]]</f>
        <v>0.40399988448901025</v>
      </c>
      <c r="O58" s="2">
        <f>Table1[[#This Row],[Payments]]/Table1[[#This Row],[Carts]]</f>
        <v>0.73730025492756324</v>
      </c>
      <c r="P58" s="2">
        <f>Table1[[#This Row],[Orders]]/Table1[[#This Row],[Payments]]</f>
        <v>0.84460007729258169</v>
      </c>
    </row>
    <row r="59" spans="2:16" x14ac:dyDescent="0.2">
      <c r="B59" s="15">
        <v>43522</v>
      </c>
      <c r="C59" s="30" t="str">
        <f>TEXT(Table1[[#This Row],[Date]],"dddd")</f>
        <v>Tuesday</v>
      </c>
      <c r="D59" s="1">
        <v>22368860</v>
      </c>
      <c r="E59" s="1">
        <v>5480370</v>
      </c>
      <c r="F59" s="1">
        <v>2257912</v>
      </c>
      <c r="G59" s="1">
        <v>1681241</v>
      </c>
      <c r="H59" s="1">
        <v>1364832</v>
      </c>
      <c r="I59" s="2">
        <f t="shared" si="0"/>
        <v>6.1014821497385206E-2</v>
      </c>
      <c r="J59" s="2">
        <f>Table1[[#This Row],[Orders]]/H52-1</f>
        <v>1.2004191790539451</v>
      </c>
      <c r="K59" s="2">
        <f>Table3[[#This Row],[Total]]/'Channel wise traffic'!L52-1</f>
        <v>1.980199148273698E-2</v>
      </c>
      <c r="L59" s="2">
        <f>Table1[[#This Row],[Overall conversion]]/I52-1</f>
        <v>1.157692572996929</v>
      </c>
      <c r="M59" s="2">
        <f>Table1[[#This Row],[Menu]]/Table1[[#This Row],[Listing]]</f>
        <v>0.24499996870649643</v>
      </c>
      <c r="N59" s="2">
        <f>Table1[[#This Row],[Carts]]/Table1[[#This Row],[Menu]]</f>
        <v>0.41199991971345001</v>
      </c>
      <c r="O59" s="2">
        <f>Table1[[#This Row],[Payments]]/Table1[[#This Row],[Carts]]</f>
        <v>0.74459987811748196</v>
      </c>
      <c r="P59" s="2">
        <f>Table1[[#This Row],[Orders]]/Table1[[#This Row],[Payments]]</f>
        <v>0.81180033082704983</v>
      </c>
    </row>
    <row r="60" spans="2:16" x14ac:dyDescent="0.2">
      <c r="B60" s="15">
        <v>43523</v>
      </c>
      <c r="C60" s="27" t="str">
        <f>TEXT(Table1[[#This Row],[Date]],"dddd")</f>
        <v>Wednesday</v>
      </c>
      <c r="D60" s="1">
        <v>21500167</v>
      </c>
      <c r="E60" s="1">
        <v>5482542</v>
      </c>
      <c r="F60" s="1">
        <v>2105296</v>
      </c>
      <c r="G60" s="1">
        <v>1613709</v>
      </c>
      <c r="H60" s="1">
        <v>1323241</v>
      </c>
      <c r="I60" s="2">
        <f t="shared" si="0"/>
        <v>6.1545614971269758E-2</v>
      </c>
      <c r="J60" s="2">
        <f>Table1[[#This Row],[Orders]]/H53-1</f>
        <v>8.2246376811594191E-2</v>
      </c>
      <c r="K60" s="2">
        <f>Table3[[#This Row],[Total]]/'Channel wise traffic'!L53-1</f>
        <v>-2.9411712923870126E-2</v>
      </c>
      <c r="L60" s="2">
        <f>Table1[[#This Row],[Overall conversion]]/I53-1</f>
        <v>0.11504171088598958</v>
      </c>
      <c r="M60" s="2">
        <f>Table1[[#This Row],[Menu]]/Table1[[#This Row],[Listing]]</f>
        <v>0.25499997279090902</v>
      </c>
      <c r="N60" s="2">
        <f>Table1[[#This Row],[Carts]]/Table1[[#This Row],[Menu]]</f>
        <v>0.38399997665316565</v>
      </c>
      <c r="O60" s="2">
        <f>Table1[[#This Row],[Payments]]/Table1[[#This Row],[Carts]]</f>
        <v>0.76649981760284536</v>
      </c>
      <c r="P60" s="2">
        <f>Table1[[#This Row],[Orders]]/Table1[[#This Row],[Payments]]</f>
        <v>0.81999976451764223</v>
      </c>
    </row>
    <row r="61" spans="2:16" x14ac:dyDescent="0.2">
      <c r="B61" s="15">
        <v>43524</v>
      </c>
      <c r="C61" s="39" t="str">
        <f>TEXT(Table1[[#This Row],[Date]],"dddd")</f>
        <v>Thursday</v>
      </c>
      <c r="D61" s="1">
        <v>22586034</v>
      </c>
      <c r="E61" s="1">
        <v>5759438</v>
      </c>
      <c r="F61" s="1">
        <v>2280737</v>
      </c>
      <c r="G61" s="1">
        <v>1648289</v>
      </c>
      <c r="H61" s="1">
        <v>1405660</v>
      </c>
      <c r="I61" s="2">
        <f t="shared" si="0"/>
        <v>6.2235804656984049E-2</v>
      </c>
      <c r="J61" s="2">
        <f>Table1[[#This Row],[Orders]]/H54-1</f>
        <v>0.22324803045110131</v>
      </c>
      <c r="K61" s="2">
        <f>Table3[[#This Row],[Total]]/'Channel wise traffic'!L54-1</f>
        <v>8.3333329336271023E-2</v>
      </c>
      <c r="L61" s="2">
        <f>Table1[[#This Row],[Overall conversion]]/I54-1</f>
        <v>0.12915198644756454</v>
      </c>
      <c r="M61" s="2">
        <f>Table1[[#This Row],[Menu]]/Table1[[#This Row],[Listing]]</f>
        <v>0.25499997033565081</v>
      </c>
      <c r="N61" s="2">
        <f>Table1[[#This Row],[Carts]]/Table1[[#This Row],[Menu]]</f>
        <v>0.39599992221463276</v>
      </c>
      <c r="O61" s="2">
        <f>Table1[[#This Row],[Payments]]/Table1[[#This Row],[Carts]]</f>
        <v>0.72270016227210765</v>
      </c>
      <c r="P61" s="2">
        <f>Table1[[#This Row],[Orders]]/Table1[[#This Row],[Payments]]</f>
        <v>0.85279947873218831</v>
      </c>
    </row>
    <row r="62" spans="2:16" x14ac:dyDescent="0.2">
      <c r="B62" s="15">
        <v>43525</v>
      </c>
      <c r="C62" s="40" t="str">
        <f>TEXT(Table1[[#This Row],[Date]],"dddd")</f>
        <v>Friday</v>
      </c>
      <c r="D62" s="1">
        <v>22368860</v>
      </c>
      <c r="E62" s="1">
        <v>5815903</v>
      </c>
      <c r="F62" s="1">
        <v>2442679</v>
      </c>
      <c r="G62" s="1">
        <v>1872313</v>
      </c>
      <c r="H62" s="1">
        <v>1458532</v>
      </c>
      <c r="I62" s="2">
        <f t="shared" si="0"/>
        <v>6.5203680473658474E-2</v>
      </c>
      <c r="J62" s="2">
        <f>Table1[[#This Row],[Orders]]/H55-1</f>
        <v>5.9032986501891482E-2</v>
      </c>
      <c r="K62" s="2">
        <f>Table3[[#This Row],[Total]]/'Channel wise traffic'!L55-1</f>
        <v>9.8039043079567456E-3</v>
      </c>
      <c r="L62" s="2">
        <f>Table1[[#This Row],[Overall conversion]]/I55-1</f>
        <v>4.8751131692233107E-2</v>
      </c>
      <c r="M62" s="2">
        <f>Table1[[#This Row],[Menu]]/Table1[[#This Row],[Listing]]</f>
        <v>0.25999997317699697</v>
      </c>
      <c r="N62" s="2">
        <f>Table1[[#This Row],[Carts]]/Table1[[#This Row],[Menu]]</f>
        <v>0.41999995529499029</v>
      </c>
      <c r="O62" s="2">
        <f>Table1[[#This Row],[Payments]]/Table1[[#This Row],[Carts]]</f>
        <v>0.76649981434318626</v>
      </c>
      <c r="P62" s="2">
        <f>Table1[[#This Row],[Orders]]/Table1[[#This Row],[Payments]]</f>
        <v>0.77900009239908075</v>
      </c>
    </row>
    <row r="63" spans="2:16" x14ac:dyDescent="0.2">
      <c r="B63" s="15">
        <v>43526</v>
      </c>
      <c r="C63" s="38" t="str">
        <f>TEXT(Table1[[#This Row],[Date]],"dddd")</f>
        <v>Saturday</v>
      </c>
      <c r="D63" s="1">
        <v>46685340</v>
      </c>
      <c r="E63" s="1">
        <v>9803921</v>
      </c>
      <c r="F63" s="1">
        <v>3333333</v>
      </c>
      <c r="G63" s="1">
        <v>1110666</v>
      </c>
      <c r="H63" s="1">
        <v>900972</v>
      </c>
      <c r="I63" s="2">
        <f t="shared" si="0"/>
        <v>1.9298820571939712E-2</v>
      </c>
      <c r="J63" s="2">
        <f>Table1[[#This Row],[Orders]]/H56-1</f>
        <v>-0.37594234941110949</v>
      </c>
      <c r="K63" s="2">
        <f>Table3[[#This Row],[Total]]/'Channel wise traffic'!L56-1</f>
        <v>8.3333360405835055E-2</v>
      </c>
      <c r="L63" s="2">
        <f>Table1[[#This Row],[Overall conversion]]/I56-1</f>
        <v>-0.42394678407179354</v>
      </c>
      <c r="M63" s="2">
        <f>Table1[[#This Row],[Menu]]/Table1[[#This Row],[Listing]]</f>
        <v>0.20999999143199985</v>
      </c>
      <c r="N63" s="2">
        <f>Table1[[#This Row],[Carts]]/Table1[[#This Row],[Menu]]</f>
        <v>0.33999998571999918</v>
      </c>
      <c r="O63" s="2">
        <f>Table1[[#This Row],[Payments]]/Table1[[#This Row],[Carts]]</f>
        <v>0.33319983331998332</v>
      </c>
      <c r="P63" s="2">
        <f>Table1[[#This Row],[Orders]]/Table1[[#This Row],[Payments]]</f>
        <v>0.81119976662651061</v>
      </c>
    </row>
    <row r="64" spans="2:16" x14ac:dyDescent="0.2">
      <c r="B64" s="15">
        <v>43527</v>
      </c>
      <c r="C64" s="41" t="str">
        <f>TEXT(Table1[[#This Row],[Date]],"dddd")</f>
        <v>Sunday</v>
      </c>
      <c r="D64" s="1">
        <v>43991955</v>
      </c>
      <c r="E64" s="1">
        <v>8961161</v>
      </c>
      <c r="F64" s="1">
        <v>2924923</v>
      </c>
      <c r="G64" s="1">
        <v>2088395</v>
      </c>
      <c r="H64" s="1">
        <v>1694106</v>
      </c>
      <c r="I64" s="2">
        <f t="shared" si="0"/>
        <v>3.8509450193791116E-2</v>
      </c>
      <c r="J64" s="2">
        <f>Table1[[#This Row],[Orders]]/H57-1</f>
        <v>3.03652884720651E-2</v>
      </c>
      <c r="K64" s="2">
        <f>Table3[[#This Row],[Total]]/'Channel wise traffic'!L57-1</f>
        <v>-1.0100976689217722E-2</v>
      </c>
      <c r="L64" s="2">
        <f>Table1[[#This Row],[Overall conversion]]/I57-1</f>
        <v>4.0879231697923846E-2</v>
      </c>
      <c r="M64" s="2">
        <f>Table1[[#This Row],[Menu]]/Table1[[#This Row],[Listing]]</f>
        <v>0.20369999469221134</v>
      </c>
      <c r="N64" s="2">
        <f>Table1[[#This Row],[Carts]]/Table1[[#This Row],[Menu]]</f>
        <v>0.3264000055349971</v>
      </c>
      <c r="O64" s="2">
        <f>Table1[[#This Row],[Payments]]/Table1[[#This Row],[Carts]]</f>
        <v>0.71399999247843449</v>
      </c>
      <c r="P64" s="2">
        <f>Table1[[#This Row],[Orders]]/Table1[[#This Row],[Payments]]</f>
        <v>0.81119998850792119</v>
      </c>
    </row>
    <row r="65" spans="2:16" x14ac:dyDescent="0.2">
      <c r="B65" s="15">
        <v>43528</v>
      </c>
      <c r="C65" s="29" t="str">
        <f>TEXT(Table1[[#This Row],[Date]],"dddd")</f>
        <v>Monday</v>
      </c>
      <c r="D65" s="1">
        <v>21717340</v>
      </c>
      <c r="E65" s="1">
        <v>5700801</v>
      </c>
      <c r="F65" s="1">
        <v>2371533</v>
      </c>
      <c r="G65" s="1">
        <v>1765843</v>
      </c>
      <c r="H65" s="1">
        <v>1375592</v>
      </c>
      <c r="I65" s="2">
        <f t="shared" si="0"/>
        <v>6.3340722206310721E-2</v>
      </c>
      <c r="J65" s="2">
        <f>Table1[[#This Row],[Orders]]/H58-1</f>
        <v>8.1492115581014435E-2</v>
      </c>
      <c r="K65" s="2">
        <f>Table3[[#This Row],[Total]]/'Channel wise traffic'!L58-1</f>
        <v>3.0927779261751054E-2</v>
      </c>
      <c r="L65" s="2">
        <f>Table1[[#This Row],[Overall conversion]]/I58-1</f>
        <v>4.9047362073294742E-2</v>
      </c>
      <c r="M65" s="2">
        <f>Table1[[#This Row],[Menu]]/Table1[[#This Row],[Listing]]</f>
        <v>0.2624999654653839</v>
      </c>
      <c r="N65" s="2">
        <f>Table1[[#This Row],[Carts]]/Table1[[#This Row],[Menu]]</f>
        <v>0.4159999621105876</v>
      </c>
      <c r="O65" s="2">
        <f>Table1[[#This Row],[Payments]]/Table1[[#This Row],[Carts]]</f>
        <v>0.74459980105695345</v>
      </c>
      <c r="P65" s="2">
        <f>Table1[[#This Row],[Orders]]/Table1[[#This Row],[Payments]]</f>
        <v>0.77900017158943347</v>
      </c>
    </row>
    <row r="66" spans="2:16" x14ac:dyDescent="0.2">
      <c r="B66" s="15">
        <v>43529</v>
      </c>
      <c r="C66" s="30" t="str">
        <f>TEXT(Table1[[#This Row],[Date]],"dddd")</f>
        <v>Tuesday</v>
      </c>
      <c r="D66" s="1">
        <v>21717340</v>
      </c>
      <c r="E66" s="1">
        <v>5266455</v>
      </c>
      <c r="F66" s="1">
        <v>2001252</v>
      </c>
      <c r="G66" s="1">
        <v>1490132</v>
      </c>
      <c r="H66" s="1">
        <v>1258566</v>
      </c>
      <c r="I66" s="2">
        <f t="shared" si="0"/>
        <v>5.7952124891906653E-2</v>
      </c>
      <c r="J66" s="2">
        <f>Table1[[#This Row],[Orders]]/H59-1</f>
        <v>-7.7860132236055479E-2</v>
      </c>
      <c r="K66" s="2">
        <f>Table3[[#This Row],[Total]]/'Channel wise traffic'!L59-1</f>
        <v>-2.9126207515823954E-2</v>
      </c>
      <c r="L66" s="2">
        <f>Table1[[#This Row],[Overall conversion]]/I59-1</f>
        <v>-5.019594469533617E-2</v>
      </c>
      <c r="M66" s="2">
        <f>Table1[[#This Row],[Menu]]/Table1[[#This Row],[Listing]]</f>
        <v>0.24250000230230775</v>
      </c>
      <c r="N66" s="2">
        <f>Table1[[#This Row],[Carts]]/Table1[[#This Row],[Menu]]</f>
        <v>0.37999982910705588</v>
      </c>
      <c r="O66" s="2">
        <f>Table1[[#This Row],[Payments]]/Table1[[#This Row],[Carts]]</f>
        <v>0.74459988047482273</v>
      </c>
      <c r="P66" s="2">
        <f>Table1[[#This Row],[Orders]]/Table1[[#This Row],[Payments]]</f>
        <v>0.84460034413058704</v>
      </c>
    </row>
    <row r="67" spans="2:16" x14ac:dyDescent="0.2">
      <c r="B67" s="15">
        <v>43530</v>
      </c>
      <c r="C67" s="27" t="str">
        <f>TEXT(Table1[[#This Row],[Date]],"dddd")</f>
        <v>Wednesday</v>
      </c>
      <c r="D67" s="1">
        <v>21065820</v>
      </c>
      <c r="E67" s="1">
        <v>5161125</v>
      </c>
      <c r="F67" s="1">
        <v>2002516</v>
      </c>
      <c r="G67" s="1">
        <v>1417982</v>
      </c>
      <c r="H67" s="1">
        <v>1104608</v>
      </c>
      <c r="I67" s="2">
        <f t="shared" si="0"/>
        <v>5.2436031448099336E-2</v>
      </c>
      <c r="J67" s="2">
        <f>Table1[[#This Row],[Orders]]/H60-1</f>
        <v>-0.16522538222440208</v>
      </c>
      <c r="K67" s="2">
        <f>Table3[[#This Row],[Total]]/'Channel wise traffic'!L60-1</f>
        <v>-2.0202030068046883E-2</v>
      </c>
      <c r="L67" s="2">
        <f>Table1[[#This Row],[Overall conversion]]/I60-1</f>
        <v>-0.14801352667323064</v>
      </c>
      <c r="M67" s="2">
        <f>Table1[[#This Row],[Menu]]/Table1[[#This Row],[Listing]]</f>
        <v>0.24499995727676396</v>
      </c>
      <c r="N67" s="2">
        <f>Table1[[#This Row],[Carts]]/Table1[[#This Row],[Menu]]</f>
        <v>0.38799990312189686</v>
      </c>
      <c r="O67" s="2">
        <f>Table1[[#This Row],[Payments]]/Table1[[#This Row],[Carts]]</f>
        <v>0.70810020993590062</v>
      </c>
      <c r="P67" s="2">
        <f>Table1[[#This Row],[Orders]]/Table1[[#This Row],[Payments]]</f>
        <v>0.77900001551500653</v>
      </c>
    </row>
    <row r="68" spans="2:16" x14ac:dyDescent="0.2">
      <c r="B68" s="15">
        <v>43531</v>
      </c>
      <c r="C68" s="39" t="str">
        <f>TEXT(Table1[[#This Row],[Date]],"dddd")</f>
        <v>Thursday</v>
      </c>
      <c r="D68" s="1">
        <v>21717340</v>
      </c>
      <c r="E68" s="1">
        <v>5157868</v>
      </c>
      <c r="F68" s="1">
        <v>2042515</v>
      </c>
      <c r="G68" s="1">
        <v>1446305</v>
      </c>
      <c r="H68" s="1">
        <v>1221549</v>
      </c>
      <c r="I68" s="2">
        <f t="shared" ref="I68:I131" si="1">H68/D68</f>
        <v>5.624763437879593E-2</v>
      </c>
      <c r="J68" s="2">
        <f>Table1[[#This Row],[Orders]]/H61-1</f>
        <v>-0.13097833046398133</v>
      </c>
      <c r="K68" s="2">
        <f>Table3[[#This Row],[Total]]/'Channel wise traffic'!L61-1</f>
        <v>-3.8461558896224046E-2</v>
      </c>
      <c r="L68" s="2">
        <f>Table1[[#This Row],[Overall conversion]]/I61-1</f>
        <v>-9.6217447676498091E-2</v>
      </c>
      <c r="M68" s="2">
        <f>Table1[[#This Row],[Menu]]/Table1[[#This Row],[Listing]]</f>
        <v>0.23749998848846129</v>
      </c>
      <c r="N68" s="2">
        <f>Table1[[#This Row],[Carts]]/Table1[[#This Row],[Menu]]</f>
        <v>0.3959998588564112</v>
      </c>
      <c r="O68" s="2">
        <f>Table1[[#This Row],[Payments]]/Table1[[#This Row],[Carts]]</f>
        <v>0.70810006291263472</v>
      </c>
      <c r="P68" s="2">
        <f>Table1[[#This Row],[Orders]]/Table1[[#This Row],[Payments]]</f>
        <v>0.84459985964232998</v>
      </c>
    </row>
    <row r="69" spans="2:16" x14ac:dyDescent="0.2">
      <c r="B69" s="15">
        <v>43532</v>
      </c>
      <c r="C69" s="40" t="str">
        <f>TEXT(Table1[[#This Row],[Date]],"dddd")</f>
        <v>Friday</v>
      </c>
      <c r="D69" s="1">
        <v>21717340</v>
      </c>
      <c r="E69" s="1">
        <v>5700801</v>
      </c>
      <c r="F69" s="1">
        <v>2394336</v>
      </c>
      <c r="G69" s="1">
        <v>1730387</v>
      </c>
      <c r="H69" s="1">
        <v>1390539</v>
      </c>
      <c r="I69" s="2">
        <f t="shared" si="1"/>
        <v>6.402897408246129E-2</v>
      </c>
      <c r="J69" s="2">
        <f>Table1[[#This Row],[Orders]]/H62-1</f>
        <v>-4.6617420803931608E-2</v>
      </c>
      <c r="K69" s="2">
        <f>Table3[[#This Row],[Total]]/'Channel wise traffic'!L62-1</f>
        <v>-2.9126207515823954E-2</v>
      </c>
      <c r="L69" s="2">
        <f>Table1[[#This Row],[Overall conversion]]/I62-1</f>
        <v>-1.8015952207970032E-2</v>
      </c>
      <c r="M69" s="2">
        <f>Table1[[#This Row],[Menu]]/Table1[[#This Row],[Listing]]</f>
        <v>0.2624999654653839</v>
      </c>
      <c r="N69" s="2">
        <f>Table1[[#This Row],[Carts]]/Table1[[#This Row],[Menu]]</f>
        <v>0.41999992632614258</v>
      </c>
      <c r="O69" s="2">
        <f>Table1[[#This Row],[Payments]]/Table1[[#This Row],[Carts]]</f>
        <v>0.72270015570078716</v>
      </c>
      <c r="P69" s="2">
        <f>Table1[[#This Row],[Orders]]/Table1[[#This Row],[Payments]]</f>
        <v>0.80360000392975672</v>
      </c>
    </row>
    <row r="70" spans="2:16" x14ac:dyDescent="0.2">
      <c r="B70" s="15">
        <v>43533</v>
      </c>
      <c r="C70" s="38" t="str">
        <f>TEXT(Table1[[#This Row],[Date]],"dddd")</f>
        <v>Saturday</v>
      </c>
      <c r="D70" s="1">
        <v>46685340</v>
      </c>
      <c r="E70" s="1">
        <v>9705882</v>
      </c>
      <c r="F70" s="1">
        <v>3267000</v>
      </c>
      <c r="G70" s="1">
        <v>2310422</v>
      </c>
      <c r="H70" s="1">
        <v>1820150</v>
      </c>
      <c r="I70" s="2">
        <f t="shared" si="1"/>
        <v>3.8987613670586958E-2</v>
      </c>
      <c r="J70" s="2">
        <f>Table1[[#This Row],[Orders]]/H63-1</f>
        <v>1.0202070652584099</v>
      </c>
      <c r="K70" s="2">
        <f>Table3[[#This Row],[Total]]/'Channel wise traffic'!L63-1</f>
        <v>0</v>
      </c>
      <c r="L70" s="2">
        <f>Table1[[#This Row],[Overall conversion]]/I63-1</f>
        <v>1.0202070652584103</v>
      </c>
      <c r="M70" s="2">
        <f>Table1[[#This Row],[Menu]]/Table1[[#This Row],[Listing]]</f>
        <v>0.20789999601587994</v>
      </c>
      <c r="N70" s="2">
        <f>Table1[[#This Row],[Carts]]/Table1[[#This Row],[Menu]]</f>
        <v>0.33660001224000047</v>
      </c>
      <c r="O70" s="2">
        <f>Table1[[#This Row],[Payments]]/Table1[[#This Row],[Carts]]</f>
        <v>0.70719987756351388</v>
      </c>
      <c r="P70" s="2">
        <f>Table1[[#This Row],[Orders]]/Table1[[#This Row],[Payments]]</f>
        <v>0.78779980453787235</v>
      </c>
    </row>
    <row r="71" spans="2:16" x14ac:dyDescent="0.2">
      <c r="B71" s="15">
        <v>43534</v>
      </c>
      <c r="C71" s="41" t="str">
        <f>TEXT(Table1[[#This Row],[Date]],"dddd")</f>
        <v>Sunday</v>
      </c>
      <c r="D71" s="1">
        <v>46236443</v>
      </c>
      <c r="E71" s="1">
        <v>10098039</v>
      </c>
      <c r="F71" s="1">
        <v>3502000</v>
      </c>
      <c r="G71" s="1">
        <v>2262292</v>
      </c>
      <c r="H71" s="1">
        <v>1711650</v>
      </c>
      <c r="I71" s="2">
        <f t="shared" si="1"/>
        <v>3.7019499964562587E-2</v>
      </c>
      <c r="J71" s="2">
        <f>Table1[[#This Row],[Orders]]/H64-1</f>
        <v>1.0355904530176874E-2</v>
      </c>
      <c r="K71" s="2">
        <f>Table3[[#This Row],[Total]]/'Channel wise traffic'!L64-1</f>
        <v>5.1020374066121921E-2</v>
      </c>
      <c r="L71" s="2">
        <f>Table1[[#This Row],[Overall conversion]]/I64-1</f>
        <v>-3.8690508997938244E-2</v>
      </c>
      <c r="M71" s="2">
        <f>Table1[[#This Row],[Menu]]/Table1[[#This Row],[Listing]]</f>
        <v>0.21839999672985225</v>
      </c>
      <c r="N71" s="2">
        <f>Table1[[#This Row],[Carts]]/Table1[[#This Row],[Menu]]</f>
        <v>0.34680000740737882</v>
      </c>
      <c r="O71" s="2">
        <f>Table1[[#This Row],[Payments]]/Table1[[#This Row],[Carts]]</f>
        <v>0.64600000000000002</v>
      </c>
      <c r="P71" s="2">
        <f>Table1[[#This Row],[Orders]]/Table1[[#This Row],[Payments]]</f>
        <v>0.75659994377383644</v>
      </c>
    </row>
    <row r="72" spans="2:16" x14ac:dyDescent="0.2">
      <c r="B72" s="15">
        <v>43535</v>
      </c>
      <c r="C72" s="29" t="str">
        <f>TEXT(Table1[[#This Row],[Date]],"dddd")</f>
        <v>Monday</v>
      </c>
      <c r="D72" s="1">
        <v>21282993</v>
      </c>
      <c r="E72" s="1">
        <v>5107918</v>
      </c>
      <c r="F72" s="1">
        <v>2104462</v>
      </c>
      <c r="G72" s="1">
        <v>1459444</v>
      </c>
      <c r="H72" s="1">
        <v>1220679</v>
      </c>
      <c r="I72" s="2">
        <f t="shared" si="1"/>
        <v>5.735466811458332E-2</v>
      </c>
      <c r="J72" s="2">
        <f>Table1[[#This Row],[Orders]]/H65-1</f>
        <v>-0.11261551390237801</v>
      </c>
      <c r="K72" s="2">
        <f>Table3[[#This Row],[Total]]/'Channel wise traffic'!L65-1</f>
        <v>-1.9999965004919074E-2</v>
      </c>
      <c r="L72" s="2">
        <f>Table1[[#This Row],[Overall conversion]]/I65-1</f>
        <v>-9.4505617921909368E-2</v>
      </c>
      <c r="M72" s="2">
        <f>Table1[[#This Row],[Menu]]/Table1[[#This Row],[Listing]]</f>
        <v>0.23999998496452074</v>
      </c>
      <c r="N72" s="2">
        <f>Table1[[#This Row],[Carts]]/Table1[[#This Row],[Menu]]</f>
        <v>0.41199995771271192</v>
      </c>
      <c r="O72" s="2">
        <f>Table1[[#This Row],[Payments]]/Table1[[#This Row],[Carts]]</f>
        <v>0.69349981135321048</v>
      </c>
      <c r="P72" s="2">
        <f>Table1[[#This Row],[Orders]]/Table1[[#This Row],[Payments]]</f>
        <v>0.83640002631138977</v>
      </c>
    </row>
    <row r="73" spans="2:16" x14ac:dyDescent="0.2">
      <c r="B73" s="15">
        <v>43536</v>
      </c>
      <c r="C73" s="30" t="str">
        <f>TEXT(Table1[[#This Row],[Date]],"dddd")</f>
        <v>Tuesday</v>
      </c>
      <c r="D73" s="1">
        <v>21500167</v>
      </c>
      <c r="E73" s="1">
        <v>5428792</v>
      </c>
      <c r="F73" s="1">
        <v>2149801</v>
      </c>
      <c r="G73" s="1">
        <v>1600742</v>
      </c>
      <c r="H73" s="1">
        <v>1299482</v>
      </c>
      <c r="I73" s="2">
        <f t="shared" si="1"/>
        <v>6.04405537873264E-2</v>
      </c>
      <c r="J73" s="2">
        <f>Table1[[#This Row],[Orders]]/H66-1</f>
        <v>3.2510015366695066E-2</v>
      </c>
      <c r="K73" s="2">
        <f>Table3[[#This Row],[Total]]/'Channel wise traffic'!L66-1</f>
        <v>-9.9999364563004844E-3</v>
      </c>
      <c r="L73" s="2">
        <f>Table1[[#This Row],[Overall conversion]]/I66-1</f>
        <v>4.2939390057935123E-2</v>
      </c>
      <c r="M73" s="2">
        <f>Table1[[#This Row],[Menu]]/Table1[[#This Row],[Listing]]</f>
        <v>0.25249999220936281</v>
      </c>
      <c r="N73" s="2">
        <f>Table1[[#This Row],[Carts]]/Table1[[#This Row],[Menu]]</f>
        <v>0.39599988358367755</v>
      </c>
      <c r="O73" s="2">
        <f>Table1[[#This Row],[Payments]]/Table1[[#This Row],[Carts]]</f>
        <v>0.74460008158894708</v>
      </c>
      <c r="P73" s="2">
        <f>Table1[[#This Row],[Orders]]/Table1[[#This Row],[Payments]]</f>
        <v>0.81179977785302071</v>
      </c>
    </row>
    <row r="74" spans="2:16" x14ac:dyDescent="0.2">
      <c r="B74" s="15">
        <v>43537</v>
      </c>
      <c r="C74" s="27" t="str">
        <f>TEXT(Table1[[#This Row],[Date]],"dddd")</f>
        <v>Wednesday</v>
      </c>
      <c r="D74" s="1">
        <v>21717340</v>
      </c>
      <c r="E74" s="1">
        <v>5700801</v>
      </c>
      <c r="F74" s="1">
        <v>2166304</v>
      </c>
      <c r="G74" s="1">
        <v>1533960</v>
      </c>
      <c r="H74" s="1">
        <v>1232690</v>
      </c>
      <c r="I74" s="2">
        <f t="shared" si="1"/>
        <v>5.6760634589687317E-2</v>
      </c>
      <c r="J74" s="2">
        <f>Table1[[#This Row],[Orders]]/H67-1</f>
        <v>0.11595244647875091</v>
      </c>
      <c r="K74" s="2">
        <f>Table3[[#This Row],[Total]]/'Channel wise traffic'!L67-1</f>
        <v>3.0927779261751054E-2</v>
      </c>
      <c r="L74" s="2">
        <f>Table1[[#This Row],[Overall conversion]]/I67-1</f>
        <v>8.2473883361452227E-2</v>
      </c>
      <c r="M74" s="2">
        <f>Table1[[#This Row],[Menu]]/Table1[[#This Row],[Listing]]</f>
        <v>0.2624999654653839</v>
      </c>
      <c r="N74" s="2">
        <f>Table1[[#This Row],[Carts]]/Table1[[#This Row],[Menu]]</f>
        <v>0.37999993334270044</v>
      </c>
      <c r="O74" s="2">
        <f>Table1[[#This Row],[Payments]]/Table1[[#This Row],[Carts]]</f>
        <v>0.70810006351832433</v>
      </c>
      <c r="P74" s="2">
        <f>Table1[[#This Row],[Orders]]/Table1[[#This Row],[Payments]]</f>
        <v>0.80359983311168481</v>
      </c>
    </row>
    <row r="75" spans="2:16" x14ac:dyDescent="0.2">
      <c r="B75" s="15">
        <v>43538</v>
      </c>
      <c r="C75" s="39" t="str">
        <f>TEXT(Table1[[#This Row],[Date]],"dddd")</f>
        <v>Thursday</v>
      </c>
      <c r="D75" s="1">
        <v>22803207</v>
      </c>
      <c r="E75" s="1">
        <v>5415761</v>
      </c>
      <c r="F75" s="1">
        <v>2144641</v>
      </c>
      <c r="G75" s="1">
        <v>1628211</v>
      </c>
      <c r="H75" s="1">
        <v>1268377</v>
      </c>
      <c r="I75" s="2">
        <f t="shared" si="1"/>
        <v>5.5622746397030909E-2</v>
      </c>
      <c r="J75" s="2">
        <f>Table1[[#This Row],[Orders]]/H68-1</f>
        <v>3.8334933760332257E-2</v>
      </c>
      <c r="K75" s="2">
        <f>Table3[[#This Row],[Total]]/'Channel wise traffic'!L68-1</f>
        <v>5.0000004604615844E-2</v>
      </c>
      <c r="L75" s="2">
        <f>Table1[[#This Row],[Overall conversion]]/I68-1</f>
        <v>-1.1109586894921697E-2</v>
      </c>
      <c r="M75" s="2">
        <f>Table1[[#This Row],[Menu]]/Table1[[#This Row],[Listing]]</f>
        <v>0.23749997094706898</v>
      </c>
      <c r="N75" s="2">
        <f>Table1[[#This Row],[Carts]]/Table1[[#This Row],[Menu]]</f>
        <v>0.39599993426593233</v>
      </c>
      <c r="O75" s="2">
        <f>Table1[[#This Row],[Payments]]/Table1[[#This Row],[Carts]]</f>
        <v>0.75919979148025241</v>
      </c>
      <c r="P75" s="2">
        <f>Table1[[#This Row],[Orders]]/Table1[[#This Row],[Payments]]</f>
        <v>0.77900038754190948</v>
      </c>
    </row>
    <row r="76" spans="2:16" x14ac:dyDescent="0.2">
      <c r="B76" s="15">
        <v>43539</v>
      </c>
      <c r="C76" s="40" t="str">
        <f>TEXT(Table1[[#This Row],[Date]],"dddd")</f>
        <v>Friday</v>
      </c>
      <c r="D76" s="1">
        <v>21500167</v>
      </c>
      <c r="E76" s="1">
        <v>5106289</v>
      </c>
      <c r="F76" s="1">
        <v>2124216</v>
      </c>
      <c r="G76" s="1">
        <v>1519664</v>
      </c>
      <c r="H76" s="1">
        <v>1183818</v>
      </c>
      <c r="I76" s="2">
        <f t="shared" si="1"/>
        <v>5.5060874643438819E-2</v>
      </c>
      <c r="J76" s="2">
        <f>Table1[[#This Row],[Orders]]/H69-1</f>
        <v>-0.14866249706049239</v>
      </c>
      <c r="K76" s="2">
        <f>Table3[[#This Row],[Total]]/'Channel wise traffic'!L69-1</f>
        <v>-9.9999364563004844E-3</v>
      </c>
      <c r="L76" s="2">
        <f>Table1[[#This Row],[Overall conversion]]/I69-1</f>
        <v>-0.14006314434263278</v>
      </c>
      <c r="M76" s="2">
        <f>Table1[[#This Row],[Menu]]/Table1[[#This Row],[Listing]]</f>
        <v>0.23749996918628585</v>
      </c>
      <c r="N76" s="2">
        <f>Table1[[#This Row],[Carts]]/Table1[[#This Row],[Menu]]</f>
        <v>0.41599995613252599</v>
      </c>
      <c r="O76" s="2">
        <f>Table1[[#This Row],[Payments]]/Table1[[#This Row],[Carts]]</f>
        <v>0.71539994049569344</v>
      </c>
      <c r="P76" s="2">
        <f>Table1[[#This Row],[Orders]]/Table1[[#This Row],[Payments]]</f>
        <v>0.77899983154170926</v>
      </c>
    </row>
    <row r="77" spans="2:16" x14ac:dyDescent="0.2">
      <c r="B77" s="15">
        <v>43540</v>
      </c>
      <c r="C77" s="38" t="str">
        <f>TEXT(Table1[[#This Row],[Date]],"dddd")</f>
        <v>Saturday</v>
      </c>
      <c r="D77" s="1">
        <v>42645263</v>
      </c>
      <c r="E77" s="1">
        <v>9313725</v>
      </c>
      <c r="F77" s="1">
        <v>3293333</v>
      </c>
      <c r="G77" s="1">
        <v>2217072</v>
      </c>
      <c r="H77" s="1">
        <v>1815781</v>
      </c>
      <c r="I77" s="2">
        <f t="shared" si="1"/>
        <v>4.2578726739239479E-2</v>
      </c>
      <c r="J77" s="2">
        <f>Table1[[#This Row],[Orders]]/H70-1</f>
        <v>-2.4003516193720209E-3</v>
      </c>
      <c r="K77" s="2">
        <f>Table3[[#This Row],[Total]]/'Channel wise traffic'!L70-1</f>
        <v>-8.6538474102115903E-2</v>
      </c>
      <c r="L77" s="2">
        <f>Table1[[#This Row],[Overall conversion]]/I70-1</f>
        <v>9.2109075948952679E-2</v>
      </c>
      <c r="M77" s="2">
        <f>Table1[[#This Row],[Menu]]/Table1[[#This Row],[Listing]]</f>
        <v>0.21839998970108357</v>
      </c>
      <c r="N77" s="2">
        <f>Table1[[#This Row],[Carts]]/Table1[[#This Row],[Menu]]</f>
        <v>0.35359998282105171</v>
      </c>
      <c r="O77" s="2">
        <f>Table1[[#This Row],[Payments]]/Table1[[#This Row],[Carts]]</f>
        <v>0.67320006813765876</v>
      </c>
      <c r="P77" s="2">
        <f>Table1[[#This Row],[Orders]]/Table1[[#This Row],[Payments]]</f>
        <v>0.81899956338810831</v>
      </c>
    </row>
    <row r="78" spans="2:16" x14ac:dyDescent="0.2">
      <c r="B78" s="15">
        <v>43541</v>
      </c>
      <c r="C78" s="41" t="str">
        <f>TEXT(Table1[[#This Row],[Date]],"dddd")</f>
        <v>Sunday</v>
      </c>
      <c r="D78" s="1">
        <v>42645263</v>
      </c>
      <c r="E78" s="1">
        <v>8686840</v>
      </c>
      <c r="F78" s="1">
        <v>2894455</v>
      </c>
      <c r="G78" s="1">
        <v>1968229</v>
      </c>
      <c r="H78" s="1">
        <v>1504514</v>
      </c>
      <c r="I78" s="2">
        <f t="shared" si="1"/>
        <v>3.5279744903906445E-2</v>
      </c>
      <c r="J78" s="2">
        <f>Table1[[#This Row],[Orders]]/H71-1</f>
        <v>-0.12101539450238075</v>
      </c>
      <c r="K78" s="2">
        <f>Table3[[#This Row],[Total]]/'Channel wise traffic'!L71-1</f>
        <v>-7.7669905432383946E-2</v>
      </c>
      <c r="L78" s="2">
        <f>Table1[[#This Row],[Overall conversion]]/I71-1</f>
        <v>-4.6995639117804022E-2</v>
      </c>
      <c r="M78" s="2">
        <f>Table1[[#This Row],[Menu]]/Table1[[#This Row],[Listing]]</f>
        <v>0.20369999828585886</v>
      </c>
      <c r="N78" s="2">
        <f>Table1[[#This Row],[Carts]]/Table1[[#This Row],[Menu]]</f>
        <v>0.33319998986973398</v>
      </c>
      <c r="O78" s="2">
        <f>Table1[[#This Row],[Payments]]/Table1[[#This Row],[Carts]]</f>
        <v>0.6799998618047266</v>
      </c>
      <c r="P78" s="2">
        <f>Table1[[#This Row],[Orders]]/Table1[[#This Row],[Payments]]</f>
        <v>0.76439987420163003</v>
      </c>
    </row>
    <row r="79" spans="2:16" x14ac:dyDescent="0.2">
      <c r="B79" s="15">
        <v>43542</v>
      </c>
      <c r="C79" s="29" t="str">
        <f>TEXT(Table1[[#This Row],[Date]],"dddd")</f>
        <v>Monday</v>
      </c>
      <c r="D79" s="1">
        <v>22368860</v>
      </c>
      <c r="E79" s="1">
        <v>5368526</v>
      </c>
      <c r="F79" s="1">
        <v>2233307</v>
      </c>
      <c r="G79" s="1">
        <v>1614011</v>
      </c>
      <c r="H79" s="1">
        <v>1310254</v>
      </c>
      <c r="I79" s="2">
        <f t="shared" si="1"/>
        <v>5.8574911729967462E-2</v>
      </c>
      <c r="J79" s="2">
        <f>Table1[[#This Row],[Orders]]/H72-1</f>
        <v>7.3381290249115549E-2</v>
      </c>
      <c r="K79" s="2">
        <f>Table3[[#This Row],[Total]]/'Channel wise traffic'!L72-1</f>
        <v>5.1020364054076506E-2</v>
      </c>
      <c r="L79" s="2">
        <f>Table1[[#This Row],[Overall conversion]]/I72-1</f>
        <v>2.1275401907066005E-2</v>
      </c>
      <c r="M79" s="2">
        <f>Table1[[#This Row],[Menu]]/Table1[[#This Row],[Listing]]</f>
        <v>0.23999998211799797</v>
      </c>
      <c r="N79" s="2">
        <f>Table1[[#This Row],[Carts]]/Table1[[#This Row],[Menu]]</f>
        <v>0.4160000342738398</v>
      </c>
      <c r="O79" s="2">
        <f>Table1[[#This Row],[Payments]]/Table1[[#This Row],[Carts]]</f>
        <v>0.72270001392553729</v>
      </c>
      <c r="P79" s="2">
        <f>Table1[[#This Row],[Orders]]/Table1[[#This Row],[Payments]]</f>
        <v>0.81179991957923459</v>
      </c>
    </row>
    <row r="80" spans="2:16" x14ac:dyDescent="0.2">
      <c r="B80" s="15">
        <v>43543</v>
      </c>
      <c r="C80" s="30" t="str">
        <f>TEXT(Table1[[#This Row],[Date]],"dddd")</f>
        <v>Tuesday</v>
      </c>
      <c r="D80" s="1">
        <v>21934513</v>
      </c>
      <c r="E80" s="1">
        <v>5757809</v>
      </c>
      <c r="F80" s="1">
        <v>2418280</v>
      </c>
      <c r="G80" s="1">
        <v>1835958</v>
      </c>
      <c r="H80" s="1">
        <v>707578</v>
      </c>
      <c r="I80" s="2">
        <f t="shared" si="1"/>
        <v>3.2258660130726403E-2</v>
      </c>
      <c r="J80" s="2">
        <f>Table1[[#This Row],[Orders]]/H73-1</f>
        <v>-0.45549226537958976</v>
      </c>
      <c r="K80" s="2">
        <f>Table3[[#This Row],[Total]]/'Channel wise traffic'!L73-1</f>
        <v>2.0201937045509322E-2</v>
      </c>
      <c r="L80" s="2">
        <f>Table1[[#This Row],[Overall conversion]]/I73-1</f>
        <v>-0.46627457709544307</v>
      </c>
      <c r="M80" s="2">
        <f>Table1[[#This Row],[Menu]]/Table1[[#This Row],[Listing]]</f>
        <v>0.26249996979645729</v>
      </c>
      <c r="N80" s="2">
        <f>Table1[[#This Row],[Carts]]/Table1[[#This Row],[Menu]]</f>
        <v>0.42000003820897847</v>
      </c>
      <c r="O80" s="2">
        <f>Table1[[#This Row],[Payments]]/Table1[[#This Row],[Carts]]</f>
        <v>0.75919992722100005</v>
      </c>
      <c r="P80" s="2">
        <f>Table1[[#This Row],[Orders]]/Table1[[#This Row],[Payments]]</f>
        <v>0.38539988387533919</v>
      </c>
    </row>
    <row r="81" spans="2:16" x14ac:dyDescent="0.2">
      <c r="B81" s="15">
        <v>43544</v>
      </c>
      <c r="C81" s="27" t="str">
        <f>TEXT(Table1[[#This Row],[Date]],"dddd")</f>
        <v>Wednesday</v>
      </c>
      <c r="D81" s="1">
        <v>21282993</v>
      </c>
      <c r="E81" s="1">
        <v>5427163</v>
      </c>
      <c r="F81" s="1">
        <v>2149156</v>
      </c>
      <c r="G81" s="1">
        <v>1600262</v>
      </c>
      <c r="H81" s="1">
        <v>1377825</v>
      </c>
      <c r="I81" s="2">
        <f t="shared" si="1"/>
        <v>6.4738310067573676E-2</v>
      </c>
      <c r="J81" s="2">
        <f>Table1[[#This Row],[Orders]]/H74-1</f>
        <v>0.11773844194404104</v>
      </c>
      <c r="K81" s="2">
        <f>Table3[[#This Row],[Total]]/'Channel wise traffic'!L74-1</f>
        <v>-1.9999965004919074E-2</v>
      </c>
      <c r="L81" s="2">
        <f>Table1[[#This Row],[Overall conversion]]/I74-1</f>
        <v>0.14054944127308611</v>
      </c>
      <c r="M81" s="2">
        <f>Table1[[#This Row],[Menu]]/Table1[[#This Row],[Listing]]</f>
        <v>0.25499998989803735</v>
      </c>
      <c r="N81" s="2">
        <f>Table1[[#This Row],[Carts]]/Table1[[#This Row],[Menu]]</f>
        <v>0.39599989902643423</v>
      </c>
      <c r="O81" s="2">
        <f>Table1[[#This Row],[Payments]]/Table1[[#This Row],[Carts]]</f>
        <v>0.74460020584824926</v>
      </c>
      <c r="P81" s="2">
        <f>Table1[[#This Row],[Orders]]/Table1[[#This Row],[Payments]]</f>
        <v>0.86099963630955434</v>
      </c>
    </row>
    <row r="82" spans="2:16" x14ac:dyDescent="0.2">
      <c r="B82" s="15">
        <v>43545</v>
      </c>
      <c r="C82" s="39" t="str">
        <f>TEXT(Table1[[#This Row],[Date]],"dddd")</f>
        <v>Thursday</v>
      </c>
      <c r="D82" s="1">
        <v>21717340</v>
      </c>
      <c r="E82" s="1">
        <v>5429335</v>
      </c>
      <c r="F82" s="1">
        <v>2128299</v>
      </c>
      <c r="G82" s="1">
        <v>1475975</v>
      </c>
      <c r="H82" s="1">
        <v>1234506</v>
      </c>
      <c r="I82" s="2">
        <f t="shared" si="1"/>
        <v>5.6844254406847247E-2</v>
      </c>
      <c r="J82" s="2">
        <f>Table1[[#This Row],[Orders]]/H75-1</f>
        <v>-2.6704205453110585E-2</v>
      </c>
      <c r="K82" s="2">
        <f>Table3[[#This Row],[Total]]/'Channel wise traffic'!L75-1</f>
        <v>-4.7619051795569911E-2</v>
      </c>
      <c r="L82" s="2">
        <f>Table1[[#This Row],[Overall conversion]]/I75-1</f>
        <v>2.1960584274233863E-2</v>
      </c>
      <c r="M82" s="2">
        <f>Table1[[#This Row],[Menu]]/Table1[[#This Row],[Listing]]</f>
        <v>0.25</v>
      </c>
      <c r="N82" s="2">
        <f>Table1[[#This Row],[Carts]]/Table1[[#This Row],[Menu]]</f>
        <v>0.39199994106092184</v>
      </c>
      <c r="O82" s="2">
        <f>Table1[[#This Row],[Payments]]/Table1[[#This Row],[Carts]]</f>
        <v>0.6934998324953402</v>
      </c>
      <c r="P82" s="2">
        <f>Table1[[#This Row],[Orders]]/Table1[[#This Row],[Payments]]</f>
        <v>0.83640034553430787</v>
      </c>
    </row>
    <row r="83" spans="2:16" x14ac:dyDescent="0.2">
      <c r="B83" s="15">
        <v>43546</v>
      </c>
      <c r="C83" s="40" t="str">
        <f>TEXT(Table1[[#This Row],[Date]],"dddd")</f>
        <v>Friday</v>
      </c>
      <c r="D83" s="1">
        <v>21065820</v>
      </c>
      <c r="E83" s="1">
        <v>5529777</v>
      </c>
      <c r="F83" s="1">
        <v>2123434</v>
      </c>
      <c r="G83" s="1">
        <v>1612111</v>
      </c>
      <c r="H83" s="1">
        <v>1361589</v>
      </c>
      <c r="I83" s="2">
        <f t="shared" si="1"/>
        <v>6.4634986912448691E-2</v>
      </c>
      <c r="J83" s="2">
        <f>Table1[[#This Row],[Orders]]/H76-1</f>
        <v>0.15016750885693586</v>
      </c>
      <c r="K83" s="2">
        <f>Table3[[#This Row],[Total]]/'Channel wise traffic'!L76-1</f>
        <v>-2.0202030068046883E-2</v>
      </c>
      <c r="L83" s="2">
        <f>Table1[[#This Row],[Overall conversion]]/I76-1</f>
        <v>0.17388231354858696</v>
      </c>
      <c r="M83" s="2">
        <f>Table1[[#This Row],[Menu]]/Table1[[#This Row],[Listing]]</f>
        <v>0.26249996439730333</v>
      </c>
      <c r="N83" s="2">
        <f>Table1[[#This Row],[Carts]]/Table1[[#This Row],[Menu]]</f>
        <v>0.38399993345120426</v>
      </c>
      <c r="O83" s="2">
        <f>Table1[[#This Row],[Payments]]/Table1[[#This Row],[Carts]]</f>
        <v>0.75919995629720538</v>
      </c>
      <c r="P83" s="2">
        <f>Table1[[#This Row],[Orders]]/Table1[[#This Row],[Payments]]</f>
        <v>0.84460003064305122</v>
      </c>
    </row>
    <row r="84" spans="2:16" x14ac:dyDescent="0.2">
      <c r="B84" s="15">
        <v>43547</v>
      </c>
      <c r="C84" s="38" t="str">
        <f>TEXT(Table1[[#This Row],[Date]],"dddd")</f>
        <v>Saturday</v>
      </c>
      <c r="D84" s="1">
        <v>44440853</v>
      </c>
      <c r="E84" s="1">
        <v>9612556</v>
      </c>
      <c r="F84" s="1">
        <v>3268269</v>
      </c>
      <c r="G84" s="1">
        <v>2289095</v>
      </c>
      <c r="H84" s="1">
        <v>1874769</v>
      </c>
      <c r="I84" s="2">
        <f t="shared" si="1"/>
        <v>4.2185711421875723E-2</v>
      </c>
      <c r="J84" s="2">
        <f>Table1[[#This Row],[Orders]]/H77-1</f>
        <v>3.2486296530253478E-2</v>
      </c>
      <c r="K84" s="2">
        <f>Table3[[#This Row],[Total]]/'Channel wise traffic'!L77-1</f>
        <v>4.2105264638900852E-2</v>
      </c>
      <c r="L84" s="2">
        <f>Table1[[#This Row],[Overall conversion]]/I77-1</f>
        <v>-9.2303210420231485E-3</v>
      </c>
      <c r="M84" s="2">
        <f>Table1[[#This Row],[Menu]]/Table1[[#This Row],[Listing]]</f>
        <v>0.21629998866133376</v>
      </c>
      <c r="N84" s="2">
        <f>Table1[[#This Row],[Carts]]/Table1[[#This Row],[Menu]]</f>
        <v>0.33999999583877588</v>
      </c>
      <c r="O84" s="2">
        <f>Table1[[#This Row],[Payments]]/Table1[[#This Row],[Carts]]</f>
        <v>0.70039981409119012</v>
      </c>
      <c r="P84" s="2">
        <f>Table1[[#This Row],[Orders]]/Table1[[#This Row],[Payments]]</f>
        <v>0.8190000851865038</v>
      </c>
    </row>
    <row r="85" spans="2:16" x14ac:dyDescent="0.2">
      <c r="B85" s="15">
        <v>43548</v>
      </c>
      <c r="C85" s="41" t="str">
        <f>TEXT(Table1[[#This Row],[Date]],"dddd")</f>
        <v>Sunday</v>
      </c>
      <c r="D85" s="1">
        <v>45338648</v>
      </c>
      <c r="E85" s="1">
        <v>9425904</v>
      </c>
      <c r="F85" s="1">
        <v>3300951</v>
      </c>
      <c r="G85" s="1">
        <v>2289540</v>
      </c>
      <c r="H85" s="1">
        <v>1839416</v>
      </c>
      <c r="I85" s="2">
        <f t="shared" si="1"/>
        <v>4.05705966353474E-2</v>
      </c>
      <c r="J85" s="2">
        <f>Table1[[#This Row],[Orders]]/H78-1</f>
        <v>0.22259812803337153</v>
      </c>
      <c r="K85" s="2">
        <f>Table3[[#This Row],[Total]]/'Channel wise traffic'!L78-1</f>
        <v>6.3157920407615809E-2</v>
      </c>
      <c r="L85" s="2">
        <f>Table1[[#This Row],[Overall conversion]]/I78-1</f>
        <v>0.14996853706998059</v>
      </c>
      <c r="M85" s="2">
        <f>Table1[[#This Row],[Menu]]/Table1[[#This Row],[Listing]]</f>
        <v>0.20789997972590626</v>
      </c>
      <c r="N85" s="2">
        <f>Table1[[#This Row],[Carts]]/Table1[[#This Row],[Menu]]</f>
        <v>0.35019993838256785</v>
      </c>
      <c r="O85" s="2">
        <f>Table1[[#This Row],[Payments]]/Table1[[#This Row],[Carts]]</f>
        <v>0.69360011705717539</v>
      </c>
      <c r="P85" s="2">
        <f>Table1[[#This Row],[Orders]]/Table1[[#This Row],[Payments]]</f>
        <v>0.80339980956873436</v>
      </c>
    </row>
    <row r="86" spans="2:16" x14ac:dyDescent="0.2">
      <c r="B86" s="15">
        <v>43549</v>
      </c>
      <c r="C86" s="29" t="str">
        <f>TEXT(Table1[[#This Row],[Date]],"dddd")</f>
        <v>Monday</v>
      </c>
      <c r="D86" s="1">
        <v>22368860</v>
      </c>
      <c r="E86" s="1">
        <v>5536293</v>
      </c>
      <c r="F86" s="1">
        <v>2258807</v>
      </c>
      <c r="G86" s="1">
        <v>1632440</v>
      </c>
      <c r="H86" s="1">
        <v>1351986</v>
      </c>
      <c r="I86" s="2">
        <f t="shared" si="1"/>
        <v>6.044054100208951E-2</v>
      </c>
      <c r="J86" s="2">
        <f>Table1[[#This Row],[Orders]]/H79-1</f>
        <v>3.1850312992747876E-2</v>
      </c>
      <c r="K86" s="2">
        <f>Table3[[#This Row],[Total]]/'Channel wise traffic'!L79-1</f>
        <v>0</v>
      </c>
      <c r="L86" s="2">
        <f>Table1[[#This Row],[Overall conversion]]/I79-1</f>
        <v>3.1850312992747876E-2</v>
      </c>
      <c r="M86" s="2">
        <f>Table1[[#This Row],[Menu]]/Table1[[#This Row],[Listing]]</f>
        <v>0.24750000670575076</v>
      </c>
      <c r="N86" s="2">
        <f>Table1[[#This Row],[Carts]]/Table1[[#This Row],[Menu]]</f>
        <v>0.40799990173930462</v>
      </c>
      <c r="O86" s="2">
        <f>Table1[[#This Row],[Payments]]/Table1[[#This Row],[Carts]]</f>
        <v>0.72270008017506582</v>
      </c>
      <c r="P86" s="2">
        <f>Table1[[#This Row],[Orders]]/Table1[[#This Row],[Payments]]</f>
        <v>0.82819950503540707</v>
      </c>
    </row>
    <row r="87" spans="2:16" x14ac:dyDescent="0.2">
      <c r="B87" s="15">
        <v>43550</v>
      </c>
      <c r="C87" s="30" t="str">
        <f>TEXT(Table1[[#This Row],[Date]],"dddd")</f>
        <v>Tuesday</v>
      </c>
      <c r="D87" s="1">
        <v>20848646</v>
      </c>
      <c r="E87" s="1">
        <v>5107918</v>
      </c>
      <c r="F87" s="1">
        <v>2043167</v>
      </c>
      <c r="G87" s="1">
        <v>1476597</v>
      </c>
      <c r="H87" s="1">
        <v>1259241</v>
      </c>
      <c r="I87" s="2">
        <f t="shared" si="1"/>
        <v>6.0399174123825596E-2</v>
      </c>
      <c r="J87" s="2">
        <f>Table1[[#This Row],[Orders]]/H80-1</f>
        <v>0.77964973472889199</v>
      </c>
      <c r="K87" s="2">
        <f>Table3[[#This Row],[Total]]/'Channel wise traffic'!L80-1</f>
        <v>-4.950491032145643E-2</v>
      </c>
      <c r="L87" s="2">
        <f>Table1[[#This Row],[Overall conversion]]/I80-1</f>
        <v>0.87233982685769784</v>
      </c>
      <c r="M87" s="2">
        <f>Table1[[#This Row],[Menu]]/Table1[[#This Row],[Listing]]</f>
        <v>0.2449999870495187</v>
      </c>
      <c r="N87" s="2">
        <f>Table1[[#This Row],[Carts]]/Table1[[#This Row],[Menu]]</f>
        <v>0.39999996084510364</v>
      </c>
      <c r="O87" s="2">
        <f>Table1[[#This Row],[Payments]]/Table1[[#This Row],[Carts]]</f>
        <v>0.72270010234112048</v>
      </c>
      <c r="P87" s="2">
        <f>Table1[[#This Row],[Orders]]/Table1[[#This Row],[Payments]]</f>
        <v>0.85279937586220211</v>
      </c>
    </row>
    <row r="88" spans="2:16" x14ac:dyDescent="0.2">
      <c r="B88" s="15">
        <v>43551</v>
      </c>
      <c r="C88" s="27" t="str">
        <f>TEXT(Table1[[#This Row],[Date]],"dddd")</f>
        <v>Wednesday</v>
      </c>
      <c r="D88" s="1">
        <v>20848646</v>
      </c>
      <c r="E88" s="1">
        <v>5212161</v>
      </c>
      <c r="F88" s="1">
        <v>2084864</v>
      </c>
      <c r="G88" s="1">
        <v>1476292</v>
      </c>
      <c r="H88" s="1">
        <v>1150032</v>
      </c>
      <c r="I88" s="2">
        <f t="shared" si="1"/>
        <v>5.5160992229423438E-2</v>
      </c>
      <c r="J88" s="2">
        <f>Table1[[#This Row],[Orders]]/H81-1</f>
        <v>-0.16532796254967064</v>
      </c>
      <c r="K88" s="2">
        <f>Table3[[#This Row],[Total]]/'Channel wise traffic'!L81-1</f>
        <v>-2.0408173813155628E-2</v>
      </c>
      <c r="L88" s="2">
        <f>Table1[[#This Row],[Overall conversion]]/I81-1</f>
        <v>-0.14793895342886554</v>
      </c>
      <c r="M88" s="2">
        <f>Table1[[#This Row],[Menu]]/Table1[[#This Row],[Listing]]</f>
        <v>0.24999997601762725</v>
      </c>
      <c r="N88" s="2">
        <f>Table1[[#This Row],[Carts]]/Table1[[#This Row],[Menu]]</f>
        <v>0.39999992325639977</v>
      </c>
      <c r="O88" s="2">
        <f>Table1[[#This Row],[Payments]]/Table1[[#This Row],[Carts]]</f>
        <v>0.70809990483791752</v>
      </c>
      <c r="P88" s="2">
        <f>Table1[[#This Row],[Orders]]/Table1[[#This Row],[Payments]]</f>
        <v>0.77900036036231313</v>
      </c>
    </row>
    <row r="89" spans="2:16" x14ac:dyDescent="0.2">
      <c r="B89" s="15">
        <v>43552</v>
      </c>
      <c r="C89" s="39" t="str">
        <f>TEXT(Table1[[#This Row],[Date]],"dddd")</f>
        <v>Thursday</v>
      </c>
      <c r="D89" s="1">
        <v>21500167</v>
      </c>
      <c r="E89" s="1">
        <v>5267540</v>
      </c>
      <c r="F89" s="1">
        <v>2064876</v>
      </c>
      <c r="G89" s="1">
        <v>1552580</v>
      </c>
      <c r="H89" s="1">
        <v>1311309</v>
      </c>
      <c r="I89" s="2">
        <f t="shared" si="1"/>
        <v>6.0990642537799823E-2</v>
      </c>
      <c r="J89" s="2">
        <f>Table1[[#This Row],[Orders]]/H82-1</f>
        <v>6.221354938736634E-2</v>
      </c>
      <c r="K89" s="2">
        <f>Table3[[#This Row],[Total]]/'Channel wise traffic'!L82-1</f>
        <v>-9.9999364563004844E-3</v>
      </c>
      <c r="L89" s="2">
        <f>Table1[[#This Row],[Overall conversion]]/I82-1</f>
        <v>7.2942959217582981E-2</v>
      </c>
      <c r="M89" s="2">
        <f>Table1[[#This Row],[Menu]]/Table1[[#This Row],[Listing]]</f>
        <v>0.24499995744219102</v>
      </c>
      <c r="N89" s="2">
        <f>Table1[[#This Row],[Carts]]/Table1[[#This Row],[Menu]]</f>
        <v>0.39200006074942001</v>
      </c>
      <c r="O89" s="2">
        <f>Table1[[#This Row],[Payments]]/Table1[[#This Row],[Carts]]</f>
        <v>0.75189987195357011</v>
      </c>
      <c r="P89" s="2">
        <f>Table1[[#This Row],[Orders]]/Table1[[#This Row],[Payments]]</f>
        <v>0.84459995620193484</v>
      </c>
    </row>
    <row r="90" spans="2:16" x14ac:dyDescent="0.2">
      <c r="B90" s="15">
        <v>43553</v>
      </c>
      <c r="C90" s="40" t="str">
        <f>TEXT(Table1[[#This Row],[Date]],"dddd")</f>
        <v>Friday</v>
      </c>
      <c r="D90" s="1">
        <v>22803207</v>
      </c>
      <c r="E90" s="1">
        <v>5757809</v>
      </c>
      <c r="F90" s="1">
        <v>2234030</v>
      </c>
      <c r="G90" s="1">
        <v>1712384</v>
      </c>
      <c r="H90" s="1">
        <v>1390113</v>
      </c>
      <c r="I90" s="2">
        <f t="shared" si="1"/>
        <v>6.0961293733815598E-2</v>
      </c>
      <c r="J90" s="2">
        <f>Table1[[#This Row],[Orders]]/H83-1</f>
        <v>2.0949052908036059E-2</v>
      </c>
      <c r="K90" s="2">
        <f>Table3[[#This Row],[Total]]/'Channel wise traffic'!L83-1</f>
        <v>8.247417297186499E-2</v>
      </c>
      <c r="L90" s="2">
        <f>Table1[[#This Row],[Overall conversion]]/I83-1</f>
        <v>-5.6837532644808841E-2</v>
      </c>
      <c r="M90" s="2">
        <f>Table1[[#This Row],[Menu]]/Table1[[#This Row],[Listing]]</f>
        <v>0.25249996634245347</v>
      </c>
      <c r="N90" s="2">
        <f>Table1[[#This Row],[Carts]]/Table1[[#This Row],[Menu]]</f>
        <v>0.38800001875713486</v>
      </c>
      <c r="O90" s="2">
        <f>Table1[[#This Row],[Payments]]/Table1[[#This Row],[Carts]]</f>
        <v>0.76650000223810777</v>
      </c>
      <c r="P90" s="2">
        <f>Table1[[#This Row],[Orders]]/Table1[[#This Row],[Payments]]</f>
        <v>0.81179980658543882</v>
      </c>
    </row>
    <row r="91" spans="2:16" x14ac:dyDescent="0.2">
      <c r="B91" s="15">
        <v>43554</v>
      </c>
      <c r="C91" s="38" t="str">
        <f>TEXT(Table1[[#This Row],[Date]],"dddd")</f>
        <v>Saturday</v>
      </c>
      <c r="D91" s="1">
        <v>44889750</v>
      </c>
      <c r="E91" s="1">
        <v>9898190</v>
      </c>
      <c r="F91" s="1">
        <v>3399038</v>
      </c>
      <c r="G91" s="1">
        <v>2311346</v>
      </c>
      <c r="H91" s="1">
        <v>1748764</v>
      </c>
      <c r="I91" s="2">
        <f t="shared" si="1"/>
        <v>3.8956866545258102E-2</v>
      </c>
      <c r="J91" s="2">
        <f>Table1[[#This Row],[Orders]]/H84-1</f>
        <v>-6.7210947055343917E-2</v>
      </c>
      <c r="K91" s="2">
        <f>Table3[[#This Row],[Total]]/'Channel wise traffic'!L84-1</f>
        <v>1.0101021692856316E-2</v>
      </c>
      <c r="L91" s="2">
        <f>Table1[[#This Row],[Overall conversion]]/I84-1</f>
        <v>-7.6538827195012704E-2</v>
      </c>
      <c r="M91" s="2">
        <f>Table1[[#This Row],[Menu]]/Table1[[#This Row],[Listing]]</f>
        <v>0.22050000278460005</v>
      </c>
      <c r="N91" s="2">
        <f>Table1[[#This Row],[Carts]]/Table1[[#This Row],[Menu]]</f>
        <v>0.34339995494125691</v>
      </c>
      <c r="O91" s="2">
        <f>Table1[[#This Row],[Payments]]/Table1[[#This Row],[Carts]]</f>
        <v>0.68000004707214212</v>
      </c>
      <c r="P91" s="2">
        <f>Table1[[#This Row],[Orders]]/Table1[[#This Row],[Payments]]</f>
        <v>0.75659983403609843</v>
      </c>
    </row>
    <row r="92" spans="2:16" x14ac:dyDescent="0.2">
      <c r="B92" s="15">
        <v>43555</v>
      </c>
      <c r="C92" s="41" t="str">
        <f>TEXT(Table1[[#This Row],[Date]],"dddd")</f>
        <v>Sunday</v>
      </c>
      <c r="D92" s="1">
        <v>42645263</v>
      </c>
      <c r="E92" s="1">
        <v>8597285</v>
      </c>
      <c r="F92" s="1">
        <v>2806153</v>
      </c>
      <c r="G92" s="1">
        <v>2003593</v>
      </c>
      <c r="H92" s="1">
        <v>1640943</v>
      </c>
      <c r="I92" s="2">
        <f t="shared" si="1"/>
        <v>3.8478904444791441E-2</v>
      </c>
      <c r="J92" s="2">
        <f>Table1[[#This Row],[Orders]]/H85-1</f>
        <v>-0.10790000739365102</v>
      </c>
      <c r="K92" s="2">
        <f>Table3[[#This Row],[Total]]/'Channel wise traffic'!L85-1</f>
        <v>-5.9405963305433462E-2</v>
      </c>
      <c r="L92" s="2">
        <f>Table1[[#This Row],[Overall conversion]]/I85-1</f>
        <v>-5.1556850626484518E-2</v>
      </c>
      <c r="M92" s="2">
        <f>Table1[[#This Row],[Menu]]/Table1[[#This Row],[Listing]]</f>
        <v>0.20159999951225532</v>
      </c>
      <c r="N92" s="2">
        <f>Table1[[#This Row],[Carts]]/Table1[[#This Row],[Menu]]</f>
        <v>0.32639990415578873</v>
      </c>
      <c r="O92" s="2">
        <f>Table1[[#This Row],[Payments]]/Table1[[#This Row],[Carts]]</f>
        <v>0.71399991376093885</v>
      </c>
      <c r="P92" s="2">
        <f>Table1[[#This Row],[Orders]]/Table1[[#This Row],[Payments]]</f>
        <v>0.81900016620141913</v>
      </c>
    </row>
    <row r="93" spans="2:16" x14ac:dyDescent="0.2">
      <c r="B93" s="15">
        <v>43556</v>
      </c>
      <c r="C93" s="29" t="str">
        <f>TEXT(Table1[[#This Row],[Date]],"dddd")</f>
        <v>Monday</v>
      </c>
      <c r="D93" s="1">
        <v>21065820</v>
      </c>
      <c r="E93" s="1">
        <v>5424448</v>
      </c>
      <c r="F93" s="1">
        <v>2278268</v>
      </c>
      <c r="G93" s="1">
        <v>1629873</v>
      </c>
      <c r="H93" s="1">
        <v>1363225</v>
      </c>
      <c r="I93" s="2">
        <f t="shared" si="1"/>
        <v>6.4712648261496586E-2</v>
      </c>
      <c r="J93" s="2">
        <f>Table1[[#This Row],[Orders]]/H86-1</f>
        <v>8.3129559033894296E-3</v>
      </c>
      <c r="K93" s="2">
        <f>Table3[[#This Row],[Total]]/'Channel wise traffic'!L86-1</f>
        <v>-5.8252370326638991E-2</v>
      </c>
      <c r="L93" s="2">
        <f>Table1[[#This Row],[Overall conversion]]/I86-1</f>
        <v>7.068280972632901E-2</v>
      </c>
      <c r="M93" s="2">
        <f>Table1[[#This Row],[Menu]]/Table1[[#This Row],[Listing]]</f>
        <v>0.25749996914432954</v>
      </c>
      <c r="N93" s="2">
        <f>Table1[[#This Row],[Carts]]/Table1[[#This Row],[Menu]]</f>
        <v>0.41999997050391119</v>
      </c>
      <c r="O93" s="2">
        <f>Table1[[#This Row],[Payments]]/Table1[[#This Row],[Carts]]</f>
        <v>0.71540003195409851</v>
      </c>
      <c r="P93" s="2">
        <f>Table1[[#This Row],[Orders]]/Table1[[#This Row],[Payments]]</f>
        <v>0.8363995231530309</v>
      </c>
    </row>
    <row r="94" spans="2:16" x14ac:dyDescent="0.2">
      <c r="B94" s="15">
        <v>43557</v>
      </c>
      <c r="C94" s="30" t="str">
        <f>TEXT(Table1[[#This Row],[Date]],"dddd")</f>
        <v>Tuesday</v>
      </c>
      <c r="D94" s="1">
        <v>22803207</v>
      </c>
      <c r="E94" s="1">
        <v>5700801</v>
      </c>
      <c r="F94" s="1">
        <v>2257517</v>
      </c>
      <c r="G94" s="1">
        <v>1565588</v>
      </c>
      <c r="H94" s="1">
        <v>1309458</v>
      </c>
      <c r="I94" s="2">
        <f t="shared" si="1"/>
        <v>5.7424291241139895E-2</v>
      </c>
      <c r="J94" s="2">
        <f>Table1[[#This Row],[Orders]]/H87-1</f>
        <v>3.9878784124722788E-2</v>
      </c>
      <c r="K94" s="2">
        <f>Table3[[#This Row],[Total]]/'Channel wise traffic'!L87-1</f>
        <v>9.3749977516524474E-2</v>
      </c>
      <c r="L94" s="2">
        <f>Table1[[#This Row],[Overall conversion]]/I87-1</f>
        <v>-4.9253701326889554E-2</v>
      </c>
      <c r="M94" s="2">
        <f>Table1[[#This Row],[Menu]]/Table1[[#This Row],[Listing]]</f>
        <v>0.24999996710988942</v>
      </c>
      <c r="N94" s="2">
        <f>Table1[[#This Row],[Carts]]/Table1[[#This Row],[Menu]]</f>
        <v>0.39599996561886652</v>
      </c>
      <c r="O94" s="2">
        <f>Table1[[#This Row],[Payments]]/Table1[[#This Row],[Carts]]</f>
        <v>0.69349998250290035</v>
      </c>
      <c r="P94" s="2">
        <f>Table1[[#This Row],[Orders]]/Table1[[#This Row],[Payments]]</f>
        <v>0.83640012570356947</v>
      </c>
    </row>
    <row r="95" spans="2:16" x14ac:dyDescent="0.2">
      <c r="B95" s="15">
        <v>43558</v>
      </c>
      <c r="C95" s="27" t="str">
        <f>TEXT(Table1[[#This Row],[Date]],"dddd")</f>
        <v>Wednesday</v>
      </c>
      <c r="D95" s="1">
        <v>22368860</v>
      </c>
      <c r="E95" s="1">
        <v>5536293</v>
      </c>
      <c r="F95" s="1">
        <v>2303097</v>
      </c>
      <c r="G95" s="1">
        <v>1597198</v>
      </c>
      <c r="H95" s="1">
        <v>1335896</v>
      </c>
      <c r="I95" s="2">
        <f t="shared" si="1"/>
        <v>5.9721237470304701E-2</v>
      </c>
      <c r="J95" s="2">
        <f>Table1[[#This Row],[Orders]]/H88-1</f>
        <v>0.16161637241398497</v>
      </c>
      <c r="K95" s="2">
        <f>Table3[[#This Row],[Total]]/'Channel wise traffic'!L88-1</f>
        <v>7.2916633191269842E-2</v>
      </c>
      <c r="L95" s="2">
        <f>Table1[[#This Row],[Overall conversion]]/I88-1</f>
        <v>8.267155931340886E-2</v>
      </c>
      <c r="M95" s="2">
        <f>Table1[[#This Row],[Menu]]/Table1[[#This Row],[Listing]]</f>
        <v>0.24750000670575076</v>
      </c>
      <c r="N95" s="2">
        <f>Table1[[#This Row],[Carts]]/Table1[[#This Row],[Menu]]</f>
        <v>0.41599983960386488</v>
      </c>
      <c r="O95" s="2">
        <f>Table1[[#This Row],[Payments]]/Table1[[#This Row],[Carts]]</f>
        <v>0.69350010008262786</v>
      </c>
      <c r="P95" s="2">
        <f>Table1[[#This Row],[Orders]]/Table1[[#This Row],[Payments]]</f>
        <v>0.83639974505352499</v>
      </c>
    </row>
    <row r="96" spans="2:16" x14ac:dyDescent="0.2">
      <c r="B96" s="15">
        <v>43559</v>
      </c>
      <c r="C96" s="39" t="str">
        <f>TEXT(Table1[[#This Row],[Date]],"dddd")</f>
        <v>Thursday</v>
      </c>
      <c r="D96" s="1">
        <v>22151687</v>
      </c>
      <c r="E96" s="1">
        <v>5814817</v>
      </c>
      <c r="F96" s="1">
        <v>1162963</v>
      </c>
      <c r="G96" s="1">
        <v>806515</v>
      </c>
      <c r="H96" s="1">
        <v>628275</v>
      </c>
      <c r="I96" s="2">
        <f t="shared" si="1"/>
        <v>2.8362399667348135E-2</v>
      </c>
      <c r="J96" s="2">
        <f>Table1[[#This Row],[Orders]]/H89-1</f>
        <v>-0.52087951809985289</v>
      </c>
      <c r="K96" s="2">
        <f>Table3[[#This Row],[Total]]/'Channel wise traffic'!L89-1</f>
        <v>3.0302975335167126E-2</v>
      </c>
      <c r="L96" s="2">
        <f>Table1[[#This Row],[Overall conversion]]/I89-1</f>
        <v>-0.53497129252622422</v>
      </c>
      <c r="M96" s="2">
        <f>Table1[[#This Row],[Menu]]/Table1[[#This Row],[Listing]]</f>
        <v>0.26249996219249577</v>
      </c>
      <c r="N96" s="2">
        <f>Table1[[#This Row],[Carts]]/Table1[[#This Row],[Menu]]</f>
        <v>0.19999993121021695</v>
      </c>
      <c r="O96" s="2">
        <f>Table1[[#This Row],[Payments]]/Table1[[#This Row],[Carts]]</f>
        <v>0.69350013714967718</v>
      </c>
      <c r="P96" s="2">
        <f>Table1[[#This Row],[Orders]]/Table1[[#This Row],[Payments]]</f>
        <v>0.77899977061802939</v>
      </c>
    </row>
    <row r="97" spans="2:16" x14ac:dyDescent="0.2">
      <c r="B97" s="15">
        <v>43560</v>
      </c>
      <c r="C97" s="40" t="str">
        <f>TEXT(Table1[[#This Row],[Date]],"dddd")</f>
        <v>Friday</v>
      </c>
      <c r="D97" s="1">
        <v>22586034</v>
      </c>
      <c r="E97" s="1">
        <v>5928833</v>
      </c>
      <c r="F97" s="1">
        <v>2418964</v>
      </c>
      <c r="G97" s="1">
        <v>1854136</v>
      </c>
      <c r="H97" s="1">
        <v>1566003</v>
      </c>
      <c r="I97" s="2">
        <f t="shared" si="1"/>
        <v>6.9335014726357003E-2</v>
      </c>
      <c r="J97" s="2">
        <f>Table1[[#This Row],[Orders]]/H90-1</f>
        <v>0.12652928215188264</v>
      </c>
      <c r="K97" s="2">
        <f>Table3[[#This Row],[Total]]/'Channel wise traffic'!L90-1</f>
        <v>-9.5237928177200892E-3</v>
      </c>
      <c r="L97" s="2">
        <f>Table1[[#This Row],[Overall conversion]]/I90-1</f>
        <v>0.13736127433753009</v>
      </c>
      <c r="M97" s="2">
        <f>Table1[[#This Row],[Menu]]/Table1[[#This Row],[Listing]]</f>
        <v>0.26249995904548801</v>
      </c>
      <c r="N97" s="2">
        <f>Table1[[#This Row],[Carts]]/Table1[[#This Row],[Menu]]</f>
        <v>0.40800002293874699</v>
      </c>
      <c r="O97" s="2">
        <f>Table1[[#This Row],[Payments]]/Table1[[#This Row],[Carts]]</f>
        <v>0.76650003885961093</v>
      </c>
      <c r="P97" s="2">
        <f>Table1[[#This Row],[Orders]]/Table1[[#This Row],[Payments]]</f>
        <v>0.84459985675268701</v>
      </c>
    </row>
    <row r="98" spans="2:16" x14ac:dyDescent="0.2">
      <c r="B98" s="15">
        <v>43561</v>
      </c>
      <c r="C98" s="38" t="str">
        <f>TEXT(Table1[[#This Row],[Date]],"dddd")</f>
        <v>Saturday</v>
      </c>
      <c r="D98" s="1">
        <v>46685340</v>
      </c>
      <c r="E98" s="1">
        <v>9999999</v>
      </c>
      <c r="F98" s="1">
        <v>3434000</v>
      </c>
      <c r="G98" s="1">
        <v>2288417</v>
      </c>
      <c r="H98" s="1">
        <v>1856364</v>
      </c>
      <c r="I98" s="2">
        <f t="shared" si="1"/>
        <v>3.9763317563929063E-2</v>
      </c>
      <c r="J98" s="2">
        <f>Table1[[#This Row],[Orders]]/H91-1</f>
        <v>6.1529171460528609E-2</v>
      </c>
      <c r="K98" s="2">
        <f>Table3[[#This Row],[Total]]/'Channel wise traffic'!L91-1</f>
        <v>4.0000000891072141E-2</v>
      </c>
      <c r="L98" s="2">
        <f>Table1[[#This Row],[Overall conversion]]/I91-1</f>
        <v>2.0701126404354619E-2</v>
      </c>
      <c r="M98" s="2">
        <f>Table1[[#This Row],[Menu]]/Table1[[#This Row],[Listing]]</f>
        <v>0.2141999822642397</v>
      </c>
      <c r="N98" s="2">
        <f>Table1[[#This Row],[Carts]]/Table1[[#This Row],[Menu]]</f>
        <v>0.34340003434000343</v>
      </c>
      <c r="O98" s="2">
        <f>Table1[[#This Row],[Payments]]/Table1[[#This Row],[Carts]]</f>
        <v>0.66639982527664532</v>
      </c>
      <c r="P98" s="2">
        <f>Table1[[#This Row],[Orders]]/Table1[[#This Row],[Payments]]</f>
        <v>0.81120005663303496</v>
      </c>
    </row>
    <row r="99" spans="2:16" x14ac:dyDescent="0.2">
      <c r="B99" s="15">
        <v>43562</v>
      </c>
      <c r="C99" s="41" t="str">
        <f>TEXT(Table1[[#This Row],[Date]],"dddd")</f>
        <v>Sunday</v>
      </c>
      <c r="D99" s="1">
        <v>43094160</v>
      </c>
      <c r="E99" s="1">
        <v>8687782</v>
      </c>
      <c r="F99" s="1">
        <v>2983384</v>
      </c>
      <c r="G99" s="1">
        <v>1947553</v>
      </c>
      <c r="H99" s="1">
        <v>1503900</v>
      </c>
      <c r="I99" s="2">
        <f t="shared" si="1"/>
        <v>3.4898000100245602E-2</v>
      </c>
      <c r="J99" s="2">
        <f>Table1[[#This Row],[Orders]]/H92-1</f>
        <v>-8.3514783877319365E-2</v>
      </c>
      <c r="K99" s="2">
        <f>Table3[[#This Row],[Total]]/'Channel wise traffic'!L92-1</f>
        <v>1.0526304435092948E-2</v>
      </c>
      <c r="L99" s="2">
        <f>Table1[[#This Row],[Overall conversion]]/I92-1</f>
        <v>-9.306149424507737E-2</v>
      </c>
      <c r="M99" s="2">
        <f>Table1[[#This Row],[Menu]]/Table1[[#This Row],[Listing]]</f>
        <v>0.20159998477751973</v>
      </c>
      <c r="N99" s="2">
        <f>Table1[[#This Row],[Carts]]/Table1[[#This Row],[Menu]]</f>
        <v>0.3433999610027047</v>
      </c>
      <c r="O99" s="2">
        <f>Table1[[#This Row],[Payments]]/Table1[[#This Row],[Carts]]</f>
        <v>0.6527999747937242</v>
      </c>
      <c r="P99" s="2">
        <f>Table1[[#This Row],[Orders]]/Table1[[#This Row],[Payments]]</f>
        <v>0.77219978095589692</v>
      </c>
    </row>
    <row r="100" spans="2:16" x14ac:dyDescent="0.2">
      <c r="B100" s="15">
        <v>43563</v>
      </c>
      <c r="C100" s="29" t="str">
        <f>TEXT(Table1[[#This Row],[Date]],"dddd")</f>
        <v>Monday</v>
      </c>
      <c r="D100" s="1">
        <v>21500167</v>
      </c>
      <c r="E100" s="1">
        <v>5536293</v>
      </c>
      <c r="F100" s="1">
        <v>2170226</v>
      </c>
      <c r="G100" s="1">
        <v>1520894</v>
      </c>
      <c r="H100" s="1">
        <v>1259605</v>
      </c>
      <c r="I100" s="2">
        <f t="shared" si="1"/>
        <v>5.8585824007785614E-2</v>
      </c>
      <c r="J100" s="2">
        <f>Table1[[#This Row],[Orders]]/H93-1</f>
        <v>-7.6010929963872487E-2</v>
      </c>
      <c r="K100" s="2">
        <f>Table3[[#This Row],[Total]]/'Channel wise traffic'!L93-1</f>
        <v>2.0618566978098496E-2</v>
      </c>
      <c r="L100" s="2">
        <f>Table1[[#This Row],[Overall conversion]]/I93-1</f>
        <v>-9.46773840710885E-2</v>
      </c>
      <c r="M100" s="2">
        <f>Table1[[#This Row],[Menu]]/Table1[[#This Row],[Listing]]</f>
        <v>0.25749999988372185</v>
      </c>
      <c r="N100" s="2">
        <f>Table1[[#This Row],[Carts]]/Table1[[#This Row],[Menu]]</f>
        <v>0.39199984538390581</v>
      </c>
      <c r="O100" s="2">
        <f>Table1[[#This Row],[Payments]]/Table1[[#This Row],[Carts]]</f>
        <v>0.70079982453440337</v>
      </c>
      <c r="P100" s="2">
        <f>Table1[[#This Row],[Orders]]/Table1[[#This Row],[Payments]]</f>
        <v>0.82820038740372437</v>
      </c>
    </row>
    <row r="101" spans="2:16" x14ac:dyDescent="0.2">
      <c r="B101" s="15">
        <v>43564</v>
      </c>
      <c r="C101" s="30" t="str">
        <f>TEXT(Table1[[#This Row],[Date]],"dddd")</f>
        <v>Tuesday</v>
      </c>
      <c r="D101" s="1">
        <v>21717340</v>
      </c>
      <c r="E101" s="1">
        <v>5592215</v>
      </c>
      <c r="F101" s="1">
        <v>2214517</v>
      </c>
      <c r="G101" s="1">
        <v>1535767</v>
      </c>
      <c r="H101" s="1">
        <v>1322295</v>
      </c>
      <c r="I101" s="2">
        <f t="shared" si="1"/>
        <v>6.088660029266936E-2</v>
      </c>
      <c r="J101" s="2">
        <f>Table1[[#This Row],[Orders]]/H94-1</f>
        <v>9.8032926600166714E-3</v>
      </c>
      <c r="K101" s="2">
        <f>Table3[[#This Row],[Total]]/'Channel wise traffic'!L94-1</f>
        <v>-4.7619051795569911E-2</v>
      </c>
      <c r="L101" s="2">
        <f>Table1[[#This Row],[Overall conversion]]/I94-1</f>
        <v>6.0293457293017383E-2</v>
      </c>
      <c r="M101" s="2">
        <f>Table1[[#This Row],[Menu]]/Table1[[#This Row],[Listing]]</f>
        <v>0.25749999769769227</v>
      </c>
      <c r="N101" s="2">
        <f>Table1[[#This Row],[Carts]]/Table1[[#This Row],[Menu]]</f>
        <v>0.39599997496519718</v>
      </c>
      <c r="O101" s="2">
        <f>Table1[[#This Row],[Payments]]/Table1[[#This Row],[Carts]]</f>
        <v>0.69349975638028516</v>
      </c>
      <c r="P101" s="2">
        <f>Table1[[#This Row],[Orders]]/Table1[[#This Row],[Payments]]</f>
        <v>0.86099974800864976</v>
      </c>
    </row>
    <row r="102" spans="2:16" x14ac:dyDescent="0.2">
      <c r="B102" s="15">
        <v>43565</v>
      </c>
      <c r="C102" s="27" t="str">
        <f>TEXT(Table1[[#This Row],[Date]],"dddd")</f>
        <v>Wednesday</v>
      </c>
      <c r="D102" s="1">
        <v>21500167</v>
      </c>
      <c r="E102" s="1">
        <v>5375041</v>
      </c>
      <c r="F102" s="1">
        <v>2064016</v>
      </c>
      <c r="G102" s="1">
        <v>1521799</v>
      </c>
      <c r="H102" s="1">
        <v>1210438</v>
      </c>
      <c r="I102" s="2">
        <f t="shared" si="1"/>
        <v>5.6299004561220382E-2</v>
      </c>
      <c r="J102" s="2">
        <f>Table1[[#This Row],[Orders]]/H95-1</f>
        <v>-9.3912999215507775E-2</v>
      </c>
      <c r="K102" s="2">
        <f>Table3[[#This Row],[Total]]/'Channel wise traffic'!L95-1</f>
        <v>-3.8834883747753235E-2</v>
      </c>
      <c r="L102" s="2">
        <f>Table1[[#This Row],[Overall conversion]]/I95-1</f>
        <v>-5.7303449393291017E-2</v>
      </c>
      <c r="M102" s="2">
        <f>Table1[[#This Row],[Menu]]/Table1[[#This Row],[Listing]]</f>
        <v>0.24999996511655004</v>
      </c>
      <c r="N102" s="2">
        <f>Table1[[#This Row],[Carts]]/Table1[[#This Row],[Menu]]</f>
        <v>0.38400004762754369</v>
      </c>
      <c r="O102" s="2">
        <f>Table1[[#This Row],[Payments]]/Table1[[#This Row],[Carts]]</f>
        <v>0.73730000155037556</v>
      </c>
      <c r="P102" s="2">
        <f>Table1[[#This Row],[Orders]]/Table1[[#This Row],[Payments]]</f>
        <v>0.79539939242961788</v>
      </c>
    </row>
    <row r="103" spans="2:16" x14ac:dyDescent="0.2">
      <c r="B103" s="15">
        <v>43566</v>
      </c>
      <c r="C103" s="39" t="str">
        <f>TEXT(Table1[[#This Row],[Date]],"dddd")</f>
        <v>Thursday</v>
      </c>
      <c r="D103" s="1">
        <v>20631473</v>
      </c>
      <c r="E103" s="1">
        <v>5106289</v>
      </c>
      <c r="F103" s="1">
        <v>1981240</v>
      </c>
      <c r="G103" s="1">
        <v>1504157</v>
      </c>
      <c r="H103" s="1">
        <v>1208741</v>
      </c>
      <c r="I103" s="2">
        <f t="shared" si="1"/>
        <v>5.8587237081908793E-2</v>
      </c>
      <c r="J103" s="2">
        <f>Table1[[#This Row],[Orders]]/H96-1</f>
        <v>0.9239043412518404</v>
      </c>
      <c r="K103" s="2">
        <f>Table3[[#This Row],[Total]]/'Channel wise traffic'!L96-1</f>
        <v>-6.8627420442282427E-2</v>
      </c>
      <c r="L103" s="2">
        <f>Table1[[#This Row],[Overall conversion]]/I96-1</f>
        <v>1.0656657324153227</v>
      </c>
      <c r="M103" s="2">
        <f>Table1[[#This Row],[Menu]]/Table1[[#This Row],[Listing]]</f>
        <v>0.24749997249348119</v>
      </c>
      <c r="N103" s="2">
        <f>Table1[[#This Row],[Carts]]/Table1[[#This Row],[Menu]]</f>
        <v>0.38799997414952425</v>
      </c>
      <c r="O103" s="2">
        <f>Table1[[#This Row],[Payments]]/Table1[[#This Row],[Carts]]</f>
        <v>0.75919979406836124</v>
      </c>
      <c r="P103" s="2">
        <f>Table1[[#This Row],[Orders]]/Table1[[#This Row],[Payments]]</f>
        <v>0.80360028906556957</v>
      </c>
    </row>
    <row r="104" spans="2:16" x14ac:dyDescent="0.2">
      <c r="B104" s="15">
        <v>43567</v>
      </c>
      <c r="C104" s="40" t="str">
        <f>TEXT(Table1[[#This Row],[Date]],"dddd")</f>
        <v>Friday</v>
      </c>
      <c r="D104" s="1">
        <v>20631473</v>
      </c>
      <c r="E104" s="1">
        <v>5054710</v>
      </c>
      <c r="F104" s="1">
        <v>1920790</v>
      </c>
      <c r="G104" s="1">
        <v>1402176</v>
      </c>
      <c r="H104" s="1">
        <v>1138287</v>
      </c>
      <c r="I104" s="2">
        <f t="shared" si="1"/>
        <v>5.5172357300906243E-2</v>
      </c>
      <c r="J104" s="2">
        <f>Table1[[#This Row],[Orders]]/H97-1</f>
        <v>-0.27312591355188975</v>
      </c>
      <c r="K104" s="2">
        <f>Table3[[#This Row],[Total]]/'Channel wise traffic'!L97-1</f>
        <v>-8.6538441103775954E-2</v>
      </c>
      <c r="L104" s="2">
        <f>Table1[[#This Row],[Overall conversion]]/I97-1</f>
        <v>-0.20426414390111858</v>
      </c>
      <c r="M104" s="2">
        <f>Table1[[#This Row],[Menu]]/Table1[[#This Row],[Listing]]</f>
        <v>0.24499995710437156</v>
      </c>
      <c r="N104" s="2">
        <f>Table1[[#This Row],[Carts]]/Table1[[#This Row],[Menu]]</f>
        <v>0.38000003956705725</v>
      </c>
      <c r="O104" s="2">
        <f>Table1[[#This Row],[Payments]]/Table1[[#This Row],[Carts]]</f>
        <v>0.72999963556661585</v>
      </c>
      <c r="P104" s="2">
        <f>Table1[[#This Row],[Orders]]/Table1[[#This Row],[Payments]]</f>
        <v>0.8118003731343284</v>
      </c>
    </row>
    <row r="105" spans="2:16" x14ac:dyDescent="0.2">
      <c r="B105" s="15">
        <v>43568</v>
      </c>
      <c r="C105" s="38" t="str">
        <f>TEXT(Table1[[#This Row],[Date]],"dddd")</f>
        <v>Saturday</v>
      </c>
      <c r="D105" s="1">
        <v>43094160</v>
      </c>
      <c r="E105" s="1">
        <v>9140271</v>
      </c>
      <c r="F105" s="1">
        <v>3107692</v>
      </c>
      <c r="G105" s="1">
        <v>2113230</v>
      </c>
      <c r="H105" s="1">
        <v>1598870</v>
      </c>
      <c r="I105" s="2">
        <f t="shared" si="1"/>
        <v>3.7101778988150598E-2</v>
      </c>
      <c r="J105" s="2">
        <f>Table1[[#This Row],[Orders]]/H98-1</f>
        <v>-0.13870878771620221</v>
      </c>
      <c r="K105" s="2">
        <f>Table3[[#This Row],[Total]]/'Channel wise traffic'!L98-1</f>
        <v>-7.6923099990770072E-2</v>
      </c>
      <c r="L105" s="2">
        <f>Table1[[#This Row],[Overall conversion]]/I98-1</f>
        <v>-6.6934520025885735E-2</v>
      </c>
      <c r="M105" s="2">
        <f>Table1[[#This Row],[Menu]]/Table1[[#This Row],[Listing]]</f>
        <v>0.21209999220311987</v>
      </c>
      <c r="N105" s="2">
        <f>Table1[[#This Row],[Carts]]/Table1[[#This Row],[Menu]]</f>
        <v>0.3399999846831675</v>
      </c>
      <c r="O105" s="2">
        <f>Table1[[#This Row],[Payments]]/Table1[[#This Row],[Carts]]</f>
        <v>0.67999981980196234</v>
      </c>
      <c r="P105" s="2">
        <f>Table1[[#This Row],[Orders]]/Table1[[#This Row],[Payments]]</f>
        <v>0.75660008612408491</v>
      </c>
    </row>
    <row r="106" spans="2:16" x14ac:dyDescent="0.2">
      <c r="B106" s="15">
        <v>43569</v>
      </c>
      <c r="C106" s="41" t="str">
        <f>TEXT(Table1[[#This Row],[Date]],"dddd")</f>
        <v>Sunday</v>
      </c>
      <c r="D106" s="1">
        <v>46685340</v>
      </c>
      <c r="E106" s="1">
        <v>9803921</v>
      </c>
      <c r="F106" s="1">
        <v>3466666</v>
      </c>
      <c r="G106" s="1">
        <v>2357333</v>
      </c>
      <c r="H106" s="1">
        <v>1930656</v>
      </c>
      <c r="I106" s="2">
        <f t="shared" si="1"/>
        <v>4.1354652231300019E-2</v>
      </c>
      <c r="J106" s="2">
        <f>Table1[[#This Row],[Orders]]/H99-1</f>
        <v>0.28376620785956508</v>
      </c>
      <c r="K106" s="2">
        <f>Table3[[#This Row],[Total]]/'Channel wise traffic'!L99-1</f>
        <v>8.3333360405835055E-2</v>
      </c>
      <c r="L106" s="2">
        <f>Table1[[#This Row],[Overall conversion]]/I99-1</f>
        <v>0.18501496110113713</v>
      </c>
      <c r="M106" s="2">
        <f>Table1[[#This Row],[Menu]]/Table1[[#This Row],[Listing]]</f>
        <v>0.20999999143199985</v>
      </c>
      <c r="N106" s="2">
        <f>Table1[[#This Row],[Carts]]/Table1[[#This Row],[Menu]]</f>
        <v>0.35359995250879722</v>
      </c>
      <c r="O106" s="2">
        <f>Table1[[#This Row],[Payments]]/Table1[[#This Row],[Carts]]</f>
        <v>0.68000003461539127</v>
      </c>
      <c r="P106" s="2">
        <f>Table1[[#This Row],[Orders]]/Table1[[#This Row],[Payments]]</f>
        <v>0.81900011580883991</v>
      </c>
    </row>
    <row r="107" spans="2:16" x14ac:dyDescent="0.2">
      <c r="B107" s="15">
        <v>43570</v>
      </c>
      <c r="C107" s="29" t="str">
        <f>TEXT(Table1[[#This Row],[Date]],"dddd")</f>
        <v>Monday</v>
      </c>
      <c r="D107" s="1">
        <v>21065820</v>
      </c>
      <c r="E107" s="1">
        <v>5477113</v>
      </c>
      <c r="F107" s="1">
        <v>2256570</v>
      </c>
      <c r="G107" s="1">
        <v>1729661</v>
      </c>
      <c r="H107" s="1">
        <v>1418322</v>
      </c>
      <c r="I107" s="2">
        <f t="shared" si="1"/>
        <v>6.732811730091684E-2</v>
      </c>
      <c r="J107" s="2">
        <f>Table1[[#This Row],[Orders]]/H100-1</f>
        <v>0.12600537470079898</v>
      </c>
      <c r="K107" s="2">
        <f>Table3[[#This Row],[Total]]/'Channel wise traffic'!L100-1</f>
        <v>-2.0202030068046883E-2</v>
      </c>
      <c r="L107" s="2">
        <f>Table1[[#This Row],[Overall conversion]]/I100-1</f>
        <v>0.14922199083466747</v>
      </c>
      <c r="M107" s="2">
        <f>Table1[[#This Row],[Menu]]/Table1[[#This Row],[Listing]]</f>
        <v>0.25999999050594758</v>
      </c>
      <c r="N107" s="2">
        <f>Table1[[#This Row],[Carts]]/Table1[[#This Row],[Menu]]</f>
        <v>0.41199989848666624</v>
      </c>
      <c r="O107" s="2">
        <f>Table1[[#This Row],[Payments]]/Table1[[#This Row],[Carts]]</f>
        <v>0.76650004209929223</v>
      </c>
      <c r="P107" s="2">
        <f>Table1[[#This Row],[Orders]]/Table1[[#This Row],[Payments]]</f>
        <v>0.81999998843704058</v>
      </c>
    </row>
    <row r="108" spans="2:16" x14ac:dyDescent="0.2">
      <c r="B108" s="15">
        <v>43571</v>
      </c>
      <c r="C108" s="30" t="str">
        <f>TEXT(Table1[[#This Row],[Date]],"dddd")</f>
        <v>Tuesday</v>
      </c>
      <c r="D108" s="1">
        <v>22586034</v>
      </c>
      <c r="E108" s="1">
        <v>5872368</v>
      </c>
      <c r="F108" s="1">
        <v>2254989</v>
      </c>
      <c r="G108" s="1">
        <v>1596758</v>
      </c>
      <c r="H108" s="1">
        <v>1296248</v>
      </c>
      <c r="I108" s="2">
        <f t="shared" si="1"/>
        <v>5.7391572154721807E-2</v>
      </c>
      <c r="J108" s="2">
        <f>Table1[[#This Row],[Orders]]/H101-1</f>
        <v>-1.9698327529031001E-2</v>
      </c>
      <c r="K108" s="2">
        <f>Table3[[#This Row],[Total]]/'Channel wise traffic'!L101-1</f>
        <v>4.0000022102156363E-2</v>
      </c>
      <c r="L108" s="2">
        <f>Table1[[#This Row],[Overall conversion]]/I101-1</f>
        <v>-5.7402254702145883E-2</v>
      </c>
      <c r="M108" s="2">
        <f>Table1[[#This Row],[Menu]]/Table1[[#This Row],[Listing]]</f>
        <v>0.25999996280887561</v>
      </c>
      <c r="N108" s="2">
        <f>Table1[[#This Row],[Carts]]/Table1[[#This Row],[Menu]]</f>
        <v>0.3839999468698147</v>
      </c>
      <c r="O108" s="2">
        <f>Table1[[#This Row],[Payments]]/Table1[[#This Row],[Carts]]</f>
        <v>0.70810012820461654</v>
      </c>
      <c r="P108" s="2">
        <f>Table1[[#This Row],[Orders]]/Table1[[#This Row],[Payments]]</f>
        <v>0.81179990956675963</v>
      </c>
    </row>
    <row r="109" spans="2:16" x14ac:dyDescent="0.2">
      <c r="B109" s="15">
        <v>43572</v>
      </c>
      <c r="C109" s="27" t="str">
        <f>TEXT(Table1[[#This Row],[Date]],"dddd")</f>
        <v>Wednesday</v>
      </c>
      <c r="D109" s="1">
        <v>21934513</v>
      </c>
      <c r="E109" s="1">
        <v>5319119</v>
      </c>
      <c r="F109" s="1">
        <v>2191477</v>
      </c>
      <c r="G109" s="1">
        <v>1551785</v>
      </c>
      <c r="H109" s="1">
        <v>1336086</v>
      </c>
      <c r="I109" s="2">
        <f t="shared" si="1"/>
        <v>6.0912498946295274E-2</v>
      </c>
      <c r="J109" s="2">
        <f>Table1[[#This Row],[Orders]]/H102-1</f>
        <v>0.10380374707337348</v>
      </c>
      <c r="K109" s="2">
        <f>Table3[[#This Row],[Total]]/'Channel wise traffic'!L102-1</f>
        <v>2.0201937045509322E-2</v>
      </c>
      <c r="L109" s="2">
        <f>Table1[[#This Row],[Overall conversion]]/I102-1</f>
        <v>8.1946286990884687E-2</v>
      </c>
      <c r="M109" s="2">
        <f>Table1[[#This Row],[Menu]]/Table1[[#This Row],[Listing]]</f>
        <v>0.24249998164992312</v>
      </c>
      <c r="N109" s="2">
        <f>Table1[[#This Row],[Carts]]/Table1[[#This Row],[Menu]]</f>
        <v>0.41199999473597038</v>
      </c>
      <c r="O109" s="2">
        <f>Table1[[#This Row],[Payments]]/Table1[[#This Row],[Carts]]</f>
        <v>0.70810006219549648</v>
      </c>
      <c r="P109" s="2">
        <f>Table1[[#This Row],[Orders]]/Table1[[#This Row],[Payments]]</f>
        <v>0.86099942968903553</v>
      </c>
    </row>
    <row r="110" spans="2:16" x14ac:dyDescent="0.2">
      <c r="B110" s="15">
        <v>43573</v>
      </c>
      <c r="C110" s="39" t="str">
        <f>TEXT(Table1[[#This Row],[Date]],"dddd")</f>
        <v>Thursday</v>
      </c>
      <c r="D110" s="1">
        <v>22803207</v>
      </c>
      <c r="E110" s="1">
        <v>5415761</v>
      </c>
      <c r="F110" s="1">
        <v>3639391</v>
      </c>
      <c r="G110" s="1">
        <v>2656756</v>
      </c>
      <c r="H110" s="1">
        <v>2091398</v>
      </c>
      <c r="I110" s="2">
        <f t="shared" si="1"/>
        <v>9.1715082005789803E-2</v>
      </c>
      <c r="J110" s="2">
        <f>Table1[[#This Row],[Orders]]/H103-1</f>
        <v>0.7302283946685022</v>
      </c>
      <c r="K110" s="2">
        <f>Table3[[#This Row],[Total]]/'Channel wise traffic'!L103-1</f>
        <v>0.10526311452716519</v>
      </c>
      <c r="L110" s="2">
        <f>Table1[[#This Row],[Overall conversion]]/I103-1</f>
        <v>0.56544473803340667</v>
      </c>
      <c r="M110" s="2">
        <f>Table1[[#This Row],[Menu]]/Table1[[#This Row],[Listing]]</f>
        <v>0.23749997094706898</v>
      </c>
      <c r="N110" s="2">
        <f>Table1[[#This Row],[Carts]]/Table1[[#This Row],[Menu]]</f>
        <v>0.67199992761866711</v>
      </c>
      <c r="O110" s="2">
        <f>Table1[[#This Row],[Payments]]/Table1[[#This Row],[Carts]]</f>
        <v>0.73000015661961026</v>
      </c>
      <c r="P110" s="2">
        <f>Table1[[#This Row],[Orders]]/Table1[[#This Row],[Payments]]</f>
        <v>0.78719987834787986</v>
      </c>
    </row>
    <row r="111" spans="2:16" x14ac:dyDescent="0.2">
      <c r="B111" s="15">
        <v>43574</v>
      </c>
      <c r="C111" s="40" t="str">
        <f>TEXT(Table1[[#This Row],[Date]],"dddd")</f>
        <v>Friday</v>
      </c>
      <c r="D111" s="1">
        <v>22151687</v>
      </c>
      <c r="E111" s="1">
        <v>5537921</v>
      </c>
      <c r="F111" s="1">
        <v>2281623</v>
      </c>
      <c r="G111" s="1">
        <v>1748864</v>
      </c>
      <c r="H111" s="1">
        <v>1419728</v>
      </c>
      <c r="I111" s="2">
        <f t="shared" si="1"/>
        <v>6.409119088762856E-2</v>
      </c>
      <c r="J111" s="2">
        <f>Table1[[#This Row],[Orders]]/H104-1</f>
        <v>0.2472495952251057</v>
      </c>
      <c r="K111" s="2">
        <f>Table3[[#This Row],[Total]]/'Channel wise traffic'!L104-1</f>
        <v>7.3684175322051626E-2</v>
      </c>
      <c r="L111" s="2">
        <f>Table1[[#This Row],[Overall conversion]]/I104-1</f>
        <v>0.16165402428030418</v>
      </c>
      <c r="M111" s="2">
        <f>Table1[[#This Row],[Menu]]/Table1[[#This Row],[Listing]]</f>
        <v>0.24999996614253353</v>
      </c>
      <c r="N111" s="2">
        <f>Table1[[#This Row],[Carts]]/Table1[[#This Row],[Menu]]</f>
        <v>0.41199991838092309</v>
      </c>
      <c r="O111" s="2">
        <f>Table1[[#This Row],[Payments]]/Table1[[#This Row],[Carts]]</f>
        <v>0.76649998707060718</v>
      </c>
      <c r="P111" s="2">
        <f>Table1[[#This Row],[Orders]]/Table1[[#This Row],[Payments]]</f>
        <v>0.81180011710458899</v>
      </c>
    </row>
    <row r="112" spans="2:16" x14ac:dyDescent="0.2">
      <c r="B112" s="15">
        <v>43575</v>
      </c>
      <c r="C112" s="38" t="str">
        <f>TEXT(Table1[[#This Row],[Date]],"dddd")</f>
        <v>Saturday</v>
      </c>
      <c r="D112" s="1">
        <v>44440853</v>
      </c>
      <c r="E112" s="1">
        <v>9612556</v>
      </c>
      <c r="F112" s="1">
        <v>3300951</v>
      </c>
      <c r="G112" s="1">
        <v>2132414</v>
      </c>
      <c r="H112" s="1">
        <v>1596752</v>
      </c>
      <c r="I112" s="2">
        <f t="shared" si="1"/>
        <v>3.5929823399204329E-2</v>
      </c>
      <c r="J112" s="2">
        <f>Table1[[#This Row],[Orders]]/H105-1</f>
        <v>-1.3246855591761975E-3</v>
      </c>
      <c r="K112" s="2">
        <f>Table3[[#This Row],[Total]]/'Channel wise traffic'!L105-1</f>
        <v>3.1250013052813275E-2</v>
      </c>
      <c r="L112" s="2">
        <f>Table1[[#This Row],[Overall conversion]]/I105-1</f>
        <v>-3.1587584771085031E-2</v>
      </c>
      <c r="M112" s="2">
        <f>Table1[[#This Row],[Menu]]/Table1[[#This Row],[Listing]]</f>
        <v>0.21629998866133376</v>
      </c>
      <c r="N112" s="2">
        <f>Table1[[#This Row],[Carts]]/Table1[[#This Row],[Menu]]</f>
        <v>0.34339992401604735</v>
      </c>
      <c r="O112" s="2">
        <f>Table1[[#This Row],[Payments]]/Table1[[#This Row],[Carts]]</f>
        <v>0.64599989518172185</v>
      </c>
      <c r="P112" s="2">
        <f>Table1[[#This Row],[Orders]]/Table1[[#This Row],[Payments]]</f>
        <v>0.74880018608018895</v>
      </c>
    </row>
    <row r="113" spans="2:16" x14ac:dyDescent="0.2">
      <c r="B113" s="15">
        <v>43576</v>
      </c>
      <c r="C113" s="41" t="str">
        <f>TEXT(Table1[[#This Row],[Date]],"dddd")</f>
        <v>Sunday</v>
      </c>
      <c r="D113" s="1">
        <v>46685340</v>
      </c>
      <c r="E113" s="1">
        <v>10098039</v>
      </c>
      <c r="F113" s="1">
        <v>3536333</v>
      </c>
      <c r="G113" s="1">
        <v>2356612</v>
      </c>
      <c r="H113" s="1">
        <v>1930065</v>
      </c>
      <c r="I113" s="2">
        <f t="shared" si="1"/>
        <v>4.1341993011082281E-2</v>
      </c>
      <c r="J113" s="2">
        <f>Table1[[#This Row],[Orders]]/H106-1</f>
        <v>-3.0611356968823777E-4</v>
      </c>
      <c r="K113" s="2">
        <f>Table3[[#This Row],[Total]]/'Channel wise traffic'!L106-1</f>
        <v>0</v>
      </c>
      <c r="L113" s="2">
        <f>Table1[[#This Row],[Overall conversion]]/I106-1</f>
        <v>-3.0611356968823777E-4</v>
      </c>
      <c r="M113" s="2">
        <f>Table1[[#This Row],[Menu]]/Table1[[#This Row],[Listing]]</f>
        <v>0.21629999910035999</v>
      </c>
      <c r="N113" s="2">
        <f>Table1[[#This Row],[Carts]]/Table1[[#This Row],[Menu]]</f>
        <v>0.35019997447029072</v>
      </c>
      <c r="O113" s="2">
        <f>Table1[[#This Row],[Payments]]/Table1[[#This Row],[Carts]]</f>
        <v>0.66639991199923765</v>
      </c>
      <c r="P113" s="2">
        <f>Table1[[#This Row],[Orders]]/Table1[[#This Row],[Payments]]</f>
        <v>0.81899990325093819</v>
      </c>
    </row>
    <row r="114" spans="2:16" x14ac:dyDescent="0.2">
      <c r="B114" s="15">
        <v>43577</v>
      </c>
      <c r="C114" s="29" t="str">
        <f>TEXT(Table1[[#This Row],[Date]],"dddd")</f>
        <v>Monday</v>
      </c>
      <c r="D114" s="1">
        <v>20848646</v>
      </c>
      <c r="E114" s="1">
        <v>5368526</v>
      </c>
      <c r="F114" s="1">
        <v>2211832</v>
      </c>
      <c r="G114" s="1">
        <v>1695369</v>
      </c>
      <c r="H114" s="1">
        <v>1459713</v>
      </c>
      <c r="I114" s="2">
        <f t="shared" si="1"/>
        <v>7.0014762589378707E-2</v>
      </c>
      <c r="J114" s="2">
        <f>Table1[[#This Row],[Orders]]/H107-1</f>
        <v>2.9183076903552152E-2</v>
      </c>
      <c r="K114" s="2">
        <f>Table3[[#This Row],[Total]]/'Channel wise traffic'!L107-1</f>
        <v>-1.0309307224181552E-2</v>
      </c>
      <c r="L114" s="2">
        <f>Table1[[#This Row],[Overall conversion]]/I107-1</f>
        <v>3.9903763779018941E-2</v>
      </c>
      <c r="M114" s="2">
        <f>Table1[[#This Row],[Menu]]/Table1[[#This Row],[Listing]]</f>
        <v>0.2574999834521628</v>
      </c>
      <c r="N114" s="2">
        <f>Table1[[#This Row],[Carts]]/Table1[[#This Row],[Menu]]</f>
        <v>0.41199986737514172</v>
      </c>
      <c r="O114" s="2">
        <f>Table1[[#This Row],[Payments]]/Table1[[#This Row],[Carts]]</f>
        <v>0.76649989691802989</v>
      </c>
      <c r="P114" s="2">
        <f>Table1[[#This Row],[Orders]]/Table1[[#This Row],[Payments]]</f>
        <v>0.86100017164404918</v>
      </c>
    </row>
    <row r="115" spans="2:16" x14ac:dyDescent="0.2">
      <c r="B115" s="15">
        <v>43578</v>
      </c>
      <c r="C115" s="30" t="str">
        <f>TEXT(Table1[[#This Row],[Date]],"dddd")</f>
        <v>Tuesday</v>
      </c>
      <c r="D115" s="1">
        <v>20631473</v>
      </c>
      <c r="E115" s="1">
        <v>4899974</v>
      </c>
      <c r="F115" s="1">
        <v>1881590</v>
      </c>
      <c r="G115" s="1">
        <v>1414767</v>
      </c>
      <c r="H115" s="1">
        <v>1148508</v>
      </c>
      <c r="I115" s="2">
        <f t="shared" si="1"/>
        <v>5.5667765457173127E-2</v>
      </c>
      <c r="J115" s="2">
        <f>Table1[[#This Row],[Orders]]/H108-1</f>
        <v>-0.11397510352957152</v>
      </c>
      <c r="K115" s="2">
        <f>Table3[[#This Row],[Total]]/'Channel wise traffic'!L108-1</f>
        <v>-8.6538441103775954E-2</v>
      </c>
      <c r="L115" s="2">
        <f>Table1[[#This Row],[Overall conversion]]/I108-1</f>
        <v>-3.0035885633198478E-2</v>
      </c>
      <c r="M115" s="2">
        <f>Table1[[#This Row],[Menu]]/Table1[[#This Row],[Listing]]</f>
        <v>0.23749995940667931</v>
      </c>
      <c r="N115" s="2">
        <f>Table1[[#This Row],[Carts]]/Table1[[#This Row],[Menu]]</f>
        <v>0.38399999673467655</v>
      </c>
      <c r="O115" s="2">
        <f>Table1[[#This Row],[Payments]]/Table1[[#This Row],[Carts]]</f>
        <v>0.75189972310652164</v>
      </c>
      <c r="P115" s="2">
        <f>Table1[[#This Row],[Orders]]/Table1[[#This Row],[Payments]]</f>
        <v>0.81180010560042748</v>
      </c>
    </row>
    <row r="116" spans="2:16" x14ac:dyDescent="0.2">
      <c r="B116" s="15">
        <v>43579</v>
      </c>
      <c r="C116" s="27" t="str">
        <f>TEXT(Table1[[#This Row],[Date]],"dddd")</f>
        <v>Wednesday</v>
      </c>
      <c r="D116" s="1">
        <v>21717340</v>
      </c>
      <c r="E116" s="1">
        <v>5700801</v>
      </c>
      <c r="F116" s="1">
        <v>2325927</v>
      </c>
      <c r="G116" s="1">
        <v>1765843</v>
      </c>
      <c r="H116" s="1">
        <v>1476951</v>
      </c>
      <c r="I116" s="2">
        <f t="shared" si="1"/>
        <v>6.8007914413091106E-2</v>
      </c>
      <c r="J116" s="2">
        <f>Table1[[#This Row],[Orders]]/H109-1</f>
        <v>0.10543108751981545</v>
      </c>
      <c r="K116" s="2">
        <f>Table3[[#This Row],[Total]]/'Channel wise traffic'!L109-1</f>
        <v>-9.9009729462398166E-3</v>
      </c>
      <c r="L116" s="2">
        <f>Table1[[#This Row],[Overall conversion]]/I109-1</f>
        <v>0.11648537803467307</v>
      </c>
      <c r="M116" s="2">
        <f>Table1[[#This Row],[Menu]]/Table1[[#This Row],[Listing]]</f>
        <v>0.2624999654653839</v>
      </c>
      <c r="N116" s="2">
        <f>Table1[[#This Row],[Carts]]/Table1[[#This Row],[Menu]]</f>
        <v>0.40800003367947768</v>
      </c>
      <c r="O116" s="2">
        <f>Table1[[#This Row],[Payments]]/Table1[[#This Row],[Carts]]</f>
        <v>0.7591996653377342</v>
      </c>
      <c r="P116" s="2">
        <f>Table1[[#This Row],[Orders]]/Table1[[#This Row],[Payments]]</f>
        <v>0.83639995175108994</v>
      </c>
    </row>
    <row r="117" spans="2:16" x14ac:dyDescent="0.2">
      <c r="B117" s="15">
        <v>43580</v>
      </c>
      <c r="C117" s="39" t="str">
        <f>TEXT(Table1[[#This Row],[Date]],"dddd")</f>
        <v>Thursday</v>
      </c>
      <c r="D117" s="1">
        <v>22803207</v>
      </c>
      <c r="E117" s="1">
        <v>5700801</v>
      </c>
      <c r="F117" s="1">
        <v>2189107</v>
      </c>
      <c r="G117" s="1">
        <v>1518146</v>
      </c>
      <c r="H117" s="1">
        <v>1282226</v>
      </c>
      <c r="I117" s="2">
        <f t="shared" si="1"/>
        <v>5.6230073252415767E-2</v>
      </c>
      <c r="J117" s="2">
        <f>Table1[[#This Row],[Orders]]/H110-1</f>
        <v>-0.38690483590402214</v>
      </c>
      <c r="K117" s="2">
        <f>Table3[[#This Row],[Total]]/'Channel wise traffic'!L110-1</f>
        <v>0</v>
      </c>
      <c r="L117" s="2">
        <f>Table1[[#This Row],[Overall conversion]]/I110-1</f>
        <v>-0.38690483590402214</v>
      </c>
      <c r="M117" s="2">
        <f>Table1[[#This Row],[Menu]]/Table1[[#This Row],[Listing]]</f>
        <v>0.24999996710988942</v>
      </c>
      <c r="N117" s="2">
        <f>Table1[[#This Row],[Carts]]/Table1[[#This Row],[Menu]]</f>
        <v>0.38399989755825542</v>
      </c>
      <c r="O117" s="2">
        <f>Table1[[#This Row],[Payments]]/Table1[[#This Row],[Carts]]</f>
        <v>0.69350013498654928</v>
      </c>
      <c r="P117" s="2">
        <f>Table1[[#This Row],[Orders]]/Table1[[#This Row],[Payments]]</f>
        <v>0.84459992648928361</v>
      </c>
    </row>
    <row r="118" spans="2:16" x14ac:dyDescent="0.2">
      <c r="B118" s="15">
        <v>43581</v>
      </c>
      <c r="C118" s="40" t="str">
        <f>TEXT(Table1[[#This Row],[Date]],"dddd")</f>
        <v>Friday</v>
      </c>
      <c r="D118" s="1">
        <v>22151687</v>
      </c>
      <c r="E118" s="1">
        <v>5759438</v>
      </c>
      <c r="F118" s="1">
        <v>2188586</v>
      </c>
      <c r="G118" s="1">
        <v>1533761</v>
      </c>
      <c r="H118" s="1">
        <v>1307991</v>
      </c>
      <c r="I118" s="2">
        <f t="shared" si="1"/>
        <v>5.9047015245385151E-2</v>
      </c>
      <c r="J118" s="2">
        <f>Table1[[#This Row],[Orders]]/H111-1</f>
        <v>-7.8703103693101739E-2</v>
      </c>
      <c r="K118" s="2">
        <f>Table3[[#This Row],[Total]]/'Channel wise traffic'!L111-1</f>
        <v>0</v>
      </c>
      <c r="L118" s="2">
        <f>Table1[[#This Row],[Overall conversion]]/I111-1</f>
        <v>-7.8703103693101739E-2</v>
      </c>
      <c r="M118" s="2">
        <f>Table1[[#This Row],[Menu]]/Table1[[#This Row],[Listing]]</f>
        <v>0.25999997201116104</v>
      </c>
      <c r="N118" s="2">
        <f>Table1[[#This Row],[Carts]]/Table1[[#This Row],[Menu]]</f>
        <v>0.37999992360365714</v>
      </c>
      <c r="O118" s="2">
        <f>Table1[[#This Row],[Payments]]/Table1[[#This Row],[Carts]]</f>
        <v>0.70079996856417792</v>
      </c>
      <c r="P118" s="2">
        <f>Table1[[#This Row],[Orders]]/Table1[[#This Row],[Payments]]</f>
        <v>0.85279975172142208</v>
      </c>
    </row>
    <row r="119" spans="2:16" x14ac:dyDescent="0.2">
      <c r="B119" s="15">
        <v>43582</v>
      </c>
      <c r="C119" s="38" t="str">
        <f>TEXT(Table1[[#This Row],[Date]],"dddd")</f>
        <v>Saturday</v>
      </c>
      <c r="D119" s="1">
        <v>47134238</v>
      </c>
      <c r="E119" s="1">
        <v>9997171</v>
      </c>
      <c r="F119" s="1">
        <v>3297067</v>
      </c>
      <c r="G119" s="1">
        <v>2354106</v>
      </c>
      <c r="H119" s="1">
        <v>1744392</v>
      </c>
      <c r="I119" s="2">
        <f t="shared" si="1"/>
        <v>3.7009020915963468E-2</v>
      </c>
      <c r="J119" s="2">
        <f>Table1[[#This Row],[Orders]]/H112-1</f>
        <v>9.246269927953743E-2</v>
      </c>
      <c r="K119" s="2">
        <f>Table3[[#This Row],[Total]]/'Channel wise traffic'!L112-1</f>
        <v>6.0606062651680448E-2</v>
      </c>
      <c r="L119" s="2">
        <f>Table1[[#This Row],[Overall conversion]]/I112-1</f>
        <v>3.0036259982926472E-2</v>
      </c>
      <c r="M119" s="2">
        <f>Table1[[#This Row],[Menu]]/Table1[[#This Row],[Listing]]</f>
        <v>0.21209998133416308</v>
      </c>
      <c r="N119" s="2">
        <f>Table1[[#This Row],[Carts]]/Table1[[#This Row],[Menu]]</f>
        <v>0.32980000042011887</v>
      </c>
      <c r="O119" s="2">
        <f>Table1[[#This Row],[Payments]]/Table1[[#This Row],[Carts]]</f>
        <v>0.71400004913457926</v>
      </c>
      <c r="P119" s="2">
        <f>Table1[[#This Row],[Orders]]/Table1[[#This Row],[Payments]]</f>
        <v>0.74099976806481949</v>
      </c>
    </row>
    <row r="120" spans="2:16" x14ac:dyDescent="0.2">
      <c r="B120" s="15">
        <v>43583</v>
      </c>
      <c r="C120" s="41" t="str">
        <f>TEXT(Table1[[#This Row],[Date]],"dddd")</f>
        <v>Sunday</v>
      </c>
      <c r="D120" s="1">
        <v>46236443</v>
      </c>
      <c r="E120" s="1">
        <v>9224170</v>
      </c>
      <c r="F120" s="1">
        <v>3261666</v>
      </c>
      <c r="G120" s="1">
        <v>2151395</v>
      </c>
      <c r="H120" s="1">
        <v>1644526</v>
      </c>
      <c r="I120" s="2">
        <f t="shared" si="1"/>
        <v>3.5567744690048933E-2</v>
      </c>
      <c r="J120" s="2">
        <f>Table1[[#This Row],[Orders]]/H113-1</f>
        <v>-0.14794268586809256</v>
      </c>
      <c r="K120" s="2">
        <f>Table3[[#This Row],[Total]]/'Channel wise traffic'!L113-1</f>
        <v>-9.6153955313466044E-3</v>
      </c>
      <c r="L120" s="2">
        <f>Table1[[#This Row],[Overall conversion]]/I113-1</f>
        <v>-0.13967029406360465</v>
      </c>
      <c r="M120" s="2">
        <f>Table1[[#This Row],[Menu]]/Table1[[#This Row],[Listing]]</f>
        <v>0.19949999181381664</v>
      </c>
      <c r="N120" s="2">
        <f>Table1[[#This Row],[Carts]]/Table1[[#This Row],[Menu]]</f>
        <v>0.3535999444936509</v>
      </c>
      <c r="O120" s="2">
        <f>Table1[[#This Row],[Payments]]/Table1[[#This Row],[Carts]]</f>
        <v>0.65960003262136591</v>
      </c>
      <c r="P120" s="2">
        <f>Table1[[#This Row],[Orders]]/Table1[[#This Row],[Payments]]</f>
        <v>0.76439984289263474</v>
      </c>
    </row>
    <row r="121" spans="2:16" x14ac:dyDescent="0.2">
      <c r="B121" s="15">
        <v>43584</v>
      </c>
      <c r="C121" s="29" t="str">
        <f>TEXT(Table1[[#This Row],[Date]],"dddd")</f>
        <v>Monday</v>
      </c>
      <c r="D121" s="1">
        <v>20631473</v>
      </c>
      <c r="E121" s="1">
        <v>5209447</v>
      </c>
      <c r="F121" s="1">
        <v>2062941</v>
      </c>
      <c r="G121" s="1">
        <v>1475828</v>
      </c>
      <c r="H121" s="1">
        <v>1210178</v>
      </c>
      <c r="I121" s="2">
        <f t="shared" si="1"/>
        <v>5.8656887949784291E-2</v>
      </c>
      <c r="J121" s="2">
        <f>Table1[[#This Row],[Orders]]/H114-1</f>
        <v>-0.17094798772087394</v>
      </c>
      <c r="K121" s="2">
        <f>Table3[[#This Row],[Total]]/'Channel wise traffic'!L114-1</f>
        <v>-1.0416648180253452E-2</v>
      </c>
      <c r="L121" s="2">
        <f>Table1[[#This Row],[Overall conversion]]/I114-1</f>
        <v>-0.16222114050726522</v>
      </c>
      <c r="M121" s="2">
        <f>Table1[[#This Row],[Menu]]/Table1[[#This Row],[Listing]]</f>
        <v>0.25250000327170047</v>
      </c>
      <c r="N121" s="2">
        <f>Table1[[#This Row],[Carts]]/Table1[[#This Row],[Menu]]</f>
        <v>0.39599999769649252</v>
      </c>
      <c r="O121" s="2">
        <f>Table1[[#This Row],[Payments]]/Table1[[#This Row],[Carts]]</f>
        <v>0.71540000416880556</v>
      </c>
      <c r="P121" s="2">
        <f>Table1[[#This Row],[Orders]]/Table1[[#This Row],[Payments]]</f>
        <v>0.81999934951769449</v>
      </c>
    </row>
    <row r="122" spans="2:16" x14ac:dyDescent="0.2">
      <c r="B122" s="15">
        <v>43585</v>
      </c>
      <c r="C122" s="30" t="str">
        <f>TEXT(Table1[[#This Row],[Date]],"dddd")</f>
        <v>Tuesday</v>
      </c>
      <c r="D122" s="1">
        <v>21065820</v>
      </c>
      <c r="E122" s="1">
        <v>5319119</v>
      </c>
      <c r="F122" s="1">
        <v>2148924</v>
      </c>
      <c r="G122" s="1">
        <v>1490279</v>
      </c>
      <c r="H122" s="1">
        <v>1246469</v>
      </c>
      <c r="I122" s="2">
        <f t="shared" si="1"/>
        <v>5.9170210321743945E-2</v>
      </c>
      <c r="J122" s="2">
        <f>Table1[[#This Row],[Orders]]/H115-1</f>
        <v>8.5294138133996444E-2</v>
      </c>
      <c r="K122" s="2">
        <f>Table3[[#This Row],[Total]]/'Channel wise traffic'!L115-1</f>
        <v>2.1052642293288626E-2</v>
      </c>
      <c r="L122" s="2">
        <f>Table1[[#This Row],[Overall conversion]]/I115-1</f>
        <v>6.2916929318195036E-2</v>
      </c>
      <c r="M122" s="2">
        <f>Table1[[#This Row],[Menu]]/Table1[[#This Row],[Listing]]</f>
        <v>0.25249997389135576</v>
      </c>
      <c r="N122" s="2">
        <f>Table1[[#This Row],[Carts]]/Table1[[#This Row],[Menu]]</f>
        <v>0.40399998571191958</v>
      </c>
      <c r="O122" s="2">
        <f>Table1[[#This Row],[Payments]]/Table1[[#This Row],[Carts]]</f>
        <v>0.69350009586192907</v>
      </c>
      <c r="P122" s="2">
        <f>Table1[[#This Row],[Orders]]/Table1[[#This Row],[Payments]]</f>
        <v>0.83639976138696182</v>
      </c>
    </row>
    <row r="123" spans="2:16" x14ac:dyDescent="0.2">
      <c r="B123" s="15">
        <v>43586</v>
      </c>
      <c r="C123" s="27" t="str">
        <f>TEXT(Table1[[#This Row],[Date]],"dddd")</f>
        <v>Wednesday</v>
      </c>
      <c r="D123" s="1">
        <v>22803207</v>
      </c>
      <c r="E123" s="1">
        <v>5529777</v>
      </c>
      <c r="F123" s="1">
        <v>2278268</v>
      </c>
      <c r="G123" s="1">
        <v>1696398</v>
      </c>
      <c r="H123" s="1">
        <v>1460599</v>
      </c>
      <c r="I123" s="2">
        <f t="shared" si="1"/>
        <v>6.4052350180393486E-2</v>
      </c>
      <c r="J123" s="2">
        <f>Table1[[#This Row],[Orders]]/H116-1</f>
        <v>-1.1071457346926161E-2</v>
      </c>
      <c r="K123" s="2">
        <f>Table3[[#This Row],[Total]]/'Channel wise traffic'!L116-1</f>
        <v>5.0000004604615844E-2</v>
      </c>
      <c r="L123" s="2">
        <f>Table1[[#This Row],[Overall conversion]]/I116-1</f>
        <v>-5.8163292711358228E-2</v>
      </c>
      <c r="M123" s="2">
        <f>Table1[[#This Row],[Menu]]/Table1[[#This Row],[Listing]]</f>
        <v>0.24249996941219715</v>
      </c>
      <c r="N123" s="2">
        <f>Table1[[#This Row],[Carts]]/Table1[[#This Row],[Menu]]</f>
        <v>0.41199997757594925</v>
      </c>
      <c r="O123" s="2">
        <f>Table1[[#This Row],[Payments]]/Table1[[#This Row],[Carts]]</f>
        <v>0.7445998451455228</v>
      </c>
      <c r="P123" s="2">
        <f>Table1[[#This Row],[Orders]]/Table1[[#This Row],[Payments]]</f>
        <v>0.86100018981394699</v>
      </c>
    </row>
    <row r="124" spans="2:16" x14ac:dyDescent="0.2">
      <c r="B124" s="15">
        <v>43587</v>
      </c>
      <c r="C124" s="39" t="str">
        <f>TEXT(Table1[[#This Row],[Date]],"dddd")</f>
        <v>Thursday</v>
      </c>
      <c r="D124" s="1">
        <v>21282993</v>
      </c>
      <c r="E124" s="1">
        <v>5533578</v>
      </c>
      <c r="F124" s="1">
        <v>2169162</v>
      </c>
      <c r="G124" s="1">
        <v>1615158</v>
      </c>
      <c r="H124" s="1">
        <v>1284697</v>
      </c>
      <c r="I124" s="2">
        <f t="shared" si="1"/>
        <v>6.0362609713774752E-2</v>
      </c>
      <c r="J124" s="2">
        <f>Table1[[#This Row],[Orders]]/H117-1</f>
        <v>1.9271173724444424E-3</v>
      </c>
      <c r="K124" s="2">
        <f>Table3[[#This Row],[Total]]/'Channel wise traffic'!L117-1</f>
        <v>-6.6666637431010201E-2</v>
      </c>
      <c r="L124" s="2">
        <f>Table1[[#This Row],[Overall conversion]]/I117-1</f>
        <v>7.3493350129709034E-2</v>
      </c>
      <c r="M124" s="2">
        <f>Table1[[#This Row],[Menu]]/Table1[[#This Row],[Listing]]</f>
        <v>0.25999999154254289</v>
      </c>
      <c r="N124" s="2">
        <f>Table1[[#This Row],[Carts]]/Table1[[#This Row],[Menu]]</f>
        <v>0.39199989590821704</v>
      </c>
      <c r="O124" s="2">
        <f>Table1[[#This Row],[Payments]]/Table1[[#This Row],[Carts]]</f>
        <v>0.74459998838261043</v>
      </c>
      <c r="P124" s="2">
        <f>Table1[[#This Row],[Orders]]/Table1[[#This Row],[Payments]]</f>
        <v>0.79540020233314634</v>
      </c>
    </row>
    <row r="125" spans="2:16" x14ac:dyDescent="0.2">
      <c r="B125" s="15">
        <v>43588</v>
      </c>
      <c r="C125" s="40" t="str">
        <f>TEXT(Table1[[#This Row],[Date]],"dddd")</f>
        <v>Friday</v>
      </c>
      <c r="D125" s="1">
        <v>20848646</v>
      </c>
      <c r="E125" s="1">
        <v>5264283</v>
      </c>
      <c r="F125" s="1">
        <v>2147827</v>
      </c>
      <c r="G125" s="1">
        <v>1552235</v>
      </c>
      <c r="H125" s="1">
        <v>1260104</v>
      </c>
      <c r="I125" s="2">
        <f t="shared" si="1"/>
        <v>6.0440567699216532E-2</v>
      </c>
      <c r="J125" s="2">
        <f>Table1[[#This Row],[Orders]]/H118-1</f>
        <v>-3.6611108180407914E-2</v>
      </c>
      <c r="K125" s="2">
        <f>Table3[[#This Row],[Total]]/'Channel wise traffic'!L118-1</f>
        <v>-5.8823516134325682E-2</v>
      </c>
      <c r="L125" s="2">
        <f>Table1[[#This Row],[Overall conversion]]/I118-1</f>
        <v>2.3600726438755881E-2</v>
      </c>
      <c r="M125" s="2">
        <f>Table1[[#This Row],[Menu]]/Table1[[#This Row],[Listing]]</f>
        <v>0.25249999448405425</v>
      </c>
      <c r="N125" s="2">
        <f>Table1[[#This Row],[Carts]]/Table1[[#This Row],[Menu]]</f>
        <v>0.40799991185884193</v>
      </c>
      <c r="O125" s="2">
        <f>Table1[[#This Row],[Payments]]/Table1[[#This Row],[Carts]]</f>
        <v>0.72270019885214221</v>
      </c>
      <c r="P125" s="2">
        <f>Table1[[#This Row],[Orders]]/Table1[[#This Row],[Payments]]</f>
        <v>0.81179975970133389</v>
      </c>
    </row>
    <row r="126" spans="2:16" x14ac:dyDescent="0.2">
      <c r="B126" s="15">
        <v>43589</v>
      </c>
      <c r="C126" s="38" t="str">
        <f>TEXT(Table1[[#This Row],[Date]],"dddd")</f>
        <v>Saturday</v>
      </c>
      <c r="D126" s="1">
        <v>43094160</v>
      </c>
      <c r="E126" s="1">
        <v>9321266</v>
      </c>
      <c r="F126" s="1">
        <v>3042461</v>
      </c>
      <c r="G126" s="1">
        <v>1986118</v>
      </c>
      <c r="H126" s="1">
        <v>1487205</v>
      </c>
      <c r="I126" s="2">
        <f t="shared" si="1"/>
        <v>3.4510592618582192E-2</v>
      </c>
      <c r="J126" s="2">
        <f>Table1[[#This Row],[Orders]]/H119-1</f>
        <v>-0.14743647070153953</v>
      </c>
      <c r="K126" s="2">
        <f>Table3[[#This Row],[Total]]/'Channel wise traffic'!L119-1</f>
        <v>-8.5714299050057785E-2</v>
      </c>
      <c r="L126" s="2">
        <f>Table1[[#This Row],[Overall conversion]]/I119-1</f>
        <v>-6.750862993794049E-2</v>
      </c>
      <c r="M126" s="2">
        <f>Table1[[#This Row],[Menu]]/Table1[[#This Row],[Listing]]</f>
        <v>0.21629998125035968</v>
      </c>
      <c r="N126" s="2">
        <f>Table1[[#This Row],[Carts]]/Table1[[#This Row],[Menu]]</f>
        <v>0.32639997614058003</v>
      </c>
      <c r="O126" s="2">
        <f>Table1[[#This Row],[Payments]]/Table1[[#This Row],[Carts]]</f>
        <v>0.65279982224915944</v>
      </c>
      <c r="P126" s="2">
        <f>Table1[[#This Row],[Orders]]/Table1[[#This Row],[Payments]]</f>
        <v>0.74879992024643049</v>
      </c>
    </row>
    <row r="127" spans="2:16" x14ac:dyDescent="0.2">
      <c r="B127" s="15">
        <v>43590</v>
      </c>
      <c r="C127" s="41" t="str">
        <f>TEXT(Table1[[#This Row],[Date]],"dddd")</f>
        <v>Sunday</v>
      </c>
      <c r="D127" s="1">
        <v>43991955</v>
      </c>
      <c r="E127" s="1">
        <v>8868778</v>
      </c>
      <c r="F127" s="1">
        <v>3136000</v>
      </c>
      <c r="G127" s="1">
        <v>2068505</v>
      </c>
      <c r="H127" s="1">
        <v>1532762</v>
      </c>
      <c r="I127" s="2">
        <f t="shared" si="1"/>
        <v>3.4841870519280171E-2</v>
      </c>
      <c r="J127" s="2">
        <f>Table1[[#This Row],[Orders]]/H120-1</f>
        <v>-6.796122408523797E-2</v>
      </c>
      <c r="K127" s="2">
        <f>Table3[[#This Row],[Total]]/'Channel wise traffic'!L120-1</f>
        <v>-4.8543658453296556E-2</v>
      </c>
      <c r="L127" s="2">
        <f>Table1[[#This Row],[Overall conversion]]/I120-1</f>
        <v>-2.040821472079013E-2</v>
      </c>
      <c r="M127" s="2">
        <f>Table1[[#This Row],[Menu]]/Table1[[#This Row],[Listing]]</f>
        <v>0.2015999970903771</v>
      </c>
      <c r="N127" s="2">
        <f>Table1[[#This Row],[Carts]]/Table1[[#This Row],[Menu]]</f>
        <v>0.35360001118530648</v>
      </c>
      <c r="O127" s="2">
        <f>Table1[[#This Row],[Payments]]/Table1[[#This Row],[Carts]]</f>
        <v>0.65959980867346935</v>
      </c>
      <c r="P127" s="2">
        <f>Table1[[#This Row],[Orders]]/Table1[[#This Row],[Payments]]</f>
        <v>0.74099990089460743</v>
      </c>
    </row>
    <row r="128" spans="2:16" x14ac:dyDescent="0.2">
      <c r="B128" s="15">
        <v>43591</v>
      </c>
      <c r="C128" s="29" t="str">
        <f>TEXT(Table1[[#This Row],[Date]],"dddd")</f>
        <v>Monday</v>
      </c>
      <c r="D128" s="1">
        <v>21717340</v>
      </c>
      <c r="E128" s="1">
        <v>5157868</v>
      </c>
      <c r="F128" s="1">
        <v>1959989</v>
      </c>
      <c r="G128" s="1">
        <v>1430792</v>
      </c>
      <c r="H128" s="1">
        <v>1161517</v>
      </c>
      <c r="I128" s="2">
        <f t="shared" si="1"/>
        <v>5.3483391612416623E-2</v>
      </c>
      <c r="J128" s="2">
        <f>Table1[[#This Row],[Orders]]/H121-1</f>
        <v>-4.0209787320542922E-2</v>
      </c>
      <c r="K128" s="2">
        <f>Table3[[#This Row],[Total]]/'Channel wise traffic'!L121-1</f>
        <v>5.2631533028763E-2</v>
      </c>
      <c r="L128" s="2">
        <f>Table1[[#This Row],[Overall conversion]]/I121-1</f>
        <v>-8.8199297954515754E-2</v>
      </c>
      <c r="M128" s="2">
        <f>Table1[[#This Row],[Menu]]/Table1[[#This Row],[Listing]]</f>
        <v>0.23749998848846129</v>
      </c>
      <c r="N128" s="2">
        <f>Table1[[#This Row],[Carts]]/Table1[[#This Row],[Menu]]</f>
        <v>0.37999983714201296</v>
      </c>
      <c r="O128" s="2">
        <f>Table1[[#This Row],[Payments]]/Table1[[#This Row],[Carts]]</f>
        <v>0.73000001530620839</v>
      </c>
      <c r="P128" s="2">
        <f>Table1[[#This Row],[Orders]]/Table1[[#This Row],[Payments]]</f>
        <v>0.81180003802090028</v>
      </c>
    </row>
    <row r="129" spans="2:16" x14ac:dyDescent="0.2">
      <c r="B129" s="15">
        <v>43592</v>
      </c>
      <c r="C129" s="30" t="str">
        <f>TEXT(Table1[[#This Row],[Date]],"dddd")</f>
        <v>Tuesday</v>
      </c>
      <c r="D129" s="1">
        <v>22151687</v>
      </c>
      <c r="E129" s="1">
        <v>5814817</v>
      </c>
      <c r="F129" s="1">
        <v>2372445</v>
      </c>
      <c r="G129" s="1">
        <v>1679928</v>
      </c>
      <c r="H129" s="1">
        <v>1308664</v>
      </c>
      <c r="I129" s="2">
        <f t="shared" si="1"/>
        <v>5.9077396678636714E-2</v>
      </c>
      <c r="J129" s="2">
        <f>Table1[[#This Row],[Orders]]/H122-1</f>
        <v>4.9896948901256177E-2</v>
      </c>
      <c r="K129" s="2">
        <f>Table3[[#This Row],[Total]]/'Channel wise traffic'!L122-1</f>
        <v>5.154634623984955E-2</v>
      </c>
      <c r="L129" s="2">
        <f>Table1[[#This Row],[Overall conversion]]/I122-1</f>
        <v>-1.5685873449249321E-3</v>
      </c>
      <c r="M129" s="2">
        <f>Table1[[#This Row],[Menu]]/Table1[[#This Row],[Listing]]</f>
        <v>0.26249996219249577</v>
      </c>
      <c r="N129" s="2">
        <f>Table1[[#This Row],[Carts]]/Table1[[#This Row],[Menu]]</f>
        <v>0.4079999422165822</v>
      </c>
      <c r="O129" s="2">
        <f>Table1[[#This Row],[Payments]]/Table1[[#This Row],[Carts]]</f>
        <v>0.70809987165139765</v>
      </c>
      <c r="P129" s="2">
        <f>Table1[[#This Row],[Orders]]/Table1[[#This Row],[Payments]]</f>
        <v>0.77900005238319736</v>
      </c>
    </row>
    <row r="130" spans="2:16" x14ac:dyDescent="0.2">
      <c r="B130" s="15">
        <v>43593</v>
      </c>
      <c r="C130" s="27" t="str">
        <f>TEXT(Table1[[#This Row],[Date]],"dddd")</f>
        <v>Wednesday</v>
      </c>
      <c r="D130" s="1">
        <v>22803207</v>
      </c>
      <c r="E130" s="1">
        <v>5757809</v>
      </c>
      <c r="F130" s="1">
        <v>2187967</v>
      </c>
      <c r="G130" s="1">
        <v>1565272</v>
      </c>
      <c r="H130" s="1">
        <v>1334864</v>
      </c>
      <c r="I130" s="2">
        <f t="shared" si="1"/>
        <v>5.8538432773951488E-2</v>
      </c>
      <c r="J130" s="2">
        <f>Table1[[#This Row],[Orders]]/H123-1</f>
        <v>-8.6084544765537951E-2</v>
      </c>
      <c r="K130" s="2">
        <f>Table3[[#This Row],[Total]]/'Channel wise traffic'!L123-1</f>
        <v>0</v>
      </c>
      <c r="L130" s="2">
        <f>Table1[[#This Row],[Overall conversion]]/I123-1</f>
        <v>-8.6084544765537951E-2</v>
      </c>
      <c r="M130" s="2">
        <f>Table1[[#This Row],[Menu]]/Table1[[#This Row],[Listing]]</f>
        <v>0.25249996634245347</v>
      </c>
      <c r="N130" s="2">
        <f>Table1[[#This Row],[Carts]]/Table1[[#This Row],[Menu]]</f>
        <v>0.37999992705558661</v>
      </c>
      <c r="O130" s="2">
        <f>Table1[[#This Row],[Payments]]/Table1[[#This Row],[Carts]]</f>
        <v>0.71540018656588511</v>
      </c>
      <c r="P130" s="2">
        <f>Table1[[#This Row],[Orders]]/Table1[[#This Row],[Payments]]</f>
        <v>0.85280002453247739</v>
      </c>
    </row>
    <row r="131" spans="2:16" x14ac:dyDescent="0.2">
      <c r="B131" s="15">
        <v>43594</v>
      </c>
      <c r="C131" s="39" t="str">
        <f>TEXT(Table1[[#This Row],[Date]],"dddd")</f>
        <v>Thursday</v>
      </c>
      <c r="D131" s="1">
        <v>21065820</v>
      </c>
      <c r="E131" s="1">
        <v>5108461</v>
      </c>
      <c r="F131" s="1">
        <v>2063818</v>
      </c>
      <c r="G131" s="1">
        <v>1506587</v>
      </c>
      <c r="H131" s="1">
        <v>1210693</v>
      </c>
      <c r="I131" s="2">
        <f t="shared" si="1"/>
        <v>5.7471914219337297E-2</v>
      </c>
      <c r="J131" s="2">
        <f>Table1[[#This Row],[Orders]]/H124-1</f>
        <v>-5.7604244424950046E-2</v>
      </c>
      <c r="K131" s="2">
        <f>Table3[[#This Row],[Total]]/'Channel wise traffic'!L124-1</f>
        <v>-1.020406341364033E-2</v>
      </c>
      <c r="L131" s="2">
        <f>Table1[[#This Row],[Overall conversion]]/I124-1</f>
        <v>-4.7888842250930708E-2</v>
      </c>
      <c r="M131" s="2">
        <f>Table1[[#This Row],[Menu]]/Table1[[#This Row],[Listing]]</f>
        <v>0.24249998338540821</v>
      </c>
      <c r="N131" s="2">
        <f>Table1[[#This Row],[Carts]]/Table1[[#This Row],[Menu]]</f>
        <v>0.40399995223610397</v>
      </c>
      <c r="O131" s="2">
        <f>Table1[[#This Row],[Payments]]/Table1[[#This Row],[Carts]]</f>
        <v>0.72999993216456105</v>
      </c>
      <c r="P131" s="2">
        <f>Table1[[#This Row],[Orders]]/Table1[[#This Row],[Payments]]</f>
        <v>0.80359979211290156</v>
      </c>
    </row>
    <row r="132" spans="2:16" x14ac:dyDescent="0.2">
      <c r="B132" s="15">
        <v>43595</v>
      </c>
      <c r="C132" s="40" t="str">
        <f>TEXT(Table1[[#This Row],[Date]],"dddd")</f>
        <v>Friday</v>
      </c>
      <c r="D132" s="1">
        <v>21065820</v>
      </c>
      <c r="E132" s="1">
        <v>5213790</v>
      </c>
      <c r="F132" s="1">
        <v>2168936</v>
      </c>
      <c r="G132" s="1">
        <v>1583323</v>
      </c>
      <c r="H132" s="1">
        <v>1337275</v>
      </c>
      <c r="I132" s="2">
        <f t="shared" ref="I132:I195" si="2">H132/D132</f>
        <v>6.3480794955999814E-2</v>
      </c>
      <c r="J132" s="2">
        <f>Table1[[#This Row],[Orders]]/H125-1</f>
        <v>6.1241770520528371E-2</v>
      </c>
      <c r="K132" s="2">
        <f>Table3[[#This Row],[Total]]/'Channel wise traffic'!L125-1</f>
        <v>1.0416696145001181E-2</v>
      </c>
      <c r="L132" s="2">
        <f>Table1[[#This Row],[Overall conversion]]/I125-1</f>
        <v>5.030110358845441E-2</v>
      </c>
      <c r="M132" s="2">
        <f>Table1[[#This Row],[Menu]]/Table1[[#This Row],[Listing]]</f>
        <v>0.247499978638382</v>
      </c>
      <c r="N132" s="2">
        <f>Table1[[#This Row],[Carts]]/Table1[[#This Row],[Menu]]</f>
        <v>0.41599987724860416</v>
      </c>
      <c r="O132" s="2">
        <f>Table1[[#This Row],[Payments]]/Table1[[#This Row],[Carts]]</f>
        <v>0.72999987090444352</v>
      </c>
      <c r="P132" s="2">
        <f>Table1[[#This Row],[Orders]]/Table1[[#This Row],[Payments]]</f>
        <v>0.84460024897004593</v>
      </c>
    </row>
    <row r="133" spans="2:16" x14ac:dyDescent="0.2">
      <c r="B133" s="15">
        <v>43596</v>
      </c>
      <c r="C133" s="38" t="str">
        <f>TEXT(Table1[[#This Row],[Date]],"dddd")</f>
        <v>Saturday</v>
      </c>
      <c r="D133" s="1">
        <v>45787545</v>
      </c>
      <c r="E133" s="1">
        <v>10096153</v>
      </c>
      <c r="F133" s="1">
        <v>3398365</v>
      </c>
      <c r="G133" s="1">
        <v>2218452</v>
      </c>
      <c r="H133" s="1">
        <v>1678481</v>
      </c>
      <c r="I133" s="2">
        <f t="shared" si="2"/>
        <v>3.6658025670518041E-2</v>
      </c>
      <c r="J133" s="2">
        <f>Table1[[#This Row],[Orders]]/H126-1</f>
        <v>0.12861441428720322</v>
      </c>
      <c r="K133" s="2">
        <f>Table3[[#This Row],[Total]]/'Channel wise traffic'!L126-1</f>
        <v>6.2500026105626771E-2</v>
      </c>
      <c r="L133" s="2">
        <f>Table1[[#This Row],[Overall conversion]]/I126-1</f>
        <v>6.2225331093838321E-2</v>
      </c>
      <c r="M133" s="2">
        <f>Table1[[#This Row],[Menu]]/Table1[[#This Row],[Listing]]</f>
        <v>0.22049998531259976</v>
      </c>
      <c r="N133" s="2">
        <f>Table1[[#This Row],[Carts]]/Table1[[#This Row],[Menu]]</f>
        <v>0.33659999011504677</v>
      </c>
      <c r="O133" s="2">
        <f>Table1[[#This Row],[Payments]]/Table1[[#This Row],[Carts]]</f>
        <v>0.6527998022578505</v>
      </c>
      <c r="P133" s="2">
        <f>Table1[[#This Row],[Orders]]/Table1[[#This Row],[Payments]]</f>
        <v>0.75660009772580161</v>
      </c>
    </row>
    <row r="134" spans="2:16" x14ac:dyDescent="0.2">
      <c r="B134" s="15">
        <v>43597</v>
      </c>
      <c r="C134" s="41" t="str">
        <f>TEXT(Table1[[#This Row],[Date]],"dddd")</f>
        <v>Sunday</v>
      </c>
      <c r="D134" s="1">
        <v>42645263</v>
      </c>
      <c r="E134" s="1">
        <v>8955505</v>
      </c>
      <c r="F134" s="1">
        <v>3166666</v>
      </c>
      <c r="G134" s="1">
        <v>2088733</v>
      </c>
      <c r="H134" s="1">
        <v>1564043</v>
      </c>
      <c r="I134" s="2">
        <f t="shared" si="2"/>
        <v>3.6675656098075889E-2</v>
      </c>
      <c r="J134" s="2">
        <f>Table1[[#This Row],[Orders]]/H127-1</f>
        <v>2.0408256467735919E-2</v>
      </c>
      <c r="K134" s="2">
        <f>Table3[[#This Row],[Total]]/'Channel wise traffic'!L127-1</f>
        <v>-3.061227899510266E-2</v>
      </c>
      <c r="L134" s="2">
        <f>Table1[[#This Row],[Overall conversion]]/I127-1</f>
        <v>5.2631662751314368E-2</v>
      </c>
      <c r="M134" s="2">
        <f>Table1[[#This Row],[Menu]]/Table1[[#This Row],[Listing]]</f>
        <v>0.20999999460666943</v>
      </c>
      <c r="N134" s="2">
        <f>Table1[[#This Row],[Carts]]/Table1[[#This Row],[Menu]]</f>
        <v>0.35359993657532435</v>
      </c>
      <c r="O134" s="2">
        <f>Table1[[#This Row],[Payments]]/Table1[[#This Row],[Carts]]</f>
        <v>0.65960003360000707</v>
      </c>
      <c r="P134" s="2">
        <f>Table1[[#This Row],[Orders]]/Table1[[#This Row],[Payments]]</f>
        <v>0.74879987054353048</v>
      </c>
    </row>
    <row r="135" spans="2:16" x14ac:dyDescent="0.2">
      <c r="B135" s="15">
        <v>43598</v>
      </c>
      <c r="C135" s="29" t="str">
        <f>TEXT(Table1[[#This Row],[Date]],"dddd")</f>
        <v>Monday</v>
      </c>
      <c r="D135" s="1">
        <v>20848646</v>
      </c>
      <c r="E135" s="1">
        <v>5420648</v>
      </c>
      <c r="F135" s="1">
        <v>2059846</v>
      </c>
      <c r="G135" s="1">
        <v>1428503</v>
      </c>
      <c r="H135" s="1">
        <v>1229941</v>
      </c>
      <c r="I135" s="2">
        <f t="shared" si="2"/>
        <v>5.8993807079845854E-2</v>
      </c>
      <c r="J135" s="2">
        <f>Table1[[#This Row],[Orders]]/H128-1</f>
        <v>5.8909167924360961E-2</v>
      </c>
      <c r="K135" s="2">
        <f>Table3[[#This Row],[Total]]/'Channel wise traffic'!L128-1</f>
        <v>-3.9999976055997255E-2</v>
      </c>
      <c r="L135" s="2">
        <f>Table1[[#This Row],[Overall conversion]]/I128-1</f>
        <v>0.10303040441717126</v>
      </c>
      <c r="M135" s="2">
        <f>Table1[[#This Row],[Menu]]/Table1[[#This Row],[Listing]]</f>
        <v>0.2600000019185898</v>
      </c>
      <c r="N135" s="2">
        <f>Table1[[#This Row],[Carts]]/Table1[[#This Row],[Menu]]</f>
        <v>0.37999995572485062</v>
      </c>
      <c r="O135" s="2">
        <f>Table1[[#This Row],[Payments]]/Table1[[#This Row],[Carts]]</f>
        <v>0.69349990241988968</v>
      </c>
      <c r="P135" s="2">
        <f>Table1[[#This Row],[Orders]]/Table1[[#This Row],[Payments]]</f>
        <v>0.86099994189721685</v>
      </c>
    </row>
    <row r="136" spans="2:16" x14ac:dyDescent="0.2">
      <c r="B136" s="15">
        <v>43599</v>
      </c>
      <c r="C136" s="30" t="str">
        <f>TEXT(Table1[[#This Row],[Date]],"dddd")</f>
        <v>Tuesday</v>
      </c>
      <c r="D136" s="1">
        <v>22803207</v>
      </c>
      <c r="E136" s="1">
        <v>5700801</v>
      </c>
      <c r="F136" s="1">
        <v>2280320</v>
      </c>
      <c r="G136" s="1">
        <v>1731219</v>
      </c>
      <c r="H136" s="1">
        <v>1433796</v>
      </c>
      <c r="I136" s="2">
        <f t="shared" si="2"/>
        <v>6.287694533492591E-2</v>
      </c>
      <c r="J136" s="2">
        <f>Table1[[#This Row],[Orders]]/H129-1</f>
        <v>9.5618126577945217E-2</v>
      </c>
      <c r="K136" s="2">
        <f>Table3[[#This Row],[Total]]/'Channel wise traffic'!L129-1</f>
        <v>2.9411758067162896E-2</v>
      </c>
      <c r="L136" s="2">
        <f>Table1[[#This Row],[Overall conversion]]/I129-1</f>
        <v>6.4314761142194588E-2</v>
      </c>
      <c r="M136" s="2">
        <f>Table1[[#This Row],[Menu]]/Table1[[#This Row],[Listing]]</f>
        <v>0.24999996710988942</v>
      </c>
      <c r="N136" s="2">
        <f>Table1[[#This Row],[Carts]]/Table1[[#This Row],[Menu]]</f>
        <v>0.39999992983442151</v>
      </c>
      <c r="O136" s="2">
        <f>Table1[[#This Row],[Payments]]/Table1[[#This Row],[Carts]]</f>
        <v>0.75920002455795677</v>
      </c>
      <c r="P136" s="2">
        <f>Table1[[#This Row],[Orders]]/Table1[[#This Row],[Payments]]</f>
        <v>0.82820024502965828</v>
      </c>
    </row>
    <row r="137" spans="2:16" x14ac:dyDescent="0.2">
      <c r="B137" s="15">
        <v>43600</v>
      </c>
      <c r="C137" s="27" t="str">
        <f>TEXT(Table1[[#This Row],[Date]],"dddd")</f>
        <v>Wednesday</v>
      </c>
      <c r="D137" s="1">
        <v>21934513</v>
      </c>
      <c r="E137" s="1">
        <v>5483628</v>
      </c>
      <c r="F137" s="1">
        <v>2303123</v>
      </c>
      <c r="G137" s="1">
        <v>1647654</v>
      </c>
      <c r="H137" s="1">
        <v>1283523</v>
      </c>
      <c r="I137" s="2">
        <f t="shared" si="2"/>
        <v>5.8516138470911118E-2</v>
      </c>
      <c r="J137" s="2">
        <f>Table1[[#This Row],[Orders]]/H130-1</f>
        <v>-3.8461596087691285E-2</v>
      </c>
      <c r="K137" s="2">
        <f>Table3[[#This Row],[Total]]/'Channel wise traffic'!L130-1</f>
        <v>-3.8095258977849822E-2</v>
      </c>
      <c r="L137" s="2">
        <f>Table1[[#This Row],[Overall conversion]]/I130-1</f>
        <v>-3.808489907213275E-4</v>
      </c>
      <c r="M137" s="2">
        <f>Table1[[#This Row],[Menu]]/Table1[[#This Row],[Listing]]</f>
        <v>0.24999998860243672</v>
      </c>
      <c r="N137" s="2">
        <f>Table1[[#This Row],[Carts]]/Table1[[#This Row],[Menu]]</f>
        <v>0.41999986140562418</v>
      </c>
      <c r="O137" s="2">
        <f>Table1[[#This Row],[Payments]]/Table1[[#This Row],[Carts]]</f>
        <v>0.71539991567970973</v>
      </c>
      <c r="P137" s="2">
        <f>Table1[[#This Row],[Orders]]/Table1[[#This Row],[Payments]]</f>
        <v>0.7790003240971709</v>
      </c>
    </row>
    <row r="138" spans="2:16" x14ac:dyDescent="0.2">
      <c r="B138" s="15">
        <v>43601</v>
      </c>
      <c r="C138" s="39" t="str">
        <f>TEXT(Table1[[#This Row],[Date]],"dddd")</f>
        <v>Thursday</v>
      </c>
      <c r="D138" s="1">
        <v>21065820</v>
      </c>
      <c r="E138" s="1">
        <v>5424448</v>
      </c>
      <c r="F138" s="1">
        <v>2256570</v>
      </c>
      <c r="G138" s="1">
        <v>1680242</v>
      </c>
      <c r="H138" s="1">
        <v>1377798</v>
      </c>
      <c r="I138" s="2">
        <f t="shared" si="2"/>
        <v>6.5404432393327203E-2</v>
      </c>
      <c r="J138" s="2">
        <f>Table1[[#This Row],[Orders]]/H131-1</f>
        <v>0.13802425552968423</v>
      </c>
      <c r="K138" s="2">
        <f>Table3[[#This Row],[Total]]/'Channel wise traffic'!L131-1</f>
        <v>0</v>
      </c>
      <c r="L138" s="2">
        <f>Table1[[#This Row],[Overall conversion]]/I131-1</f>
        <v>0.13802425552968423</v>
      </c>
      <c r="M138" s="2">
        <f>Table1[[#This Row],[Menu]]/Table1[[#This Row],[Listing]]</f>
        <v>0.25749996914432954</v>
      </c>
      <c r="N138" s="2">
        <f>Table1[[#This Row],[Carts]]/Table1[[#This Row],[Menu]]</f>
        <v>0.41599993215899572</v>
      </c>
      <c r="O138" s="2">
        <f>Table1[[#This Row],[Payments]]/Table1[[#This Row],[Carts]]</f>
        <v>0.74459999025069024</v>
      </c>
      <c r="P138" s="2">
        <f>Table1[[#This Row],[Orders]]/Table1[[#This Row],[Payments]]</f>
        <v>0.81999973813295945</v>
      </c>
    </row>
    <row r="139" spans="2:16" x14ac:dyDescent="0.2">
      <c r="B139" s="15">
        <v>43602</v>
      </c>
      <c r="C139" s="40" t="str">
        <f>TEXT(Table1[[#This Row],[Date]],"dddd")</f>
        <v>Friday</v>
      </c>
      <c r="D139" s="1">
        <v>20631473</v>
      </c>
      <c r="E139" s="1">
        <v>5312604</v>
      </c>
      <c r="F139" s="1">
        <v>2082540</v>
      </c>
      <c r="G139" s="1">
        <v>1489849</v>
      </c>
      <c r="H139" s="1">
        <v>1185026</v>
      </c>
      <c r="I139" s="2">
        <f t="shared" si="2"/>
        <v>5.7437779648598045E-2</v>
      </c>
      <c r="J139" s="2">
        <f>Table1[[#This Row],[Orders]]/H132-1</f>
        <v>-0.11385018040418016</v>
      </c>
      <c r="K139" s="2">
        <f>Table3[[#This Row],[Total]]/'Channel wise traffic'!L132-1</f>
        <v>-2.0618566978098496E-2</v>
      </c>
      <c r="L139" s="2">
        <f>Table1[[#This Row],[Overall conversion]]/I132-1</f>
        <v>-9.5194386138206633E-2</v>
      </c>
      <c r="M139" s="2">
        <f>Table1[[#This Row],[Menu]]/Table1[[#This Row],[Listing]]</f>
        <v>0.25749998558028309</v>
      </c>
      <c r="N139" s="2">
        <f>Table1[[#This Row],[Carts]]/Table1[[#This Row],[Menu]]</f>
        <v>0.39199985543812416</v>
      </c>
      <c r="O139" s="2">
        <f>Table1[[#This Row],[Payments]]/Table1[[#This Row],[Carts]]</f>
        <v>0.71539994429878895</v>
      </c>
      <c r="P139" s="2">
        <f>Table1[[#This Row],[Orders]]/Table1[[#This Row],[Payments]]</f>
        <v>0.79540007074542451</v>
      </c>
    </row>
    <row r="140" spans="2:16" x14ac:dyDescent="0.2">
      <c r="B140" s="15">
        <v>43603</v>
      </c>
      <c r="C140" s="38" t="str">
        <f>TEXT(Table1[[#This Row],[Date]],"dddd")</f>
        <v>Saturday</v>
      </c>
      <c r="D140" s="1">
        <v>44889750</v>
      </c>
      <c r="E140" s="1">
        <v>9332579</v>
      </c>
      <c r="F140" s="1">
        <v>3331730</v>
      </c>
      <c r="G140" s="1">
        <v>2152298</v>
      </c>
      <c r="H140" s="1">
        <v>1745944</v>
      </c>
      <c r="I140" s="2">
        <f t="shared" si="2"/>
        <v>3.8894045968177589E-2</v>
      </c>
      <c r="J140" s="2">
        <f>Table1[[#This Row],[Orders]]/H133-1</f>
        <v>4.0192888689237538E-2</v>
      </c>
      <c r="K140" s="2">
        <f>Table3[[#This Row],[Total]]/'Channel wise traffic'!L133-1</f>
        <v>-1.9607843565490168E-2</v>
      </c>
      <c r="L140" s="2">
        <f>Table1[[#This Row],[Overall conversion]]/I133-1</f>
        <v>6.0996746463022111E-2</v>
      </c>
      <c r="M140" s="2">
        <f>Table1[[#This Row],[Menu]]/Table1[[#This Row],[Listing]]</f>
        <v>0.20789999944307999</v>
      </c>
      <c r="N140" s="2">
        <f>Table1[[#This Row],[Carts]]/Table1[[#This Row],[Menu]]</f>
        <v>0.35699992467248337</v>
      </c>
      <c r="O140" s="2">
        <f>Table1[[#This Row],[Payments]]/Table1[[#This Row],[Carts]]</f>
        <v>0.64600012606063517</v>
      </c>
      <c r="P140" s="2">
        <f>Table1[[#This Row],[Orders]]/Table1[[#This Row],[Payments]]</f>
        <v>0.81119993606833252</v>
      </c>
    </row>
    <row r="141" spans="2:16" x14ac:dyDescent="0.2">
      <c r="B141" s="15">
        <v>43604</v>
      </c>
      <c r="C141" s="41" t="str">
        <f>TEXT(Table1[[#This Row],[Date]],"dddd")</f>
        <v>Sunday</v>
      </c>
      <c r="D141" s="1">
        <v>47134238</v>
      </c>
      <c r="E141" s="1">
        <v>9403280</v>
      </c>
      <c r="F141" s="1">
        <v>3069230</v>
      </c>
      <c r="G141" s="1">
        <v>2066206</v>
      </c>
      <c r="H141" s="1">
        <v>1547175</v>
      </c>
      <c r="I141" s="2">
        <f t="shared" si="2"/>
        <v>3.2824865016381509E-2</v>
      </c>
      <c r="J141" s="2">
        <f>Table1[[#This Row],[Orders]]/H134-1</f>
        <v>-1.0784869725448676E-2</v>
      </c>
      <c r="K141" s="2">
        <f>Table3[[#This Row],[Total]]/'Channel wise traffic'!L134-1</f>
        <v>0.10526316159725235</v>
      </c>
      <c r="L141" s="2">
        <f>Table1[[#This Row],[Overall conversion]]/I134-1</f>
        <v>-0.10499583351411135</v>
      </c>
      <c r="M141" s="2">
        <f>Table1[[#This Row],[Menu]]/Table1[[#This Row],[Listing]]</f>
        <v>0.19949998979510394</v>
      </c>
      <c r="N141" s="2">
        <f>Table1[[#This Row],[Carts]]/Table1[[#This Row],[Menu]]</f>
        <v>0.32639993704324449</v>
      </c>
      <c r="O141" s="2">
        <f>Table1[[#This Row],[Payments]]/Table1[[#This Row],[Carts]]</f>
        <v>0.67320011859652096</v>
      </c>
      <c r="P141" s="2">
        <f>Table1[[#This Row],[Orders]]/Table1[[#This Row],[Payments]]</f>
        <v>0.74879997444591684</v>
      </c>
    </row>
    <row r="142" spans="2:16" x14ac:dyDescent="0.2">
      <c r="B142" s="15">
        <v>43605</v>
      </c>
      <c r="C142" s="29" t="str">
        <f>TEXT(Table1[[#This Row],[Date]],"dddd")</f>
        <v>Monday</v>
      </c>
      <c r="D142" s="1">
        <v>22368860</v>
      </c>
      <c r="E142" s="1">
        <v>5480370</v>
      </c>
      <c r="F142" s="1">
        <v>2148305</v>
      </c>
      <c r="G142" s="1">
        <v>1536897</v>
      </c>
      <c r="H142" s="1">
        <v>1310666</v>
      </c>
      <c r="I142" s="2">
        <f t="shared" si="2"/>
        <v>5.8593330192061643E-2</v>
      </c>
      <c r="J142" s="2">
        <f>Table1[[#This Row],[Orders]]/H135-1</f>
        <v>6.5633229561417927E-2</v>
      </c>
      <c r="K142" s="2">
        <f>Table3[[#This Row],[Total]]/'Channel wise traffic'!L135-1</f>
        <v>7.2916633191269842E-2</v>
      </c>
      <c r="L142" s="2">
        <f>Table1[[#This Row],[Overall conversion]]/I135-1</f>
        <v>-6.7884564093682043E-3</v>
      </c>
      <c r="M142" s="2">
        <f>Table1[[#This Row],[Menu]]/Table1[[#This Row],[Listing]]</f>
        <v>0.24499996870649643</v>
      </c>
      <c r="N142" s="2">
        <f>Table1[[#This Row],[Carts]]/Table1[[#This Row],[Menu]]</f>
        <v>0.39199999270122271</v>
      </c>
      <c r="O142" s="2">
        <f>Table1[[#This Row],[Payments]]/Table1[[#This Row],[Carts]]</f>
        <v>0.71539981520314855</v>
      </c>
      <c r="P142" s="2">
        <f>Table1[[#This Row],[Orders]]/Table1[[#This Row],[Payments]]</f>
        <v>0.85280015511774698</v>
      </c>
    </row>
    <row r="143" spans="2:16" x14ac:dyDescent="0.2">
      <c r="B143" s="15">
        <v>43606</v>
      </c>
      <c r="C143" s="30" t="str">
        <f>TEXT(Table1[[#This Row],[Date]],"dddd")</f>
        <v>Tuesday</v>
      </c>
      <c r="D143" s="1">
        <v>22368860</v>
      </c>
      <c r="E143" s="1">
        <v>5424448</v>
      </c>
      <c r="F143" s="1">
        <v>2148081</v>
      </c>
      <c r="G143" s="1">
        <v>1521056</v>
      </c>
      <c r="H143" s="1">
        <v>1234793</v>
      </c>
      <c r="I143" s="2">
        <f t="shared" si="2"/>
        <v>5.5201427341402286E-2</v>
      </c>
      <c r="J143" s="2">
        <f>Table1[[#This Row],[Orders]]/H136-1</f>
        <v>-0.13879450075185029</v>
      </c>
      <c r="K143" s="2">
        <f>Table3[[#This Row],[Total]]/'Channel wise traffic'!L136-1</f>
        <v>-1.9047629488924911E-2</v>
      </c>
      <c r="L143" s="2">
        <f>Table1[[#This Row],[Overall conversion]]/I136-1</f>
        <v>-0.12207205602369087</v>
      </c>
      <c r="M143" s="2">
        <f>Table1[[#This Row],[Menu]]/Table1[[#This Row],[Listing]]</f>
        <v>0.24249997541224722</v>
      </c>
      <c r="N143" s="2">
        <f>Table1[[#This Row],[Carts]]/Table1[[#This Row],[Menu]]</f>
        <v>0.39599992478497353</v>
      </c>
      <c r="O143" s="2">
        <f>Table1[[#This Row],[Payments]]/Table1[[#This Row],[Carts]]</f>
        <v>0.7080999273304871</v>
      </c>
      <c r="P143" s="2">
        <f>Table1[[#This Row],[Orders]]/Table1[[#This Row],[Payments]]</f>
        <v>0.81179982854017207</v>
      </c>
    </row>
    <row r="144" spans="2:16" x14ac:dyDescent="0.2">
      <c r="B144" s="15">
        <v>43607</v>
      </c>
      <c r="C144" s="27" t="str">
        <f>TEXT(Table1[[#This Row],[Date]],"dddd")</f>
        <v>Wednesday</v>
      </c>
      <c r="D144" s="1">
        <v>21934513</v>
      </c>
      <c r="E144" s="1">
        <v>5648137</v>
      </c>
      <c r="F144" s="1">
        <v>2372217</v>
      </c>
      <c r="G144" s="1">
        <v>1818304</v>
      </c>
      <c r="H144" s="1">
        <v>1476099</v>
      </c>
      <c r="I144" s="2">
        <f t="shared" si="2"/>
        <v>6.7295727058084218E-2</v>
      </c>
      <c r="J144" s="2">
        <f>Table1[[#This Row],[Orders]]/H137-1</f>
        <v>0.15003704647287197</v>
      </c>
      <c r="K144" s="2">
        <f>Table3[[#This Row],[Total]]/'Channel wise traffic'!L137-1</f>
        <v>0</v>
      </c>
      <c r="L144" s="2">
        <f>Table1[[#This Row],[Overall conversion]]/I137-1</f>
        <v>0.15003704647287197</v>
      </c>
      <c r="M144" s="2">
        <f>Table1[[#This Row],[Menu]]/Table1[[#This Row],[Listing]]</f>
        <v>0.25749999555495034</v>
      </c>
      <c r="N144" s="2">
        <f>Table1[[#This Row],[Carts]]/Table1[[#This Row],[Menu]]</f>
        <v>0.41999990439325391</v>
      </c>
      <c r="O144" s="2">
        <f>Table1[[#This Row],[Payments]]/Table1[[#This Row],[Carts]]</f>
        <v>0.76649986067885023</v>
      </c>
      <c r="P144" s="2">
        <f>Table1[[#This Row],[Orders]]/Table1[[#This Row],[Payments]]</f>
        <v>0.81179989704691846</v>
      </c>
    </row>
    <row r="145" spans="2:16" x14ac:dyDescent="0.2">
      <c r="B145" s="15">
        <v>43608</v>
      </c>
      <c r="C145" s="39" t="str">
        <f>TEXT(Table1[[#This Row],[Date]],"dddd")</f>
        <v>Thursday</v>
      </c>
      <c r="D145" s="1">
        <v>21065820</v>
      </c>
      <c r="E145" s="1">
        <v>5319119</v>
      </c>
      <c r="F145" s="1">
        <v>2234030</v>
      </c>
      <c r="G145" s="1">
        <v>1614533</v>
      </c>
      <c r="H145" s="1">
        <v>1310678</v>
      </c>
      <c r="I145" s="2">
        <f t="shared" si="2"/>
        <v>6.2218228390824568E-2</v>
      </c>
      <c r="J145" s="2">
        <f>Table1[[#This Row],[Orders]]/H138-1</f>
        <v>-4.8715414015697567E-2</v>
      </c>
      <c r="K145" s="2">
        <f>Table3[[#This Row],[Total]]/'Channel wise traffic'!L138-1</f>
        <v>0</v>
      </c>
      <c r="L145" s="2">
        <f>Table1[[#This Row],[Overall conversion]]/I138-1</f>
        <v>-4.8715414015697567E-2</v>
      </c>
      <c r="M145" s="2">
        <f>Table1[[#This Row],[Menu]]/Table1[[#This Row],[Listing]]</f>
        <v>0.25249997389135576</v>
      </c>
      <c r="N145" s="2">
        <f>Table1[[#This Row],[Carts]]/Table1[[#This Row],[Menu]]</f>
        <v>0.42000000376002117</v>
      </c>
      <c r="O145" s="2">
        <f>Table1[[#This Row],[Payments]]/Table1[[#This Row],[Carts]]</f>
        <v>0.72269978469402829</v>
      </c>
      <c r="P145" s="2">
        <f>Table1[[#This Row],[Orders]]/Table1[[#This Row],[Payments]]</f>
        <v>0.81180006850278064</v>
      </c>
    </row>
    <row r="146" spans="2:16" x14ac:dyDescent="0.2">
      <c r="B146" s="15">
        <v>43609</v>
      </c>
      <c r="C146" s="40" t="str">
        <f>TEXT(Table1[[#This Row],[Date]],"dddd")</f>
        <v>Friday</v>
      </c>
      <c r="D146" s="1">
        <v>22368860</v>
      </c>
      <c r="E146" s="1">
        <v>5312604</v>
      </c>
      <c r="F146" s="1">
        <v>2082540</v>
      </c>
      <c r="G146" s="1">
        <v>1505052</v>
      </c>
      <c r="H146" s="1">
        <v>1295850</v>
      </c>
      <c r="I146" s="2">
        <f t="shared" si="2"/>
        <v>5.7930980836752521E-2</v>
      </c>
      <c r="J146" s="2">
        <f>Table1[[#This Row],[Orders]]/H139-1</f>
        <v>9.352031094676394E-2</v>
      </c>
      <c r="K146" s="2">
        <f>Table3[[#This Row],[Total]]/'Channel wise traffic'!L139-1</f>
        <v>8.4210472233876565E-2</v>
      </c>
      <c r="L146" s="2">
        <f>Table1[[#This Row],[Overall conversion]]/I139-1</f>
        <v>8.5867035803239844E-3</v>
      </c>
      <c r="M146" s="2">
        <f>Table1[[#This Row],[Menu]]/Table1[[#This Row],[Listing]]</f>
        <v>0.23749998882374873</v>
      </c>
      <c r="N146" s="2">
        <f>Table1[[#This Row],[Carts]]/Table1[[#This Row],[Menu]]</f>
        <v>0.39199985543812416</v>
      </c>
      <c r="O146" s="2">
        <f>Table1[[#This Row],[Payments]]/Table1[[#This Row],[Carts]]</f>
        <v>0.72270016422253591</v>
      </c>
      <c r="P146" s="2">
        <f>Table1[[#This Row],[Orders]]/Table1[[#This Row],[Payments]]</f>
        <v>0.86100015148978237</v>
      </c>
    </row>
    <row r="147" spans="2:16" x14ac:dyDescent="0.2">
      <c r="B147" s="15">
        <v>43610</v>
      </c>
      <c r="C147" s="38" t="str">
        <f>TEXT(Table1[[#This Row],[Date]],"dddd")</f>
        <v>Saturday</v>
      </c>
      <c r="D147" s="1">
        <v>47134238</v>
      </c>
      <c r="E147" s="1">
        <v>9898190</v>
      </c>
      <c r="F147" s="1">
        <v>3500000</v>
      </c>
      <c r="G147" s="1">
        <v>2475200</v>
      </c>
      <c r="H147" s="1">
        <v>1853429</v>
      </c>
      <c r="I147" s="2">
        <f t="shared" si="2"/>
        <v>3.9322349923212929E-2</v>
      </c>
      <c r="J147" s="2">
        <f>Table1[[#This Row],[Orders]]/H140-1</f>
        <v>6.1562684713828197E-2</v>
      </c>
      <c r="K147" s="2">
        <f>Table3[[#This Row],[Total]]/'Channel wise traffic'!L140-1</f>
        <v>4.9999989975439529E-2</v>
      </c>
      <c r="L147" s="2">
        <f>Table1[[#This Row],[Overall conversion]]/I140-1</f>
        <v>1.1012069955020243E-2</v>
      </c>
      <c r="M147" s="2">
        <f>Table1[[#This Row],[Menu]]/Table1[[#This Row],[Listing]]</f>
        <v>0.21000000042432002</v>
      </c>
      <c r="N147" s="2">
        <f>Table1[[#This Row],[Carts]]/Table1[[#This Row],[Menu]]</f>
        <v>0.35360000161645716</v>
      </c>
      <c r="O147" s="2">
        <f>Table1[[#This Row],[Payments]]/Table1[[#This Row],[Carts]]</f>
        <v>0.70720000000000005</v>
      </c>
      <c r="P147" s="2">
        <f>Table1[[#This Row],[Orders]]/Table1[[#This Row],[Payments]]</f>
        <v>0.74879969295410476</v>
      </c>
    </row>
    <row r="148" spans="2:16" x14ac:dyDescent="0.2">
      <c r="B148" s="15">
        <v>43611</v>
      </c>
      <c r="C148" s="41" t="str">
        <f>TEXT(Table1[[#This Row],[Date]],"dddd")</f>
        <v>Sunday</v>
      </c>
      <c r="D148" s="1">
        <v>47134238</v>
      </c>
      <c r="E148" s="1">
        <v>9799208</v>
      </c>
      <c r="F148" s="1">
        <v>3365048</v>
      </c>
      <c r="G148" s="1">
        <v>2288232</v>
      </c>
      <c r="H148" s="1">
        <v>1695580</v>
      </c>
      <c r="I148" s="2">
        <f t="shared" si="2"/>
        <v>3.5973425517136823E-2</v>
      </c>
      <c r="J148" s="2">
        <f>Table1[[#This Row],[Orders]]/H141-1</f>
        <v>9.5919983195178249E-2</v>
      </c>
      <c r="K148" s="2">
        <f>Table3[[#This Row],[Total]]/'Channel wise traffic'!L141-1</f>
        <v>0</v>
      </c>
      <c r="L148" s="2">
        <f>Table1[[#This Row],[Overall conversion]]/I141-1</f>
        <v>9.5919983195178471E-2</v>
      </c>
      <c r="M148" s="2">
        <f>Table1[[#This Row],[Menu]]/Table1[[#This Row],[Listing]]</f>
        <v>0.2078999982984768</v>
      </c>
      <c r="N148" s="2">
        <f>Table1[[#This Row],[Carts]]/Table1[[#This Row],[Menu]]</f>
        <v>0.34339999722426545</v>
      </c>
      <c r="O148" s="2">
        <f>Table1[[#This Row],[Payments]]/Table1[[#This Row],[Carts]]</f>
        <v>0.67999980980954799</v>
      </c>
      <c r="P148" s="2">
        <f>Table1[[#This Row],[Orders]]/Table1[[#This Row],[Payments]]</f>
        <v>0.74100003845763895</v>
      </c>
    </row>
    <row r="149" spans="2:16" x14ac:dyDescent="0.2">
      <c r="B149" s="15">
        <v>43612</v>
      </c>
      <c r="C149" s="29" t="str">
        <f>TEXT(Table1[[#This Row],[Date]],"dddd")</f>
        <v>Monday</v>
      </c>
      <c r="D149" s="1">
        <v>21065820</v>
      </c>
      <c r="E149" s="1">
        <v>5055796</v>
      </c>
      <c r="F149" s="1">
        <v>1941425</v>
      </c>
      <c r="G149" s="1">
        <v>1445585</v>
      </c>
      <c r="H149" s="1">
        <v>1126111</v>
      </c>
      <c r="I149" s="2">
        <f t="shared" si="2"/>
        <v>5.3456784497351632E-2</v>
      </c>
      <c r="J149" s="2">
        <f>Table1[[#This Row],[Orders]]/H142-1</f>
        <v>-0.14081009196851069</v>
      </c>
      <c r="K149" s="2">
        <f>Table3[[#This Row],[Total]]/'Channel wise traffic'!L142-1</f>
        <v>-5.8252370326638991E-2</v>
      </c>
      <c r="L149" s="2">
        <f>Table1[[#This Row],[Overall conversion]]/I142-1</f>
        <v>-8.7664341280365043E-2</v>
      </c>
      <c r="M149" s="2">
        <f>Table1[[#This Row],[Menu]]/Table1[[#This Row],[Listing]]</f>
        <v>0.2399999620237902</v>
      </c>
      <c r="N149" s="2">
        <f>Table1[[#This Row],[Carts]]/Table1[[#This Row],[Menu]]</f>
        <v>0.383999868665587</v>
      </c>
      <c r="O149" s="2">
        <f>Table1[[#This Row],[Payments]]/Table1[[#This Row],[Carts]]</f>
        <v>0.74459997167029368</v>
      </c>
      <c r="P149" s="2">
        <f>Table1[[#This Row],[Orders]]/Table1[[#This Row],[Payments]]</f>
        <v>0.77900019715201807</v>
      </c>
    </row>
    <row r="150" spans="2:16" x14ac:dyDescent="0.2">
      <c r="B150" s="15">
        <v>43613</v>
      </c>
      <c r="C150" s="30" t="str">
        <f>TEXT(Table1[[#This Row],[Date]],"dddd")</f>
        <v>Tuesday</v>
      </c>
      <c r="D150" s="1">
        <v>22586034</v>
      </c>
      <c r="E150" s="1">
        <v>5477113</v>
      </c>
      <c r="F150" s="1">
        <v>2125119</v>
      </c>
      <c r="G150" s="1">
        <v>1582364</v>
      </c>
      <c r="H150" s="1">
        <v>1232661</v>
      </c>
      <c r="I150" s="2">
        <f t="shared" si="2"/>
        <v>5.457624831344892E-2</v>
      </c>
      <c r="J150" s="2">
        <f>Table1[[#This Row],[Orders]]/H143-1</f>
        <v>-1.7266051880761024E-3</v>
      </c>
      <c r="K150" s="2">
        <f>Table3[[#This Row],[Total]]/'Channel wise traffic'!L143-1</f>
        <v>9.7087656419474477E-3</v>
      </c>
      <c r="L150" s="2">
        <f>Table1[[#This Row],[Overall conversion]]/I143-1</f>
        <v>-1.1325414179724769E-2</v>
      </c>
      <c r="M150" s="2">
        <f>Table1[[#This Row],[Menu]]/Table1[[#This Row],[Listing]]</f>
        <v>0.24249998915258872</v>
      </c>
      <c r="N150" s="2">
        <f>Table1[[#This Row],[Carts]]/Table1[[#This Row],[Menu]]</f>
        <v>0.38799984590421999</v>
      </c>
      <c r="O150" s="2">
        <f>Table1[[#This Row],[Payments]]/Table1[[#This Row],[Carts]]</f>
        <v>0.74460018474259559</v>
      </c>
      <c r="P150" s="2">
        <f>Table1[[#This Row],[Orders]]/Table1[[#This Row],[Payments]]</f>
        <v>0.778999648626991</v>
      </c>
    </row>
    <row r="151" spans="2:16" x14ac:dyDescent="0.2">
      <c r="B151" s="15">
        <v>43614</v>
      </c>
      <c r="C151" s="27" t="str">
        <f>TEXT(Table1[[#This Row],[Date]],"dddd")</f>
        <v>Wednesday</v>
      </c>
      <c r="D151" s="1">
        <v>20631473</v>
      </c>
      <c r="E151" s="1">
        <v>5261025</v>
      </c>
      <c r="F151" s="1">
        <v>2146498</v>
      </c>
      <c r="G151" s="1">
        <v>1535605</v>
      </c>
      <c r="H151" s="1">
        <v>1271788</v>
      </c>
      <c r="I151" s="2">
        <f t="shared" si="2"/>
        <v>6.1643102264196066E-2</v>
      </c>
      <c r="J151" s="2">
        <f>Table1[[#This Row],[Orders]]/H144-1</f>
        <v>-0.13841280293530445</v>
      </c>
      <c r="K151" s="2">
        <f>Table3[[#This Row],[Total]]/'Channel wise traffic'!L144-1</f>
        <v>-5.9405883267696247E-2</v>
      </c>
      <c r="L151" s="2">
        <f>Table1[[#This Row],[Overall conversion]]/I144-1</f>
        <v>-8.3996786140808966E-2</v>
      </c>
      <c r="M151" s="2">
        <f>Table1[[#This Row],[Menu]]/Table1[[#This Row],[Listing]]</f>
        <v>0.25499997019117343</v>
      </c>
      <c r="N151" s="2">
        <f>Table1[[#This Row],[Carts]]/Table1[[#This Row],[Menu]]</f>
        <v>0.40799996198459426</v>
      </c>
      <c r="O151" s="2">
        <f>Table1[[#This Row],[Payments]]/Table1[[#This Row],[Carts]]</f>
        <v>0.71540015411148761</v>
      </c>
      <c r="P151" s="2">
        <f>Table1[[#This Row],[Orders]]/Table1[[#This Row],[Payments]]</f>
        <v>0.82819996027624287</v>
      </c>
    </row>
    <row r="152" spans="2:16" x14ac:dyDescent="0.2">
      <c r="B152" s="15">
        <v>43615</v>
      </c>
      <c r="C152" s="39" t="str">
        <f>TEXT(Table1[[#This Row],[Date]],"dddd")</f>
        <v>Thursday</v>
      </c>
      <c r="D152" s="1">
        <v>21500167</v>
      </c>
      <c r="E152" s="1">
        <v>5428792</v>
      </c>
      <c r="F152" s="1">
        <v>2128086</v>
      </c>
      <c r="G152" s="1">
        <v>1569038</v>
      </c>
      <c r="H152" s="1">
        <v>1260879</v>
      </c>
      <c r="I152" s="2">
        <f t="shared" si="2"/>
        <v>5.8645079361476588E-2</v>
      </c>
      <c r="J152" s="2">
        <f>Table1[[#This Row],[Orders]]/H145-1</f>
        <v>-3.7994839312172735E-2</v>
      </c>
      <c r="K152" s="2">
        <f>Table3[[#This Row],[Total]]/'Channel wise traffic'!L145-1</f>
        <v>2.0618566978098496E-2</v>
      </c>
      <c r="L152" s="2">
        <f>Table1[[#This Row],[Overall conversion]]/I145-1</f>
        <v>-5.7429295590083362E-2</v>
      </c>
      <c r="M152" s="2">
        <f>Table1[[#This Row],[Menu]]/Table1[[#This Row],[Listing]]</f>
        <v>0.25249999220936281</v>
      </c>
      <c r="N152" s="2">
        <f>Table1[[#This Row],[Carts]]/Table1[[#This Row],[Menu]]</f>
        <v>0.39199991452978861</v>
      </c>
      <c r="O152" s="2">
        <f>Table1[[#This Row],[Payments]]/Table1[[#This Row],[Carts]]</f>
        <v>0.73730009031589894</v>
      </c>
      <c r="P152" s="2">
        <f>Table1[[#This Row],[Orders]]/Table1[[#This Row],[Payments]]</f>
        <v>0.80360004027945786</v>
      </c>
    </row>
    <row r="153" spans="2:16" x14ac:dyDescent="0.2">
      <c r="B153" s="15">
        <v>43616</v>
      </c>
      <c r="C153" s="40" t="str">
        <f>TEXT(Table1[[#This Row],[Date]],"dddd")</f>
        <v>Friday</v>
      </c>
      <c r="D153" s="1">
        <v>22368860</v>
      </c>
      <c r="E153" s="1">
        <v>5368526</v>
      </c>
      <c r="F153" s="1">
        <v>2211832</v>
      </c>
      <c r="G153" s="1">
        <v>1598491</v>
      </c>
      <c r="H153" s="1">
        <v>1297655</v>
      </c>
      <c r="I153" s="2">
        <f t="shared" si="2"/>
        <v>5.8011673370927261E-2</v>
      </c>
      <c r="J153" s="2">
        <f>Table1[[#This Row],[Orders]]/H146-1</f>
        <v>1.3929081297989754E-3</v>
      </c>
      <c r="K153" s="2">
        <f>Table3[[#This Row],[Total]]/'Channel wise traffic'!L146-1</f>
        <v>0</v>
      </c>
      <c r="L153" s="2">
        <f>Table1[[#This Row],[Overall conversion]]/I146-1</f>
        <v>1.3929081297989754E-3</v>
      </c>
      <c r="M153" s="2">
        <f>Table1[[#This Row],[Menu]]/Table1[[#This Row],[Listing]]</f>
        <v>0.23999998211799797</v>
      </c>
      <c r="N153" s="2">
        <f>Table1[[#This Row],[Carts]]/Table1[[#This Row],[Menu]]</f>
        <v>0.41199986737514172</v>
      </c>
      <c r="O153" s="2">
        <f>Table1[[#This Row],[Payments]]/Table1[[#This Row],[Carts]]</f>
        <v>0.72270000614874907</v>
      </c>
      <c r="P153" s="2">
        <f>Table1[[#This Row],[Orders]]/Table1[[#This Row],[Payments]]</f>
        <v>0.81180000387865803</v>
      </c>
    </row>
    <row r="154" spans="2:16" x14ac:dyDescent="0.2">
      <c r="B154" s="15">
        <v>43617</v>
      </c>
      <c r="C154" s="38" t="str">
        <f>TEXT(Table1[[#This Row],[Date]],"dddd")</f>
        <v>Saturday</v>
      </c>
      <c r="D154" s="1">
        <v>46685340</v>
      </c>
      <c r="E154" s="1">
        <v>10196078</v>
      </c>
      <c r="F154" s="1">
        <v>3570666</v>
      </c>
      <c r="G154" s="1">
        <v>2355211</v>
      </c>
      <c r="H154" s="1">
        <v>1781953</v>
      </c>
      <c r="I154" s="2">
        <f t="shared" si="2"/>
        <v>3.8169433916514263E-2</v>
      </c>
      <c r="J154" s="2">
        <f>Table1[[#This Row],[Orders]]/H147-1</f>
        <v>-3.8564196416479901E-2</v>
      </c>
      <c r="K154" s="2">
        <f>Table3[[#This Row],[Total]]/'Channel wise traffic'!L147-1</f>
        <v>-9.5237992188946796E-3</v>
      </c>
      <c r="L154" s="2">
        <f>Table1[[#This Row],[Overall conversion]]/I147-1</f>
        <v>-2.9319611085045327E-2</v>
      </c>
      <c r="M154" s="2">
        <f>Table1[[#This Row],[Menu]]/Table1[[#This Row],[Listing]]</f>
        <v>0.2183999945164799</v>
      </c>
      <c r="N154" s="2">
        <f>Table1[[#This Row],[Carts]]/Table1[[#This Row],[Menu]]</f>
        <v>0.35019994943153632</v>
      </c>
      <c r="O154" s="2">
        <f>Table1[[#This Row],[Payments]]/Table1[[#This Row],[Carts]]</f>
        <v>0.65959991777444316</v>
      </c>
      <c r="P154" s="2">
        <f>Table1[[#This Row],[Orders]]/Table1[[#This Row],[Payments]]</f>
        <v>0.75660015174861195</v>
      </c>
    </row>
    <row r="155" spans="2:16" x14ac:dyDescent="0.2">
      <c r="B155" s="15">
        <v>43618</v>
      </c>
      <c r="C155" s="41" t="str">
        <f>TEXT(Table1[[#This Row],[Date]],"dddd")</f>
        <v>Sunday</v>
      </c>
      <c r="D155" s="1">
        <v>43543058</v>
      </c>
      <c r="E155" s="1">
        <v>9144042</v>
      </c>
      <c r="F155" s="1">
        <v>3046794</v>
      </c>
      <c r="G155" s="1">
        <v>2175411</v>
      </c>
      <c r="H155" s="1">
        <v>1713789</v>
      </c>
      <c r="I155" s="2">
        <f t="shared" si="2"/>
        <v>3.935848970460458E-2</v>
      </c>
      <c r="J155" s="2">
        <f>Table1[[#This Row],[Orders]]/H148-1</f>
        <v>1.0739098125715163E-2</v>
      </c>
      <c r="K155" s="2">
        <f>Table3[[#This Row],[Total]]/'Channel wise traffic'!L148-1</f>
        <v>-7.6190478615162038E-2</v>
      </c>
      <c r="L155" s="2">
        <f>Table1[[#This Row],[Overall conversion]]/I148-1</f>
        <v>9.4099022787118125E-2</v>
      </c>
      <c r="M155" s="2">
        <f>Table1[[#This Row],[Menu]]/Table1[[#This Row],[Listing]]</f>
        <v>0.2099999958661608</v>
      </c>
      <c r="N155" s="2">
        <f>Table1[[#This Row],[Carts]]/Table1[[#This Row],[Menu]]</f>
        <v>0.33319991312375863</v>
      </c>
      <c r="O155" s="2">
        <f>Table1[[#This Row],[Payments]]/Table1[[#This Row],[Carts]]</f>
        <v>0.71400002756996372</v>
      </c>
      <c r="P155" s="2">
        <f>Table1[[#This Row],[Orders]]/Table1[[#This Row],[Payments]]</f>
        <v>0.78780009846415233</v>
      </c>
    </row>
    <row r="156" spans="2:16" x14ac:dyDescent="0.2">
      <c r="B156" s="15">
        <v>43619</v>
      </c>
      <c r="C156" s="29" t="str">
        <f>TEXT(Table1[[#This Row],[Date]],"dddd")</f>
        <v>Monday</v>
      </c>
      <c r="D156" s="1">
        <v>21500167</v>
      </c>
      <c r="E156" s="1">
        <v>5375041</v>
      </c>
      <c r="F156" s="1">
        <v>2150016</v>
      </c>
      <c r="G156" s="1">
        <v>1506731</v>
      </c>
      <c r="H156" s="1">
        <v>1186099</v>
      </c>
      <c r="I156" s="2">
        <f t="shared" si="2"/>
        <v>5.5166966842629638E-2</v>
      </c>
      <c r="J156" s="2">
        <f>Table1[[#This Row],[Orders]]/H149-1</f>
        <v>5.3270059523439439E-2</v>
      </c>
      <c r="K156" s="2">
        <f>Table3[[#This Row],[Total]]/'Channel wise traffic'!L149-1</f>
        <v>2.0618566978098496E-2</v>
      </c>
      <c r="L156" s="2">
        <f>Table1[[#This Row],[Overall conversion]]/I149-1</f>
        <v>3.1991867100849225E-2</v>
      </c>
      <c r="M156" s="2">
        <f>Table1[[#This Row],[Menu]]/Table1[[#This Row],[Listing]]</f>
        <v>0.24999996511655004</v>
      </c>
      <c r="N156" s="2">
        <f>Table1[[#This Row],[Carts]]/Table1[[#This Row],[Menu]]</f>
        <v>0.39999992558196301</v>
      </c>
      <c r="O156" s="2">
        <f>Table1[[#This Row],[Payments]]/Table1[[#This Row],[Carts]]</f>
        <v>0.70079990102399237</v>
      </c>
      <c r="P156" s="2">
        <f>Table1[[#This Row],[Orders]]/Table1[[#This Row],[Payments]]</f>
        <v>0.78720023680404794</v>
      </c>
    </row>
    <row r="157" spans="2:16" x14ac:dyDescent="0.2">
      <c r="B157" s="15">
        <v>43620</v>
      </c>
      <c r="C157" s="30" t="str">
        <f>TEXT(Table1[[#This Row],[Date]],"dddd")</f>
        <v>Tuesday</v>
      </c>
      <c r="D157" s="1">
        <v>22368860</v>
      </c>
      <c r="E157" s="1">
        <v>5759981</v>
      </c>
      <c r="F157" s="1">
        <v>2280952</v>
      </c>
      <c r="G157" s="1">
        <v>1715048</v>
      </c>
      <c r="H157" s="1">
        <v>1392276</v>
      </c>
      <c r="I157" s="2">
        <f t="shared" si="2"/>
        <v>6.2241705656881932E-2</v>
      </c>
      <c r="J157" s="2">
        <f>Table1[[#This Row],[Orders]]/H150-1</f>
        <v>0.12948815611104747</v>
      </c>
      <c r="K157" s="2">
        <f>Table3[[#This Row],[Total]]/'Channel wise traffic'!L150-1</f>
        <v>-9.6154118616319506E-3</v>
      </c>
      <c r="L157" s="2">
        <f>Table1[[#This Row],[Overall conversion]]/I150-1</f>
        <v>0.14045409093362049</v>
      </c>
      <c r="M157" s="2">
        <f>Table1[[#This Row],[Menu]]/Table1[[#This Row],[Listing]]</f>
        <v>0.2574999798827477</v>
      </c>
      <c r="N157" s="2">
        <f>Table1[[#This Row],[Carts]]/Table1[[#This Row],[Menu]]</f>
        <v>0.3959999173608385</v>
      </c>
      <c r="O157" s="2">
        <f>Table1[[#This Row],[Payments]]/Table1[[#This Row],[Carts]]</f>
        <v>0.75190008382464868</v>
      </c>
      <c r="P157" s="2">
        <f>Table1[[#This Row],[Orders]]/Table1[[#This Row],[Payments]]</f>
        <v>0.81180001959128845</v>
      </c>
    </row>
    <row r="158" spans="2:16" x14ac:dyDescent="0.2">
      <c r="B158" s="15">
        <v>43621</v>
      </c>
      <c r="C158" s="27" t="str">
        <f>TEXT(Table1[[#This Row],[Date]],"dddd")</f>
        <v>Wednesday</v>
      </c>
      <c r="D158" s="1">
        <v>22368860</v>
      </c>
      <c r="E158" s="1">
        <v>5536293</v>
      </c>
      <c r="F158" s="1">
        <v>2170226</v>
      </c>
      <c r="G158" s="1">
        <v>1536737</v>
      </c>
      <c r="H158" s="1">
        <v>1247523</v>
      </c>
      <c r="I158" s="2">
        <f t="shared" si="2"/>
        <v>5.5770522056108357E-2</v>
      </c>
      <c r="J158" s="2">
        <f>Table1[[#This Row],[Orders]]/H151-1</f>
        <v>-1.9079437767929863E-2</v>
      </c>
      <c r="K158" s="2">
        <f>Table3[[#This Row],[Total]]/'Channel wise traffic'!L151-1</f>
        <v>8.4210472233876565E-2</v>
      </c>
      <c r="L158" s="2">
        <f>Table1[[#This Row],[Overall conversion]]/I151-1</f>
        <v>-9.5267434512274041E-2</v>
      </c>
      <c r="M158" s="2">
        <f>Table1[[#This Row],[Menu]]/Table1[[#This Row],[Listing]]</f>
        <v>0.24750000670575076</v>
      </c>
      <c r="N158" s="2">
        <f>Table1[[#This Row],[Carts]]/Table1[[#This Row],[Menu]]</f>
        <v>0.39199984538390581</v>
      </c>
      <c r="O158" s="2">
        <f>Table1[[#This Row],[Payments]]/Table1[[#This Row],[Carts]]</f>
        <v>0.70809998590008594</v>
      </c>
      <c r="P158" s="2">
        <f>Table1[[#This Row],[Orders]]/Table1[[#This Row],[Payments]]</f>
        <v>0.81179993713953658</v>
      </c>
    </row>
    <row r="159" spans="2:16" x14ac:dyDescent="0.2">
      <c r="B159" s="15">
        <v>43622</v>
      </c>
      <c r="C159" s="39" t="str">
        <f>TEXT(Table1[[#This Row],[Date]],"dddd")</f>
        <v>Thursday</v>
      </c>
      <c r="D159" s="1">
        <v>22368860</v>
      </c>
      <c r="E159" s="1">
        <v>5815903</v>
      </c>
      <c r="F159" s="1">
        <v>2326361</v>
      </c>
      <c r="G159" s="1">
        <v>1766173</v>
      </c>
      <c r="H159" s="1">
        <v>1477227</v>
      </c>
      <c r="I159" s="2">
        <f t="shared" si="2"/>
        <v>6.6039440543684394E-2</v>
      </c>
      <c r="J159" s="2">
        <f>Table1[[#This Row],[Orders]]/H152-1</f>
        <v>0.17158506089799253</v>
      </c>
      <c r="K159" s="2">
        <f>Table3[[#This Row],[Total]]/'Channel wise traffic'!L152-1</f>
        <v>4.0403967113556316E-2</v>
      </c>
      <c r="L159" s="2">
        <f>Table1[[#This Row],[Overall conversion]]/I152-1</f>
        <v>0.12608664294970828</v>
      </c>
      <c r="M159" s="2">
        <f>Table1[[#This Row],[Menu]]/Table1[[#This Row],[Listing]]</f>
        <v>0.25999997317699697</v>
      </c>
      <c r="N159" s="2">
        <f>Table1[[#This Row],[Carts]]/Table1[[#This Row],[Menu]]</f>
        <v>0.39999996561153101</v>
      </c>
      <c r="O159" s="2">
        <f>Table1[[#This Row],[Payments]]/Table1[[#This Row],[Carts]]</f>
        <v>0.75919988342308009</v>
      </c>
      <c r="P159" s="2">
        <f>Table1[[#This Row],[Orders]]/Table1[[#This Row],[Payments]]</f>
        <v>0.83639994496575365</v>
      </c>
    </row>
    <row r="160" spans="2:16" x14ac:dyDescent="0.2">
      <c r="B160" s="15">
        <v>43623</v>
      </c>
      <c r="C160" s="40" t="str">
        <f>TEXT(Table1[[#This Row],[Date]],"dddd")</f>
        <v>Friday</v>
      </c>
      <c r="D160" s="1">
        <v>21065820</v>
      </c>
      <c r="E160" s="1">
        <v>5477113</v>
      </c>
      <c r="F160" s="1">
        <v>2278479</v>
      </c>
      <c r="G160" s="1">
        <v>1596758</v>
      </c>
      <c r="H160" s="1">
        <v>1348621</v>
      </c>
      <c r="I160" s="2">
        <f t="shared" si="2"/>
        <v>6.4019392551536089E-2</v>
      </c>
      <c r="J160" s="2">
        <f>Table1[[#This Row],[Orders]]/H153-1</f>
        <v>3.9275462276182838E-2</v>
      </c>
      <c r="K160" s="2">
        <f>Table3[[#This Row],[Total]]/'Channel wise traffic'!L153-1</f>
        <v>-5.8252370326638991E-2</v>
      </c>
      <c r="L160" s="2">
        <f>Table1[[#This Row],[Overall conversion]]/I153-1</f>
        <v>0.10356052207278021</v>
      </c>
      <c r="M160" s="2">
        <f>Table1[[#This Row],[Menu]]/Table1[[#This Row],[Listing]]</f>
        <v>0.25999999050594758</v>
      </c>
      <c r="N160" s="2">
        <f>Table1[[#This Row],[Carts]]/Table1[[#This Row],[Menu]]</f>
        <v>0.41599999853937647</v>
      </c>
      <c r="O160" s="2">
        <f>Table1[[#This Row],[Payments]]/Table1[[#This Row],[Carts]]</f>
        <v>0.7007999634844122</v>
      </c>
      <c r="P160" s="2">
        <f>Table1[[#This Row],[Orders]]/Table1[[#This Row],[Payments]]</f>
        <v>0.84459949472618889</v>
      </c>
    </row>
    <row r="161" spans="2:16" x14ac:dyDescent="0.2">
      <c r="B161" s="15">
        <v>43624</v>
      </c>
      <c r="C161" s="38" t="str">
        <f>TEXT(Table1[[#This Row],[Date]],"dddd")</f>
        <v>Saturday</v>
      </c>
      <c r="D161" s="1">
        <v>42645263</v>
      </c>
      <c r="E161" s="1">
        <v>8597285</v>
      </c>
      <c r="F161" s="1">
        <v>2776923</v>
      </c>
      <c r="G161" s="1">
        <v>1926073</v>
      </c>
      <c r="H161" s="1">
        <v>1427220</v>
      </c>
      <c r="I161" s="2">
        <f t="shared" si="2"/>
        <v>3.3467257547456095E-2</v>
      </c>
      <c r="J161" s="2">
        <f>Table1[[#This Row],[Orders]]/H154-1</f>
        <v>-0.19906978466884373</v>
      </c>
      <c r="K161" s="2">
        <f>Table3[[#This Row],[Total]]/'Channel wise traffic'!L154-1</f>
        <v>-8.6538474102115903E-2</v>
      </c>
      <c r="L161" s="2">
        <f>Table1[[#This Row],[Overall conversion]]/I154-1</f>
        <v>-0.12319219560193007</v>
      </c>
      <c r="M161" s="2">
        <f>Table1[[#This Row],[Menu]]/Table1[[#This Row],[Listing]]</f>
        <v>0.20159999951225532</v>
      </c>
      <c r="N161" s="2">
        <f>Table1[[#This Row],[Carts]]/Table1[[#This Row],[Menu]]</f>
        <v>0.32299999360263154</v>
      </c>
      <c r="O161" s="2">
        <f>Table1[[#This Row],[Payments]]/Table1[[#This Row],[Carts]]</f>
        <v>0.69359971450414726</v>
      </c>
      <c r="P161" s="2">
        <f>Table1[[#This Row],[Orders]]/Table1[[#This Row],[Payments]]</f>
        <v>0.7409999517152257</v>
      </c>
    </row>
    <row r="162" spans="2:16" x14ac:dyDescent="0.2">
      <c r="B162" s="15">
        <v>43625</v>
      </c>
      <c r="C162" s="41" t="str">
        <f>TEXT(Table1[[#This Row],[Date]],"dddd")</f>
        <v>Sunday</v>
      </c>
      <c r="D162" s="1">
        <v>44889750</v>
      </c>
      <c r="E162" s="1">
        <v>9803921</v>
      </c>
      <c r="F162" s="1">
        <v>3333333</v>
      </c>
      <c r="G162" s="1">
        <v>2153333</v>
      </c>
      <c r="H162" s="1">
        <v>1646008</v>
      </c>
      <c r="I162" s="2">
        <f t="shared" si="2"/>
        <v>3.6667791645086018E-2</v>
      </c>
      <c r="J162" s="2">
        <f>Table1[[#This Row],[Orders]]/H155-1</f>
        <v>-3.9550376388225117E-2</v>
      </c>
      <c r="K162" s="2">
        <f>Table3[[#This Row],[Total]]/'Channel wise traffic'!L155-1</f>
        <v>3.0927847599856007E-2</v>
      </c>
      <c r="L162" s="2">
        <f>Table1[[#This Row],[Overall conversion]]/I155-1</f>
        <v>-6.8363854398706181E-2</v>
      </c>
      <c r="M162" s="2">
        <f>Table1[[#This Row],[Menu]]/Table1[[#This Row],[Listing]]</f>
        <v>0.21839999108927985</v>
      </c>
      <c r="N162" s="2">
        <f>Table1[[#This Row],[Carts]]/Table1[[#This Row],[Menu]]</f>
        <v>0.33999998571999918</v>
      </c>
      <c r="O162" s="2">
        <f>Table1[[#This Row],[Payments]]/Table1[[#This Row],[Carts]]</f>
        <v>0.64599996459999642</v>
      </c>
      <c r="P162" s="2">
        <f>Table1[[#This Row],[Orders]]/Table1[[#This Row],[Payments]]</f>
        <v>0.76440011832819166</v>
      </c>
    </row>
    <row r="163" spans="2:16" x14ac:dyDescent="0.2">
      <c r="B163" s="15">
        <v>43626</v>
      </c>
      <c r="C163" s="29" t="str">
        <f>TEXT(Table1[[#This Row],[Date]],"dddd")</f>
        <v>Monday</v>
      </c>
      <c r="D163" s="1">
        <v>21934513</v>
      </c>
      <c r="E163" s="1">
        <v>5319119</v>
      </c>
      <c r="F163" s="1">
        <v>2212753</v>
      </c>
      <c r="G163" s="1">
        <v>1647616</v>
      </c>
      <c r="H163" s="1">
        <v>1310514</v>
      </c>
      <c r="I163" s="2">
        <f t="shared" si="2"/>
        <v>5.9746664993200443E-2</v>
      </c>
      <c r="J163" s="2">
        <f>Table1[[#This Row],[Orders]]/H156-1</f>
        <v>0.10489427948257268</v>
      </c>
      <c r="K163" s="2">
        <f>Table3[[#This Row],[Total]]/'Channel wise traffic'!L156-1</f>
        <v>2.0201937045509322E-2</v>
      </c>
      <c r="L163" s="2">
        <f>Table1[[#This Row],[Overall conversion]]/I156-1</f>
        <v>8.3015224738292037E-2</v>
      </c>
      <c r="M163" s="2">
        <f>Table1[[#This Row],[Menu]]/Table1[[#This Row],[Listing]]</f>
        <v>0.24249998164992312</v>
      </c>
      <c r="N163" s="2">
        <f>Table1[[#This Row],[Carts]]/Table1[[#This Row],[Menu]]</f>
        <v>0.41599990524746672</v>
      </c>
      <c r="O163" s="2">
        <f>Table1[[#This Row],[Payments]]/Table1[[#This Row],[Carts]]</f>
        <v>0.74460005251376904</v>
      </c>
      <c r="P163" s="2">
        <f>Table1[[#This Row],[Orders]]/Table1[[#This Row],[Payments]]</f>
        <v>0.79540014178060903</v>
      </c>
    </row>
    <row r="164" spans="2:16" x14ac:dyDescent="0.2">
      <c r="B164" s="15">
        <v>43627</v>
      </c>
      <c r="C164" s="30" t="str">
        <f>TEXT(Table1[[#This Row],[Date]],"dddd")</f>
        <v>Tuesday</v>
      </c>
      <c r="D164" s="1">
        <v>22368860</v>
      </c>
      <c r="E164" s="1">
        <v>5759981</v>
      </c>
      <c r="F164" s="1">
        <v>2350072</v>
      </c>
      <c r="G164" s="1">
        <v>1681241</v>
      </c>
      <c r="H164" s="1">
        <v>1309687</v>
      </c>
      <c r="I164" s="2">
        <f t="shared" si="2"/>
        <v>5.8549563992085427E-2</v>
      </c>
      <c r="J164" s="2">
        <f>Table1[[#This Row],[Orders]]/H157-1</f>
        <v>-5.9319416552465198E-2</v>
      </c>
      <c r="K164" s="2">
        <f>Table3[[#This Row],[Total]]/'Channel wise traffic'!L157-1</f>
        <v>0</v>
      </c>
      <c r="L164" s="2">
        <f>Table1[[#This Row],[Overall conversion]]/I157-1</f>
        <v>-5.9319416552465198E-2</v>
      </c>
      <c r="M164" s="2">
        <f>Table1[[#This Row],[Menu]]/Table1[[#This Row],[Listing]]</f>
        <v>0.2574999798827477</v>
      </c>
      <c r="N164" s="2">
        <f>Table1[[#This Row],[Carts]]/Table1[[#This Row],[Menu]]</f>
        <v>0.40799995694430241</v>
      </c>
      <c r="O164" s="2">
        <f>Table1[[#This Row],[Payments]]/Table1[[#This Row],[Carts]]</f>
        <v>0.71539978349599498</v>
      </c>
      <c r="P164" s="2">
        <f>Table1[[#This Row],[Orders]]/Table1[[#This Row],[Payments]]</f>
        <v>0.77900015524246669</v>
      </c>
    </row>
    <row r="165" spans="2:16" x14ac:dyDescent="0.2">
      <c r="B165" s="15">
        <v>43628</v>
      </c>
      <c r="C165" s="27" t="str">
        <f>TEXT(Table1[[#This Row],[Date]],"dddd")</f>
        <v>Wednesday</v>
      </c>
      <c r="D165" s="1">
        <v>21934513</v>
      </c>
      <c r="E165" s="1">
        <v>5757809</v>
      </c>
      <c r="F165" s="1">
        <v>2418280</v>
      </c>
      <c r="G165" s="1">
        <v>1853611</v>
      </c>
      <c r="H165" s="1">
        <v>1443963</v>
      </c>
      <c r="I165" s="2">
        <f t="shared" si="2"/>
        <v>6.5830638683430087E-2</v>
      </c>
      <c r="J165" s="2">
        <f>Table1[[#This Row],[Orders]]/H158-1</f>
        <v>0.1574640307232813</v>
      </c>
      <c r="K165" s="2">
        <f>Table3[[#This Row],[Total]]/'Channel wise traffic'!L158-1</f>
        <v>-1.9417486578885645E-2</v>
      </c>
      <c r="L165" s="2">
        <f>Table1[[#This Row],[Overall conversion]]/I158-1</f>
        <v>0.1803841215113724</v>
      </c>
      <c r="M165" s="2">
        <f>Table1[[#This Row],[Menu]]/Table1[[#This Row],[Listing]]</f>
        <v>0.26249996979645729</v>
      </c>
      <c r="N165" s="2">
        <f>Table1[[#This Row],[Carts]]/Table1[[#This Row],[Menu]]</f>
        <v>0.42000003820897847</v>
      </c>
      <c r="O165" s="2">
        <f>Table1[[#This Row],[Payments]]/Table1[[#This Row],[Carts]]</f>
        <v>0.76649974361943196</v>
      </c>
      <c r="P165" s="2">
        <f>Table1[[#This Row],[Orders]]/Table1[[#This Row],[Payments]]</f>
        <v>0.77900001672411312</v>
      </c>
    </row>
    <row r="166" spans="2:16" x14ac:dyDescent="0.2">
      <c r="B166" s="15">
        <v>43629</v>
      </c>
      <c r="C166" s="39" t="str">
        <f>TEXT(Table1[[#This Row],[Date]],"dddd")</f>
        <v>Thursday</v>
      </c>
      <c r="D166" s="1">
        <v>21717340</v>
      </c>
      <c r="E166" s="1">
        <v>5483628</v>
      </c>
      <c r="F166" s="1">
        <v>2105713</v>
      </c>
      <c r="G166" s="1">
        <v>1583285</v>
      </c>
      <c r="H166" s="1">
        <v>1350226</v>
      </c>
      <c r="I166" s="2">
        <f t="shared" si="2"/>
        <v>6.2172715443051495E-2</v>
      </c>
      <c r="J166" s="2">
        <f>Table1[[#This Row],[Orders]]/H159-1</f>
        <v>-8.5972568873978084E-2</v>
      </c>
      <c r="K166" s="2">
        <f>Table3[[#This Row],[Total]]/'Channel wise traffic'!L159-1</f>
        <v>-2.9126207515823954E-2</v>
      </c>
      <c r="L166" s="2">
        <f>Table1[[#This Row],[Overall conversion]]/I159-1</f>
        <v>-5.8551754357687225E-2</v>
      </c>
      <c r="M166" s="2">
        <f>Table1[[#This Row],[Menu]]/Table1[[#This Row],[Listing]]</f>
        <v>0.25249998388384581</v>
      </c>
      <c r="N166" s="2">
        <f>Table1[[#This Row],[Carts]]/Table1[[#This Row],[Menu]]</f>
        <v>0.38399997228112481</v>
      </c>
      <c r="O166" s="2">
        <f>Table1[[#This Row],[Payments]]/Table1[[#This Row],[Carts]]</f>
        <v>0.75189971282886126</v>
      </c>
      <c r="P166" s="2">
        <f>Table1[[#This Row],[Orders]]/Table1[[#This Row],[Payments]]</f>
        <v>0.85280034864222176</v>
      </c>
    </row>
    <row r="167" spans="2:16" x14ac:dyDescent="0.2">
      <c r="B167" s="15">
        <v>43630</v>
      </c>
      <c r="C167" s="40" t="str">
        <f>TEXT(Table1[[#This Row],[Date]],"dddd")</f>
        <v>Friday</v>
      </c>
      <c r="D167" s="1">
        <v>22368860</v>
      </c>
      <c r="E167" s="1">
        <v>5815903</v>
      </c>
      <c r="F167" s="1">
        <v>2279834</v>
      </c>
      <c r="G167" s="1">
        <v>1647636</v>
      </c>
      <c r="H167" s="1">
        <v>1283508</v>
      </c>
      <c r="I167" s="2">
        <f t="shared" si="2"/>
        <v>5.7379231664018641E-2</v>
      </c>
      <c r="J167" s="2">
        <f>Table1[[#This Row],[Orders]]/H160-1</f>
        <v>-4.8281170173087862E-2</v>
      </c>
      <c r="K167" s="2">
        <f>Table3[[#This Row],[Total]]/'Channel wise traffic'!L160-1</f>
        <v>6.1855605993766494E-2</v>
      </c>
      <c r="L167" s="2">
        <f>Table1[[#This Row],[Overall conversion]]/I160-1</f>
        <v>-0.1037210854847157</v>
      </c>
      <c r="M167" s="2">
        <f>Table1[[#This Row],[Menu]]/Table1[[#This Row],[Listing]]</f>
        <v>0.25999997317699697</v>
      </c>
      <c r="N167" s="2">
        <f>Table1[[#This Row],[Carts]]/Table1[[#This Row],[Menu]]</f>
        <v>0.39200000412661629</v>
      </c>
      <c r="O167" s="2">
        <f>Table1[[#This Row],[Payments]]/Table1[[#This Row],[Carts]]</f>
        <v>0.72269998605161601</v>
      </c>
      <c r="P167" s="2">
        <f>Table1[[#This Row],[Orders]]/Table1[[#This Row],[Payments]]</f>
        <v>0.77899973052300386</v>
      </c>
    </row>
    <row r="168" spans="2:16" x14ac:dyDescent="0.2">
      <c r="B168" s="15">
        <v>43631</v>
      </c>
      <c r="C168" s="38" t="str">
        <f>TEXT(Table1[[#This Row],[Date]],"dddd")</f>
        <v>Saturday</v>
      </c>
      <c r="D168" s="1">
        <v>44440853</v>
      </c>
      <c r="E168" s="1">
        <v>8865950</v>
      </c>
      <c r="F168" s="1">
        <v>3135000</v>
      </c>
      <c r="G168" s="1">
        <v>2110482</v>
      </c>
      <c r="H168" s="1">
        <v>1613252</v>
      </c>
      <c r="I168" s="2">
        <f t="shared" si="2"/>
        <v>3.6301103401413112E-2</v>
      </c>
      <c r="J168" s="2">
        <f>Table1[[#This Row],[Orders]]/H161-1</f>
        <v>0.13034570703885873</v>
      </c>
      <c r="K168" s="2">
        <f>Table3[[#This Row],[Total]]/'Channel wise traffic'!L161-1</f>
        <v>4.2105264638900852E-2</v>
      </c>
      <c r="L168" s="2">
        <f>Table1[[#This Row],[Overall conversion]]/I161-1</f>
        <v>8.4675173934962045E-2</v>
      </c>
      <c r="M168" s="2">
        <f>Table1[[#This Row],[Menu]]/Table1[[#This Row],[Listing]]</f>
        <v>0.19949999609593452</v>
      </c>
      <c r="N168" s="2">
        <f>Table1[[#This Row],[Carts]]/Table1[[#This Row],[Menu]]</f>
        <v>0.3536000090232857</v>
      </c>
      <c r="O168" s="2">
        <f>Table1[[#This Row],[Payments]]/Table1[[#This Row],[Carts]]</f>
        <v>0.67320000000000002</v>
      </c>
      <c r="P168" s="2">
        <f>Table1[[#This Row],[Orders]]/Table1[[#This Row],[Payments]]</f>
        <v>0.76439979113775902</v>
      </c>
    </row>
    <row r="169" spans="2:16" x14ac:dyDescent="0.2">
      <c r="B169" s="15">
        <v>43632</v>
      </c>
      <c r="C169" s="41" t="str">
        <f>TEXT(Table1[[#This Row],[Date]],"dddd")</f>
        <v>Sunday</v>
      </c>
      <c r="D169" s="1">
        <v>45787545</v>
      </c>
      <c r="E169" s="1">
        <v>9230769</v>
      </c>
      <c r="F169" s="1">
        <v>3201230</v>
      </c>
      <c r="G169" s="1">
        <v>2133300</v>
      </c>
      <c r="H169" s="1">
        <v>1697253</v>
      </c>
      <c r="I169" s="2">
        <f t="shared" si="2"/>
        <v>3.7068006157569708E-2</v>
      </c>
      <c r="J169" s="2">
        <f>Table1[[#This Row],[Orders]]/H162-1</f>
        <v>3.113289850353107E-2</v>
      </c>
      <c r="K169" s="2">
        <f>Table3[[#This Row],[Total]]/'Channel wise traffic'!L162-1</f>
        <v>2.000000044553607E-2</v>
      </c>
      <c r="L169" s="2">
        <f>Table1[[#This Row],[Overall conversion]]/I162-1</f>
        <v>1.0914606376010827E-2</v>
      </c>
      <c r="M169" s="2">
        <f>Table1[[#This Row],[Menu]]/Table1[[#This Row],[Listing]]</f>
        <v>0.20159999842751997</v>
      </c>
      <c r="N169" s="2">
        <f>Table1[[#This Row],[Carts]]/Table1[[#This Row],[Menu]]</f>
        <v>0.34679992533666482</v>
      </c>
      <c r="O169" s="2">
        <f>Table1[[#This Row],[Payments]]/Table1[[#This Row],[Carts]]</f>
        <v>0.66640010246061665</v>
      </c>
      <c r="P169" s="2">
        <f>Table1[[#This Row],[Orders]]/Table1[[#This Row],[Payments]]</f>
        <v>0.79559977499648427</v>
      </c>
    </row>
    <row r="170" spans="2:16" x14ac:dyDescent="0.2">
      <c r="B170" s="15">
        <v>43633</v>
      </c>
      <c r="C170" s="29" t="str">
        <f>TEXT(Table1[[#This Row],[Date]],"dddd")</f>
        <v>Monday</v>
      </c>
      <c r="D170" s="1">
        <v>22586034</v>
      </c>
      <c r="E170" s="1">
        <v>5928833</v>
      </c>
      <c r="F170" s="1">
        <v>2252956</v>
      </c>
      <c r="G170" s="1">
        <v>1611765</v>
      </c>
      <c r="H170" s="1">
        <v>1361297</v>
      </c>
      <c r="I170" s="2">
        <f t="shared" si="2"/>
        <v>6.0271626262494778E-2</v>
      </c>
      <c r="J170" s="2">
        <f>Table1[[#This Row],[Orders]]/H163-1</f>
        <v>3.8750444482088753E-2</v>
      </c>
      <c r="K170" s="2">
        <f>Table3[[#This Row],[Total]]/'Channel wise traffic'!L163-1</f>
        <v>2.9703010019234144E-2</v>
      </c>
      <c r="L170" s="2">
        <f>Table1[[#This Row],[Overall conversion]]/I163-1</f>
        <v>8.786453090797286E-3</v>
      </c>
      <c r="M170" s="2">
        <f>Table1[[#This Row],[Menu]]/Table1[[#This Row],[Listing]]</f>
        <v>0.26249995904548801</v>
      </c>
      <c r="N170" s="2">
        <f>Table1[[#This Row],[Carts]]/Table1[[#This Row],[Menu]]</f>
        <v>0.37999990891968116</v>
      </c>
      <c r="O170" s="2">
        <f>Table1[[#This Row],[Payments]]/Table1[[#This Row],[Carts]]</f>
        <v>0.71540012321589952</v>
      </c>
      <c r="P170" s="2">
        <f>Table1[[#This Row],[Orders]]/Table1[[#This Row],[Payments]]</f>
        <v>0.84460017434303392</v>
      </c>
    </row>
    <row r="171" spans="2:16" x14ac:dyDescent="0.2">
      <c r="B171" s="15">
        <v>43634</v>
      </c>
      <c r="C171" s="30" t="str">
        <f>TEXT(Table1[[#This Row],[Date]],"dddd")</f>
        <v>Tuesday</v>
      </c>
      <c r="D171" s="1">
        <v>21065820</v>
      </c>
      <c r="E171" s="1">
        <v>5529777</v>
      </c>
      <c r="F171" s="1">
        <v>2101315</v>
      </c>
      <c r="G171" s="1">
        <v>1579979</v>
      </c>
      <c r="H171" s="1">
        <v>1256715</v>
      </c>
      <c r="I171" s="2">
        <f t="shared" si="2"/>
        <v>5.965659062880059E-2</v>
      </c>
      <c r="J171" s="2">
        <f>Table1[[#This Row],[Orders]]/H164-1</f>
        <v>-4.0446305109541392E-2</v>
      </c>
      <c r="K171" s="2">
        <f>Table3[[#This Row],[Total]]/'Channel wise traffic'!L164-1</f>
        <v>-5.8252370326638991E-2</v>
      </c>
      <c r="L171" s="2">
        <f>Table1[[#This Row],[Overall conversion]]/I164-1</f>
        <v>1.8907512904191792E-2</v>
      </c>
      <c r="M171" s="2">
        <f>Table1[[#This Row],[Menu]]/Table1[[#This Row],[Listing]]</f>
        <v>0.26249996439730333</v>
      </c>
      <c r="N171" s="2">
        <f>Table1[[#This Row],[Carts]]/Table1[[#This Row],[Menu]]</f>
        <v>0.37999995298182909</v>
      </c>
      <c r="O171" s="2">
        <f>Table1[[#This Row],[Payments]]/Table1[[#This Row],[Carts]]</f>
        <v>0.75190011968695791</v>
      </c>
      <c r="P171" s="2">
        <f>Table1[[#This Row],[Orders]]/Table1[[#This Row],[Payments]]</f>
        <v>0.795399812275986</v>
      </c>
    </row>
    <row r="172" spans="2:16" x14ac:dyDescent="0.2">
      <c r="B172" s="15">
        <v>43635</v>
      </c>
      <c r="C172" s="27" t="str">
        <f>TEXT(Table1[[#This Row],[Date]],"dddd")</f>
        <v>Wednesday</v>
      </c>
      <c r="D172" s="1">
        <v>22151687</v>
      </c>
      <c r="E172" s="1">
        <v>5261025</v>
      </c>
      <c r="F172" s="1">
        <v>2146498</v>
      </c>
      <c r="G172" s="1">
        <v>1519935</v>
      </c>
      <c r="H172" s="1">
        <v>1296201</v>
      </c>
      <c r="I172" s="2">
        <f t="shared" si="2"/>
        <v>5.8514775872374865E-2</v>
      </c>
      <c r="J172" s="2">
        <f>Table1[[#This Row],[Orders]]/H165-1</f>
        <v>-0.10233087689920028</v>
      </c>
      <c r="K172" s="2">
        <f>Table3[[#This Row],[Total]]/'Channel wise traffic'!L165-1</f>
        <v>9.9010185364971637E-3</v>
      </c>
      <c r="L172" s="2">
        <f>Table1[[#This Row],[Overall conversion]]/I165-1</f>
        <v>-0.11113157881144275</v>
      </c>
      <c r="M172" s="2">
        <f>Table1[[#This Row],[Menu]]/Table1[[#This Row],[Listing]]</f>
        <v>0.23749997009257129</v>
      </c>
      <c r="N172" s="2">
        <f>Table1[[#This Row],[Carts]]/Table1[[#This Row],[Menu]]</f>
        <v>0.40799996198459426</v>
      </c>
      <c r="O172" s="2">
        <f>Table1[[#This Row],[Payments]]/Table1[[#This Row],[Carts]]</f>
        <v>0.70809989107839844</v>
      </c>
      <c r="P172" s="2">
        <f>Table1[[#This Row],[Orders]]/Table1[[#This Row],[Payments]]</f>
        <v>0.85280028422268062</v>
      </c>
    </row>
    <row r="173" spans="2:16" x14ac:dyDescent="0.2">
      <c r="B173" s="15">
        <v>43636</v>
      </c>
      <c r="C173" s="39" t="str">
        <f>TEXT(Table1[[#This Row],[Date]],"dddd")</f>
        <v>Thursday</v>
      </c>
      <c r="D173" s="1">
        <v>10207150</v>
      </c>
      <c r="E173" s="1">
        <v>2526269</v>
      </c>
      <c r="F173" s="1">
        <v>1040823</v>
      </c>
      <c r="G173" s="1">
        <v>729408</v>
      </c>
      <c r="H173" s="1">
        <v>616058</v>
      </c>
      <c r="I173" s="2">
        <f t="shared" si="2"/>
        <v>6.035553509059826E-2</v>
      </c>
      <c r="J173" s="2">
        <f>Table1[[#This Row],[Orders]]/H166-1</f>
        <v>-0.54373712252615491</v>
      </c>
      <c r="K173" s="2">
        <f>Table3[[#This Row],[Total]]/'Channel wise traffic'!L166-1</f>
        <v>-0.52999999355353777</v>
      </c>
      <c r="L173" s="2">
        <f>Table1[[#This Row],[Overall conversion]]/I166-1</f>
        <v>-2.9227939289827587E-2</v>
      </c>
      <c r="M173" s="2">
        <f>Table1[[#This Row],[Menu]]/Table1[[#This Row],[Listing]]</f>
        <v>0.24749993876841234</v>
      </c>
      <c r="N173" s="2">
        <f>Table1[[#This Row],[Carts]]/Table1[[#This Row],[Menu]]</f>
        <v>0.41200006808459433</v>
      </c>
      <c r="O173" s="2">
        <f>Table1[[#This Row],[Payments]]/Table1[[#This Row],[Carts]]</f>
        <v>0.70079927134584841</v>
      </c>
      <c r="P173" s="2">
        <f>Table1[[#This Row],[Orders]]/Table1[[#This Row],[Payments]]</f>
        <v>0.84460000438711946</v>
      </c>
    </row>
    <row r="174" spans="2:16" x14ac:dyDescent="0.2">
      <c r="B174" s="15">
        <v>43637</v>
      </c>
      <c r="C174" s="40" t="str">
        <f>TEXT(Table1[[#This Row],[Date]],"dddd")</f>
        <v>Friday</v>
      </c>
      <c r="D174" s="1">
        <v>21065820</v>
      </c>
      <c r="E174" s="1">
        <v>5108461</v>
      </c>
      <c r="F174" s="1">
        <v>2104686</v>
      </c>
      <c r="G174" s="1">
        <v>1613241</v>
      </c>
      <c r="H174" s="1">
        <v>1336086</v>
      </c>
      <c r="I174" s="2">
        <f t="shared" si="2"/>
        <v>6.342435281417956E-2</v>
      </c>
      <c r="J174" s="2">
        <f>Table1[[#This Row],[Orders]]/H167-1</f>
        <v>4.0964294729756157E-2</v>
      </c>
      <c r="K174" s="2">
        <f>Table3[[#This Row],[Total]]/'Channel wise traffic'!L167-1</f>
        <v>-5.8252370326638991E-2</v>
      </c>
      <c r="L174" s="2">
        <f>Table1[[#This Row],[Overall conversion]]/I167-1</f>
        <v>0.10535381835640178</v>
      </c>
      <c r="M174" s="2">
        <f>Table1[[#This Row],[Menu]]/Table1[[#This Row],[Listing]]</f>
        <v>0.24249998338540821</v>
      </c>
      <c r="N174" s="2">
        <f>Table1[[#This Row],[Carts]]/Table1[[#This Row],[Menu]]</f>
        <v>0.41200001331124969</v>
      </c>
      <c r="O174" s="2">
        <f>Table1[[#This Row],[Payments]]/Table1[[#This Row],[Carts]]</f>
        <v>0.76649961086831953</v>
      </c>
      <c r="P174" s="2">
        <f>Table1[[#This Row],[Orders]]/Table1[[#This Row],[Payments]]</f>
        <v>0.82819987838146936</v>
      </c>
    </row>
    <row r="175" spans="2:16" x14ac:dyDescent="0.2">
      <c r="B175" s="15">
        <v>43638</v>
      </c>
      <c r="C175" s="38" t="str">
        <f>TEXT(Table1[[#This Row],[Date]],"dddd")</f>
        <v>Saturday</v>
      </c>
      <c r="D175" s="1">
        <v>44889750</v>
      </c>
      <c r="E175" s="1">
        <v>9332579</v>
      </c>
      <c r="F175" s="1">
        <v>3014423</v>
      </c>
      <c r="G175" s="1">
        <v>2131800</v>
      </c>
      <c r="H175" s="1">
        <v>1579663</v>
      </c>
      <c r="I175" s="2">
        <f t="shared" si="2"/>
        <v>3.51898373236652E-2</v>
      </c>
      <c r="J175" s="2">
        <f>Table1[[#This Row],[Orders]]/H168-1</f>
        <v>-2.0820677736646198E-2</v>
      </c>
      <c r="K175" s="2">
        <f>Table3[[#This Row],[Total]]/'Channel wise traffic'!L168-1</f>
        <v>1.0101021692856316E-2</v>
      </c>
      <c r="L175" s="2">
        <f>Table1[[#This Row],[Overall conversion]]/I168-1</f>
        <v>-3.0612460052788726E-2</v>
      </c>
      <c r="M175" s="2">
        <f>Table1[[#This Row],[Menu]]/Table1[[#This Row],[Listing]]</f>
        <v>0.20789999944307999</v>
      </c>
      <c r="N175" s="2">
        <f>Table1[[#This Row],[Carts]]/Table1[[#This Row],[Menu]]</f>
        <v>0.32299999817842423</v>
      </c>
      <c r="O175" s="2">
        <f>Table1[[#This Row],[Payments]]/Table1[[#This Row],[Carts]]</f>
        <v>0.7072000180465714</v>
      </c>
      <c r="P175" s="2">
        <f>Table1[[#This Row],[Orders]]/Table1[[#This Row],[Payments]]</f>
        <v>0.74099962473027492</v>
      </c>
    </row>
    <row r="176" spans="2:16" x14ac:dyDescent="0.2">
      <c r="B176" s="15">
        <v>43639</v>
      </c>
      <c r="C176" s="41" t="str">
        <f>TEXT(Table1[[#This Row],[Date]],"dddd")</f>
        <v>Sunday</v>
      </c>
      <c r="D176" s="1">
        <v>43543058</v>
      </c>
      <c r="E176" s="1">
        <v>8869720</v>
      </c>
      <c r="F176" s="1">
        <v>3136333</v>
      </c>
      <c r="G176" s="1">
        <v>2068725</v>
      </c>
      <c r="H176" s="1">
        <v>1662014</v>
      </c>
      <c r="I176" s="2">
        <f t="shared" si="2"/>
        <v>3.8169436790590136E-2</v>
      </c>
      <c r="J176" s="2">
        <f>Table1[[#This Row],[Orders]]/H169-1</f>
        <v>-2.0762373081679608E-2</v>
      </c>
      <c r="K176" s="2">
        <f>Table3[[#This Row],[Total]]/'Channel wise traffic'!L169-1</f>
        <v>-4.9019619833725936E-2</v>
      </c>
      <c r="L176" s="2">
        <f>Table1[[#This Row],[Overall conversion]]/I169-1</f>
        <v>2.9713781430229513E-2</v>
      </c>
      <c r="M176" s="2">
        <f>Table1[[#This Row],[Menu]]/Table1[[#This Row],[Listing]]</f>
        <v>0.20369997899550371</v>
      </c>
      <c r="N176" s="2">
        <f>Table1[[#This Row],[Carts]]/Table1[[#This Row],[Menu]]</f>
        <v>0.35360000090194504</v>
      </c>
      <c r="O176" s="2">
        <f>Table1[[#This Row],[Payments]]/Table1[[#This Row],[Carts]]</f>
        <v>0.65959992130937628</v>
      </c>
      <c r="P176" s="2">
        <f>Table1[[#This Row],[Orders]]/Table1[[#This Row],[Payments]]</f>
        <v>0.80340016193549169</v>
      </c>
    </row>
    <row r="177" spans="2:16" x14ac:dyDescent="0.2">
      <c r="B177" s="15">
        <v>43640</v>
      </c>
      <c r="C177" s="29" t="str">
        <f>TEXT(Table1[[#This Row],[Date]],"dddd")</f>
        <v>Monday</v>
      </c>
      <c r="D177" s="1">
        <v>21282993</v>
      </c>
      <c r="E177" s="1">
        <v>5054710</v>
      </c>
      <c r="F177" s="1">
        <v>2042103</v>
      </c>
      <c r="G177" s="1">
        <v>1460920</v>
      </c>
      <c r="H177" s="1">
        <v>1233893</v>
      </c>
      <c r="I177" s="2">
        <f t="shared" si="2"/>
        <v>5.7975539436582062E-2</v>
      </c>
      <c r="J177" s="2">
        <f>Table1[[#This Row],[Orders]]/H170-1</f>
        <v>-9.3590157034063814E-2</v>
      </c>
      <c r="K177" s="2">
        <f>Table3[[#This Row],[Total]]/'Channel wise traffic'!L170-1</f>
        <v>-5.7692294069183969E-2</v>
      </c>
      <c r="L177" s="2">
        <f>Table1[[#This Row],[Overall conversion]]/I170-1</f>
        <v>-3.8095650777910106E-2</v>
      </c>
      <c r="M177" s="2">
        <f>Table1[[#This Row],[Menu]]/Table1[[#This Row],[Listing]]</f>
        <v>0.2374999606493316</v>
      </c>
      <c r="N177" s="2">
        <f>Table1[[#This Row],[Carts]]/Table1[[#This Row],[Menu]]</f>
        <v>0.40400003165364579</v>
      </c>
      <c r="O177" s="2">
        <f>Table1[[#This Row],[Payments]]/Table1[[#This Row],[Carts]]</f>
        <v>0.7153997619121073</v>
      </c>
      <c r="P177" s="2">
        <f>Table1[[#This Row],[Orders]]/Table1[[#This Row],[Payments]]</f>
        <v>0.8445999780959943</v>
      </c>
    </row>
    <row r="178" spans="2:16" x14ac:dyDescent="0.2">
      <c r="B178" s="15">
        <v>43641</v>
      </c>
      <c r="C178" s="30" t="str">
        <f>TEXT(Table1[[#This Row],[Date]],"dddd")</f>
        <v>Tuesday</v>
      </c>
      <c r="D178" s="1">
        <v>22586034</v>
      </c>
      <c r="E178" s="1">
        <v>5646508</v>
      </c>
      <c r="F178" s="1">
        <v>2236017</v>
      </c>
      <c r="G178" s="1">
        <v>1632292</v>
      </c>
      <c r="H178" s="1">
        <v>1271556</v>
      </c>
      <c r="I178" s="2">
        <f t="shared" si="2"/>
        <v>5.6298330198210095E-2</v>
      </c>
      <c r="J178" s="2">
        <f>Table1[[#This Row],[Orders]]/H171-1</f>
        <v>1.1809360117449152E-2</v>
      </c>
      <c r="K178" s="2">
        <f>Table3[[#This Row],[Total]]/'Channel wise traffic'!L171-1</f>
        <v>7.2164913217948046E-2</v>
      </c>
      <c r="L178" s="2">
        <f>Table1[[#This Row],[Overall conversion]]/I171-1</f>
        <v>-5.6293200720880954E-2</v>
      </c>
      <c r="M178" s="2">
        <f>Table1[[#This Row],[Menu]]/Table1[[#This Row],[Listing]]</f>
        <v>0.24999997786242595</v>
      </c>
      <c r="N178" s="2">
        <f>Table1[[#This Row],[Carts]]/Table1[[#This Row],[Menu]]</f>
        <v>0.39599997024709788</v>
      </c>
      <c r="O178" s="2">
        <f>Table1[[#This Row],[Payments]]/Table1[[#This Row],[Carts]]</f>
        <v>0.72999981663824565</v>
      </c>
      <c r="P178" s="2">
        <f>Table1[[#This Row],[Orders]]/Table1[[#This Row],[Payments]]</f>
        <v>0.77900032592207769</v>
      </c>
    </row>
    <row r="179" spans="2:16" x14ac:dyDescent="0.2">
      <c r="B179" s="15">
        <v>43642</v>
      </c>
      <c r="C179" s="27" t="str">
        <f>TEXT(Table1[[#This Row],[Date]],"dddd")</f>
        <v>Wednesday</v>
      </c>
      <c r="D179" s="1">
        <v>22368860</v>
      </c>
      <c r="E179" s="1">
        <v>5759981</v>
      </c>
      <c r="F179" s="1">
        <v>2234872</v>
      </c>
      <c r="G179" s="1">
        <v>1615142</v>
      </c>
      <c r="H179" s="1">
        <v>1324416</v>
      </c>
      <c r="I179" s="2">
        <f t="shared" si="2"/>
        <v>5.9208024011952333E-2</v>
      </c>
      <c r="J179" s="2">
        <f>Table1[[#This Row],[Orders]]/H172-1</f>
        <v>2.1767457361936859E-2</v>
      </c>
      <c r="K179" s="2">
        <f>Table3[[#This Row],[Total]]/'Channel wise traffic'!L172-1</f>
        <v>9.8039043079567456E-3</v>
      </c>
      <c r="L179" s="2">
        <f>Table1[[#This Row],[Overall conversion]]/I172-1</f>
        <v>1.1847403142917212E-2</v>
      </c>
      <c r="M179" s="2">
        <f>Table1[[#This Row],[Menu]]/Table1[[#This Row],[Listing]]</f>
        <v>0.2574999798827477</v>
      </c>
      <c r="N179" s="2">
        <f>Table1[[#This Row],[Carts]]/Table1[[#This Row],[Menu]]</f>
        <v>0.3879998909718626</v>
      </c>
      <c r="O179" s="2">
        <f>Table1[[#This Row],[Payments]]/Table1[[#This Row],[Carts]]</f>
        <v>0.72270000250573629</v>
      </c>
      <c r="P179" s="2">
        <f>Table1[[#This Row],[Orders]]/Table1[[#This Row],[Payments]]</f>
        <v>0.81999972757813244</v>
      </c>
    </row>
    <row r="180" spans="2:16" x14ac:dyDescent="0.2">
      <c r="B180" s="15">
        <v>43643</v>
      </c>
      <c r="C180" s="39" t="str">
        <f>TEXT(Table1[[#This Row],[Date]],"dddd")</f>
        <v>Thursday</v>
      </c>
      <c r="D180" s="1">
        <v>22368860</v>
      </c>
      <c r="E180" s="1">
        <v>5759981</v>
      </c>
      <c r="F180" s="1">
        <v>2234872</v>
      </c>
      <c r="G180" s="1">
        <v>1680400</v>
      </c>
      <c r="H180" s="1">
        <v>1322811</v>
      </c>
      <c r="I180" s="2">
        <f t="shared" si="2"/>
        <v>5.9136272478794182E-2</v>
      </c>
      <c r="J180" s="2">
        <f>Table1[[#This Row],[Orders]]/H173-1</f>
        <v>1.1472182813955829</v>
      </c>
      <c r="K180" s="2">
        <f>Table3[[#This Row],[Total]]/'Channel wise traffic'!L173-1</f>
        <v>1.1914893179280521</v>
      </c>
      <c r="L180" s="2">
        <f>Table1[[#This Row],[Overall conversion]]/I173-1</f>
        <v>-2.0201338783159994E-2</v>
      </c>
      <c r="M180" s="2">
        <f>Table1[[#This Row],[Menu]]/Table1[[#This Row],[Listing]]</f>
        <v>0.2574999798827477</v>
      </c>
      <c r="N180" s="2">
        <f>Table1[[#This Row],[Carts]]/Table1[[#This Row],[Menu]]</f>
        <v>0.3879998909718626</v>
      </c>
      <c r="O180" s="2">
        <f>Table1[[#This Row],[Payments]]/Table1[[#This Row],[Carts]]</f>
        <v>0.75189988509409045</v>
      </c>
      <c r="P180" s="2">
        <f>Table1[[#This Row],[Orders]]/Table1[[#This Row],[Payments]]</f>
        <v>0.78720007141156867</v>
      </c>
    </row>
    <row r="181" spans="2:16" x14ac:dyDescent="0.2">
      <c r="B181" s="15">
        <v>43644</v>
      </c>
      <c r="C181" s="40" t="str">
        <f>TEXT(Table1[[#This Row],[Date]],"dddd")</f>
        <v>Friday</v>
      </c>
      <c r="D181" s="1">
        <v>21282993</v>
      </c>
      <c r="E181" s="1">
        <v>5373955</v>
      </c>
      <c r="F181" s="1">
        <v>2063599</v>
      </c>
      <c r="G181" s="1">
        <v>1461234</v>
      </c>
      <c r="H181" s="1">
        <v>1234158</v>
      </c>
      <c r="I181" s="2">
        <f t="shared" si="2"/>
        <v>5.7987990692850391E-2</v>
      </c>
      <c r="J181" s="2">
        <f>Table1[[#This Row],[Orders]]/H174-1</f>
        <v>-7.6288502386822388E-2</v>
      </c>
      <c r="K181" s="2">
        <f>Table3[[#This Row],[Total]]/'Channel wise traffic'!L174-1</f>
        <v>1.0309259753916944E-2</v>
      </c>
      <c r="L181" s="2">
        <f>Table1[[#This Row],[Overall conversion]]/I174-1</f>
        <v>-8.5714112641505413E-2</v>
      </c>
      <c r="M181" s="2">
        <f>Table1[[#This Row],[Menu]]/Table1[[#This Row],[Listing]]</f>
        <v>0.25249996558284826</v>
      </c>
      <c r="N181" s="2">
        <f>Table1[[#This Row],[Carts]]/Table1[[#This Row],[Menu]]</f>
        <v>0.38400005210315308</v>
      </c>
      <c r="O181" s="2">
        <f>Table1[[#This Row],[Payments]]/Table1[[#This Row],[Carts]]</f>
        <v>0.70809978101365623</v>
      </c>
      <c r="P181" s="2">
        <f>Table1[[#This Row],[Orders]]/Table1[[#This Row],[Payments]]</f>
        <v>0.84459983821893003</v>
      </c>
    </row>
    <row r="182" spans="2:16" x14ac:dyDescent="0.2">
      <c r="B182" s="15">
        <v>43645</v>
      </c>
      <c r="C182" s="38" t="str">
        <f>TEXT(Table1[[#This Row],[Date]],"dddd")</f>
        <v>Saturday</v>
      </c>
      <c r="D182" s="1">
        <v>46685340</v>
      </c>
      <c r="E182" s="1">
        <v>9999999</v>
      </c>
      <c r="F182" s="1">
        <v>3502000</v>
      </c>
      <c r="G182" s="1">
        <v>2286105</v>
      </c>
      <c r="H182" s="1">
        <v>1729667</v>
      </c>
      <c r="I182" s="2">
        <f t="shared" si="2"/>
        <v>3.7049467777250843E-2</v>
      </c>
      <c r="J182" s="2">
        <f>Table1[[#This Row],[Orders]]/H175-1</f>
        <v>9.4959494525097998E-2</v>
      </c>
      <c r="K182" s="2">
        <f>Table3[[#This Row],[Total]]/'Channel wise traffic'!L175-1</f>
        <v>4.0000000891072141E-2</v>
      </c>
      <c r="L182" s="2">
        <f>Table1[[#This Row],[Overall conversion]]/I175-1</f>
        <v>5.2845667812594366E-2</v>
      </c>
      <c r="M182" s="2">
        <f>Table1[[#This Row],[Menu]]/Table1[[#This Row],[Listing]]</f>
        <v>0.2141999822642397</v>
      </c>
      <c r="N182" s="2">
        <f>Table1[[#This Row],[Carts]]/Table1[[#This Row],[Menu]]</f>
        <v>0.35020003502000352</v>
      </c>
      <c r="O182" s="2">
        <f>Table1[[#This Row],[Payments]]/Table1[[#This Row],[Carts]]</f>
        <v>0.65279982866933184</v>
      </c>
      <c r="P182" s="2">
        <f>Table1[[#This Row],[Orders]]/Table1[[#This Row],[Payments]]</f>
        <v>0.75659998119071525</v>
      </c>
    </row>
    <row r="183" spans="2:16" x14ac:dyDescent="0.2">
      <c r="B183" s="15">
        <v>43646</v>
      </c>
      <c r="C183" s="41" t="str">
        <f>TEXT(Table1[[#This Row],[Date]],"dddd")</f>
        <v>Sunday</v>
      </c>
      <c r="D183" s="1">
        <v>43991955</v>
      </c>
      <c r="E183" s="1">
        <v>8776395</v>
      </c>
      <c r="F183" s="1">
        <v>3133173</v>
      </c>
      <c r="G183" s="1">
        <v>2066640</v>
      </c>
      <c r="H183" s="1">
        <v>1692578</v>
      </c>
      <c r="I183" s="2">
        <f t="shared" si="2"/>
        <v>3.8474716570336555E-2</v>
      </c>
      <c r="J183" s="2">
        <f>Table1[[#This Row],[Orders]]/H176-1</f>
        <v>1.8389736789220734E-2</v>
      </c>
      <c r="K183" s="2">
        <f>Table3[[#This Row],[Total]]/'Channel wise traffic'!L176-1</f>
        <v>1.0309313154317934E-2</v>
      </c>
      <c r="L183" s="2">
        <f>Table1[[#This Row],[Overall conversion]]/I176-1</f>
        <v>7.9980163558943662E-3</v>
      </c>
      <c r="M183" s="2">
        <f>Table1[[#This Row],[Menu]]/Table1[[#This Row],[Listing]]</f>
        <v>0.19949999948854286</v>
      </c>
      <c r="N183" s="2">
        <f>Table1[[#This Row],[Carts]]/Table1[[#This Row],[Menu]]</f>
        <v>0.35699999829086998</v>
      </c>
      <c r="O183" s="2">
        <f>Table1[[#This Row],[Payments]]/Table1[[#This Row],[Carts]]</f>
        <v>0.65959970930427403</v>
      </c>
      <c r="P183" s="2">
        <f>Table1[[#This Row],[Orders]]/Table1[[#This Row],[Payments]]</f>
        <v>0.81899992257964616</v>
      </c>
    </row>
    <row r="184" spans="2:16" x14ac:dyDescent="0.2">
      <c r="B184" s="15">
        <v>43647</v>
      </c>
      <c r="C184" s="29" t="str">
        <f>TEXT(Table1[[#This Row],[Date]],"dddd")</f>
        <v>Monday</v>
      </c>
      <c r="D184" s="1">
        <v>21500167</v>
      </c>
      <c r="E184" s="1">
        <v>5213790</v>
      </c>
      <c r="F184" s="1">
        <v>2189792</v>
      </c>
      <c r="G184" s="1">
        <v>1582562</v>
      </c>
      <c r="H184" s="1">
        <v>1297701</v>
      </c>
      <c r="I184" s="2">
        <f t="shared" si="2"/>
        <v>6.0357717221452278E-2</v>
      </c>
      <c r="J184" s="2">
        <f>Table1[[#This Row],[Orders]]/H177-1</f>
        <v>5.171274980893803E-2</v>
      </c>
      <c r="K184" s="2">
        <f>Table3[[#This Row],[Total]]/'Channel wise traffic'!L177-1</f>
        <v>1.0204110399515187E-2</v>
      </c>
      <c r="L184" s="2">
        <f>Table1[[#This Row],[Overall conversion]]/I177-1</f>
        <v>4.1089359547503923E-2</v>
      </c>
      <c r="M184" s="2">
        <f>Table1[[#This Row],[Menu]]/Table1[[#This Row],[Listing]]</f>
        <v>0.24249997686064484</v>
      </c>
      <c r="N184" s="2">
        <f>Table1[[#This Row],[Carts]]/Table1[[#This Row],[Menu]]</f>
        <v>0.4200000383598112</v>
      </c>
      <c r="O184" s="2">
        <f>Table1[[#This Row],[Payments]]/Table1[[#This Row],[Carts]]</f>
        <v>0.72269969019888647</v>
      </c>
      <c r="P184" s="2">
        <f>Table1[[#This Row],[Orders]]/Table1[[#This Row],[Payments]]</f>
        <v>0.82000010110188415</v>
      </c>
    </row>
    <row r="185" spans="2:16" x14ac:dyDescent="0.2">
      <c r="B185" s="15">
        <v>43648</v>
      </c>
      <c r="C185" s="30" t="str">
        <f>TEXT(Table1[[#This Row],[Date]],"dddd")</f>
        <v>Tuesday</v>
      </c>
      <c r="D185" s="1">
        <v>21934513</v>
      </c>
      <c r="E185" s="1">
        <v>5264283</v>
      </c>
      <c r="F185" s="1">
        <v>2105713</v>
      </c>
      <c r="G185" s="1">
        <v>1583285</v>
      </c>
      <c r="H185" s="1">
        <v>1311277</v>
      </c>
      <c r="I185" s="2">
        <f t="shared" si="2"/>
        <v>5.9781450356340256E-2</v>
      </c>
      <c r="J185" s="2">
        <f>Table1[[#This Row],[Orders]]/H178-1</f>
        <v>3.1238105124744786E-2</v>
      </c>
      <c r="K185" s="2">
        <f>Table3[[#This Row],[Total]]/'Channel wise traffic'!L178-1</f>
        <v>-2.8846191309743974E-2</v>
      </c>
      <c r="L185" s="2">
        <f>Table1[[#This Row],[Overall conversion]]/I178-1</f>
        <v>6.1868978100542371E-2</v>
      </c>
      <c r="M185" s="2">
        <f>Table1[[#This Row],[Menu]]/Table1[[#This Row],[Listing]]</f>
        <v>0.23999999452916962</v>
      </c>
      <c r="N185" s="2">
        <f>Table1[[#This Row],[Carts]]/Table1[[#This Row],[Menu]]</f>
        <v>0.39999996200812155</v>
      </c>
      <c r="O185" s="2">
        <f>Table1[[#This Row],[Payments]]/Table1[[#This Row],[Carts]]</f>
        <v>0.75189971282886126</v>
      </c>
      <c r="P185" s="2">
        <f>Table1[[#This Row],[Orders]]/Table1[[#This Row],[Payments]]</f>
        <v>0.82820022927015668</v>
      </c>
    </row>
    <row r="186" spans="2:16" x14ac:dyDescent="0.2">
      <c r="B186" s="15">
        <v>43649</v>
      </c>
      <c r="C186" s="27" t="str">
        <f>TEXT(Table1[[#This Row],[Date]],"dddd")</f>
        <v>Wednesday</v>
      </c>
      <c r="D186" s="1">
        <v>22151687</v>
      </c>
      <c r="E186" s="1">
        <v>5814817</v>
      </c>
      <c r="F186" s="1">
        <v>2302667</v>
      </c>
      <c r="G186" s="1">
        <v>1731375</v>
      </c>
      <c r="H186" s="1">
        <v>1462320</v>
      </c>
      <c r="I186" s="2">
        <f t="shared" si="2"/>
        <v>6.6013933837183597E-2</v>
      </c>
      <c r="J186" s="2">
        <f>Table1[[#This Row],[Orders]]/H179-1</f>
        <v>0.10412438387938527</v>
      </c>
      <c r="K186" s="2">
        <f>Table3[[#This Row],[Total]]/'Channel wise traffic'!L179-1</f>
        <v>-9.7087209369383087E-3</v>
      </c>
      <c r="L186" s="2">
        <f>Table1[[#This Row],[Overall conversion]]/I179-1</f>
        <v>0.11494911270569252</v>
      </c>
      <c r="M186" s="2">
        <f>Table1[[#This Row],[Menu]]/Table1[[#This Row],[Listing]]</f>
        <v>0.26249996219249577</v>
      </c>
      <c r="N186" s="2">
        <f>Table1[[#This Row],[Carts]]/Table1[[#This Row],[Menu]]</f>
        <v>0.39599990850958855</v>
      </c>
      <c r="O186" s="2">
        <f>Table1[[#This Row],[Payments]]/Table1[[#This Row],[Carts]]</f>
        <v>0.75189986220326255</v>
      </c>
      <c r="P186" s="2">
        <f>Table1[[#This Row],[Orders]]/Table1[[#This Row],[Payments]]</f>
        <v>0.8446003898635478</v>
      </c>
    </row>
    <row r="187" spans="2:16" x14ac:dyDescent="0.2">
      <c r="B187" s="15">
        <v>43650</v>
      </c>
      <c r="C187" s="39" t="str">
        <f>TEXT(Table1[[#This Row],[Date]],"dddd")</f>
        <v>Thursday</v>
      </c>
      <c r="D187" s="1">
        <v>22368860</v>
      </c>
      <c r="E187" s="1">
        <v>5759981</v>
      </c>
      <c r="F187" s="1">
        <v>2373112</v>
      </c>
      <c r="G187" s="1">
        <v>1645753</v>
      </c>
      <c r="H187" s="1">
        <v>1349517</v>
      </c>
      <c r="I187" s="2">
        <f t="shared" si="2"/>
        <v>6.0330164344539687E-2</v>
      </c>
      <c r="J187" s="2">
        <f>Table1[[#This Row],[Orders]]/H180-1</f>
        <v>2.0188825160964097E-2</v>
      </c>
      <c r="K187" s="2">
        <f>Table3[[#This Row],[Total]]/'Channel wise traffic'!L180-1</f>
        <v>0</v>
      </c>
      <c r="L187" s="2">
        <f>Table1[[#This Row],[Overall conversion]]/I180-1</f>
        <v>2.0188825160964097E-2</v>
      </c>
      <c r="M187" s="2">
        <f>Table1[[#This Row],[Menu]]/Table1[[#This Row],[Listing]]</f>
        <v>0.2574999798827477</v>
      </c>
      <c r="N187" s="2">
        <f>Table1[[#This Row],[Carts]]/Table1[[#This Row],[Menu]]</f>
        <v>0.41199997013879036</v>
      </c>
      <c r="O187" s="2">
        <f>Table1[[#This Row],[Payments]]/Table1[[#This Row],[Carts]]</f>
        <v>0.69349992752133061</v>
      </c>
      <c r="P187" s="2">
        <f>Table1[[#This Row],[Orders]]/Table1[[#This Row],[Payments]]</f>
        <v>0.81999972049268632</v>
      </c>
    </row>
    <row r="188" spans="2:16" x14ac:dyDescent="0.2">
      <c r="B188" s="15">
        <v>43651</v>
      </c>
      <c r="C188" s="40" t="str">
        <f>TEXT(Table1[[#This Row],[Date]],"dddd")</f>
        <v>Friday</v>
      </c>
      <c r="D188" s="1">
        <v>20631473</v>
      </c>
      <c r="E188" s="1">
        <v>4899974</v>
      </c>
      <c r="F188" s="1">
        <v>2038389</v>
      </c>
      <c r="G188" s="1">
        <v>1562425</v>
      </c>
      <c r="H188" s="1">
        <v>1255565</v>
      </c>
      <c r="I188" s="2">
        <f t="shared" si="2"/>
        <v>6.0856779348716403E-2</v>
      </c>
      <c r="J188" s="2">
        <f>Table1[[#This Row],[Orders]]/H181-1</f>
        <v>1.7345429029346215E-2</v>
      </c>
      <c r="K188" s="2">
        <f>Table3[[#This Row],[Total]]/'Channel wise traffic'!L181-1</f>
        <v>-3.0612237226795957E-2</v>
      </c>
      <c r="L188" s="2">
        <f>Table1[[#This Row],[Overall conversion]]/I181-1</f>
        <v>4.9472116926095211E-2</v>
      </c>
      <c r="M188" s="2">
        <f>Table1[[#This Row],[Menu]]/Table1[[#This Row],[Listing]]</f>
        <v>0.23749995940667931</v>
      </c>
      <c r="N188" s="2">
        <f>Table1[[#This Row],[Carts]]/Table1[[#This Row],[Menu]]</f>
        <v>0.41599996244878035</v>
      </c>
      <c r="O188" s="2">
        <f>Table1[[#This Row],[Payments]]/Table1[[#This Row],[Carts]]</f>
        <v>0.7664999173366811</v>
      </c>
      <c r="P188" s="2">
        <f>Table1[[#This Row],[Orders]]/Table1[[#This Row],[Payments]]</f>
        <v>0.80360017280829477</v>
      </c>
    </row>
    <row r="189" spans="2:16" x14ac:dyDescent="0.2">
      <c r="B189" s="15">
        <v>43652</v>
      </c>
      <c r="C189" s="38" t="str">
        <f>TEXT(Table1[[#This Row],[Date]],"dddd")</f>
        <v>Saturday</v>
      </c>
      <c r="D189" s="1">
        <v>44889750</v>
      </c>
      <c r="E189" s="1">
        <v>9332579</v>
      </c>
      <c r="F189" s="1">
        <v>3204807</v>
      </c>
      <c r="G189" s="1">
        <v>2179269</v>
      </c>
      <c r="H189" s="1">
        <v>1750824</v>
      </c>
      <c r="I189" s="2">
        <f t="shared" si="2"/>
        <v>3.9002756754047414E-2</v>
      </c>
      <c r="J189" s="2">
        <f>Table1[[#This Row],[Orders]]/H182-1</f>
        <v>1.2231834220112869E-2</v>
      </c>
      <c r="K189" s="2">
        <f>Table3[[#This Row],[Total]]/'Channel wise traffic'!L182-1</f>
        <v>-3.8461539285384649E-2</v>
      </c>
      <c r="L189" s="2">
        <f>Table1[[#This Row],[Overall conversion]]/I182-1</f>
        <v>5.2721107588917349E-2</v>
      </c>
      <c r="M189" s="2">
        <f>Table1[[#This Row],[Menu]]/Table1[[#This Row],[Listing]]</f>
        <v>0.20789999944307999</v>
      </c>
      <c r="N189" s="2">
        <f>Table1[[#This Row],[Carts]]/Table1[[#This Row],[Menu]]</f>
        <v>0.34339993264455626</v>
      </c>
      <c r="O189" s="2">
        <f>Table1[[#This Row],[Payments]]/Table1[[#This Row],[Carts]]</f>
        <v>0.68000007488750491</v>
      </c>
      <c r="P189" s="2">
        <f>Table1[[#This Row],[Orders]]/Table1[[#This Row],[Payments]]</f>
        <v>0.80339967209188035</v>
      </c>
    </row>
    <row r="190" spans="2:16" x14ac:dyDescent="0.2">
      <c r="B190" s="15">
        <v>43653</v>
      </c>
      <c r="C190" s="41" t="str">
        <f>TEXT(Table1[[#This Row],[Date]],"dddd")</f>
        <v>Sunday</v>
      </c>
      <c r="D190" s="1">
        <v>43543058</v>
      </c>
      <c r="E190" s="1">
        <v>9144042</v>
      </c>
      <c r="F190" s="1">
        <v>3140064</v>
      </c>
      <c r="G190" s="1">
        <v>2135243</v>
      </c>
      <c r="H190" s="1">
        <v>1632180</v>
      </c>
      <c r="I190" s="2">
        <f t="shared" si="2"/>
        <v>3.748427590914722E-2</v>
      </c>
      <c r="J190" s="2">
        <f>Table1[[#This Row],[Orders]]/H183-1</f>
        <v>-3.5684027560325182E-2</v>
      </c>
      <c r="K190" s="2">
        <f>Table3[[#This Row],[Total]]/'Channel wise traffic'!L183-1</f>
        <v>-1.0204115729796515E-2</v>
      </c>
      <c r="L190" s="2">
        <f>Table1[[#This Row],[Overall conversion]]/I183-1</f>
        <v>-2.5742636969883437E-2</v>
      </c>
      <c r="M190" s="2">
        <f>Table1[[#This Row],[Menu]]/Table1[[#This Row],[Listing]]</f>
        <v>0.2099999958661608</v>
      </c>
      <c r="N190" s="2">
        <f>Table1[[#This Row],[Carts]]/Table1[[#This Row],[Menu]]</f>
        <v>0.34339999750657313</v>
      </c>
      <c r="O190" s="2">
        <f>Table1[[#This Row],[Payments]]/Table1[[#This Row],[Carts]]</f>
        <v>0.67999983439827982</v>
      </c>
      <c r="P190" s="2">
        <f>Table1[[#This Row],[Orders]]/Table1[[#This Row],[Payments]]</f>
        <v>0.76440011745735736</v>
      </c>
    </row>
    <row r="191" spans="2:16" x14ac:dyDescent="0.2">
      <c r="B191" s="15">
        <v>43654</v>
      </c>
      <c r="C191" s="29" t="str">
        <f>TEXT(Table1[[#This Row],[Date]],"dddd")</f>
        <v>Monday</v>
      </c>
      <c r="D191" s="1">
        <v>21282993</v>
      </c>
      <c r="E191" s="1">
        <v>5267540</v>
      </c>
      <c r="F191" s="1">
        <v>2022735</v>
      </c>
      <c r="G191" s="1">
        <v>1535660</v>
      </c>
      <c r="H191" s="1">
        <v>1284426</v>
      </c>
      <c r="I191" s="2">
        <f t="shared" si="2"/>
        <v>6.0349876542270156E-2</v>
      </c>
      <c r="J191" s="2">
        <f>Table1[[#This Row],[Orders]]/H184-1</f>
        <v>-1.0229629167273546E-2</v>
      </c>
      <c r="K191" s="2">
        <f>Table3[[#This Row],[Total]]/'Channel wise traffic'!L184-1</f>
        <v>-1.0101038289657804E-2</v>
      </c>
      <c r="L191" s="2">
        <f>Table1[[#This Row],[Overall conversion]]/I184-1</f>
        <v>-1.2990350767172476E-4</v>
      </c>
      <c r="M191" s="2">
        <f>Table1[[#This Row],[Menu]]/Table1[[#This Row],[Listing]]</f>
        <v>0.2474999639383427</v>
      </c>
      <c r="N191" s="2">
        <f>Table1[[#This Row],[Carts]]/Table1[[#This Row],[Menu]]</f>
        <v>0.38399993165690244</v>
      </c>
      <c r="O191" s="2">
        <f>Table1[[#This Row],[Payments]]/Table1[[#This Row],[Carts]]</f>
        <v>0.75919979631538481</v>
      </c>
      <c r="P191" s="2">
        <f>Table1[[#This Row],[Orders]]/Table1[[#This Row],[Payments]]</f>
        <v>0.83639998437154062</v>
      </c>
    </row>
    <row r="192" spans="2:16" x14ac:dyDescent="0.2">
      <c r="B192" s="15">
        <v>43655</v>
      </c>
      <c r="C192" s="30" t="str">
        <f>TEXT(Table1[[#This Row],[Date]],"dddd")</f>
        <v>Tuesday</v>
      </c>
      <c r="D192" s="1">
        <v>22803207</v>
      </c>
      <c r="E192" s="1">
        <v>5643793</v>
      </c>
      <c r="F192" s="1">
        <v>2234942</v>
      </c>
      <c r="G192" s="1">
        <v>1647823</v>
      </c>
      <c r="H192" s="1">
        <v>1351214</v>
      </c>
      <c r="I192" s="2">
        <f t="shared" si="2"/>
        <v>5.9255437184778437E-2</v>
      </c>
      <c r="J192" s="2">
        <f>Table1[[#This Row],[Orders]]/H185-1</f>
        <v>3.0456570198363897E-2</v>
      </c>
      <c r="K192" s="2">
        <f>Table3[[#This Row],[Total]]/'Channel wise traffic'!L185-1</f>
        <v>3.9603982965473961E-2</v>
      </c>
      <c r="L192" s="2">
        <f>Table1[[#This Row],[Overall conversion]]/I185-1</f>
        <v>-8.7989362657882042E-3</v>
      </c>
      <c r="M192" s="2">
        <f>Table1[[#This Row],[Menu]]/Table1[[#This Row],[Listing]]</f>
        <v>0.24749996787732534</v>
      </c>
      <c r="N192" s="2">
        <f>Table1[[#This Row],[Carts]]/Table1[[#This Row],[Menu]]</f>
        <v>0.39599999503879751</v>
      </c>
      <c r="O192" s="2">
        <f>Table1[[#This Row],[Payments]]/Table1[[#This Row],[Carts]]</f>
        <v>0.73730011785540739</v>
      </c>
      <c r="P192" s="2">
        <f>Table1[[#This Row],[Orders]]/Table1[[#This Row],[Payments]]</f>
        <v>0.81999947809928619</v>
      </c>
    </row>
    <row r="193" spans="2:16" x14ac:dyDescent="0.2">
      <c r="B193" s="15">
        <v>43656</v>
      </c>
      <c r="C193" s="27" t="str">
        <f>TEXT(Table1[[#This Row],[Date]],"dddd")</f>
        <v>Wednesday</v>
      </c>
      <c r="D193" s="1">
        <v>22803207</v>
      </c>
      <c r="E193" s="1">
        <v>5814817</v>
      </c>
      <c r="F193" s="1">
        <v>2395704</v>
      </c>
      <c r="G193" s="1">
        <v>1818819</v>
      </c>
      <c r="H193" s="1">
        <v>1506346</v>
      </c>
      <c r="I193" s="2">
        <f t="shared" si="2"/>
        <v>6.6058515365843062E-2</v>
      </c>
      <c r="J193" s="2">
        <f>Table1[[#This Row],[Orders]]/H186-1</f>
        <v>3.0106953334427589E-2</v>
      </c>
      <c r="K193" s="2">
        <f>Table3[[#This Row],[Total]]/'Channel wise traffic'!L186-1</f>
        <v>2.9411758067162896E-2</v>
      </c>
      <c r="L193" s="2">
        <f>Table1[[#This Row],[Overall conversion]]/I186-1</f>
        <v>6.7533513105622056E-4</v>
      </c>
      <c r="M193" s="2">
        <f>Table1[[#This Row],[Menu]]/Table1[[#This Row],[Listing]]</f>
        <v>0.25499996557501758</v>
      </c>
      <c r="N193" s="2">
        <f>Table1[[#This Row],[Carts]]/Table1[[#This Row],[Menu]]</f>
        <v>0.41199989612742755</v>
      </c>
      <c r="O193" s="2">
        <f>Table1[[#This Row],[Payments]]/Table1[[#This Row],[Carts]]</f>
        <v>0.75920021839091978</v>
      </c>
      <c r="P193" s="2">
        <f>Table1[[#This Row],[Orders]]/Table1[[#This Row],[Payments]]</f>
        <v>0.82820005728992274</v>
      </c>
    </row>
    <row r="194" spans="2:16" x14ac:dyDescent="0.2">
      <c r="B194" s="15">
        <v>43657</v>
      </c>
      <c r="C194" s="39" t="str">
        <f>TEXT(Table1[[#This Row],[Date]],"dddd")</f>
        <v>Thursday</v>
      </c>
      <c r="D194" s="1">
        <v>21500167</v>
      </c>
      <c r="E194" s="1">
        <v>5321291</v>
      </c>
      <c r="F194" s="1">
        <v>2149801</v>
      </c>
      <c r="G194" s="1">
        <v>1600742</v>
      </c>
      <c r="H194" s="1">
        <v>1338860</v>
      </c>
      <c r="I194" s="2">
        <f t="shared" si="2"/>
        <v>6.2272074444817103E-2</v>
      </c>
      <c r="J194" s="2">
        <f>Table1[[#This Row],[Orders]]/H187-1</f>
        <v>-7.8968994091960232E-3</v>
      </c>
      <c r="K194" s="2">
        <f>Table3[[#This Row],[Total]]/'Channel wise traffic'!L187-1</f>
        <v>-3.8834883747753235E-2</v>
      </c>
      <c r="L194" s="2">
        <f>Table1[[#This Row],[Overall conversion]]/I187-1</f>
        <v>3.2188045919904207E-2</v>
      </c>
      <c r="M194" s="2">
        <f>Table1[[#This Row],[Menu]]/Table1[[#This Row],[Listing]]</f>
        <v>0.24749998453500385</v>
      </c>
      <c r="N194" s="2">
        <f>Table1[[#This Row],[Carts]]/Table1[[#This Row],[Menu]]</f>
        <v>0.40399989401068276</v>
      </c>
      <c r="O194" s="2">
        <f>Table1[[#This Row],[Payments]]/Table1[[#This Row],[Carts]]</f>
        <v>0.74460008158894708</v>
      </c>
      <c r="P194" s="2">
        <f>Table1[[#This Row],[Orders]]/Table1[[#This Row],[Payments]]</f>
        <v>0.83639961967637511</v>
      </c>
    </row>
    <row r="195" spans="2:16" x14ac:dyDescent="0.2">
      <c r="B195" s="15">
        <v>43658</v>
      </c>
      <c r="C195" s="40" t="str">
        <f>TEXT(Table1[[#This Row],[Date]],"dddd")</f>
        <v>Friday</v>
      </c>
      <c r="D195" s="1">
        <v>20848646</v>
      </c>
      <c r="E195" s="1">
        <v>5160040</v>
      </c>
      <c r="F195" s="1">
        <v>2125936</v>
      </c>
      <c r="G195" s="1">
        <v>1598491</v>
      </c>
      <c r="H195" s="1">
        <v>1376301</v>
      </c>
      <c r="I195" s="2">
        <f t="shared" si="2"/>
        <v>6.6013927235370584E-2</v>
      </c>
      <c r="J195" s="2">
        <f>Table1[[#This Row],[Orders]]/H188-1</f>
        <v>9.6160692596560127E-2</v>
      </c>
      <c r="K195" s="2">
        <f>Table3[[#This Row],[Total]]/'Channel wise traffic'!L188-1</f>
        <v>1.0526296911824717E-2</v>
      </c>
      <c r="L195" s="2">
        <f>Table1[[#This Row],[Overall conversion]]/I188-1</f>
        <v>8.4742372860435511E-2</v>
      </c>
      <c r="M195" s="2">
        <f>Table1[[#This Row],[Menu]]/Table1[[#This Row],[Listing]]</f>
        <v>0.24750000551594573</v>
      </c>
      <c r="N195" s="2">
        <f>Table1[[#This Row],[Carts]]/Table1[[#This Row],[Menu]]</f>
        <v>0.4119999069774653</v>
      </c>
      <c r="O195" s="2">
        <f>Table1[[#This Row],[Payments]]/Table1[[#This Row],[Carts]]</f>
        <v>0.75189986904591677</v>
      </c>
      <c r="P195" s="2">
        <f>Table1[[#This Row],[Orders]]/Table1[[#This Row],[Payments]]</f>
        <v>0.86100015577191236</v>
      </c>
    </row>
    <row r="196" spans="2:16" x14ac:dyDescent="0.2">
      <c r="B196" s="15">
        <v>43659</v>
      </c>
      <c r="C196" s="38" t="str">
        <f>TEXT(Table1[[#This Row],[Date]],"dddd")</f>
        <v>Saturday</v>
      </c>
      <c r="D196" s="1">
        <v>44889750</v>
      </c>
      <c r="E196" s="1">
        <v>9898190</v>
      </c>
      <c r="F196" s="1">
        <v>3466346</v>
      </c>
      <c r="G196" s="1">
        <v>2404257</v>
      </c>
      <c r="H196" s="1">
        <v>1912827</v>
      </c>
      <c r="I196" s="2">
        <f t="shared" ref="I196:I259" si="3">H196/D196</f>
        <v>4.2611665246520644E-2</v>
      </c>
      <c r="J196" s="2">
        <f>Table1[[#This Row],[Orders]]/H189-1</f>
        <v>9.2529574645995316E-2</v>
      </c>
      <c r="K196" s="2">
        <f>Table3[[#This Row],[Total]]/'Channel wise traffic'!L189-1</f>
        <v>0</v>
      </c>
      <c r="L196" s="2">
        <f>Table1[[#This Row],[Overall conversion]]/I189-1</f>
        <v>9.2529574645995316E-2</v>
      </c>
      <c r="M196" s="2">
        <f>Table1[[#This Row],[Menu]]/Table1[[#This Row],[Listing]]</f>
        <v>0.22050000278460005</v>
      </c>
      <c r="N196" s="2">
        <f>Table1[[#This Row],[Carts]]/Table1[[#This Row],[Menu]]</f>
        <v>0.35019998605805708</v>
      </c>
      <c r="O196" s="2">
        <f>Table1[[#This Row],[Payments]]/Table1[[#This Row],[Carts]]</f>
        <v>0.6935998310612963</v>
      </c>
      <c r="P196" s="2">
        <f>Table1[[#This Row],[Orders]]/Table1[[#This Row],[Payments]]</f>
        <v>0.79560005440350179</v>
      </c>
    </row>
    <row r="197" spans="2:16" x14ac:dyDescent="0.2">
      <c r="B197" s="15">
        <v>43660</v>
      </c>
      <c r="C197" s="41" t="str">
        <f>TEXT(Table1[[#This Row],[Date]],"dddd")</f>
        <v>Sunday</v>
      </c>
      <c r="D197" s="1">
        <v>43094160</v>
      </c>
      <c r="E197" s="1">
        <v>9230769</v>
      </c>
      <c r="F197" s="1">
        <v>3232615</v>
      </c>
      <c r="G197" s="1">
        <v>2264123</v>
      </c>
      <c r="H197" s="1">
        <v>1801336</v>
      </c>
      <c r="I197" s="2">
        <f t="shared" si="3"/>
        <v>4.1800002598960044E-2</v>
      </c>
      <c r="J197" s="2">
        <f>Table1[[#This Row],[Orders]]/H190-1</f>
        <v>0.10363807913342882</v>
      </c>
      <c r="K197" s="2">
        <f>Table3[[#This Row],[Total]]/'Channel wise traffic'!L190-1</f>
        <v>-1.0309290188543541E-2</v>
      </c>
      <c r="L197" s="2">
        <f>Table1[[#This Row],[Overall conversion]]/I190-1</f>
        <v>0.11513432192936301</v>
      </c>
      <c r="M197" s="2">
        <f>Table1[[#This Row],[Menu]]/Table1[[#This Row],[Listing]]</f>
        <v>0.21419999832923997</v>
      </c>
      <c r="N197" s="2">
        <f>Table1[[#This Row],[Carts]]/Table1[[#This Row],[Menu]]</f>
        <v>0.35019996708833251</v>
      </c>
      <c r="O197" s="2">
        <f>Table1[[#This Row],[Payments]]/Table1[[#This Row],[Carts]]</f>
        <v>0.70039983109649617</v>
      </c>
      <c r="P197" s="2">
        <f>Table1[[#This Row],[Orders]]/Table1[[#This Row],[Payments]]</f>
        <v>0.79559988569525597</v>
      </c>
    </row>
    <row r="198" spans="2:16" x14ac:dyDescent="0.2">
      <c r="B198" s="15">
        <v>43661</v>
      </c>
      <c r="C198" s="29" t="str">
        <f>TEXT(Table1[[#This Row],[Date]],"dddd")</f>
        <v>Monday</v>
      </c>
      <c r="D198" s="1">
        <v>21500167</v>
      </c>
      <c r="E198" s="1">
        <v>5590043</v>
      </c>
      <c r="F198" s="1">
        <v>2236017</v>
      </c>
      <c r="G198" s="1">
        <v>1599646</v>
      </c>
      <c r="H198" s="1">
        <v>1298593</v>
      </c>
      <c r="I198" s="2">
        <f t="shared" si="3"/>
        <v>6.0399205271289287E-2</v>
      </c>
      <c r="J198" s="2">
        <f>Table1[[#This Row],[Orders]]/H191-1</f>
        <v>1.1029829667104307E-2</v>
      </c>
      <c r="K198" s="2">
        <f>Table3[[#This Row],[Total]]/'Channel wise traffic'!L191-1</f>
        <v>1.0204110399515187E-2</v>
      </c>
      <c r="L198" s="2">
        <f>Table1[[#This Row],[Overall conversion]]/I191-1</f>
        <v>8.1737912064450136E-4</v>
      </c>
      <c r="M198" s="2">
        <f>Table1[[#This Row],[Menu]]/Table1[[#This Row],[Listing]]</f>
        <v>0.25999998046526801</v>
      </c>
      <c r="N198" s="2">
        <f>Table1[[#This Row],[Carts]]/Table1[[#This Row],[Menu]]</f>
        <v>0.39999996422209988</v>
      </c>
      <c r="O198" s="2">
        <f>Table1[[#This Row],[Payments]]/Table1[[#This Row],[Carts]]</f>
        <v>0.71539974874967405</v>
      </c>
      <c r="P198" s="2">
        <f>Table1[[#This Row],[Orders]]/Table1[[#This Row],[Payments]]</f>
        <v>0.8118002358021712</v>
      </c>
    </row>
    <row r="199" spans="2:16" x14ac:dyDescent="0.2">
      <c r="B199" s="15">
        <v>43662</v>
      </c>
      <c r="C199" s="30" t="str">
        <f>TEXT(Table1[[#This Row],[Date]],"dddd")</f>
        <v>Tuesday</v>
      </c>
      <c r="D199" s="1">
        <v>20631473</v>
      </c>
      <c r="E199" s="1">
        <v>2063147</v>
      </c>
      <c r="F199" s="1">
        <v>817006</v>
      </c>
      <c r="G199" s="1">
        <v>596414</v>
      </c>
      <c r="H199" s="1">
        <v>498841</v>
      </c>
      <c r="I199" s="2">
        <f t="shared" si="3"/>
        <v>2.4178642019404045E-2</v>
      </c>
      <c r="J199" s="2">
        <f>Table1[[#This Row],[Orders]]/H192-1</f>
        <v>-0.63082013655867986</v>
      </c>
      <c r="K199" s="2">
        <f>Table3[[#This Row],[Total]]/'Channel wise traffic'!L192-1</f>
        <v>-9.5238059737655312E-2</v>
      </c>
      <c r="L199" s="2">
        <f>Table1[[#This Row],[Overall conversion]]/I192-1</f>
        <v>-0.59195909830169868</v>
      </c>
      <c r="M199" s="2">
        <f>Table1[[#This Row],[Menu]]/Table1[[#This Row],[Listing]]</f>
        <v>9.9999985459109E-2</v>
      </c>
      <c r="N199" s="2">
        <f>Table1[[#This Row],[Carts]]/Table1[[#This Row],[Menu]]</f>
        <v>0.39599989724435536</v>
      </c>
      <c r="O199" s="2">
        <f>Table1[[#This Row],[Payments]]/Table1[[#This Row],[Carts]]</f>
        <v>0.72999953488713665</v>
      </c>
      <c r="P199" s="2">
        <f>Table1[[#This Row],[Orders]]/Table1[[#This Row],[Payments]]</f>
        <v>0.83640055397760615</v>
      </c>
    </row>
    <row r="200" spans="2:16" x14ac:dyDescent="0.2">
      <c r="B200" s="15">
        <v>43663</v>
      </c>
      <c r="C200" s="27" t="str">
        <f>TEXT(Table1[[#This Row],[Date]],"dddd")</f>
        <v>Wednesday</v>
      </c>
      <c r="D200" s="1">
        <v>21500167</v>
      </c>
      <c r="E200" s="1">
        <v>5267540</v>
      </c>
      <c r="F200" s="1">
        <v>2064876</v>
      </c>
      <c r="G200" s="1">
        <v>1552580</v>
      </c>
      <c r="H200" s="1">
        <v>1285847</v>
      </c>
      <c r="I200" s="2">
        <f t="shared" si="3"/>
        <v>5.9806372666779753E-2</v>
      </c>
      <c r="J200" s="2">
        <f>Table1[[#This Row],[Orders]]/H193-1</f>
        <v>-0.14638004814298977</v>
      </c>
      <c r="K200" s="2">
        <f>Table3[[#This Row],[Total]]/'Channel wise traffic'!L193-1</f>
        <v>-5.714280075980549E-2</v>
      </c>
      <c r="L200" s="2">
        <f>Table1[[#This Row],[Overall conversion]]/I193-1</f>
        <v>-9.4645522449875008E-2</v>
      </c>
      <c r="M200" s="2">
        <f>Table1[[#This Row],[Menu]]/Table1[[#This Row],[Listing]]</f>
        <v>0.24499995744219102</v>
      </c>
      <c r="N200" s="2">
        <f>Table1[[#This Row],[Carts]]/Table1[[#This Row],[Menu]]</f>
        <v>0.39200006074942001</v>
      </c>
      <c r="O200" s="2">
        <f>Table1[[#This Row],[Payments]]/Table1[[#This Row],[Carts]]</f>
        <v>0.75189987195357011</v>
      </c>
      <c r="P200" s="2">
        <f>Table1[[#This Row],[Orders]]/Table1[[#This Row],[Payments]]</f>
        <v>0.82820015715776318</v>
      </c>
    </row>
    <row r="201" spans="2:16" x14ac:dyDescent="0.2">
      <c r="B201" s="15">
        <v>43664</v>
      </c>
      <c r="C201" s="39" t="str">
        <f>TEXT(Table1[[#This Row],[Date]],"dddd")</f>
        <v>Thursday</v>
      </c>
      <c r="D201" s="1">
        <v>22151687</v>
      </c>
      <c r="E201" s="1">
        <v>5759438</v>
      </c>
      <c r="F201" s="1">
        <v>2211624</v>
      </c>
      <c r="G201" s="1">
        <v>1695210</v>
      </c>
      <c r="H201" s="1">
        <v>1445675</v>
      </c>
      <c r="I201" s="2">
        <f t="shared" si="3"/>
        <v>6.5262523797848901E-2</v>
      </c>
      <c r="J201" s="2">
        <f>Table1[[#This Row],[Orders]]/H194-1</f>
        <v>7.9780559580538757E-2</v>
      </c>
      <c r="K201" s="2">
        <f>Table3[[#This Row],[Total]]/'Channel wise traffic'!L194-1</f>
        <v>3.0302975335167126E-2</v>
      </c>
      <c r="L201" s="2">
        <f>Table1[[#This Row],[Overall conversion]]/I194-1</f>
        <v>4.8022317863873454E-2</v>
      </c>
      <c r="M201" s="2">
        <f>Table1[[#This Row],[Menu]]/Table1[[#This Row],[Listing]]</f>
        <v>0.25999997201116104</v>
      </c>
      <c r="N201" s="2">
        <f>Table1[[#This Row],[Carts]]/Table1[[#This Row],[Menu]]</f>
        <v>0.38399996666341402</v>
      </c>
      <c r="O201" s="2">
        <f>Table1[[#This Row],[Payments]]/Table1[[#This Row],[Carts]]</f>
        <v>0.76650009223991056</v>
      </c>
      <c r="P201" s="2">
        <f>Table1[[#This Row],[Orders]]/Table1[[#This Row],[Payments]]</f>
        <v>0.85279994808902737</v>
      </c>
    </row>
    <row r="202" spans="2:16" x14ac:dyDescent="0.2">
      <c r="B202" s="15">
        <v>43665</v>
      </c>
      <c r="C202" s="40" t="str">
        <f>TEXT(Table1[[#This Row],[Date]],"dddd")</f>
        <v>Friday</v>
      </c>
      <c r="D202" s="1">
        <v>22586034</v>
      </c>
      <c r="E202" s="1">
        <v>5872368</v>
      </c>
      <c r="F202" s="1">
        <v>2442905</v>
      </c>
      <c r="G202" s="1">
        <v>1783320</v>
      </c>
      <c r="H202" s="1">
        <v>1491569</v>
      </c>
      <c r="I202" s="2">
        <f t="shared" si="3"/>
        <v>6.6039438353807489E-2</v>
      </c>
      <c r="J202" s="2">
        <f>Table1[[#This Row],[Orders]]/H195-1</f>
        <v>8.3752028081066632E-2</v>
      </c>
      <c r="K202" s="2">
        <f>Table3[[#This Row],[Total]]/'Channel wise traffic'!L195-1</f>
        <v>8.3333329336271023E-2</v>
      </c>
      <c r="L202" s="2">
        <f>Table1[[#This Row],[Overall conversion]]/I195-1</f>
        <v>3.8645054922947786E-4</v>
      </c>
      <c r="M202" s="2">
        <f>Table1[[#This Row],[Menu]]/Table1[[#This Row],[Listing]]</f>
        <v>0.25999996280887561</v>
      </c>
      <c r="N202" s="2">
        <f>Table1[[#This Row],[Carts]]/Table1[[#This Row],[Menu]]</f>
        <v>0.41599998501456315</v>
      </c>
      <c r="O202" s="2">
        <f>Table1[[#This Row],[Payments]]/Table1[[#This Row],[Carts]]</f>
        <v>0.72999973392334128</v>
      </c>
      <c r="P202" s="2">
        <f>Table1[[#This Row],[Orders]]/Table1[[#This Row],[Payments]]</f>
        <v>0.83640008523428211</v>
      </c>
    </row>
    <row r="203" spans="2:16" x14ac:dyDescent="0.2">
      <c r="B203" s="15">
        <v>43666</v>
      </c>
      <c r="C203" s="38" t="str">
        <f>TEXT(Table1[[#This Row],[Date]],"dddd")</f>
        <v>Saturday</v>
      </c>
      <c r="D203" s="1">
        <v>44440853</v>
      </c>
      <c r="E203" s="1">
        <v>9332579</v>
      </c>
      <c r="F203" s="1">
        <v>3331730</v>
      </c>
      <c r="G203" s="1">
        <v>2152298</v>
      </c>
      <c r="H203" s="1">
        <v>1729156</v>
      </c>
      <c r="I203" s="2">
        <f t="shared" si="3"/>
        <v>3.8909154151474099E-2</v>
      </c>
      <c r="J203" s="2">
        <f>Table1[[#This Row],[Orders]]/H196-1</f>
        <v>-9.6020706524949762E-2</v>
      </c>
      <c r="K203" s="2">
        <f>Table3[[#This Row],[Total]]/'Channel wise traffic'!L196-1</f>
        <v>-1.0000011361168459E-2</v>
      </c>
      <c r="L203" s="2">
        <f>Table1[[#This Row],[Overall conversion]]/I196-1</f>
        <v>-8.6889612823776385E-2</v>
      </c>
      <c r="M203" s="2">
        <f>Table1[[#This Row],[Menu]]/Table1[[#This Row],[Listing]]</f>
        <v>0.20999999707476361</v>
      </c>
      <c r="N203" s="2">
        <f>Table1[[#This Row],[Carts]]/Table1[[#This Row],[Menu]]</f>
        <v>0.35699992467248337</v>
      </c>
      <c r="O203" s="2">
        <f>Table1[[#This Row],[Payments]]/Table1[[#This Row],[Carts]]</f>
        <v>0.64600012606063517</v>
      </c>
      <c r="P203" s="2">
        <f>Table1[[#This Row],[Orders]]/Table1[[#This Row],[Payments]]</f>
        <v>0.803399900943085</v>
      </c>
    </row>
    <row r="204" spans="2:16" x14ac:dyDescent="0.2">
      <c r="B204" s="15">
        <v>43667</v>
      </c>
      <c r="C204" s="41" t="str">
        <f>TEXT(Table1[[#This Row],[Date]],"dddd")</f>
        <v>Sunday</v>
      </c>
      <c r="D204" s="1">
        <v>42645263</v>
      </c>
      <c r="E204" s="1">
        <v>9134615</v>
      </c>
      <c r="F204" s="1">
        <v>2950480</v>
      </c>
      <c r="G204" s="1">
        <v>1926073</v>
      </c>
      <c r="H204" s="1">
        <v>1547407</v>
      </c>
      <c r="I204" s="2">
        <f t="shared" si="3"/>
        <v>3.6285554154045198E-2</v>
      </c>
      <c r="J204" s="2">
        <f>Table1[[#This Row],[Orders]]/H197-1</f>
        <v>-0.14096703779861175</v>
      </c>
      <c r="K204" s="2">
        <f>Table3[[#This Row],[Total]]/'Channel wise traffic'!L197-1</f>
        <v>-1.0416655547603404E-2</v>
      </c>
      <c r="L204" s="2">
        <f>Table1[[#This Row],[Overall conversion]]/I197-1</f>
        <v>-0.13192459574277737</v>
      </c>
      <c r="M204" s="2">
        <f>Table1[[#This Row],[Menu]]/Table1[[#This Row],[Listing]]</f>
        <v>0.2141999921538765</v>
      </c>
      <c r="N204" s="2">
        <f>Table1[[#This Row],[Carts]]/Table1[[#This Row],[Menu]]</f>
        <v>0.3229999293894707</v>
      </c>
      <c r="O204" s="2">
        <f>Table1[[#This Row],[Payments]]/Table1[[#This Row],[Carts]]</f>
        <v>0.65279988340880124</v>
      </c>
      <c r="P204" s="2">
        <f>Table1[[#This Row],[Orders]]/Table1[[#This Row],[Payments]]</f>
        <v>0.80339997497498794</v>
      </c>
    </row>
    <row r="205" spans="2:16" x14ac:dyDescent="0.2">
      <c r="B205" s="15">
        <v>43668</v>
      </c>
      <c r="C205" s="29" t="str">
        <f>TEXT(Table1[[#This Row],[Date]],"dddd")</f>
        <v>Monday</v>
      </c>
      <c r="D205" s="1">
        <v>21500167</v>
      </c>
      <c r="E205" s="1">
        <v>5321291</v>
      </c>
      <c r="F205" s="1">
        <v>2128516</v>
      </c>
      <c r="G205" s="1">
        <v>1553817</v>
      </c>
      <c r="H205" s="1">
        <v>1286871</v>
      </c>
      <c r="I205" s="2">
        <f t="shared" si="3"/>
        <v>5.9854000203812367E-2</v>
      </c>
      <c r="J205" s="2">
        <f>Table1[[#This Row],[Orders]]/H198-1</f>
        <v>-9.0266927359072824E-3</v>
      </c>
      <c r="K205" s="2">
        <f>Table3[[#This Row],[Total]]/'Channel wise traffic'!L198-1</f>
        <v>0</v>
      </c>
      <c r="L205" s="2">
        <f>Table1[[#This Row],[Overall conversion]]/I198-1</f>
        <v>-9.0266927359072824E-3</v>
      </c>
      <c r="M205" s="2">
        <f>Table1[[#This Row],[Menu]]/Table1[[#This Row],[Listing]]</f>
        <v>0.24749998453500385</v>
      </c>
      <c r="N205" s="2">
        <f>Table1[[#This Row],[Carts]]/Table1[[#This Row],[Menu]]</f>
        <v>0.39999992483027147</v>
      </c>
      <c r="O205" s="2">
        <f>Table1[[#This Row],[Payments]]/Table1[[#This Row],[Carts]]</f>
        <v>0.7300001503394854</v>
      </c>
      <c r="P205" s="2">
        <f>Table1[[#This Row],[Orders]]/Table1[[#This Row],[Payments]]</f>
        <v>0.82819984592780227</v>
      </c>
    </row>
    <row r="206" spans="2:16" x14ac:dyDescent="0.2">
      <c r="B206" s="15">
        <v>43669</v>
      </c>
      <c r="C206" s="30" t="str">
        <f>TEXT(Table1[[#This Row],[Date]],"dddd")</f>
        <v>Tuesday</v>
      </c>
      <c r="D206" s="1">
        <v>21282993</v>
      </c>
      <c r="E206" s="1">
        <v>5054710</v>
      </c>
      <c r="F206" s="1">
        <v>2001665</v>
      </c>
      <c r="G206" s="1">
        <v>1505052</v>
      </c>
      <c r="H206" s="1">
        <v>1172435</v>
      </c>
      <c r="I206" s="2">
        <f t="shared" si="3"/>
        <v>5.5087881671529941E-2</v>
      </c>
      <c r="J206" s="2">
        <f>Table1[[#This Row],[Orders]]/H199-1</f>
        <v>1.3503180372102532</v>
      </c>
      <c r="K206" s="2">
        <f>Table3[[#This Row],[Total]]/'Channel wise traffic'!L199-1</f>
        <v>3.1578939205113343E-2</v>
      </c>
      <c r="L206" s="2">
        <f>Table1[[#This Row],[Overall conversion]]/I199-1</f>
        <v>1.2783695472773182</v>
      </c>
      <c r="M206" s="2">
        <f>Table1[[#This Row],[Menu]]/Table1[[#This Row],[Listing]]</f>
        <v>0.2374999606493316</v>
      </c>
      <c r="N206" s="2">
        <f>Table1[[#This Row],[Carts]]/Table1[[#This Row],[Menu]]</f>
        <v>0.3959999683463542</v>
      </c>
      <c r="O206" s="2">
        <f>Table1[[#This Row],[Payments]]/Table1[[#This Row],[Carts]]</f>
        <v>0.75190004321402437</v>
      </c>
      <c r="P206" s="2">
        <f>Table1[[#This Row],[Orders]]/Table1[[#This Row],[Payments]]</f>
        <v>0.77899966247013397</v>
      </c>
    </row>
    <row r="207" spans="2:16" x14ac:dyDescent="0.2">
      <c r="B207" s="15">
        <v>43670</v>
      </c>
      <c r="C207" s="27" t="str">
        <f>TEXT(Table1[[#This Row],[Date]],"dddd")</f>
        <v>Wednesday</v>
      </c>
      <c r="D207" s="1">
        <v>21934513</v>
      </c>
      <c r="E207" s="1">
        <v>5593301</v>
      </c>
      <c r="F207" s="1">
        <v>2192574</v>
      </c>
      <c r="G207" s="1">
        <v>1536555</v>
      </c>
      <c r="H207" s="1">
        <v>1297775</v>
      </c>
      <c r="I207" s="2">
        <f t="shared" si="3"/>
        <v>5.9165890758550235E-2</v>
      </c>
      <c r="J207" s="2">
        <f>Table1[[#This Row],[Orders]]/H200-1</f>
        <v>9.2763758052085699E-3</v>
      </c>
      <c r="K207" s="2">
        <f>Table3[[#This Row],[Total]]/'Channel wise traffic'!L200-1</f>
        <v>2.0201937045509322E-2</v>
      </c>
      <c r="L207" s="2">
        <f>Table1[[#This Row],[Overall conversion]]/I200-1</f>
        <v>-1.0709258556743761E-2</v>
      </c>
      <c r="M207" s="2">
        <f>Table1[[#This Row],[Menu]]/Table1[[#This Row],[Listing]]</f>
        <v>0.25500000843419685</v>
      </c>
      <c r="N207" s="2">
        <f>Table1[[#This Row],[Carts]]/Table1[[#This Row],[Menu]]</f>
        <v>0.39200000143028241</v>
      </c>
      <c r="O207" s="2">
        <f>Table1[[#This Row],[Payments]]/Table1[[#This Row],[Carts]]</f>
        <v>0.70079960813181219</v>
      </c>
      <c r="P207" s="2">
        <f>Table1[[#This Row],[Orders]]/Table1[[#This Row],[Payments]]</f>
        <v>0.84460042107181321</v>
      </c>
    </row>
    <row r="208" spans="2:16" x14ac:dyDescent="0.2">
      <c r="B208" s="15">
        <v>43671</v>
      </c>
      <c r="C208" s="39" t="str">
        <f>TEXT(Table1[[#This Row],[Date]],"dddd")</f>
        <v>Thursday</v>
      </c>
      <c r="D208" s="1">
        <v>20631473</v>
      </c>
      <c r="E208" s="1">
        <v>5415761</v>
      </c>
      <c r="F208" s="1">
        <v>2122978</v>
      </c>
      <c r="G208" s="1">
        <v>1580769</v>
      </c>
      <c r="H208" s="1">
        <v>1296231</v>
      </c>
      <c r="I208" s="2">
        <f t="shared" si="3"/>
        <v>6.2827845592992801E-2</v>
      </c>
      <c r="J208" s="2">
        <f>Table1[[#This Row],[Orders]]/H201-1</f>
        <v>-0.10337316478461622</v>
      </c>
      <c r="K208" s="2">
        <f>Table3[[#This Row],[Total]]/'Channel wise traffic'!L201-1</f>
        <v>-6.8627420442282427E-2</v>
      </c>
      <c r="L208" s="2">
        <f>Table1[[#This Row],[Overall conversion]]/I201-1</f>
        <v>-3.730591560322627E-2</v>
      </c>
      <c r="M208" s="2">
        <f>Table1[[#This Row],[Menu]]/Table1[[#This Row],[Listing]]</f>
        <v>0.2624999678888657</v>
      </c>
      <c r="N208" s="2">
        <f>Table1[[#This Row],[Carts]]/Table1[[#This Row],[Menu]]</f>
        <v>0.39199994239036767</v>
      </c>
      <c r="O208" s="2">
        <f>Table1[[#This Row],[Payments]]/Table1[[#This Row],[Carts]]</f>
        <v>0.74459980272993875</v>
      </c>
      <c r="P208" s="2">
        <f>Table1[[#This Row],[Orders]]/Table1[[#This Row],[Payments]]</f>
        <v>0.8200002656934694</v>
      </c>
    </row>
    <row r="209" spans="2:16" x14ac:dyDescent="0.2">
      <c r="B209" s="15">
        <v>43672</v>
      </c>
      <c r="C209" s="40" t="str">
        <f>TEXT(Table1[[#This Row],[Date]],"dddd")</f>
        <v>Friday</v>
      </c>
      <c r="D209" s="1">
        <v>21065820</v>
      </c>
      <c r="E209" s="1">
        <v>5319119</v>
      </c>
      <c r="F209" s="1">
        <v>2063818</v>
      </c>
      <c r="G209" s="1">
        <v>1566850</v>
      </c>
      <c r="H209" s="1">
        <v>1246273</v>
      </c>
      <c r="I209" s="2">
        <f t="shared" si="3"/>
        <v>5.916090615034212E-2</v>
      </c>
      <c r="J209" s="2">
        <f>Table1[[#This Row],[Orders]]/H202-1</f>
        <v>-0.16445501347909486</v>
      </c>
      <c r="K209" s="2">
        <f>Table3[[#This Row],[Total]]/'Channel wise traffic'!L202-1</f>
        <v>-6.7307661655664042E-2</v>
      </c>
      <c r="L209" s="2">
        <f>Table1[[#This Row],[Overall conversion]]/I202-1</f>
        <v>-0.10415794523589839</v>
      </c>
      <c r="M209" s="2">
        <f>Table1[[#This Row],[Menu]]/Table1[[#This Row],[Listing]]</f>
        <v>0.25249997389135576</v>
      </c>
      <c r="N209" s="2">
        <f>Table1[[#This Row],[Carts]]/Table1[[#This Row],[Menu]]</f>
        <v>0.387999967663818</v>
      </c>
      <c r="O209" s="2">
        <f>Table1[[#This Row],[Payments]]/Table1[[#This Row],[Carts]]</f>
        <v>0.75919969687249556</v>
      </c>
      <c r="P209" s="2">
        <f>Table1[[#This Row],[Orders]]/Table1[[#This Row],[Payments]]</f>
        <v>0.79540032549382522</v>
      </c>
    </row>
    <row r="210" spans="2:16" x14ac:dyDescent="0.2">
      <c r="B210" s="15">
        <v>43673</v>
      </c>
      <c r="C210" s="38" t="str">
        <f>TEXT(Table1[[#This Row],[Date]],"dddd")</f>
        <v>Saturday</v>
      </c>
      <c r="D210" s="1">
        <v>44889750</v>
      </c>
      <c r="E210" s="1">
        <v>9615384</v>
      </c>
      <c r="F210" s="1">
        <v>3171153</v>
      </c>
      <c r="G210" s="1">
        <v>2156384</v>
      </c>
      <c r="H210" s="1">
        <v>1698799</v>
      </c>
      <c r="I210" s="2">
        <f t="shared" si="3"/>
        <v>3.7843806214113464E-2</v>
      </c>
      <c r="J210" s="2">
        <f>Table1[[#This Row],[Orders]]/H203-1</f>
        <v>-1.7555963718715928E-2</v>
      </c>
      <c r="K210" s="2">
        <f>Table3[[#This Row],[Total]]/'Channel wise traffic'!L203-1</f>
        <v>1.0101021692856316E-2</v>
      </c>
      <c r="L210" s="2">
        <f>Table1[[#This Row],[Overall conversion]]/I203-1</f>
        <v>-2.7380393138674131E-2</v>
      </c>
      <c r="M210" s="2">
        <f>Table1[[#This Row],[Menu]]/Table1[[#This Row],[Listing]]</f>
        <v>0.21419998997543982</v>
      </c>
      <c r="N210" s="2">
        <f>Table1[[#This Row],[Carts]]/Table1[[#This Row],[Menu]]</f>
        <v>0.32979993310719574</v>
      </c>
      <c r="O210" s="2">
        <f>Table1[[#This Row],[Payments]]/Table1[[#This Row],[Carts]]</f>
        <v>0.6799999873862913</v>
      </c>
      <c r="P210" s="2">
        <f>Table1[[#This Row],[Orders]]/Table1[[#This Row],[Payments]]</f>
        <v>0.78779985382937356</v>
      </c>
    </row>
    <row r="211" spans="2:16" x14ac:dyDescent="0.2">
      <c r="B211" s="15">
        <v>43674</v>
      </c>
      <c r="C211" s="41" t="str">
        <f>TEXT(Table1[[#This Row],[Date]],"dddd")</f>
        <v>Sunday</v>
      </c>
      <c r="D211" s="1">
        <v>43543058</v>
      </c>
      <c r="E211" s="1">
        <v>8778280</v>
      </c>
      <c r="F211" s="1">
        <v>3074153</v>
      </c>
      <c r="G211" s="1">
        <v>2027711</v>
      </c>
      <c r="H211" s="1">
        <v>1660696</v>
      </c>
      <c r="I211" s="2">
        <f t="shared" si="3"/>
        <v>3.8139167901344917E-2</v>
      </c>
      <c r="J211" s="2">
        <f>Table1[[#This Row],[Orders]]/H204-1</f>
        <v>7.3212154268398777E-2</v>
      </c>
      <c r="K211" s="2">
        <f>Table3[[#This Row],[Total]]/'Channel wise traffic'!L204-1</f>
        <v>2.1052632319450426E-2</v>
      </c>
      <c r="L211" s="2">
        <f>Table1[[#This Row],[Overall conversion]]/I204-1</f>
        <v>5.1084068867474519E-2</v>
      </c>
      <c r="M211" s="2">
        <f>Table1[[#This Row],[Menu]]/Table1[[#This Row],[Listing]]</f>
        <v>0.2015999886824669</v>
      </c>
      <c r="N211" s="2">
        <f>Table1[[#This Row],[Carts]]/Table1[[#This Row],[Menu]]</f>
        <v>0.35019992527009847</v>
      </c>
      <c r="O211" s="2">
        <f>Table1[[#This Row],[Payments]]/Table1[[#This Row],[Carts]]</f>
        <v>0.65959989629663851</v>
      </c>
      <c r="P211" s="2">
        <f>Table1[[#This Row],[Orders]]/Table1[[#This Row],[Payments]]</f>
        <v>0.8190003407783456</v>
      </c>
    </row>
    <row r="212" spans="2:16" x14ac:dyDescent="0.2">
      <c r="B212" s="15">
        <v>43675</v>
      </c>
      <c r="C212" s="29" t="str">
        <f>TEXT(Table1[[#This Row],[Date]],"dddd")</f>
        <v>Monday</v>
      </c>
      <c r="D212" s="1">
        <v>21500167</v>
      </c>
      <c r="E212" s="1">
        <v>5536293</v>
      </c>
      <c r="F212" s="1">
        <v>2214517</v>
      </c>
      <c r="G212" s="1">
        <v>1551933</v>
      </c>
      <c r="H212" s="1">
        <v>1298037</v>
      </c>
      <c r="I212" s="2">
        <f t="shared" si="3"/>
        <v>6.0373345007041106E-2</v>
      </c>
      <c r="J212" s="2">
        <f>Table1[[#This Row],[Orders]]/H205-1</f>
        <v>8.6768603846072434E-3</v>
      </c>
      <c r="K212" s="2">
        <f>Table3[[#This Row],[Total]]/'Channel wise traffic'!L205-1</f>
        <v>0</v>
      </c>
      <c r="L212" s="2">
        <f>Table1[[#This Row],[Overall conversion]]/I205-1</f>
        <v>8.6768603846072434E-3</v>
      </c>
      <c r="M212" s="2">
        <f>Table1[[#This Row],[Menu]]/Table1[[#This Row],[Listing]]</f>
        <v>0.25749999988372185</v>
      </c>
      <c r="N212" s="2">
        <f>Table1[[#This Row],[Carts]]/Table1[[#This Row],[Menu]]</f>
        <v>0.39999996387474435</v>
      </c>
      <c r="O212" s="2">
        <f>Table1[[#This Row],[Payments]]/Table1[[#This Row],[Carts]]</f>
        <v>0.70079976807583777</v>
      </c>
      <c r="P212" s="2">
        <f>Table1[[#This Row],[Orders]]/Table1[[#This Row],[Payments]]</f>
        <v>0.83640015387262212</v>
      </c>
    </row>
    <row r="213" spans="2:16" x14ac:dyDescent="0.2">
      <c r="B213" s="15">
        <v>43676</v>
      </c>
      <c r="C213" s="30" t="str">
        <f>TEXT(Table1[[#This Row],[Date]],"dddd")</f>
        <v>Tuesday</v>
      </c>
      <c r="D213" s="1">
        <v>20848646</v>
      </c>
      <c r="E213" s="1">
        <v>5212161</v>
      </c>
      <c r="F213" s="1">
        <v>2043167</v>
      </c>
      <c r="G213" s="1">
        <v>1416936</v>
      </c>
      <c r="H213" s="1">
        <v>1208363</v>
      </c>
      <c r="I213" s="2">
        <f t="shared" si="3"/>
        <v>5.7958823800835793E-2</v>
      </c>
      <c r="J213" s="2">
        <f>Table1[[#This Row],[Orders]]/H206-1</f>
        <v>3.064391629386698E-2</v>
      </c>
      <c r="K213" s="2">
        <f>Table3[[#This Row],[Total]]/'Channel wise traffic'!L206-1</f>
        <v>-2.0408173813155628E-2</v>
      </c>
      <c r="L213" s="2">
        <f>Table1[[#This Row],[Overall conversion]]/I206-1</f>
        <v>5.2115674848858706E-2</v>
      </c>
      <c r="M213" s="2">
        <f>Table1[[#This Row],[Menu]]/Table1[[#This Row],[Listing]]</f>
        <v>0.24999997601762725</v>
      </c>
      <c r="N213" s="2">
        <f>Table1[[#This Row],[Carts]]/Table1[[#This Row],[Menu]]</f>
        <v>0.39199997851179197</v>
      </c>
      <c r="O213" s="2">
        <f>Table1[[#This Row],[Payments]]/Table1[[#This Row],[Carts]]</f>
        <v>0.69349984607229853</v>
      </c>
      <c r="P213" s="2">
        <f>Table1[[#This Row],[Orders]]/Table1[[#This Row],[Payments]]</f>
        <v>0.85279998532043788</v>
      </c>
    </row>
    <row r="214" spans="2:16" x14ac:dyDescent="0.2">
      <c r="B214" s="15">
        <v>43677</v>
      </c>
      <c r="C214" s="27" t="str">
        <f>TEXT(Table1[[#This Row],[Date]],"dddd")</f>
        <v>Wednesday</v>
      </c>
      <c r="D214" s="1">
        <v>22368860</v>
      </c>
      <c r="E214" s="1">
        <v>5592215</v>
      </c>
      <c r="F214" s="1">
        <v>2214517</v>
      </c>
      <c r="G214" s="1">
        <v>1535767</v>
      </c>
      <c r="H214" s="1">
        <v>1322295</v>
      </c>
      <c r="I214" s="2">
        <f t="shared" si="3"/>
        <v>5.9113204696171373E-2</v>
      </c>
      <c r="J214" s="2">
        <f>Table1[[#This Row],[Orders]]/H207-1</f>
        <v>1.8893876057097803E-2</v>
      </c>
      <c r="K214" s="2">
        <f>Table3[[#This Row],[Total]]/'Channel wise traffic'!L207-1</f>
        <v>1.980199148273698E-2</v>
      </c>
      <c r="L214" s="2">
        <f>Table1[[#This Row],[Overall conversion]]/I207-1</f>
        <v>-8.9048033763017287E-4</v>
      </c>
      <c r="M214" s="2">
        <f>Table1[[#This Row],[Menu]]/Table1[[#This Row],[Listing]]</f>
        <v>0.25</v>
      </c>
      <c r="N214" s="2">
        <f>Table1[[#This Row],[Carts]]/Table1[[#This Row],[Menu]]</f>
        <v>0.39599997496519718</v>
      </c>
      <c r="O214" s="2">
        <f>Table1[[#This Row],[Payments]]/Table1[[#This Row],[Carts]]</f>
        <v>0.69349975638028516</v>
      </c>
      <c r="P214" s="2">
        <f>Table1[[#This Row],[Orders]]/Table1[[#This Row],[Payments]]</f>
        <v>0.86099974800864976</v>
      </c>
    </row>
    <row r="215" spans="2:16" x14ac:dyDescent="0.2">
      <c r="B215" s="15">
        <v>43678</v>
      </c>
      <c r="C215" s="39" t="str">
        <f>TEXT(Table1[[#This Row],[Date]],"dddd")</f>
        <v>Thursday</v>
      </c>
      <c r="D215" s="1">
        <v>22151687</v>
      </c>
      <c r="E215" s="1">
        <v>5704059</v>
      </c>
      <c r="F215" s="1">
        <v>2327256</v>
      </c>
      <c r="G215" s="1">
        <v>1749863</v>
      </c>
      <c r="H215" s="1">
        <v>1506632</v>
      </c>
      <c r="I215" s="2">
        <f t="shared" si="3"/>
        <v>6.8014323243191371E-2</v>
      </c>
      <c r="J215" s="2">
        <f>Table1[[#This Row],[Orders]]/H208-1</f>
        <v>0.16231751902245817</v>
      </c>
      <c r="K215" s="2">
        <f>Table3[[#This Row],[Total]]/'Channel wise traffic'!L208-1</f>
        <v>7.3684175322051626E-2</v>
      </c>
      <c r="L215" s="2">
        <f>Table1[[#This Row],[Overall conversion]]/I208-1</f>
        <v>8.2550620688114362E-2</v>
      </c>
      <c r="M215" s="2">
        <f>Table1[[#This Row],[Menu]]/Table1[[#This Row],[Listing]]</f>
        <v>0.25749998182982631</v>
      </c>
      <c r="N215" s="2">
        <f>Table1[[#This Row],[Carts]]/Table1[[#This Row],[Menu]]</f>
        <v>0.40799998737740967</v>
      </c>
      <c r="O215" s="2">
        <f>Table1[[#This Row],[Payments]]/Table1[[#This Row],[Carts]]</f>
        <v>0.75189966209132131</v>
      </c>
      <c r="P215" s="2">
        <f>Table1[[#This Row],[Orders]]/Table1[[#This Row],[Payments]]</f>
        <v>0.86099997542664763</v>
      </c>
    </row>
    <row r="216" spans="2:16" x14ac:dyDescent="0.2">
      <c r="B216" s="15">
        <v>43679</v>
      </c>
      <c r="C216" s="40" t="str">
        <f>TEXT(Table1[[#This Row],[Date]],"dddd")</f>
        <v>Friday</v>
      </c>
      <c r="D216" s="1">
        <v>22803207</v>
      </c>
      <c r="E216" s="1">
        <v>5814817</v>
      </c>
      <c r="F216" s="1">
        <v>2256149</v>
      </c>
      <c r="G216" s="1">
        <v>1581109</v>
      </c>
      <c r="H216" s="1">
        <v>1322439</v>
      </c>
      <c r="I216" s="2">
        <f t="shared" si="3"/>
        <v>5.7993553275203794E-2</v>
      </c>
      <c r="J216" s="2">
        <f>Table1[[#This Row],[Orders]]/H209-1</f>
        <v>6.1115020545257748E-2</v>
      </c>
      <c r="K216" s="2">
        <f>Table3[[#This Row],[Total]]/'Channel wise traffic'!L209-1</f>
        <v>8.247417297186499E-2</v>
      </c>
      <c r="L216" s="2">
        <f>Table1[[#This Row],[Overall conversion]]/I209-1</f>
        <v>-1.9731828856234923E-2</v>
      </c>
      <c r="M216" s="2">
        <f>Table1[[#This Row],[Menu]]/Table1[[#This Row],[Listing]]</f>
        <v>0.25499996557501758</v>
      </c>
      <c r="N216" s="2">
        <f>Table1[[#This Row],[Carts]]/Table1[[#This Row],[Menu]]</f>
        <v>0.38800000068789781</v>
      </c>
      <c r="O216" s="2">
        <f>Table1[[#This Row],[Payments]]/Table1[[#This Row],[Carts]]</f>
        <v>0.7007999028432963</v>
      </c>
      <c r="P216" s="2">
        <f>Table1[[#This Row],[Orders]]/Table1[[#This Row],[Payments]]</f>
        <v>0.83639964101146724</v>
      </c>
    </row>
    <row r="217" spans="2:16" x14ac:dyDescent="0.2">
      <c r="B217" s="15">
        <v>43680</v>
      </c>
      <c r="C217" s="38" t="str">
        <f>TEXT(Table1[[#This Row],[Date]],"dddd")</f>
        <v>Saturday</v>
      </c>
      <c r="D217" s="1">
        <v>45338648</v>
      </c>
      <c r="E217" s="1">
        <v>9045060</v>
      </c>
      <c r="F217" s="1">
        <v>3167580</v>
      </c>
      <c r="G217" s="1">
        <v>2240112</v>
      </c>
      <c r="H217" s="1">
        <v>1782233</v>
      </c>
      <c r="I217" s="2">
        <f t="shared" si="3"/>
        <v>3.930935479152356E-2</v>
      </c>
      <c r="J217" s="2">
        <f>Table1[[#This Row],[Orders]]/H210-1</f>
        <v>4.9113520787332776E-2</v>
      </c>
      <c r="K217" s="2">
        <f>Table3[[#This Row],[Total]]/'Channel wise traffic'!L210-1</f>
        <v>1.0000011361168459E-2</v>
      </c>
      <c r="L217" s="2">
        <f>Table1[[#This Row],[Overall conversion]]/I210-1</f>
        <v>3.8726246750083293E-2</v>
      </c>
      <c r="M217" s="2">
        <f>Table1[[#This Row],[Menu]]/Table1[[#This Row],[Listing]]</f>
        <v>0.19949999391247838</v>
      </c>
      <c r="N217" s="2">
        <f>Table1[[#This Row],[Carts]]/Table1[[#This Row],[Menu]]</f>
        <v>0.35019999867330898</v>
      </c>
      <c r="O217" s="2">
        <f>Table1[[#This Row],[Payments]]/Table1[[#This Row],[Carts]]</f>
        <v>0.70719981815771027</v>
      </c>
      <c r="P217" s="2">
        <f>Table1[[#This Row],[Orders]]/Table1[[#This Row],[Payments]]</f>
        <v>0.79559995214524992</v>
      </c>
    </row>
    <row r="218" spans="2:16" x14ac:dyDescent="0.2">
      <c r="B218" s="15">
        <v>43681</v>
      </c>
      <c r="C218" s="41" t="str">
        <f>TEXT(Table1[[#This Row],[Date]],"dddd")</f>
        <v>Sunday</v>
      </c>
      <c r="D218" s="1">
        <v>43991955</v>
      </c>
      <c r="E218" s="1">
        <v>9053544</v>
      </c>
      <c r="F218" s="1">
        <v>2924294</v>
      </c>
      <c r="G218" s="1">
        <v>2068061</v>
      </c>
      <c r="H218" s="1">
        <v>1677611</v>
      </c>
      <c r="I218" s="2">
        <f t="shared" si="3"/>
        <v>3.8134495273056179E-2</v>
      </c>
      <c r="J218" s="2">
        <f>Table1[[#This Row],[Orders]]/H211-1</f>
        <v>1.0185488493980932E-2</v>
      </c>
      <c r="K218" s="2">
        <f>Table3[[#This Row],[Total]]/'Channel wise traffic'!L211-1</f>
        <v>1.0309313154317934E-2</v>
      </c>
      <c r="L218" s="2">
        <f>Table1[[#This Row],[Overall conversion]]/I211-1</f>
        <v>-1.2251521325334913E-4</v>
      </c>
      <c r="M218" s="2">
        <f>Table1[[#This Row],[Menu]]/Table1[[#This Row],[Listing]]</f>
        <v>0.20579999229404558</v>
      </c>
      <c r="N218" s="2">
        <f>Table1[[#This Row],[Carts]]/Table1[[#This Row],[Menu]]</f>
        <v>0.3229999213567637</v>
      </c>
      <c r="O218" s="2">
        <f>Table1[[#This Row],[Payments]]/Table1[[#This Row],[Carts]]</f>
        <v>0.70720009684388774</v>
      </c>
      <c r="P218" s="2">
        <f>Table1[[#This Row],[Orders]]/Table1[[#This Row],[Payments]]</f>
        <v>0.81119995976907833</v>
      </c>
    </row>
    <row r="219" spans="2:16" x14ac:dyDescent="0.2">
      <c r="B219" s="15">
        <v>43682</v>
      </c>
      <c r="C219" s="29" t="str">
        <f>TEXT(Table1[[#This Row],[Date]],"dddd")</f>
        <v>Monday</v>
      </c>
      <c r="D219" s="1">
        <v>22368860</v>
      </c>
      <c r="E219" s="1">
        <v>5592215</v>
      </c>
      <c r="F219" s="1">
        <v>2214517</v>
      </c>
      <c r="G219" s="1">
        <v>1551933</v>
      </c>
      <c r="H219" s="1">
        <v>1208956</v>
      </c>
      <c r="I219" s="2">
        <f t="shared" si="3"/>
        <v>5.4046384125073878E-2</v>
      </c>
      <c r="J219" s="2">
        <f>Table1[[#This Row],[Orders]]/H212-1</f>
        <v>-6.8627473639041092E-2</v>
      </c>
      <c r="K219" s="2">
        <f>Table3[[#This Row],[Total]]/'Channel wise traffic'!L212-1</f>
        <v>4.0403967113556316E-2</v>
      </c>
      <c r="L219" s="2">
        <f>Table1[[#This Row],[Overall conversion]]/I212-1</f>
        <v>-0.10479725582919641</v>
      </c>
      <c r="M219" s="2">
        <f>Table1[[#This Row],[Menu]]/Table1[[#This Row],[Listing]]</f>
        <v>0.25</v>
      </c>
      <c r="N219" s="2">
        <f>Table1[[#This Row],[Carts]]/Table1[[#This Row],[Menu]]</f>
        <v>0.39599997496519718</v>
      </c>
      <c r="O219" s="2">
        <f>Table1[[#This Row],[Payments]]/Table1[[#This Row],[Carts]]</f>
        <v>0.70079976807583777</v>
      </c>
      <c r="P219" s="2">
        <f>Table1[[#This Row],[Orders]]/Table1[[#This Row],[Payments]]</f>
        <v>0.77900012436103883</v>
      </c>
    </row>
    <row r="220" spans="2:16" x14ac:dyDescent="0.2">
      <c r="B220" s="15">
        <v>43683</v>
      </c>
      <c r="C220" s="30" t="str">
        <f>TEXT(Table1[[#This Row],[Date]],"dddd")</f>
        <v>Tuesday</v>
      </c>
      <c r="D220" s="1">
        <v>22586034</v>
      </c>
      <c r="E220" s="1">
        <v>5420648</v>
      </c>
      <c r="F220" s="1">
        <v>2124894</v>
      </c>
      <c r="G220" s="1">
        <v>1535660</v>
      </c>
      <c r="H220" s="1">
        <v>1221464</v>
      </c>
      <c r="I220" s="2">
        <f t="shared" si="3"/>
        <v>5.4080499480342589E-2</v>
      </c>
      <c r="J220" s="2">
        <f>Table1[[#This Row],[Orders]]/H213-1</f>
        <v>1.0841940708214315E-2</v>
      </c>
      <c r="K220" s="2">
        <f>Table3[[#This Row],[Total]]/'Channel wise traffic'!L213-1</f>
        <v>8.3333329336271023E-2</v>
      </c>
      <c r="L220" s="2">
        <f>Table1[[#This Row],[Overall conversion]]/I213-1</f>
        <v>-6.6915166081014887E-2</v>
      </c>
      <c r="M220" s="2">
        <f>Table1[[#This Row],[Menu]]/Table1[[#This Row],[Listing]]</f>
        <v>0.23999999291597632</v>
      </c>
      <c r="N220" s="2">
        <f>Table1[[#This Row],[Carts]]/Table1[[#This Row],[Menu]]</f>
        <v>0.39199999704832339</v>
      </c>
      <c r="O220" s="2">
        <f>Table1[[#This Row],[Payments]]/Table1[[#This Row],[Carts]]</f>
        <v>0.72269957936725315</v>
      </c>
      <c r="P220" s="2">
        <f>Table1[[#This Row],[Orders]]/Table1[[#This Row],[Payments]]</f>
        <v>0.79540002344268912</v>
      </c>
    </row>
    <row r="221" spans="2:16" x14ac:dyDescent="0.2">
      <c r="B221" s="15">
        <v>43684</v>
      </c>
      <c r="C221" s="27" t="str">
        <f>TEXT(Table1[[#This Row],[Date]],"dddd")</f>
        <v>Wednesday</v>
      </c>
      <c r="D221" s="1">
        <v>22586034</v>
      </c>
      <c r="E221" s="1">
        <v>5364183</v>
      </c>
      <c r="F221" s="1">
        <v>2124216</v>
      </c>
      <c r="G221" s="1">
        <v>1488650</v>
      </c>
      <c r="H221" s="1">
        <v>1184072</v>
      </c>
      <c r="I221" s="2">
        <f t="shared" si="3"/>
        <v>5.2424963143152974E-2</v>
      </c>
      <c r="J221" s="2">
        <f>Table1[[#This Row],[Orders]]/H214-1</f>
        <v>-0.10453264967348441</v>
      </c>
      <c r="K221" s="2">
        <f>Table3[[#This Row],[Total]]/'Channel wise traffic'!L214-1</f>
        <v>9.7087656419474477E-3</v>
      </c>
      <c r="L221" s="2">
        <f>Table1[[#This Row],[Overall conversion]]/I214-1</f>
        <v>-0.1131429362930747</v>
      </c>
      <c r="M221" s="2">
        <f>Table1[[#This Row],[Menu]]/Table1[[#This Row],[Listing]]</f>
        <v>0.23749999667936389</v>
      </c>
      <c r="N221" s="2">
        <f>Table1[[#This Row],[Carts]]/Table1[[#This Row],[Menu]]</f>
        <v>0.39599991275465435</v>
      </c>
      <c r="O221" s="2">
        <f>Table1[[#This Row],[Payments]]/Table1[[#This Row],[Carts]]</f>
        <v>0.70079973034757292</v>
      </c>
      <c r="P221" s="2">
        <f>Table1[[#This Row],[Orders]]/Table1[[#This Row],[Payments]]</f>
        <v>0.79539985893258991</v>
      </c>
    </row>
    <row r="222" spans="2:16" x14ac:dyDescent="0.2">
      <c r="B222" s="15">
        <v>43685</v>
      </c>
      <c r="C222" s="39" t="str">
        <f>TEXT(Table1[[#This Row],[Date]],"dddd")</f>
        <v>Thursday</v>
      </c>
      <c r="D222" s="1">
        <v>20848646</v>
      </c>
      <c r="E222" s="1">
        <v>5264283</v>
      </c>
      <c r="F222" s="1">
        <v>2168884</v>
      </c>
      <c r="G222" s="1">
        <v>1519954</v>
      </c>
      <c r="H222" s="1">
        <v>1233898</v>
      </c>
      <c r="I222" s="2">
        <f t="shared" si="3"/>
        <v>5.9183603577901416E-2</v>
      </c>
      <c r="J222" s="2">
        <f>Table1[[#This Row],[Orders]]/H215-1</f>
        <v>-0.18102230670794195</v>
      </c>
      <c r="K222" s="2">
        <f>Table3[[#This Row],[Total]]/'Channel wise traffic'!L215-1</f>
        <v>-5.8823516134325682E-2</v>
      </c>
      <c r="L222" s="2">
        <f>Table1[[#This Row],[Overall conversion]]/I215-1</f>
        <v>-0.12983617632590294</v>
      </c>
      <c r="M222" s="2">
        <f>Table1[[#This Row],[Menu]]/Table1[[#This Row],[Listing]]</f>
        <v>0.25249999448405425</v>
      </c>
      <c r="N222" s="2">
        <f>Table1[[#This Row],[Carts]]/Table1[[#This Row],[Menu]]</f>
        <v>0.41199988678420213</v>
      </c>
      <c r="O222" s="2">
        <f>Table1[[#This Row],[Payments]]/Table1[[#This Row],[Carts]]</f>
        <v>0.70080004278698171</v>
      </c>
      <c r="P222" s="2">
        <f>Table1[[#This Row],[Orders]]/Table1[[#This Row],[Payments]]</f>
        <v>0.8117995676184937</v>
      </c>
    </row>
    <row r="223" spans="2:16" x14ac:dyDescent="0.2">
      <c r="B223" s="15">
        <v>43686</v>
      </c>
      <c r="C223" s="40" t="str">
        <f>TEXT(Table1[[#This Row],[Date]],"dddd")</f>
        <v>Friday</v>
      </c>
      <c r="D223" s="1">
        <v>22586034</v>
      </c>
      <c r="E223" s="1">
        <v>5590043</v>
      </c>
      <c r="F223" s="1">
        <v>2124216</v>
      </c>
      <c r="G223" s="1">
        <v>1566184</v>
      </c>
      <c r="H223" s="1">
        <v>1322799</v>
      </c>
      <c r="I223" s="2">
        <f t="shared" si="3"/>
        <v>5.8567121611523297E-2</v>
      </c>
      <c r="J223" s="2">
        <f>Table1[[#This Row],[Orders]]/H216-1</f>
        <v>2.7222427650719361E-4</v>
      </c>
      <c r="K223" s="2">
        <f>Table3[[#This Row],[Total]]/'Channel wise traffic'!L216-1</f>
        <v>-9.5237928177200892E-3</v>
      </c>
      <c r="L223" s="2">
        <f>Table1[[#This Row],[Overall conversion]]/I216-1</f>
        <v>9.8902085477963197E-3</v>
      </c>
      <c r="M223" s="2">
        <f>Table1[[#This Row],[Menu]]/Table1[[#This Row],[Listing]]</f>
        <v>0.24749998162581355</v>
      </c>
      <c r="N223" s="2">
        <f>Table1[[#This Row],[Carts]]/Table1[[#This Row],[Menu]]</f>
        <v>0.37999993917756986</v>
      </c>
      <c r="O223" s="2">
        <f>Table1[[#This Row],[Payments]]/Table1[[#This Row],[Carts]]</f>
        <v>0.7372997849559555</v>
      </c>
      <c r="P223" s="2">
        <f>Table1[[#This Row],[Orders]]/Table1[[#This Row],[Payments]]</f>
        <v>0.84459999591363466</v>
      </c>
    </row>
    <row r="224" spans="2:16" x14ac:dyDescent="0.2">
      <c r="B224" s="15">
        <v>43687</v>
      </c>
      <c r="C224" s="38" t="str">
        <f>TEXT(Table1[[#This Row],[Date]],"dddd")</f>
        <v>Saturday</v>
      </c>
      <c r="D224" s="1">
        <v>46685340</v>
      </c>
      <c r="E224" s="1">
        <v>9411764</v>
      </c>
      <c r="F224" s="1">
        <v>3328000</v>
      </c>
      <c r="G224" s="1">
        <v>2330931</v>
      </c>
      <c r="H224" s="1">
        <v>1890851</v>
      </c>
      <c r="I224" s="2">
        <f t="shared" si="3"/>
        <v>4.0502029116634898E-2</v>
      </c>
      <c r="J224" s="2">
        <f>Table1[[#This Row],[Orders]]/H217-1</f>
        <v>6.0944893288363611E-2</v>
      </c>
      <c r="K224" s="2">
        <f>Table3[[#This Row],[Total]]/'Channel wise traffic'!L217-1</f>
        <v>2.9702959596478395E-2</v>
      </c>
      <c r="L224" s="2">
        <f>Table1[[#This Row],[Overall conversion]]/I217-1</f>
        <v>3.034072503699603E-2</v>
      </c>
      <c r="M224" s="2">
        <f>Table1[[#This Row],[Menu]]/Table1[[#This Row],[Listing]]</f>
        <v>0.2015999883475198</v>
      </c>
      <c r="N224" s="2">
        <f>Table1[[#This Row],[Carts]]/Table1[[#This Row],[Menu]]</f>
        <v>0.353600026520002</v>
      </c>
      <c r="O224" s="2">
        <f>Table1[[#This Row],[Payments]]/Table1[[#This Row],[Carts]]</f>
        <v>0.70039993990384619</v>
      </c>
      <c r="P224" s="2">
        <f>Table1[[#This Row],[Orders]]/Table1[[#This Row],[Payments]]</f>
        <v>0.81119990252821728</v>
      </c>
    </row>
    <row r="225" spans="2:16" x14ac:dyDescent="0.2">
      <c r="B225" s="15">
        <v>43688</v>
      </c>
      <c r="C225" s="41" t="str">
        <f>TEXT(Table1[[#This Row],[Date]],"dddd")</f>
        <v>Sunday</v>
      </c>
      <c r="D225" s="1">
        <v>43991955</v>
      </c>
      <c r="E225" s="1">
        <v>9700226</v>
      </c>
      <c r="F225" s="1">
        <v>3166153</v>
      </c>
      <c r="G225" s="1">
        <v>1033432</v>
      </c>
      <c r="H225" s="1">
        <v>765773</v>
      </c>
      <c r="I225" s="2">
        <f t="shared" si="3"/>
        <v>1.7407114550830941E-2</v>
      </c>
      <c r="J225" s="2">
        <f>Table1[[#This Row],[Orders]]/H218-1</f>
        <v>-0.54353363205176886</v>
      </c>
      <c r="K225" s="2">
        <f>Table3[[#This Row],[Total]]/'Channel wise traffic'!L218-1</f>
        <v>0</v>
      </c>
      <c r="L225" s="2">
        <f>Table1[[#This Row],[Overall conversion]]/I218-1</f>
        <v>-0.54353363205176897</v>
      </c>
      <c r="M225" s="2">
        <f>Table1[[#This Row],[Menu]]/Table1[[#This Row],[Listing]]</f>
        <v>0.22049999823831426</v>
      </c>
      <c r="N225" s="2">
        <f>Table1[[#This Row],[Carts]]/Table1[[#This Row],[Menu]]</f>
        <v>0.32639992099153153</v>
      </c>
      <c r="O225" s="2">
        <f>Table1[[#This Row],[Payments]]/Table1[[#This Row],[Carts]]</f>
        <v>0.32639989286683241</v>
      </c>
      <c r="P225" s="2">
        <f>Table1[[#This Row],[Orders]]/Table1[[#This Row],[Payments]]</f>
        <v>0.74099989162325142</v>
      </c>
    </row>
    <row r="226" spans="2:16" x14ac:dyDescent="0.2">
      <c r="B226" s="15">
        <v>43689</v>
      </c>
      <c r="C226" s="29" t="str">
        <f>TEXT(Table1[[#This Row],[Date]],"dddd")</f>
        <v>Monday</v>
      </c>
      <c r="D226" s="1">
        <v>20631473</v>
      </c>
      <c r="E226" s="1">
        <v>5157868</v>
      </c>
      <c r="F226" s="1">
        <v>2063147</v>
      </c>
      <c r="G226" s="1">
        <v>1445853</v>
      </c>
      <c r="H226" s="1">
        <v>1244880</v>
      </c>
      <c r="I226" s="2">
        <f t="shared" si="3"/>
        <v>6.0338881281040861E-2</v>
      </c>
      <c r="J226" s="2">
        <f>Table1[[#This Row],[Orders]]/H219-1</f>
        <v>2.971489450401843E-2</v>
      </c>
      <c r="K226" s="2">
        <f>Table3[[#This Row],[Total]]/'Channel wise traffic'!L219-1</f>
        <v>-7.7669856905524637E-2</v>
      </c>
      <c r="L226" s="2">
        <f>Table1[[#This Row],[Overall conversion]]/I219-1</f>
        <v>0.11642771774342786</v>
      </c>
      <c r="M226" s="2">
        <f>Table1[[#This Row],[Menu]]/Table1[[#This Row],[Listing]]</f>
        <v>0.24999998788259084</v>
      </c>
      <c r="N226" s="2">
        <f>Table1[[#This Row],[Carts]]/Table1[[#This Row],[Menu]]</f>
        <v>0.39999996122428877</v>
      </c>
      <c r="O226" s="2">
        <f>Table1[[#This Row],[Payments]]/Table1[[#This Row],[Carts]]</f>
        <v>0.70079979759076794</v>
      </c>
      <c r="P226" s="2">
        <f>Table1[[#This Row],[Orders]]/Table1[[#This Row],[Payments]]</f>
        <v>0.86100039215604907</v>
      </c>
    </row>
    <row r="227" spans="2:16" x14ac:dyDescent="0.2">
      <c r="B227" s="15">
        <v>43690</v>
      </c>
      <c r="C227" s="30" t="str">
        <f>TEXT(Table1[[#This Row],[Date]],"dddd")</f>
        <v>Tuesday</v>
      </c>
      <c r="D227" s="1">
        <v>20848646</v>
      </c>
      <c r="E227" s="1">
        <v>5316404</v>
      </c>
      <c r="F227" s="1">
        <v>2211624</v>
      </c>
      <c r="G227" s="1">
        <v>1549906</v>
      </c>
      <c r="H227" s="1">
        <v>1334469</v>
      </c>
      <c r="I227" s="2">
        <f t="shared" si="3"/>
        <v>6.4007466000429961E-2</v>
      </c>
      <c r="J227" s="2">
        <f>Table1[[#This Row],[Orders]]/H220-1</f>
        <v>9.2516029944394562E-2</v>
      </c>
      <c r="K227" s="2">
        <f>Table3[[#This Row],[Total]]/'Channel wise traffic'!L220-1</f>
        <v>-7.6923073517295992E-2</v>
      </c>
      <c r="L227" s="2">
        <f>Table1[[#This Row],[Overall conversion]]/I220-1</f>
        <v>0.18355907610830524</v>
      </c>
      <c r="M227" s="2">
        <f>Table1[[#This Row],[Menu]]/Table1[[#This Row],[Listing]]</f>
        <v>0.25499996498573574</v>
      </c>
      <c r="N227" s="2">
        <f>Table1[[#This Row],[Carts]]/Table1[[#This Row],[Menu]]</f>
        <v>0.41599998796178772</v>
      </c>
      <c r="O227" s="2">
        <f>Table1[[#This Row],[Payments]]/Table1[[#This Row],[Carts]]</f>
        <v>0.70079995514608273</v>
      </c>
      <c r="P227" s="2">
        <f>Table1[[#This Row],[Orders]]/Table1[[#This Row],[Payments]]</f>
        <v>0.86099995741677238</v>
      </c>
    </row>
    <row r="228" spans="2:16" x14ac:dyDescent="0.2">
      <c r="B228" s="15">
        <v>43691</v>
      </c>
      <c r="C228" s="27" t="str">
        <f>TEXT(Table1[[#This Row],[Date]],"dddd")</f>
        <v>Wednesday</v>
      </c>
      <c r="D228" s="1">
        <v>22586034</v>
      </c>
      <c r="E228" s="1">
        <v>5477113</v>
      </c>
      <c r="F228" s="1">
        <v>2147028</v>
      </c>
      <c r="G228" s="1">
        <v>1551657</v>
      </c>
      <c r="H228" s="1">
        <v>1335977</v>
      </c>
      <c r="I228" s="2">
        <f t="shared" si="3"/>
        <v>5.9150579512985767E-2</v>
      </c>
      <c r="J228" s="2">
        <f>Table1[[#This Row],[Orders]]/H221-1</f>
        <v>0.12829034045226972</v>
      </c>
      <c r="K228" s="2">
        <f>Table3[[#This Row],[Total]]/'Channel wise traffic'!L221-1</f>
        <v>0</v>
      </c>
      <c r="L228" s="2">
        <f>Table1[[#This Row],[Overall conversion]]/I221-1</f>
        <v>0.12829034045226972</v>
      </c>
      <c r="M228" s="2">
        <f>Table1[[#This Row],[Menu]]/Table1[[#This Row],[Listing]]</f>
        <v>0.24249998915258872</v>
      </c>
      <c r="N228" s="2">
        <f>Table1[[#This Row],[Carts]]/Table1[[#This Row],[Menu]]</f>
        <v>0.39199994595693022</v>
      </c>
      <c r="O228" s="2">
        <f>Table1[[#This Row],[Payments]]/Table1[[#This Row],[Carts]]</f>
        <v>0.72269993684292888</v>
      </c>
      <c r="P228" s="2">
        <f>Table1[[#This Row],[Orders]]/Table1[[#This Row],[Payments]]</f>
        <v>0.86100020816456213</v>
      </c>
    </row>
    <row r="229" spans="2:16" x14ac:dyDescent="0.2">
      <c r="B229" s="15">
        <v>43692</v>
      </c>
      <c r="C229" s="39" t="str">
        <f>TEXT(Table1[[#This Row],[Date]],"dddd")</f>
        <v>Thursday</v>
      </c>
      <c r="D229" s="1">
        <v>21934513</v>
      </c>
      <c r="E229" s="1">
        <v>5702973</v>
      </c>
      <c r="F229" s="1">
        <v>2235565</v>
      </c>
      <c r="G229" s="1">
        <v>1615643</v>
      </c>
      <c r="H229" s="1">
        <v>1298330</v>
      </c>
      <c r="I229" s="2">
        <f t="shared" si="3"/>
        <v>5.9191193349038565E-2</v>
      </c>
      <c r="J229" s="2">
        <f>Table1[[#This Row],[Orders]]/H222-1</f>
        <v>5.2218254669348596E-2</v>
      </c>
      <c r="K229" s="2">
        <f>Table3[[#This Row],[Total]]/'Channel wise traffic'!L222-1</f>
        <v>5.2083288866014987E-2</v>
      </c>
      <c r="L229" s="2">
        <f>Table1[[#This Row],[Overall conversion]]/I222-1</f>
        <v>1.282411120364646E-4</v>
      </c>
      <c r="M229" s="2">
        <f>Table1[[#This Row],[Menu]]/Table1[[#This Row],[Listing]]</f>
        <v>0.25999998267570379</v>
      </c>
      <c r="N229" s="2">
        <f>Table1[[#This Row],[Carts]]/Table1[[#This Row],[Menu]]</f>
        <v>0.39199992705559011</v>
      </c>
      <c r="O229" s="2">
        <f>Table1[[#This Row],[Payments]]/Table1[[#This Row],[Carts]]</f>
        <v>0.7227000780563303</v>
      </c>
      <c r="P229" s="2">
        <f>Table1[[#This Row],[Orders]]/Table1[[#This Row],[Payments]]</f>
        <v>0.8035995575755287</v>
      </c>
    </row>
    <row r="230" spans="2:16" x14ac:dyDescent="0.2">
      <c r="B230" s="15">
        <v>43693</v>
      </c>
      <c r="C230" s="40" t="str">
        <f>TEXT(Table1[[#This Row],[Date]],"dddd")</f>
        <v>Friday</v>
      </c>
      <c r="D230" s="1">
        <v>21282993</v>
      </c>
      <c r="E230" s="1">
        <v>5480370</v>
      </c>
      <c r="F230" s="1">
        <v>2279834</v>
      </c>
      <c r="G230" s="1">
        <v>1581065</v>
      </c>
      <c r="H230" s="1">
        <v>1257579</v>
      </c>
      <c r="I230" s="2">
        <f t="shared" si="3"/>
        <v>5.9088446817606902E-2</v>
      </c>
      <c r="J230" s="2">
        <f>Table1[[#This Row],[Orders]]/H223-1</f>
        <v>-4.9304542867056877E-2</v>
      </c>
      <c r="K230" s="2">
        <f>Table3[[#This Row],[Total]]/'Channel wise traffic'!L223-1</f>
        <v>-5.7692294069183969E-2</v>
      </c>
      <c r="L230" s="2">
        <f>Table1[[#This Row],[Overall conversion]]/I223-1</f>
        <v>8.9013287957289133E-3</v>
      </c>
      <c r="M230" s="2">
        <f>Table1[[#This Row],[Menu]]/Table1[[#This Row],[Listing]]</f>
        <v>0.2574999672273538</v>
      </c>
      <c r="N230" s="2">
        <f>Table1[[#This Row],[Carts]]/Table1[[#This Row],[Menu]]</f>
        <v>0.41600001459755453</v>
      </c>
      <c r="O230" s="2">
        <f>Table1[[#This Row],[Payments]]/Table1[[#This Row],[Carts]]</f>
        <v>0.69350005307403961</v>
      </c>
      <c r="P230" s="2">
        <f>Table1[[#This Row],[Orders]]/Table1[[#This Row],[Payments]]</f>
        <v>0.79539993611900839</v>
      </c>
    </row>
    <row r="231" spans="2:16" x14ac:dyDescent="0.2">
      <c r="B231" s="15">
        <v>43694</v>
      </c>
      <c r="C231" s="38" t="str">
        <f>TEXT(Table1[[#This Row],[Date]],"dddd")</f>
        <v>Saturday</v>
      </c>
      <c r="D231" s="1">
        <v>46685340</v>
      </c>
      <c r="E231" s="1">
        <v>10098039</v>
      </c>
      <c r="F231" s="1">
        <v>3399000</v>
      </c>
      <c r="G231" s="1">
        <v>2357546</v>
      </c>
      <c r="H231" s="1">
        <v>1857275</v>
      </c>
      <c r="I231" s="2">
        <f t="shared" si="3"/>
        <v>3.9782831184264698E-2</v>
      </c>
      <c r="J231" s="2">
        <f>Table1[[#This Row],[Orders]]/H224-1</f>
        <v>-1.7757083979647259E-2</v>
      </c>
      <c r="K231" s="2">
        <f>Table3[[#This Row],[Total]]/'Channel wise traffic'!L224-1</f>
        <v>0</v>
      </c>
      <c r="L231" s="2">
        <f>Table1[[#This Row],[Overall conversion]]/I224-1</f>
        <v>-1.7757083979647148E-2</v>
      </c>
      <c r="M231" s="2">
        <f>Table1[[#This Row],[Menu]]/Table1[[#This Row],[Listing]]</f>
        <v>0.21629999910035999</v>
      </c>
      <c r="N231" s="2">
        <f>Table1[[#This Row],[Carts]]/Table1[[#This Row],[Menu]]</f>
        <v>0.33660000718951472</v>
      </c>
      <c r="O231" s="2">
        <f>Table1[[#This Row],[Payments]]/Table1[[#This Row],[Carts]]</f>
        <v>0.69359988231832892</v>
      </c>
      <c r="P231" s="2">
        <f>Table1[[#This Row],[Orders]]/Table1[[#This Row],[Payments]]</f>
        <v>0.78780011079317225</v>
      </c>
    </row>
    <row r="232" spans="2:16" x14ac:dyDescent="0.2">
      <c r="B232" s="15">
        <v>43695</v>
      </c>
      <c r="C232" s="41" t="str">
        <f>TEXT(Table1[[#This Row],[Date]],"dddd")</f>
        <v>Sunday</v>
      </c>
      <c r="D232" s="1">
        <v>45338648</v>
      </c>
      <c r="E232" s="1">
        <v>9521116</v>
      </c>
      <c r="F232" s="1">
        <v>3140064</v>
      </c>
      <c r="G232" s="1">
        <v>2028481</v>
      </c>
      <c r="H232" s="1">
        <v>1582215</v>
      </c>
      <c r="I232" s="2">
        <f t="shared" si="3"/>
        <v>3.4897710227265712E-2</v>
      </c>
      <c r="J232" s="2">
        <f>Table1[[#This Row],[Orders]]/H225-1</f>
        <v>1.0661671278564273</v>
      </c>
      <c r="K232" s="2">
        <f>Table3[[#This Row],[Total]]/'Channel wise traffic'!L225-1</f>
        <v>3.0612233532244737E-2</v>
      </c>
      <c r="L232" s="2">
        <f>Table1[[#This Row],[Overall conversion]]/I225-1</f>
        <v>1.0047958049198824</v>
      </c>
      <c r="M232" s="2">
        <f>Table1[[#This Row],[Menu]]/Table1[[#This Row],[Listing]]</f>
        <v>0.20999999823550097</v>
      </c>
      <c r="N232" s="2">
        <f>Table1[[#This Row],[Carts]]/Table1[[#This Row],[Menu]]</f>
        <v>0.32979999403431276</v>
      </c>
      <c r="O232" s="2">
        <f>Table1[[#This Row],[Payments]]/Table1[[#This Row],[Carts]]</f>
        <v>0.64599989044809281</v>
      </c>
      <c r="P232" s="2">
        <f>Table1[[#This Row],[Orders]]/Table1[[#This Row],[Payments]]</f>
        <v>0.77999991126364998</v>
      </c>
    </row>
    <row r="233" spans="2:16" x14ac:dyDescent="0.2">
      <c r="B233" s="15">
        <v>43696</v>
      </c>
      <c r="C233" s="29" t="str">
        <f>TEXT(Table1[[#This Row],[Date]],"dddd")</f>
        <v>Monday</v>
      </c>
      <c r="D233" s="1">
        <v>21065820</v>
      </c>
      <c r="E233" s="1">
        <v>5003132</v>
      </c>
      <c r="F233" s="1">
        <v>2041277</v>
      </c>
      <c r="G233" s="1">
        <v>1534836</v>
      </c>
      <c r="H233" s="1">
        <v>1233394</v>
      </c>
      <c r="I233" s="2">
        <f t="shared" si="3"/>
        <v>5.8549536642770135E-2</v>
      </c>
      <c r="J233" s="2">
        <f>Table1[[#This Row],[Orders]]/H226-1</f>
        <v>-9.2265921213289248E-3</v>
      </c>
      <c r="K233" s="2">
        <f>Table3[[#This Row],[Total]]/'Channel wise traffic'!L226-1</f>
        <v>2.1052642293288626E-2</v>
      </c>
      <c r="L233" s="2">
        <f>Table1[[#This Row],[Overall conversion]]/I226-1</f>
        <v>-2.9654919022056192E-2</v>
      </c>
      <c r="M233" s="2">
        <f>Table1[[#This Row],[Menu]]/Table1[[#This Row],[Listing]]</f>
        <v>0.23749998813243445</v>
      </c>
      <c r="N233" s="2">
        <f>Table1[[#This Row],[Carts]]/Table1[[#This Row],[Menu]]</f>
        <v>0.40799982890717257</v>
      </c>
      <c r="O233" s="2">
        <f>Table1[[#This Row],[Payments]]/Table1[[#This Row],[Carts]]</f>
        <v>0.75189991363249575</v>
      </c>
      <c r="P233" s="2">
        <f>Table1[[#This Row],[Orders]]/Table1[[#This Row],[Payments]]</f>
        <v>0.80359986343817846</v>
      </c>
    </row>
    <row r="234" spans="2:16" x14ac:dyDescent="0.2">
      <c r="B234" s="15">
        <v>43697</v>
      </c>
      <c r="C234" s="30" t="str">
        <f>TEXT(Table1[[#This Row],[Date]],"dddd")</f>
        <v>Tuesday</v>
      </c>
      <c r="D234" s="1">
        <v>21934513</v>
      </c>
      <c r="E234" s="1">
        <v>5757809</v>
      </c>
      <c r="F234" s="1">
        <v>2303123</v>
      </c>
      <c r="G234" s="1">
        <v>1714906</v>
      </c>
      <c r="H234" s="1">
        <v>1392160</v>
      </c>
      <c r="I234" s="2">
        <f t="shared" si="3"/>
        <v>6.3468926800426345E-2</v>
      </c>
      <c r="J234" s="2">
        <f>Table1[[#This Row],[Orders]]/H227-1</f>
        <v>4.3231427631514885E-2</v>
      </c>
      <c r="K234" s="2">
        <f>Table3[[#This Row],[Total]]/'Channel wise traffic'!L227-1</f>
        <v>5.2083288866014987E-2</v>
      </c>
      <c r="L234" s="2">
        <f>Table1[[#This Row],[Overall conversion]]/I227-1</f>
        <v>-8.4136934900688187E-3</v>
      </c>
      <c r="M234" s="2">
        <f>Table1[[#This Row],[Menu]]/Table1[[#This Row],[Listing]]</f>
        <v>0.26249996979645729</v>
      </c>
      <c r="N234" s="2">
        <f>Table1[[#This Row],[Carts]]/Table1[[#This Row],[Menu]]</f>
        <v>0.39999989579369516</v>
      </c>
      <c r="O234" s="2">
        <f>Table1[[#This Row],[Payments]]/Table1[[#This Row],[Carts]]</f>
        <v>0.74460026668137136</v>
      </c>
      <c r="P234" s="2">
        <f>Table1[[#This Row],[Orders]]/Table1[[#This Row],[Payments]]</f>
        <v>0.81179959717908734</v>
      </c>
    </row>
    <row r="235" spans="2:16" x14ac:dyDescent="0.2">
      <c r="B235" s="15">
        <v>43698</v>
      </c>
      <c r="C235" s="27" t="str">
        <f>TEXT(Table1[[#This Row],[Date]],"dddd")</f>
        <v>Wednesday</v>
      </c>
      <c r="D235" s="1">
        <v>22368860</v>
      </c>
      <c r="E235" s="1">
        <v>5592215</v>
      </c>
      <c r="F235" s="1">
        <v>2259254</v>
      </c>
      <c r="G235" s="1">
        <v>1599778</v>
      </c>
      <c r="H235" s="1">
        <v>1351172</v>
      </c>
      <c r="I235" s="2">
        <f t="shared" si="3"/>
        <v>6.0404151127951985E-2</v>
      </c>
      <c r="J235" s="2">
        <f>Table1[[#This Row],[Orders]]/H228-1</f>
        <v>1.1373698798706755E-2</v>
      </c>
      <c r="K235" s="2">
        <f>Table3[[#This Row],[Total]]/'Channel wise traffic'!L228-1</f>
        <v>-9.6154118616319506E-3</v>
      </c>
      <c r="L235" s="2">
        <f>Table1[[#This Row],[Overall conversion]]/I228-1</f>
        <v>2.1192888138839239E-2</v>
      </c>
      <c r="M235" s="2">
        <f>Table1[[#This Row],[Menu]]/Table1[[#This Row],[Listing]]</f>
        <v>0.25</v>
      </c>
      <c r="N235" s="2">
        <f>Table1[[#This Row],[Carts]]/Table1[[#This Row],[Menu]]</f>
        <v>0.40399984621478252</v>
      </c>
      <c r="O235" s="2">
        <f>Table1[[#This Row],[Payments]]/Table1[[#This Row],[Carts]]</f>
        <v>0.70810010738057783</v>
      </c>
      <c r="P235" s="2">
        <f>Table1[[#This Row],[Orders]]/Table1[[#This Row],[Payments]]</f>
        <v>0.8445996882067387</v>
      </c>
    </row>
    <row r="236" spans="2:16" x14ac:dyDescent="0.2">
      <c r="B236" s="15">
        <v>43699</v>
      </c>
      <c r="C236" s="39" t="str">
        <f>TEXT(Table1[[#This Row],[Date]],"dddd")</f>
        <v>Thursday</v>
      </c>
      <c r="D236" s="1">
        <v>21934513</v>
      </c>
      <c r="E236" s="1">
        <v>5483628</v>
      </c>
      <c r="F236" s="1">
        <v>2193451</v>
      </c>
      <c r="G236" s="1">
        <v>1617231</v>
      </c>
      <c r="H236" s="1">
        <v>1392436</v>
      </c>
      <c r="I236" s="2">
        <f t="shared" si="3"/>
        <v>6.3481509710290804E-2</v>
      </c>
      <c r="J236" s="2">
        <f>Table1[[#This Row],[Orders]]/H229-1</f>
        <v>7.2482342701778446E-2</v>
      </c>
      <c r="K236" s="2">
        <f>Table3[[#This Row],[Total]]/'Channel wise traffic'!L229-1</f>
        <v>0</v>
      </c>
      <c r="L236" s="2">
        <f>Table1[[#This Row],[Overall conversion]]/I229-1</f>
        <v>7.2482342701778446E-2</v>
      </c>
      <c r="M236" s="2">
        <f>Table1[[#This Row],[Menu]]/Table1[[#This Row],[Listing]]</f>
        <v>0.24999998860243672</v>
      </c>
      <c r="N236" s="2">
        <f>Table1[[#This Row],[Carts]]/Table1[[#This Row],[Menu]]</f>
        <v>0.39999996352779582</v>
      </c>
      <c r="O236" s="2">
        <f>Table1[[#This Row],[Payments]]/Table1[[#This Row],[Carts]]</f>
        <v>0.7372998074723347</v>
      </c>
      <c r="P236" s="2">
        <f>Table1[[#This Row],[Orders]]/Table1[[#This Row],[Payments]]</f>
        <v>0.86100006739915325</v>
      </c>
    </row>
    <row r="237" spans="2:16" x14ac:dyDescent="0.2">
      <c r="B237" s="15">
        <v>43700</v>
      </c>
      <c r="C237" s="40" t="str">
        <f>TEXT(Table1[[#This Row],[Date]],"dddd")</f>
        <v>Friday</v>
      </c>
      <c r="D237" s="1">
        <v>20848646</v>
      </c>
      <c r="E237" s="1">
        <v>5420648</v>
      </c>
      <c r="F237" s="1">
        <v>2146576</v>
      </c>
      <c r="G237" s="1">
        <v>1519990</v>
      </c>
      <c r="H237" s="1">
        <v>1296248</v>
      </c>
      <c r="I237" s="2">
        <f t="shared" si="3"/>
        <v>6.2174205461592087E-2</v>
      </c>
      <c r="J237" s="2">
        <f>Table1[[#This Row],[Orders]]/H230-1</f>
        <v>3.0748764093547987E-2</v>
      </c>
      <c r="K237" s="2">
        <f>Table3[[#This Row],[Total]]/'Channel wise traffic'!L230-1</f>
        <v>-2.0408173813155628E-2</v>
      </c>
      <c r="L237" s="2">
        <f>Table1[[#This Row],[Overall conversion]]/I230-1</f>
        <v>5.2222706978747313E-2</v>
      </c>
      <c r="M237" s="2">
        <f>Table1[[#This Row],[Menu]]/Table1[[#This Row],[Listing]]</f>
        <v>0.2600000019185898</v>
      </c>
      <c r="N237" s="2">
        <f>Table1[[#This Row],[Carts]]/Table1[[#This Row],[Menu]]</f>
        <v>0.3959998878362882</v>
      </c>
      <c r="O237" s="2">
        <f>Table1[[#This Row],[Payments]]/Table1[[#This Row],[Carts]]</f>
        <v>0.70809978309642896</v>
      </c>
      <c r="P237" s="2">
        <f>Table1[[#This Row],[Orders]]/Table1[[#This Row],[Payments]]</f>
        <v>0.85280034737070642</v>
      </c>
    </row>
    <row r="238" spans="2:16" x14ac:dyDescent="0.2">
      <c r="B238" s="15">
        <v>43701</v>
      </c>
      <c r="C238" s="38" t="str">
        <f>TEXT(Table1[[#This Row],[Date]],"dddd")</f>
        <v>Saturday</v>
      </c>
      <c r="D238" s="1">
        <v>43094160</v>
      </c>
      <c r="E238" s="1">
        <v>9321266</v>
      </c>
      <c r="F238" s="1">
        <v>3264307</v>
      </c>
      <c r="G238" s="1">
        <v>2108742</v>
      </c>
      <c r="H238" s="1">
        <v>1628371</v>
      </c>
      <c r="I238" s="2">
        <f t="shared" si="3"/>
        <v>3.7786349704925212E-2</v>
      </c>
      <c r="J238" s="2">
        <f>Table1[[#This Row],[Orders]]/H231-1</f>
        <v>-0.12324723048552311</v>
      </c>
      <c r="K238" s="2">
        <f>Table3[[#This Row],[Total]]/'Channel wise traffic'!L231-1</f>
        <v>-7.6923099990770072E-2</v>
      </c>
      <c r="L238" s="2">
        <f>Table1[[#This Row],[Overall conversion]]/I231-1</f>
        <v>-5.0184499692650153E-2</v>
      </c>
      <c r="M238" s="2">
        <f>Table1[[#This Row],[Menu]]/Table1[[#This Row],[Listing]]</f>
        <v>0.21629998125035968</v>
      </c>
      <c r="N238" s="2">
        <f>Table1[[#This Row],[Carts]]/Table1[[#This Row],[Menu]]</f>
        <v>0.35019996210815141</v>
      </c>
      <c r="O238" s="2">
        <f>Table1[[#This Row],[Payments]]/Table1[[#This Row],[Carts]]</f>
        <v>0.64599990135731722</v>
      </c>
      <c r="P238" s="2">
        <f>Table1[[#This Row],[Orders]]/Table1[[#This Row],[Payments]]</f>
        <v>0.77220020277492463</v>
      </c>
    </row>
    <row r="239" spans="2:16" x14ac:dyDescent="0.2">
      <c r="B239" s="15">
        <v>43702</v>
      </c>
      <c r="C239" s="41" t="str">
        <f>TEXT(Table1[[#This Row],[Date]],"dddd")</f>
        <v>Sunday</v>
      </c>
      <c r="D239" s="1">
        <v>44440853</v>
      </c>
      <c r="E239" s="1">
        <v>9332579</v>
      </c>
      <c r="F239" s="1">
        <v>3331730</v>
      </c>
      <c r="G239" s="1">
        <v>2288232</v>
      </c>
      <c r="H239" s="1">
        <v>1784821</v>
      </c>
      <c r="I239" s="2">
        <f t="shared" si="3"/>
        <v>4.0161717868016616E-2</v>
      </c>
      <c r="J239" s="2">
        <f>Table1[[#This Row],[Orders]]/H232-1</f>
        <v>0.12805212945143363</v>
      </c>
      <c r="K239" s="2">
        <f>Table3[[#This Row],[Total]]/'Channel wise traffic'!L232-1</f>
        <v>-1.9802002472636637E-2</v>
      </c>
      <c r="L239" s="2">
        <f>Table1[[#This Row],[Overall conversion]]/I232-1</f>
        <v>0.15084106110314699</v>
      </c>
      <c r="M239" s="2">
        <f>Table1[[#This Row],[Menu]]/Table1[[#This Row],[Listing]]</f>
        <v>0.20999999707476361</v>
      </c>
      <c r="N239" s="2">
        <f>Table1[[#This Row],[Carts]]/Table1[[#This Row],[Menu]]</f>
        <v>0.35699992467248337</v>
      </c>
      <c r="O239" s="2">
        <f>Table1[[#This Row],[Payments]]/Table1[[#This Row],[Carts]]</f>
        <v>0.68679995077632339</v>
      </c>
      <c r="P239" s="2">
        <f>Table1[[#This Row],[Orders]]/Table1[[#This Row],[Payments]]</f>
        <v>0.78000001748074499</v>
      </c>
    </row>
    <row r="240" spans="2:16" x14ac:dyDescent="0.2">
      <c r="B240" s="15">
        <v>43703</v>
      </c>
      <c r="C240" s="29" t="str">
        <f>TEXT(Table1[[#This Row],[Date]],"dddd")</f>
        <v>Monday</v>
      </c>
      <c r="D240" s="1">
        <v>22368860</v>
      </c>
      <c r="E240" s="1">
        <v>5424448</v>
      </c>
      <c r="F240" s="1">
        <v>2169779</v>
      </c>
      <c r="G240" s="1">
        <v>1568099</v>
      </c>
      <c r="H240" s="1">
        <v>1260124</v>
      </c>
      <c r="I240" s="2">
        <f t="shared" si="3"/>
        <v>5.6333849825158724E-2</v>
      </c>
      <c r="J240" s="2">
        <f>Table1[[#This Row],[Orders]]/H233-1</f>
        <v>2.1671906949441988E-2</v>
      </c>
      <c r="K240" s="2">
        <f>Table3[[#This Row],[Total]]/'Channel wise traffic'!L233-1</f>
        <v>6.1855605993766494E-2</v>
      </c>
      <c r="L240" s="2">
        <f>Table1[[#This Row],[Overall conversion]]/I233-1</f>
        <v>-3.7842943679128327E-2</v>
      </c>
      <c r="M240" s="2">
        <f>Table1[[#This Row],[Menu]]/Table1[[#This Row],[Listing]]</f>
        <v>0.24249997541224722</v>
      </c>
      <c r="N240" s="2">
        <f>Table1[[#This Row],[Carts]]/Table1[[#This Row],[Menu]]</f>
        <v>0.399999963129889</v>
      </c>
      <c r="O240" s="2">
        <f>Table1[[#This Row],[Payments]]/Table1[[#This Row],[Carts]]</f>
        <v>0.72269986943370734</v>
      </c>
      <c r="P240" s="2">
        <f>Table1[[#This Row],[Orders]]/Table1[[#This Row],[Payments]]</f>
        <v>0.80359977271843164</v>
      </c>
    </row>
    <row r="241" spans="2:16" x14ac:dyDescent="0.2">
      <c r="B241" s="15">
        <v>43704</v>
      </c>
      <c r="C241" s="30" t="str">
        <f>TEXT(Table1[[#This Row],[Date]],"dddd")</f>
        <v>Tuesday</v>
      </c>
      <c r="D241" s="1">
        <v>20848646</v>
      </c>
      <c r="E241" s="1">
        <v>5003675</v>
      </c>
      <c r="F241" s="1">
        <v>1961440</v>
      </c>
      <c r="G241" s="1">
        <v>1446170</v>
      </c>
      <c r="H241" s="1">
        <v>1150283</v>
      </c>
      <c r="I241" s="2">
        <f t="shared" si="3"/>
        <v>5.5173031380551046E-2</v>
      </c>
      <c r="J241" s="2">
        <f>Table1[[#This Row],[Orders]]/H234-1</f>
        <v>-0.17374224227100332</v>
      </c>
      <c r="K241" s="2">
        <f>Table3[[#This Row],[Total]]/'Channel wise traffic'!L234-1</f>
        <v>-4.950491032145643E-2</v>
      </c>
      <c r="L241" s="2">
        <f>Table1[[#This Row],[Overall conversion]]/I234-1</f>
        <v>-0.13070798323030053</v>
      </c>
      <c r="M241" s="2">
        <f>Table1[[#This Row],[Menu]]/Table1[[#This Row],[Listing]]</f>
        <v>0.23999999808141018</v>
      </c>
      <c r="N241" s="2">
        <f>Table1[[#This Row],[Carts]]/Table1[[#This Row],[Menu]]</f>
        <v>0.39199988008813524</v>
      </c>
      <c r="O241" s="2">
        <f>Table1[[#This Row],[Payments]]/Table1[[#This Row],[Carts]]</f>
        <v>0.73730014683089973</v>
      </c>
      <c r="P241" s="2">
        <f>Table1[[#This Row],[Orders]]/Table1[[#This Row],[Payments]]</f>
        <v>0.79539957266434791</v>
      </c>
    </row>
    <row r="242" spans="2:16" x14ac:dyDescent="0.2">
      <c r="B242" s="15">
        <v>43705</v>
      </c>
      <c r="C242" s="27" t="str">
        <f>TEXT(Table1[[#This Row],[Date]],"dddd")</f>
        <v>Wednesday</v>
      </c>
      <c r="D242" s="1">
        <v>21934513</v>
      </c>
      <c r="E242" s="1">
        <v>5593301</v>
      </c>
      <c r="F242" s="1">
        <v>2304440</v>
      </c>
      <c r="G242" s="1">
        <v>1699063</v>
      </c>
      <c r="H242" s="1">
        <v>1421096</v>
      </c>
      <c r="I242" s="2">
        <f t="shared" si="3"/>
        <v>6.4788126365057666E-2</v>
      </c>
      <c r="J242" s="2">
        <f>Table1[[#This Row],[Orders]]/H235-1</f>
        <v>5.1750628343393723E-2</v>
      </c>
      <c r="K242" s="2">
        <f>Table3[[#This Row],[Total]]/'Channel wise traffic'!L235-1</f>
        <v>-1.9417486578885645E-2</v>
      </c>
      <c r="L242" s="2">
        <f>Table1[[#This Row],[Overall conversion]]/I235-1</f>
        <v>7.2577383428818587E-2</v>
      </c>
      <c r="M242" s="2">
        <f>Table1[[#This Row],[Menu]]/Table1[[#This Row],[Listing]]</f>
        <v>0.25500000843419685</v>
      </c>
      <c r="N242" s="2">
        <f>Table1[[#This Row],[Carts]]/Table1[[#This Row],[Menu]]</f>
        <v>0.41199999785457642</v>
      </c>
      <c r="O242" s="2">
        <f>Table1[[#This Row],[Payments]]/Table1[[#This Row],[Carts]]</f>
        <v>0.73729973442571728</v>
      </c>
      <c r="P242" s="2">
        <f>Table1[[#This Row],[Orders]]/Table1[[#This Row],[Payments]]</f>
        <v>0.83639982743429764</v>
      </c>
    </row>
    <row r="243" spans="2:16" x14ac:dyDescent="0.2">
      <c r="B243" s="15">
        <v>43706</v>
      </c>
      <c r="C243" s="39" t="str">
        <f>TEXT(Table1[[#This Row],[Date]],"dddd")</f>
        <v>Thursday</v>
      </c>
      <c r="D243" s="1">
        <v>21282993</v>
      </c>
      <c r="E243" s="1">
        <v>5214333</v>
      </c>
      <c r="F243" s="1">
        <v>2044018</v>
      </c>
      <c r="G243" s="1">
        <v>1566740</v>
      </c>
      <c r="H243" s="1">
        <v>1310421</v>
      </c>
      <c r="I243" s="2">
        <f t="shared" si="3"/>
        <v>6.1571274303383924E-2</v>
      </c>
      <c r="J243" s="2">
        <f>Table1[[#This Row],[Orders]]/H236-1</f>
        <v>-5.8900373158981778E-2</v>
      </c>
      <c r="K243" s="2">
        <f>Table3[[#This Row],[Total]]/'Channel wise traffic'!L236-1</f>
        <v>-2.970291883871945E-2</v>
      </c>
      <c r="L243" s="2">
        <f>Table1[[#This Row],[Overall conversion]]/I236-1</f>
        <v>-3.0091209481699188E-2</v>
      </c>
      <c r="M243" s="2">
        <f>Table1[[#This Row],[Menu]]/Table1[[#This Row],[Listing]]</f>
        <v>0.24499998660902628</v>
      </c>
      <c r="N243" s="2">
        <f>Table1[[#This Row],[Carts]]/Table1[[#This Row],[Menu]]</f>
        <v>0.39199989720641165</v>
      </c>
      <c r="O243" s="2">
        <f>Table1[[#This Row],[Payments]]/Table1[[#This Row],[Carts]]</f>
        <v>0.76650009931419394</v>
      </c>
      <c r="P243" s="2">
        <f>Table1[[#This Row],[Orders]]/Table1[[#This Row],[Payments]]</f>
        <v>0.83639978554195338</v>
      </c>
    </row>
    <row r="244" spans="2:16" x14ac:dyDescent="0.2">
      <c r="B244" s="15">
        <v>43707</v>
      </c>
      <c r="C244" s="40" t="str">
        <f>TEXT(Table1[[#This Row],[Date]],"dddd")</f>
        <v>Friday</v>
      </c>
      <c r="D244" s="1">
        <v>21934513</v>
      </c>
      <c r="E244" s="1">
        <v>5319119</v>
      </c>
      <c r="F244" s="1">
        <v>2127647</v>
      </c>
      <c r="G244" s="1">
        <v>1522119</v>
      </c>
      <c r="H244" s="1">
        <v>1210693</v>
      </c>
      <c r="I244" s="2">
        <f t="shared" si="3"/>
        <v>5.5195800335298077E-2</v>
      </c>
      <c r="J244" s="2">
        <f>Table1[[#This Row],[Orders]]/H237-1</f>
        <v>-6.6002030475649676E-2</v>
      </c>
      <c r="K244" s="2">
        <f>Table3[[#This Row],[Total]]/'Channel wise traffic'!L237-1</f>
        <v>5.2083288866014987E-2</v>
      </c>
      <c r="L244" s="2">
        <f>Table1[[#This Row],[Overall conversion]]/I237-1</f>
        <v>-0.11223955456262158</v>
      </c>
      <c r="M244" s="2">
        <f>Table1[[#This Row],[Menu]]/Table1[[#This Row],[Listing]]</f>
        <v>0.24249998164992312</v>
      </c>
      <c r="N244" s="2">
        <f>Table1[[#This Row],[Carts]]/Table1[[#This Row],[Menu]]</f>
        <v>0.39999988719936513</v>
      </c>
      <c r="O244" s="2">
        <f>Table1[[#This Row],[Payments]]/Table1[[#This Row],[Carts]]</f>
        <v>0.71540015801493384</v>
      </c>
      <c r="P244" s="2">
        <f>Table1[[#This Row],[Orders]]/Table1[[#This Row],[Payments]]</f>
        <v>0.79539970265136961</v>
      </c>
    </row>
    <row r="245" spans="2:16" x14ac:dyDescent="0.2">
      <c r="B245" s="15">
        <v>43708</v>
      </c>
      <c r="C245" s="38" t="str">
        <f>TEXT(Table1[[#This Row],[Date]],"dddd")</f>
        <v>Saturday</v>
      </c>
      <c r="D245" s="1">
        <v>45338648</v>
      </c>
      <c r="E245" s="1">
        <v>9235482</v>
      </c>
      <c r="F245" s="1">
        <v>3265666</v>
      </c>
      <c r="G245" s="1">
        <v>2176240</v>
      </c>
      <c r="H245" s="1">
        <v>1663518</v>
      </c>
      <c r="I245" s="2">
        <f t="shared" si="3"/>
        <v>3.6690948525858115E-2</v>
      </c>
      <c r="J245" s="2">
        <f>Table1[[#This Row],[Orders]]/H238-1</f>
        <v>2.158414759290106E-2</v>
      </c>
      <c r="K245" s="2">
        <f>Table3[[#This Row],[Total]]/'Channel wise traffic'!L238-1</f>
        <v>5.2083370558023256E-2</v>
      </c>
      <c r="L245" s="2">
        <f>Table1[[#This Row],[Overall conversion]]/I238-1</f>
        <v>-2.8989335768633939E-2</v>
      </c>
      <c r="M245" s="2">
        <f>Table1[[#This Row],[Menu]]/Table1[[#This Row],[Listing]]</f>
        <v>0.20369998681919232</v>
      </c>
      <c r="N245" s="2">
        <f>Table1[[#This Row],[Carts]]/Table1[[#This Row],[Menu]]</f>
        <v>0.35359995287739177</v>
      </c>
      <c r="O245" s="2">
        <f>Table1[[#This Row],[Payments]]/Table1[[#This Row],[Carts]]</f>
        <v>0.66640005438400618</v>
      </c>
      <c r="P245" s="2">
        <f>Table1[[#This Row],[Orders]]/Table1[[#This Row],[Payments]]</f>
        <v>0.76440006616917255</v>
      </c>
    </row>
    <row r="246" spans="2:16" x14ac:dyDescent="0.2">
      <c r="B246" s="15">
        <v>43709</v>
      </c>
      <c r="C246" s="41" t="str">
        <f>TEXT(Table1[[#This Row],[Date]],"dddd")</f>
        <v>Sunday</v>
      </c>
      <c r="D246" s="1">
        <v>42645263</v>
      </c>
      <c r="E246" s="1">
        <v>9224170</v>
      </c>
      <c r="F246" s="1">
        <v>3261666</v>
      </c>
      <c r="G246" s="1">
        <v>2217933</v>
      </c>
      <c r="H246" s="1">
        <v>1660788</v>
      </c>
      <c r="I246" s="2">
        <f t="shared" si="3"/>
        <v>3.8944255074707827E-2</v>
      </c>
      <c r="J246" s="2">
        <f>Table1[[#This Row],[Orders]]/H239-1</f>
        <v>-6.9493243300028373E-2</v>
      </c>
      <c r="K246" s="2">
        <f>Table3[[#This Row],[Total]]/'Channel wise traffic'!L239-1</f>
        <v>-4.0404041767787002E-2</v>
      </c>
      <c r="L246" s="2">
        <f>Table1[[#This Row],[Overall conversion]]/I239-1</f>
        <v>-3.0314011898338933E-2</v>
      </c>
      <c r="M246" s="2">
        <f>Table1[[#This Row],[Menu]]/Table1[[#This Row],[Listing]]</f>
        <v>0.21629999092748003</v>
      </c>
      <c r="N246" s="2">
        <f>Table1[[#This Row],[Carts]]/Table1[[#This Row],[Menu]]</f>
        <v>0.3535999444936509</v>
      </c>
      <c r="O246" s="2">
        <f>Table1[[#This Row],[Payments]]/Table1[[#This Row],[Carts]]</f>
        <v>0.68000003679101417</v>
      </c>
      <c r="P246" s="2">
        <f>Table1[[#This Row],[Orders]]/Table1[[#This Row],[Payments]]</f>
        <v>0.74879989611949505</v>
      </c>
    </row>
    <row r="247" spans="2:16" x14ac:dyDescent="0.2">
      <c r="B247" s="15">
        <v>43710</v>
      </c>
      <c r="C247" s="29" t="str">
        <f>TEXT(Table1[[#This Row],[Date]],"dddd")</f>
        <v>Monday</v>
      </c>
      <c r="D247" s="1">
        <v>22803207</v>
      </c>
      <c r="E247" s="1">
        <v>5529777</v>
      </c>
      <c r="F247" s="1">
        <v>2278268</v>
      </c>
      <c r="G247" s="1">
        <v>1696398</v>
      </c>
      <c r="H247" s="1">
        <v>1335405</v>
      </c>
      <c r="I247" s="2">
        <f t="shared" si="3"/>
        <v>5.8562157507055915E-2</v>
      </c>
      <c r="J247" s="2">
        <f>Table1[[#This Row],[Orders]]/H240-1</f>
        <v>5.9740946129111183E-2</v>
      </c>
      <c r="K247" s="2">
        <f>Table3[[#This Row],[Total]]/'Channel wise traffic'!L240-1</f>
        <v>1.9417486578885645E-2</v>
      </c>
      <c r="L247" s="2">
        <f>Table1[[#This Row],[Overall conversion]]/I240-1</f>
        <v>3.9555395003414651E-2</v>
      </c>
      <c r="M247" s="2">
        <f>Table1[[#This Row],[Menu]]/Table1[[#This Row],[Listing]]</f>
        <v>0.24249996941219715</v>
      </c>
      <c r="N247" s="2">
        <f>Table1[[#This Row],[Carts]]/Table1[[#This Row],[Menu]]</f>
        <v>0.41199997757594925</v>
      </c>
      <c r="O247" s="2">
        <f>Table1[[#This Row],[Payments]]/Table1[[#This Row],[Carts]]</f>
        <v>0.7445998451455228</v>
      </c>
      <c r="P247" s="2">
        <f>Table1[[#This Row],[Orders]]/Table1[[#This Row],[Payments]]</f>
        <v>0.78720029144104153</v>
      </c>
    </row>
    <row r="248" spans="2:16" x14ac:dyDescent="0.2">
      <c r="B248" s="15">
        <v>43711</v>
      </c>
      <c r="C248" s="30" t="str">
        <f>TEXT(Table1[[#This Row],[Date]],"dddd")</f>
        <v>Tuesday</v>
      </c>
      <c r="D248" s="1">
        <v>22586034</v>
      </c>
      <c r="E248" s="1">
        <v>5702973</v>
      </c>
      <c r="F248" s="1">
        <v>2167129</v>
      </c>
      <c r="G248" s="1">
        <v>1502904</v>
      </c>
      <c r="H248" s="1">
        <v>1170762</v>
      </c>
      <c r="I248" s="2">
        <f t="shared" si="3"/>
        <v>5.1835660922143305E-2</v>
      </c>
      <c r="J248" s="2">
        <f>Table1[[#This Row],[Orders]]/H241-1</f>
        <v>1.7803444891387521E-2</v>
      </c>
      <c r="K248" s="2">
        <f>Table3[[#This Row],[Total]]/'Channel wise traffic'!L241-1</f>
        <v>8.3333329336271023E-2</v>
      </c>
      <c r="L248" s="2">
        <f>Table1[[#This Row],[Overall conversion]]/I241-1</f>
        <v>-6.048916245671776E-2</v>
      </c>
      <c r="M248" s="2">
        <f>Table1[[#This Row],[Menu]]/Table1[[#This Row],[Listing]]</f>
        <v>0.25249997409903835</v>
      </c>
      <c r="N248" s="2">
        <f>Table1[[#This Row],[Carts]]/Table1[[#This Row],[Menu]]</f>
        <v>0.37999987024311704</v>
      </c>
      <c r="O248" s="2">
        <f>Table1[[#This Row],[Payments]]/Table1[[#This Row],[Carts]]</f>
        <v>0.6935000177654399</v>
      </c>
      <c r="P248" s="2">
        <f>Table1[[#This Row],[Orders]]/Table1[[#This Row],[Payments]]</f>
        <v>0.77899985627824531</v>
      </c>
    </row>
    <row r="249" spans="2:16" x14ac:dyDescent="0.2">
      <c r="B249" s="15">
        <v>43712</v>
      </c>
      <c r="C249" s="27" t="str">
        <f>TEXT(Table1[[#This Row],[Date]],"dddd")</f>
        <v>Wednesday</v>
      </c>
      <c r="D249" s="1">
        <v>22368860</v>
      </c>
      <c r="E249" s="1">
        <v>5592215</v>
      </c>
      <c r="F249" s="1">
        <v>2259254</v>
      </c>
      <c r="G249" s="1">
        <v>1566793</v>
      </c>
      <c r="H249" s="1">
        <v>1310465</v>
      </c>
      <c r="I249" s="2">
        <f t="shared" si="3"/>
        <v>5.8584344486039969E-2</v>
      </c>
      <c r="J249" s="2">
        <f>Table1[[#This Row],[Orders]]/H242-1</f>
        <v>-7.7849068606202554E-2</v>
      </c>
      <c r="K249" s="2">
        <f>Table3[[#This Row],[Total]]/'Channel wise traffic'!L242-1</f>
        <v>1.980199148273698E-2</v>
      </c>
      <c r="L249" s="2">
        <f>Table1[[#This Row],[Overall conversion]]/I242-1</f>
        <v>-9.575492033928612E-2</v>
      </c>
      <c r="M249" s="2">
        <f>Table1[[#This Row],[Menu]]/Table1[[#This Row],[Listing]]</f>
        <v>0.25</v>
      </c>
      <c r="N249" s="2">
        <f>Table1[[#This Row],[Carts]]/Table1[[#This Row],[Menu]]</f>
        <v>0.40399984621478252</v>
      </c>
      <c r="O249" s="2">
        <f>Table1[[#This Row],[Payments]]/Table1[[#This Row],[Carts]]</f>
        <v>0.69350015536101739</v>
      </c>
      <c r="P249" s="2">
        <f>Table1[[#This Row],[Orders]]/Table1[[#This Row],[Payments]]</f>
        <v>0.83639957543849119</v>
      </c>
    </row>
    <row r="250" spans="2:16" x14ac:dyDescent="0.2">
      <c r="B250" s="15">
        <v>43713</v>
      </c>
      <c r="C250" s="39" t="str">
        <f>TEXT(Table1[[#This Row],[Date]],"dddd")</f>
        <v>Thursday</v>
      </c>
      <c r="D250" s="1">
        <v>20631473</v>
      </c>
      <c r="E250" s="1">
        <v>5261025</v>
      </c>
      <c r="F250" s="1">
        <v>2146498</v>
      </c>
      <c r="G250" s="1">
        <v>1598282</v>
      </c>
      <c r="H250" s="1">
        <v>1284380</v>
      </c>
      <c r="I250" s="2">
        <f t="shared" si="3"/>
        <v>6.22534319289757E-2</v>
      </c>
      <c r="J250" s="2">
        <f>Table1[[#This Row],[Orders]]/H243-1</f>
        <v>-1.9872239532180869E-2</v>
      </c>
      <c r="K250" s="2">
        <f>Table3[[#This Row],[Total]]/'Channel wise traffic'!L243-1</f>
        <v>-3.0612237226795957E-2</v>
      </c>
      <c r="L250" s="2">
        <f>Table1[[#This Row],[Overall conversion]]/I243-1</f>
        <v>1.1079153928673646E-2</v>
      </c>
      <c r="M250" s="2">
        <f>Table1[[#This Row],[Menu]]/Table1[[#This Row],[Listing]]</f>
        <v>0.25499997019117343</v>
      </c>
      <c r="N250" s="2">
        <f>Table1[[#This Row],[Carts]]/Table1[[#This Row],[Menu]]</f>
        <v>0.40799996198459426</v>
      </c>
      <c r="O250" s="2">
        <f>Table1[[#This Row],[Payments]]/Table1[[#This Row],[Carts]]</f>
        <v>0.74459980861850328</v>
      </c>
      <c r="P250" s="2">
        <f>Table1[[#This Row],[Orders]]/Table1[[#This Row],[Payments]]</f>
        <v>0.80360036589287742</v>
      </c>
    </row>
    <row r="251" spans="2:16" x14ac:dyDescent="0.2">
      <c r="B251" s="15">
        <v>43714</v>
      </c>
      <c r="C251" s="40" t="str">
        <f>TEXT(Table1[[#This Row],[Date]],"dddd")</f>
        <v>Friday</v>
      </c>
      <c r="D251" s="1">
        <v>20848646</v>
      </c>
      <c r="E251" s="1">
        <v>5264283</v>
      </c>
      <c r="F251" s="1">
        <v>2084656</v>
      </c>
      <c r="G251" s="1">
        <v>1460927</v>
      </c>
      <c r="H251" s="1">
        <v>1233898</v>
      </c>
      <c r="I251" s="2">
        <f t="shared" si="3"/>
        <v>5.9183603577901416E-2</v>
      </c>
      <c r="J251" s="2">
        <f>Table1[[#This Row],[Orders]]/H244-1</f>
        <v>1.9166708653638898E-2</v>
      </c>
      <c r="K251" s="2">
        <f>Table3[[#This Row],[Total]]/'Channel wise traffic'!L244-1</f>
        <v>-4.950491032145643E-2</v>
      </c>
      <c r="L251" s="2">
        <f>Table1[[#This Row],[Overall conversion]]/I244-1</f>
        <v>7.2248309081100803E-2</v>
      </c>
      <c r="M251" s="2">
        <f>Table1[[#This Row],[Menu]]/Table1[[#This Row],[Listing]]</f>
        <v>0.25249999448405425</v>
      </c>
      <c r="N251" s="2">
        <f>Table1[[#This Row],[Carts]]/Table1[[#This Row],[Menu]]</f>
        <v>0.3959999870827613</v>
      </c>
      <c r="O251" s="2">
        <f>Table1[[#This Row],[Payments]]/Table1[[#This Row],[Carts]]</f>
        <v>0.70080003607309793</v>
      </c>
      <c r="P251" s="2">
        <f>Table1[[#This Row],[Orders]]/Table1[[#This Row],[Payments]]</f>
        <v>0.84459935369802874</v>
      </c>
    </row>
    <row r="252" spans="2:16" x14ac:dyDescent="0.2">
      <c r="B252" s="15">
        <v>43715</v>
      </c>
      <c r="C252" s="38" t="str">
        <f>TEXT(Table1[[#This Row],[Date]],"dddd")</f>
        <v>Saturday</v>
      </c>
      <c r="D252" s="1">
        <v>46685340</v>
      </c>
      <c r="E252" s="1">
        <v>9313725</v>
      </c>
      <c r="F252" s="1">
        <v>3135000</v>
      </c>
      <c r="G252" s="1">
        <v>2025210</v>
      </c>
      <c r="H252" s="1">
        <v>1500680</v>
      </c>
      <c r="I252" s="2">
        <f t="shared" si="3"/>
        <v>3.2144566152886536E-2</v>
      </c>
      <c r="J252" s="2">
        <f>Table1[[#This Row],[Orders]]/H245-1</f>
        <v>-9.7887729498568721E-2</v>
      </c>
      <c r="K252" s="2">
        <f>Table3[[#This Row],[Total]]/'Channel wise traffic'!L245-1</f>
        <v>2.9702959596478395E-2</v>
      </c>
      <c r="L252" s="2">
        <f>Table1[[#This Row],[Overall conversion]]/I245-1</f>
        <v>-0.12391018917833363</v>
      </c>
      <c r="M252" s="2">
        <f>Table1[[#This Row],[Menu]]/Table1[[#This Row],[Listing]]</f>
        <v>0.19949999293139989</v>
      </c>
      <c r="N252" s="2">
        <f>Table1[[#This Row],[Carts]]/Table1[[#This Row],[Menu]]</f>
        <v>0.3366000177157904</v>
      </c>
      <c r="O252" s="2">
        <f>Table1[[#This Row],[Payments]]/Table1[[#This Row],[Carts]]</f>
        <v>0.64600000000000002</v>
      </c>
      <c r="P252" s="2">
        <f>Table1[[#This Row],[Orders]]/Table1[[#This Row],[Payments]]</f>
        <v>0.74099969879666805</v>
      </c>
    </row>
    <row r="253" spans="2:16" x14ac:dyDescent="0.2">
      <c r="B253" s="15">
        <v>43716</v>
      </c>
      <c r="C253" s="41" t="str">
        <f>TEXT(Table1[[#This Row],[Date]],"dddd")</f>
        <v>Sunday</v>
      </c>
      <c r="D253" s="1">
        <v>43094160</v>
      </c>
      <c r="E253" s="1">
        <v>9230769</v>
      </c>
      <c r="F253" s="1">
        <v>3169846</v>
      </c>
      <c r="G253" s="1">
        <v>2133940</v>
      </c>
      <c r="H253" s="1">
        <v>1697763</v>
      </c>
      <c r="I253" s="2">
        <f t="shared" si="3"/>
        <v>3.9396591092621364E-2</v>
      </c>
      <c r="J253" s="2">
        <f>Table1[[#This Row],[Orders]]/H246-1</f>
        <v>2.2263527915664216E-2</v>
      </c>
      <c r="K253" s="2">
        <f>Table3[[#This Row],[Total]]/'Channel wise traffic'!L246-1</f>
        <v>1.0526304435092948E-2</v>
      </c>
      <c r="L253" s="2">
        <f>Table1[[#This Row],[Overall conversion]]/I246-1</f>
        <v>1.1614961360688625E-2</v>
      </c>
      <c r="M253" s="2">
        <f>Table1[[#This Row],[Menu]]/Table1[[#This Row],[Listing]]</f>
        <v>0.21419999832923997</v>
      </c>
      <c r="N253" s="2">
        <f>Table1[[#This Row],[Carts]]/Table1[[#This Row],[Menu]]</f>
        <v>0.34339999191833315</v>
      </c>
      <c r="O253" s="2">
        <f>Table1[[#This Row],[Payments]]/Table1[[#This Row],[Carts]]</f>
        <v>0.67319989677731973</v>
      </c>
      <c r="P253" s="2">
        <f>Table1[[#This Row],[Orders]]/Table1[[#This Row],[Payments]]</f>
        <v>0.79560015745522372</v>
      </c>
    </row>
    <row r="254" spans="2:16" x14ac:dyDescent="0.2">
      <c r="B254" s="15">
        <v>43717</v>
      </c>
      <c r="C254" s="29" t="str">
        <f>TEXT(Table1[[#This Row],[Date]],"dddd")</f>
        <v>Monday</v>
      </c>
      <c r="D254" s="1">
        <v>21717340</v>
      </c>
      <c r="E254" s="1">
        <v>5375041</v>
      </c>
      <c r="F254" s="1">
        <v>2257517</v>
      </c>
      <c r="G254" s="1">
        <v>1697427</v>
      </c>
      <c r="H254" s="1">
        <v>1419728</v>
      </c>
      <c r="I254" s="2">
        <f t="shared" si="3"/>
        <v>6.5373015295611708E-2</v>
      </c>
      <c r="J254" s="2">
        <f>Table1[[#This Row],[Orders]]/H247-1</f>
        <v>6.3144139792796983E-2</v>
      </c>
      <c r="K254" s="2">
        <f>Table3[[#This Row],[Total]]/'Channel wise traffic'!L247-1</f>
        <v>-4.7619051795569911E-2</v>
      </c>
      <c r="L254" s="2">
        <f>Table1[[#This Row],[Overall conversion]]/I247-1</f>
        <v>0.11630134678243675</v>
      </c>
      <c r="M254" s="2">
        <f>Table1[[#This Row],[Menu]]/Table1[[#This Row],[Listing]]</f>
        <v>0.24749997006999935</v>
      </c>
      <c r="N254" s="2">
        <f>Table1[[#This Row],[Carts]]/Table1[[#This Row],[Menu]]</f>
        <v>0.41999995907007964</v>
      </c>
      <c r="O254" s="2">
        <f>Table1[[#This Row],[Payments]]/Table1[[#This Row],[Carts]]</f>
        <v>0.75189998569224503</v>
      </c>
      <c r="P254" s="2">
        <f>Table1[[#This Row],[Orders]]/Table1[[#This Row],[Payments]]</f>
        <v>0.83640003369806182</v>
      </c>
    </row>
    <row r="255" spans="2:16" x14ac:dyDescent="0.2">
      <c r="B255" s="15">
        <v>43718</v>
      </c>
      <c r="C255" s="30" t="str">
        <f>TEXT(Table1[[#This Row],[Date]],"dddd")</f>
        <v>Tuesday</v>
      </c>
      <c r="D255" s="1">
        <v>22368860</v>
      </c>
      <c r="E255" s="1">
        <v>5480370</v>
      </c>
      <c r="F255" s="1">
        <v>2126383</v>
      </c>
      <c r="G255" s="1">
        <v>1505692</v>
      </c>
      <c r="H255" s="1">
        <v>1185281</v>
      </c>
      <c r="I255" s="2">
        <f t="shared" si="3"/>
        <v>5.2987993129734817E-2</v>
      </c>
      <c r="J255" s="2">
        <f>Table1[[#This Row],[Orders]]/H248-1</f>
        <v>1.2401324949050219E-2</v>
      </c>
      <c r="K255" s="2">
        <f>Table3[[#This Row],[Total]]/'Channel wise traffic'!L248-1</f>
        <v>-9.6154118616319506E-3</v>
      </c>
      <c r="L255" s="2">
        <f>Table1[[#This Row],[Overall conversion]]/I248-1</f>
        <v>2.2230491269751518E-2</v>
      </c>
      <c r="M255" s="2">
        <f>Table1[[#This Row],[Menu]]/Table1[[#This Row],[Listing]]</f>
        <v>0.24499996870649643</v>
      </c>
      <c r="N255" s="2">
        <f>Table1[[#This Row],[Carts]]/Table1[[#This Row],[Menu]]</f>
        <v>0.38799989781711819</v>
      </c>
      <c r="O255" s="2">
        <f>Table1[[#This Row],[Payments]]/Table1[[#This Row],[Carts]]</f>
        <v>0.70810009297478393</v>
      </c>
      <c r="P255" s="2">
        <f>Table1[[#This Row],[Orders]]/Table1[[#This Row],[Payments]]</f>
        <v>0.7872001710841261</v>
      </c>
    </row>
    <row r="256" spans="2:16" x14ac:dyDescent="0.2">
      <c r="B256" s="15">
        <v>43719</v>
      </c>
      <c r="C256" s="27" t="str">
        <f>TEXT(Table1[[#This Row],[Date]],"dddd")</f>
        <v>Wednesday</v>
      </c>
      <c r="D256" s="1">
        <v>21065820</v>
      </c>
      <c r="E256" s="1">
        <v>5055796</v>
      </c>
      <c r="F256" s="1">
        <v>1981872</v>
      </c>
      <c r="G256" s="1">
        <v>1504637</v>
      </c>
      <c r="H256" s="1">
        <v>1246140</v>
      </c>
      <c r="I256" s="2">
        <f t="shared" si="3"/>
        <v>5.9154592605462311E-2</v>
      </c>
      <c r="J256" s="2">
        <f>Table1[[#This Row],[Orders]]/H249-1</f>
        <v>-4.9085629909993767E-2</v>
      </c>
      <c r="K256" s="2">
        <f>Table3[[#This Row],[Total]]/'Channel wise traffic'!L249-1</f>
        <v>-5.8252370326638991E-2</v>
      </c>
      <c r="L256" s="2">
        <f>Table1[[#This Row],[Overall conversion]]/I249-1</f>
        <v>9.7337970480873004E-3</v>
      </c>
      <c r="M256" s="2">
        <f>Table1[[#This Row],[Menu]]/Table1[[#This Row],[Listing]]</f>
        <v>0.2399999620237902</v>
      </c>
      <c r="N256" s="2">
        <f>Table1[[#This Row],[Carts]]/Table1[[#This Row],[Menu]]</f>
        <v>0.39199999367063071</v>
      </c>
      <c r="O256" s="2">
        <f>Table1[[#This Row],[Payments]]/Table1[[#This Row],[Carts]]</f>
        <v>0.75919988778286385</v>
      </c>
      <c r="P256" s="2">
        <f>Table1[[#This Row],[Orders]]/Table1[[#This Row],[Payments]]</f>
        <v>0.82819975847995231</v>
      </c>
    </row>
    <row r="257" spans="2:16" x14ac:dyDescent="0.2">
      <c r="B257" s="15">
        <v>43720</v>
      </c>
      <c r="C257" s="39" t="str">
        <f>TEXT(Table1[[#This Row],[Date]],"dddd")</f>
        <v>Thursday</v>
      </c>
      <c r="D257" s="1">
        <v>20848646</v>
      </c>
      <c r="E257" s="1">
        <v>5160040</v>
      </c>
      <c r="F257" s="1">
        <v>2022735</v>
      </c>
      <c r="G257" s="1">
        <v>1535660</v>
      </c>
      <c r="H257" s="1">
        <v>1309611</v>
      </c>
      <c r="I257" s="2">
        <f t="shared" si="3"/>
        <v>6.2815158356087003E-2</v>
      </c>
      <c r="J257" s="2">
        <f>Table1[[#This Row],[Orders]]/H250-1</f>
        <v>1.9644497734315314E-2</v>
      </c>
      <c r="K257" s="2">
        <f>Table3[[#This Row],[Total]]/'Channel wise traffic'!L250-1</f>
        <v>1.0526296911824717E-2</v>
      </c>
      <c r="L257" s="2">
        <f>Table1[[#This Row],[Overall conversion]]/I250-1</f>
        <v>9.0232202419324725E-3</v>
      </c>
      <c r="M257" s="2">
        <f>Table1[[#This Row],[Menu]]/Table1[[#This Row],[Listing]]</f>
        <v>0.24750000551594573</v>
      </c>
      <c r="N257" s="2">
        <f>Table1[[#This Row],[Carts]]/Table1[[#This Row],[Menu]]</f>
        <v>0.39199986821807581</v>
      </c>
      <c r="O257" s="2">
        <f>Table1[[#This Row],[Payments]]/Table1[[#This Row],[Carts]]</f>
        <v>0.75919979631538481</v>
      </c>
      <c r="P257" s="2">
        <f>Table1[[#This Row],[Orders]]/Table1[[#This Row],[Payments]]</f>
        <v>0.852800098980243</v>
      </c>
    </row>
    <row r="258" spans="2:16" x14ac:dyDescent="0.2">
      <c r="B258" s="15">
        <v>43721</v>
      </c>
      <c r="C258" s="40" t="str">
        <f>TEXT(Table1[[#This Row],[Date]],"dddd")</f>
        <v>Friday</v>
      </c>
      <c r="D258" s="1">
        <v>22803207</v>
      </c>
      <c r="E258" s="1">
        <v>5985841</v>
      </c>
      <c r="F258" s="1">
        <v>2322506</v>
      </c>
      <c r="G258" s="1">
        <v>1610658</v>
      </c>
      <c r="H258" s="1">
        <v>1360362</v>
      </c>
      <c r="I258" s="2">
        <f t="shared" si="3"/>
        <v>5.9656608826995257E-2</v>
      </c>
      <c r="J258" s="2">
        <f>Table1[[#This Row],[Orders]]/H251-1</f>
        <v>0.10249145391272219</v>
      </c>
      <c r="K258" s="2">
        <f>Table3[[#This Row],[Total]]/'Channel wise traffic'!L251-1</f>
        <v>9.3749977516524474E-2</v>
      </c>
      <c r="L258" s="2">
        <f>Table1[[#This Row],[Overall conversion]]/I251-1</f>
        <v>7.9921670952536328E-3</v>
      </c>
      <c r="M258" s="2">
        <f>Table1[[#This Row],[Menu]]/Table1[[#This Row],[Listing]]</f>
        <v>0.26249996327270986</v>
      </c>
      <c r="N258" s="2">
        <f>Table1[[#This Row],[Carts]]/Table1[[#This Row],[Menu]]</f>
        <v>0.387999948545242</v>
      </c>
      <c r="O258" s="2">
        <f>Table1[[#This Row],[Payments]]/Table1[[#This Row],[Carts]]</f>
        <v>0.69350003832067608</v>
      </c>
      <c r="P258" s="2">
        <f>Table1[[#This Row],[Orders]]/Table1[[#This Row],[Payments]]</f>
        <v>0.84460015720283266</v>
      </c>
    </row>
    <row r="259" spans="2:16" x14ac:dyDescent="0.2">
      <c r="B259" s="15">
        <v>43722</v>
      </c>
      <c r="C259" s="38" t="str">
        <f>TEXT(Table1[[#This Row],[Date]],"dddd")</f>
        <v>Saturday</v>
      </c>
      <c r="D259" s="1">
        <v>44440853</v>
      </c>
      <c r="E259" s="1">
        <v>9332579</v>
      </c>
      <c r="F259" s="1">
        <v>1396153</v>
      </c>
      <c r="G259" s="1">
        <v>939890</v>
      </c>
      <c r="H259" s="1">
        <v>696459</v>
      </c>
      <c r="I259" s="2">
        <f t="shared" si="3"/>
        <v>1.5671593882322647E-2</v>
      </c>
      <c r="J259" s="2">
        <f>Table1[[#This Row],[Orders]]/H252-1</f>
        <v>-0.53590439000986212</v>
      </c>
      <c r="K259" s="2">
        <f>Table3[[#This Row],[Total]]/'Channel wise traffic'!L252-1</f>
        <v>-4.8076934816731254E-2</v>
      </c>
      <c r="L259" s="2">
        <f>Table1[[#This Row],[Overall conversion]]/I252-1</f>
        <v>-0.51246522327334754</v>
      </c>
      <c r="M259" s="2">
        <f>Table1[[#This Row],[Menu]]/Table1[[#This Row],[Listing]]</f>
        <v>0.20999999707476361</v>
      </c>
      <c r="N259" s="2">
        <f>Table1[[#This Row],[Carts]]/Table1[[#This Row],[Menu]]</f>
        <v>0.14959991230719827</v>
      </c>
      <c r="O259" s="2">
        <f>Table1[[#This Row],[Payments]]/Table1[[#This Row],[Carts]]</f>
        <v>0.67319985703572605</v>
      </c>
      <c r="P259" s="2">
        <f>Table1[[#This Row],[Orders]]/Table1[[#This Row],[Payments]]</f>
        <v>0.74100054261668924</v>
      </c>
    </row>
    <row r="260" spans="2:16" x14ac:dyDescent="0.2">
      <c r="B260" s="15">
        <v>43723</v>
      </c>
      <c r="C260" s="41" t="str">
        <f>TEXT(Table1[[#This Row],[Date]],"dddd")</f>
        <v>Sunday</v>
      </c>
      <c r="D260" s="1">
        <v>46236443</v>
      </c>
      <c r="E260" s="1">
        <v>9515460</v>
      </c>
      <c r="F260" s="1">
        <v>3364666</v>
      </c>
      <c r="G260" s="1">
        <v>2333732</v>
      </c>
      <c r="H260" s="1">
        <v>1856717</v>
      </c>
      <c r="I260" s="2">
        <f t="shared" ref="I260:I323" si="4">H260/D260</f>
        <v>4.0157003426928843E-2</v>
      </c>
      <c r="J260" s="2">
        <f>Table1[[#This Row],[Orders]]/H253-1</f>
        <v>9.3625553154356611E-2</v>
      </c>
      <c r="K260" s="2">
        <f>Table3[[#This Row],[Total]]/'Channel wise traffic'!L253-1</f>
        <v>7.2916681653230064E-2</v>
      </c>
      <c r="L260" s="2">
        <f>Table1[[#This Row],[Overall conversion]]/I253-1</f>
        <v>1.9301475412422109E-2</v>
      </c>
      <c r="M260" s="2">
        <f>Table1[[#This Row],[Menu]]/Table1[[#This Row],[Listing]]</f>
        <v>0.20580000066181561</v>
      </c>
      <c r="N260" s="2">
        <f>Table1[[#This Row],[Carts]]/Table1[[#This Row],[Menu]]</f>
        <v>0.35359993105955989</v>
      </c>
      <c r="O260" s="2">
        <f>Table1[[#This Row],[Payments]]/Table1[[#This Row],[Carts]]</f>
        <v>0.69359989966314639</v>
      </c>
      <c r="P260" s="2">
        <f>Table1[[#This Row],[Orders]]/Table1[[#This Row],[Payments]]</f>
        <v>0.79559992321311956</v>
      </c>
    </row>
    <row r="261" spans="2:16" x14ac:dyDescent="0.2">
      <c r="B261" s="15">
        <v>43724</v>
      </c>
      <c r="C261" s="29" t="str">
        <f>TEXT(Table1[[#This Row],[Date]],"dddd")</f>
        <v>Monday</v>
      </c>
      <c r="D261" s="1">
        <v>20631473</v>
      </c>
      <c r="E261" s="1">
        <v>5106289</v>
      </c>
      <c r="F261" s="1">
        <v>1960815</v>
      </c>
      <c r="G261" s="1">
        <v>1445709</v>
      </c>
      <c r="H261" s="1">
        <v>1161771</v>
      </c>
      <c r="I261" s="2">
        <f t="shared" si="4"/>
        <v>5.631061824814932E-2</v>
      </c>
      <c r="J261" s="2">
        <f>Table1[[#This Row],[Orders]]/H254-1</f>
        <v>-0.18169466263960421</v>
      </c>
      <c r="K261" s="2">
        <f>Table3[[#This Row],[Total]]/'Channel wise traffic'!L254-1</f>
        <v>-4.9999958558456847E-2</v>
      </c>
      <c r="L261" s="2">
        <f>Table1[[#This Row],[Overall conversion]]/I254-1</f>
        <v>-0.1386259606732676</v>
      </c>
      <c r="M261" s="2">
        <f>Table1[[#This Row],[Menu]]/Table1[[#This Row],[Listing]]</f>
        <v>0.24749997249348119</v>
      </c>
      <c r="N261" s="2">
        <f>Table1[[#This Row],[Carts]]/Table1[[#This Row],[Menu]]</f>
        <v>0.38400000470008649</v>
      </c>
      <c r="O261" s="2">
        <f>Table1[[#This Row],[Payments]]/Table1[[#This Row],[Carts]]</f>
        <v>0.73730005125419784</v>
      </c>
      <c r="P261" s="2">
        <f>Table1[[#This Row],[Orders]]/Table1[[#This Row],[Payments]]</f>
        <v>0.80359947956331457</v>
      </c>
    </row>
    <row r="262" spans="2:16" x14ac:dyDescent="0.2">
      <c r="B262" s="15">
        <v>43725</v>
      </c>
      <c r="C262" s="30" t="str">
        <f>TEXT(Table1[[#This Row],[Date]],"dddd")</f>
        <v>Tuesday</v>
      </c>
      <c r="D262" s="1">
        <v>22368860</v>
      </c>
      <c r="E262" s="1">
        <v>5312604</v>
      </c>
      <c r="F262" s="1">
        <v>2188793</v>
      </c>
      <c r="G262" s="1">
        <v>1581840</v>
      </c>
      <c r="H262" s="1">
        <v>1361964</v>
      </c>
      <c r="I262" s="2">
        <f t="shared" si="4"/>
        <v>6.0886607542807281E-2</v>
      </c>
      <c r="J262" s="2">
        <f>Table1[[#This Row],[Orders]]/H255-1</f>
        <v>0.14906423033862848</v>
      </c>
      <c r="K262" s="2">
        <f>Table3[[#This Row],[Total]]/'Channel wise traffic'!L255-1</f>
        <v>0</v>
      </c>
      <c r="L262" s="2">
        <f>Table1[[#This Row],[Overall conversion]]/I255-1</f>
        <v>0.1490642303386287</v>
      </c>
      <c r="M262" s="2">
        <f>Table1[[#This Row],[Menu]]/Table1[[#This Row],[Listing]]</f>
        <v>0.23749998882374873</v>
      </c>
      <c r="N262" s="2">
        <f>Table1[[#This Row],[Carts]]/Table1[[#This Row],[Menu]]</f>
        <v>0.41200002861120461</v>
      </c>
      <c r="O262" s="2">
        <f>Table1[[#This Row],[Payments]]/Table1[[#This Row],[Carts]]</f>
        <v>0.72269967968647564</v>
      </c>
      <c r="P262" s="2">
        <f>Table1[[#This Row],[Orders]]/Table1[[#This Row],[Payments]]</f>
        <v>0.86099984827795484</v>
      </c>
    </row>
    <row r="263" spans="2:16" x14ac:dyDescent="0.2">
      <c r="B263" s="15">
        <v>43726</v>
      </c>
      <c r="C263" s="27" t="str">
        <f>TEXT(Table1[[#This Row],[Date]],"dddd")</f>
        <v>Wednesday</v>
      </c>
      <c r="D263" s="1">
        <v>21500167</v>
      </c>
      <c r="E263" s="1">
        <v>5643793</v>
      </c>
      <c r="F263" s="1">
        <v>2144641</v>
      </c>
      <c r="G263" s="1">
        <v>1502964</v>
      </c>
      <c r="H263" s="1">
        <v>1195458</v>
      </c>
      <c r="I263" s="2">
        <f t="shared" si="4"/>
        <v>5.5602265787051797E-2</v>
      </c>
      <c r="J263" s="2">
        <f>Table1[[#This Row],[Orders]]/H256-1</f>
        <v>-4.0671192642881215E-2</v>
      </c>
      <c r="K263" s="2">
        <f>Table3[[#This Row],[Total]]/'Channel wise traffic'!L256-1</f>
        <v>2.0618566978098496E-2</v>
      </c>
      <c r="L263" s="2">
        <f>Table1[[#This Row],[Overall conversion]]/I256-1</f>
        <v>-6.0051581152846811E-2</v>
      </c>
      <c r="M263" s="2">
        <f>Table1[[#This Row],[Menu]]/Table1[[#This Row],[Listing]]</f>
        <v>0.26249996104681417</v>
      </c>
      <c r="N263" s="2">
        <f>Table1[[#This Row],[Carts]]/Table1[[#This Row],[Menu]]</f>
        <v>0.37999993975682667</v>
      </c>
      <c r="O263" s="2">
        <f>Table1[[#This Row],[Payments]]/Table1[[#This Row],[Carts]]</f>
        <v>0.70079980752023296</v>
      </c>
      <c r="P263" s="2">
        <f>Table1[[#This Row],[Orders]]/Table1[[#This Row],[Payments]]</f>
        <v>0.79540028902887894</v>
      </c>
    </row>
    <row r="264" spans="2:16" x14ac:dyDescent="0.2">
      <c r="B264" s="15">
        <v>43727</v>
      </c>
      <c r="C264" s="39" t="str">
        <f>TEXT(Table1[[#This Row],[Date]],"dddd")</f>
        <v>Thursday</v>
      </c>
      <c r="D264" s="1">
        <v>21282993</v>
      </c>
      <c r="E264" s="1">
        <v>5054710</v>
      </c>
      <c r="F264" s="1">
        <v>2062322</v>
      </c>
      <c r="G264" s="1">
        <v>1535605</v>
      </c>
      <c r="H264" s="1">
        <v>1259196</v>
      </c>
      <c r="I264" s="2">
        <f t="shared" si="4"/>
        <v>5.9164422973780051E-2</v>
      </c>
      <c r="J264" s="2">
        <f>Table1[[#This Row],[Orders]]/H257-1</f>
        <v>-3.849616412812662E-2</v>
      </c>
      <c r="K264" s="2">
        <f>Table3[[#This Row],[Total]]/'Channel wise traffic'!L257-1</f>
        <v>2.0833344325254632E-2</v>
      </c>
      <c r="L264" s="2">
        <f>Table1[[#This Row],[Overall conversion]]/I257-1</f>
        <v>-5.8118700610633511E-2</v>
      </c>
      <c r="M264" s="2">
        <f>Table1[[#This Row],[Menu]]/Table1[[#This Row],[Listing]]</f>
        <v>0.2374999606493316</v>
      </c>
      <c r="N264" s="2">
        <f>Table1[[#This Row],[Carts]]/Table1[[#This Row],[Menu]]</f>
        <v>0.4080000633072916</v>
      </c>
      <c r="O264" s="2">
        <f>Table1[[#This Row],[Payments]]/Table1[[#This Row],[Carts]]</f>
        <v>0.74460001881374493</v>
      </c>
      <c r="P264" s="2">
        <f>Table1[[#This Row],[Orders]]/Table1[[#This Row],[Payments]]</f>
        <v>0.81999993487908673</v>
      </c>
    </row>
    <row r="265" spans="2:16" x14ac:dyDescent="0.2">
      <c r="B265" s="15">
        <v>43728</v>
      </c>
      <c r="C265" s="40" t="str">
        <f>TEXT(Table1[[#This Row],[Date]],"dddd")</f>
        <v>Friday</v>
      </c>
      <c r="D265" s="1">
        <v>21282993</v>
      </c>
      <c r="E265" s="1">
        <v>5107918</v>
      </c>
      <c r="F265" s="1">
        <v>2043167</v>
      </c>
      <c r="G265" s="1">
        <v>1506427</v>
      </c>
      <c r="H265" s="1">
        <v>1235270</v>
      </c>
      <c r="I265" s="2">
        <f t="shared" si="4"/>
        <v>5.8040238983304654E-2</v>
      </c>
      <c r="J265" s="2">
        <f>Table1[[#This Row],[Orders]]/H258-1</f>
        <v>-9.1954935524514836E-2</v>
      </c>
      <c r="K265" s="2">
        <f>Table3[[#This Row],[Total]]/'Channel wise traffic'!L258-1</f>
        <v>-6.6666637431010201E-2</v>
      </c>
      <c r="L265" s="2">
        <f>Table1[[#This Row],[Overall conversion]]/I258-1</f>
        <v>-2.7094564633703744E-2</v>
      </c>
      <c r="M265" s="2">
        <f>Table1[[#This Row],[Menu]]/Table1[[#This Row],[Listing]]</f>
        <v>0.23999998496452074</v>
      </c>
      <c r="N265" s="2">
        <f>Table1[[#This Row],[Carts]]/Table1[[#This Row],[Menu]]</f>
        <v>0.39999996084510364</v>
      </c>
      <c r="O265" s="2">
        <f>Table1[[#This Row],[Payments]]/Table1[[#This Row],[Carts]]</f>
        <v>0.73729998575740507</v>
      </c>
      <c r="P265" s="2">
        <f>Table1[[#This Row],[Orders]]/Table1[[#This Row],[Payments]]</f>
        <v>0.8199999070648627</v>
      </c>
    </row>
    <row r="266" spans="2:16" x14ac:dyDescent="0.2">
      <c r="B266" s="15">
        <v>43729</v>
      </c>
      <c r="C266" s="38" t="str">
        <f>TEXT(Table1[[#This Row],[Date]],"dddd")</f>
        <v>Saturday</v>
      </c>
      <c r="D266" s="1">
        <v>43991955</v>
      </c>
      <c r="E266" s="1">
        <v>8868778</v>
      </c>
      <c r="F266" s="1">
        <v>3045538</v>
      </c>
      <c r="G266" s="1">
        <v>1967417</v>
      </c>
      <c r="H266" s="1">
        <v>1473202</v>
      </c>
      <c r="I266" s="2">
        <f t="shared" si="4"/>
        <v>3.3487986610279082E-2</v>
      </c>
      <c r="J266" s="2">
        <f>Table1[[#This Row],[Orders]]/H259-1</f>
        <v>1.1152745531323451</v>
      </c>
      <c r="K266" s="2">
        <f>Table3[[#This Row],[Total]]/'Channel wise traffic'!L259-1</f>
        <v>-1.0100976689217722E-2</v>
      </c>
      <c r="L266" s="2">
        <f>Table1[[#This Row],[Overall conversion]]/I259-1</f>
        <v>1.1368590113895878</v>
      </c>
      <c r="M266" s="2">
        <f>Table1[[#This Row],[Menu]]/Table1[[#This Row],[Listing]]</f>
        <v>0.2015999970903771</v>
      </c>
      <c r="N266" s="2">
        <f>Table1[[#This Row],[Carts]]/Table1[[#This Row],[Menu]]</f>
        <v>0.34339995882183544</v>
      </c>
      <c r="O266" s="2">
        <f>Table1[[#This Row],[Payments]]/Table1[[#This Row],[Carts]]</f>
        <v>0.6459998200646323</v>
      </c>
      <c r="P266" s="2">
        <f>Table1[[#This Row],[Orders]]/Table1[[#This Row],[Payments]]</f>
        <v>0.74880007644541036</v>
      </c>
    </row>
    <row r="267" spans="2:16" x14ac:dyDescent="0.2">
      <c r="B267" s="15">
        <v>43730</v>
      </c>
      <c r="C267" s="41" t="str">
        <f>TEXT(Table1[[#This Row],[Date]],"dddd")</f>
        <v>Sunday</v>
      </c>
      <c r="D267" s="1">
        <v>45787545</v>
      </c>
      <c r="E267" s="1">
        <v>9423076</v>
      </c>
      <c r="F267" s="1">
        <v>3364038</v>
      </c>
      <c r="G267" s="1">
        <v>2401923</v>
      </c>
      <c r="H267" s="1">
        <v>1892235</v>
      </c>
      <c r="I267" s="2">
        <f t="shared" si="4"/>
        <v>4.1326413110814308E-2</v>
      </c>
      <c r="J267" s="2">
        <f>Table1[[#This Row],[Orders]]/H260-1</f>
        <v>1.9129463456197149E-2</v>
      </c>
      <c r="K267" s="2">
        <f>Table3[[#This Row],[Total]]/'Channel wise traffic'!L260-1</f>
        <v>-9.7087273650668937E-3</v>
      </c>
      <c r="L267" s="2">
        <f>Table1[[#This Row],[Overall conversion]]/I260-1</f>
        <v>2.9120939913092947E-2</v>
      </c>
      <c r="M267" s="2">
        <f>Table1[[#This Row],[Menu]]/Table1[[#This Row],[Listing]]</f>
        <v>0.20579998337975972</v>
      </c>
      <c r="N267" s="2">
        <f>Table1[[#This Row],[Carts]]/Table1[[#This Row],[Menu]]</f>
        <v>0.35699998599183536</v>
      </c>
      <c r="O267" s="2">
        <f>Table1[[#This Row],[Payments]]/Table1[[#This Row],[Carts]]</f>
        <v>0.71399996076144201</v>
      </c>
      <c r="P267" s="2">
        <f>Table1[[#This Row],[Orders]]/Table1[[#This Row],[Payments]]</f>
        <v>0.78780002522978465</v>
      </c>
    </row>
    <row r="268" spans="2:16" x14ac:dyDescent="0.2">
      <c r="B268" s="15">
        <v>43731</v>
      </c>
      <c r="C268" s="29" t="str">
        <f>TEXT(Table1[[#This Row],[Date]],"dddd")</f>
        <v>Monday</v>
      </c>
      <c r="D268" s="1">
        <v>20848646</v>
      </c>
      <c r="E268" s="1">
        <v>5264283</v>
      </c>
      <c r="F268" s="1">
        <v>2189941</v>
      </c>
      <c r="G268" s="1">
        <v>1518724</v>
      </c>
      <c r="H268" s="1">
        <v>1220447</v>
      </c>
      <c r="I268" s="2">
        <f t="shared" si="4"/>
        <v>5.8538429785799997E-2</v>
      </c>
      <c r="J268" s="2">
        <f>Table1[[#This Row],[Orders]]/H261-1</f>
        <v>5.0505650425083815E-2</v>
      </c>
      <c r="K268" s="2">
        <f>Table3[[#This Row],[Total]]/'Channel wise traffic'!L261-1</f>
        <v>1.0526296911824717E-2</v>
      </c>
      <c r="L268" s="2">
        <f>Table1[[#This Row],[Overall conversion]]/I261-1</f>
        <v>3.9562903178103515E-2</v>
      </c>
      <c r="M268" s="2">
        <f>Table1[[#This Row],[Menu]]/Table1[[#This Row],[Listing]]</f>
        <v>0.25249999448405425</v>
      </c>
      <c r="N268" s="2">
        <f>Table1[[#This Row],[Carts]]/Table1[[#This Row],[Menu]]</f>
        <v>0.41599986170956232</v>
      </c>
      <c r="O268" s="2">
        <f>Table1[[#This Row],[Payments]]/Table1[[#This Row],[Carts]]</f>
        <v>0.69349996187111895</v>
      </c>
      <c r="P268" s="2">
        <f>Table1[[#This Row],[Orders]]/Table1[[#This Row],[Payments]]</f>
        <v>0.80360025916493061</v>
      </c>
    </row>
    <row r="269" spans="2:16" x14ac:dyDescent="0.2">
      <c r="B269" s="15">
        <v>43732</v>
      </c>
      <c r="C269" s="30" t="str">
        <f>TEXT(Table1[[#This Row],[Date]],"dddd")</f>
        <v>Tuesday</v>
      </c>
      <c r="D269" s="1">
        <v>21934513</v>
      </c>
      <c r="E269" s="1">
        <v>5702973</v>
      </c>
      <c r="F269" s="1">
        <v>2235565</v>
      </c>
      <c r="G269" s="1">
        <v>1615643</v>
      </c>
      <c r="H269" s="1">
        <v>1338075</v>
      </c>
      <c r="I269" s="2">
        <f t="shared" si="4"/>
        <v>6.1003177959775085E-2</v>
      </c>
      <c r="J269" s="2">
        <f>Table1[[#This Row],[Orders]]/H262-1</f>
        <v>-1.7540111192366314E-2</v>
      </c>
      <c r="K269" s="2">
        <f>Table3[[#This Row],[Total]]/'Channel wise traffic'!L262-1</f>
        <v>-1.9417486578885645E-2</v>
      </c>
      <c r="L269" s="2">
        <f>Table1[[#This Row],[Overall conversion]]/I262-1</f>
        <v>1.9145493840471151E-3</v>
      </c>
      <c r="M269" s="2">
        <f>Table1[[#This Row],[Menu]]/Table1[[#This Row],[Listing]]</f>
        <v>0.25999998267570379</v>
      </c>
      <c r="N269" s="2">
        <f>Table1[[#This Row],[Carts]]/Table1[[#This Row],[Menu]]</f>
        <v>0.39199992705559011</v>
      </c>
      <c r="O269" s="2">
        <f>Table1[[#This Row],[Payments]]/Table1[[#This Row],[Carts]]</f>
        <v>0.7227000780563303</v>
      </c>
      <c r="P269" s="2">
        <f>Table1[[#This Row],[Orders]]/Table1[[#This Row],[Payments]]</f>
        <v>0.82819967034796671</v>
      </c>
    </row>
    <row r="270" spans="2:16" x14ac:dyDescent="0.2">
      <c r="B270" s="15">
        <v>43733</v>
      </c>
      <c r="C270" s="27" t="str">
        <f>TEXT(Table1[[#This Row],[Date]],"dddd")</f>
        <v>Wednesday</v>
      </c>
      <c r="D270" s="1">
        <v>21282993</v>
      </c>
      <c r="E270" s="1">
        <v>5586785</v>
      </c>
      <c r="F270" s="1">
        <v>2279408</v>
      </c>
      <c r="G270" s="1">
        <v>1747166</v>
      </c>
      <c r="H270" s="1">
        <v>1404023</v>
      </c>
      <c r="I270" s="2">
        <f t="shared" si="4"/>
        <v>6.5969245960847703E-2</v>
      </c>
      <c r="J270" s="2">
        <f>Table1[[#This Row],[Orders]]/H263-1</f>
        <v>0.17446451485539427</v>
      </c>
      <c r="K270" s="2">
        <f>Table3[[#This Row],[Total]]/'Channel wise traffic'!L263-1</f>
        <v>-1.0101038289657804E-2</v>
      </c>
      <c r="L270" s="2">
        <f>Table1[[#This Row],[Overall conversion]]/I263-1</f>
        <v>0.18644887986219594</v>
      </c>
      <c r="M270" s="2">
        <f>Table1[[#This Row],[Menu]]/Table1[[#This Row],[Listing]]</f>
        <v>0.26249996887185933</v>
      </c>
      <c r="N270" s="2">
        <f>Table1[[#This Row],[Carts]]/Table1[[#This Row],[Menu]]</f>
        <v>0.40799994988172983</v>
      </c>
      <c r="O270" s="2">
        <f>Table1[[#This Row],[Payments]]/Table1[[#This Row],[Carts]]</f>
        <v>0.76649989821918674</v>
      </c>
      <c r="P270" s="2">
        <f>Table1[[#This Row],[Orders]]/Table1[[#This Row],[Payments]]</f>
        <v>0.80360023031583716</v>
      </c>
    </row>
    <row r="271" spans="2:16" x14ac:dyDescent="0.2">
      <c r="B271" s="15">
        <v>43734</v>
      </c>
      <c r="C271" s="39" t="str">
        <f>TEXT(Table1[[#This Row],[Date]],"dddd")</f>
        <v>Thursday</v>
      </c>
      <c r="D271" s="1">
        <v>22368860</v>
      </c>
      <c r="E271" s="1">
        <v>5424448</v>
      </c>
      <c r="F271" s="1">
        <v>2213175</v>
      </c>
      <c r="G271" s="1">
        <v>1647930</v>
      </c>
      <c r="H271" s="1">
        <v>1337789</v>
      </c>
      <c r="I271" s="2">
        <f t="shared" si="4"/>
        <v>5.9805864044926743E-2</v>
      </c>
      <c r="J271" s="2">
        <f>Table1[[#This Row],[Orders]]/H264-1</f>
        <v>6.2415223682413146E-2</v>
      </c>
      <c r="K271" s="2">
        <f>Table3[[#This Row],[Total]]/'Channel wise traffic'!L264-1</f>
        <v>5.1020364054076506E-2</v>
      </c>
      <c r="L271" s="2">
        <f>Table1[[#This Row],[Overall conversion]]/I264-1</f>
        <v>1.0841668673604143E-2</v>
      </c>
      <c r="M271" s="2">
        <f>Table1[[#This Row],[Menu]]/Table1[[#This Row],[Listing]]</f>
        <v>0.24249997541224722</v>
      </c>
      <c r="N271" s="2">
        <f>Table1[[#This Row],[Carts]]/Table1[[#This Row],[Menu]]</f>
        <v>0.40800003981971988</v>
      </c>
      <c r="O271" s="2">
        <f>Table1[[#This Row],[Payments]]/Table1[[#This Row],[Carts]]</f>
        <v>0.74459995255684708</v>
      </c>
      <c r="P271" s="2">
        <f>Table1[[#This Row],[Orders]]/Table1[[#This Row],[Payments]]</f>
        <v>0.81179965168423418</v>
      </c>
    </row>
    <row r="272" spans="2:16" x14ac:dyDescent="0.2">
      <c r="B272" s="15">
        <v>43735</v>
      </c>
      <c r="C272" s="40" t="str">
        <f>TEXT(Table1[[#This Row],[Date]],"dddd")</f>
        <v>Friday</v>
      </c>
      <c r="D272" s="1">
        <v>20848646</v>
      </c>
      <c r="E272" s="1">
        <v>5055796</v>
      </c>
      <c r="F272" s="1">
        <v>1961649</v>
      </c>
      <c r="G272" s="1">
        <v>1474964</v>
      </c>
      <c r="H272" s="1">
        <v>1197375</v>
      </c>
      <c r="I272" s="2">
        <f t="shared" si="4"/>
        <v>5.7431787176970631E-2</v>
      </c>
      <c r="J272" s="2">
        <f>Table1[[#This Row],[Orders]]/H265-1</f>
        <v>-3.0677503703643749E-2</v>
      </c>
      <c r="K272" s="2">
        <f>Table3[[#This Row],[Total]]/'Channel wise traffic'!L265-1</f>
        <v>-2.0408173813155628E-2</v>
      </c>
      <c r="L272" s="2">
        <f>Table1[[#This Row],[Overall conversion]]/I265-1</f>
        <v>-1.0483275344697396E-2</v>
      </c>
      <c r="M272" s="2">
        <f>Table1[[#This Row],[Menu]]/Table1[[#This Row],[Listing]]</f>
        <v>0.24249996858309167</v>
      </c>
      <c r="N272" s="2">
        <f>Table1[[#This Row],[Carts]]/Table1[[#This Row],[Menu]]</f>
        <v>0.38800003006450418</v>
      </c>
      <c r="O272" s="2">
        <f>Table1[[#This Row],[Payments]]/Table1[[#This Row],[Carts]]</f>
        <v>0.75190005959272022</v>
      </c>
      <c r="P272" s="2">
        <f>Table1[[#This Row],[Orders]]/Table1[[#This Row],[Payments]]</f>
        <v>0.81179947442785039</v>
      </c>
    </row>
    <row r="273" spans="2:16" x14ac:dyDescent="0.2">
      <c r="B273" s="15">
        <v>43736</v>
      </c>
      <c r="C273" s="38" t="str">
        <f>TEXT(Table1[[#This Row],[Date]],"dddd")</f>
        <v>Saturday</v>
      </c>
      <c r="D273" s="1">
        <v>43991955</v>
      </c>
      <c r="E273" s="1">
        <v>9238310</v>
      </c>
      <c r="F273" s="1">
        <v>3141025</v>
      </c>
      <c r="G273" s="1">
        <v>2135897</v>
      </c>
      <c r="H273" s="1">
        <v>1582700</v>
      </c>
      <c r="I273" s="2">
        <f t="shared" si="4"/>
        <v>3.5977032618804958E-2</v>
      </c>
      <c r="J273" s="2">
        <f>Table1[[#This Row],[Orders]]/H266-1</f>
        <v>7.4326534989770598E-2</v>
      </c>
      <c r="K273" s="2">
        <f>Table3[[#This Row],[Total]]/'Channel wise traffic'!L266-1</f>
        <v>0</v>
      </c>
      <c r="L273" s="2">
        <f>Table1[[#This Row],[Overall conversion]]/I266-1</f>
        <v>7.4326534989770598E-2</v>
      </c>
      <c r="M273" s="2">
        <f>Table1[[#This Row],[Menu]]/Table1[[#This Row],[Listing]]</f>
        <v>0.20999998749771406</v>
      </c>
      <c r="N273" s="2">
        <f>Table1[[#This Row],[Carts]]/Table1[[#This Row],[Menu]]</f>
        <v>0.33999995670203748</v>
      </c>
      <c r="O273" s="2">
        <f>Table1[[#This Row],[Payments]]/Table1[[#This Row],[Carts]]</f>
        <v>0.68</v>
      </c>
      <c r="P273" s="2">
        <f>Table1[[#This Row],[Orders]]/Table1[[#This Row],[Payments]]</f>
        <v>0.74100015122452068</v>
      </c>
    </row>
    <row r="274" spans="2:16" x14ac:dyDescent="0.2">
      <c r="B274" s="15">
        <v>43737</v>
      </c>
      <c r="C274" s="41" t="str">
        <f>TEXT(Table1[[#This Row],[Date]],"dddd")</f>
        <v>Sunday</v>
      </c>
      <c r="D274" s="1">
        <v>42645263</v>
      </c>
      <c r="E274" s="1">
        <v>8865950</v>
      </c>
      <c r="F274" s="1">
        <v>2984278</v>
      </c>
      <c r="G274" s="1">
        <v>1948137</v>
      </c>
      <c r="H274" s="1">
        <v>1565133</v>
      </c>
      <c r="I274" s="2">
        <f t="shared" si="4"/>
        <v>3.6701215795057938E-2</v>
      </c>
      <c r="J274" s="2">
        <f>Table1[[#This Row],[Orders]]/H267-1</f>
        <v>-0.17286542104971103</v>
      </c>
      <c r="K274" s="2">
        <f>Table3[[#This Row],[Total]]/'Channel wise traffic'!L267-1</f>
        <v>-6.8627463399216215E-2</v>
      </c>
      <c r="L274" s="2">
        <f>Table1[[#This Row],[Overall conversion]]/I267-1</f>
        <v>-0.11191867301316905</v>
      </c>
      <c r="M274" s="2">
        <f>Table1[[#This Row],[Menu]]/Table1[[#This Row],[Listing]]</f>
        <v>0.20789999583306593</v>
      </c>
      <c r="N274" s="2">
        <f>Table1[[#This Row],[Carts]]/Table1[[#This Row],[Menu]]</f>
        <v>0.33659991315087495</v>
      </c>
      <c r="O274" s="2">
        <f>Table1[[#This Row],[Payments]]/Table1[[#This Row],[Carts]]</f>
        <v>0.65280010776475916</v>
      </c>
      <c r="P274" s="2">
        <f>Table1[[#This Row],[Orders]]/Table1[[#This Row],[Payments]]</f>
        <v>0.80339986356195692</v>
      </c>
    </row>
    <row r="275" spans="2:16" x14ac:dyDescent="0.2">
      <c r="B275" s="15">
        <v>43738</v>
      </c>
      <c r="C275" s="29" t="str">
        <f>TEXT(Table1[[#This Row],[Date]],"dddd")</f>
        <v>Monday</v>
      </c>
      <c r="D275" s="1">
        <v>21717340</v>
      </c>
      <c r="E275" s="1">
        <v>5375041</v>
      </c>
      <c r="F275" s="1">
        <v>2150016</v>
      </c>
      <c r="G275" s="1">
        <v>1553817</v>
      </c>
      <c r="H275" s="1">
        <v>1235906</v>
      </c>
      <c r="I275" s="2">
        <f t="shared" si="4"/>
        <v>5.6908719023600493E-2</v>
      </c>
      <c r="J275" s="2">
        <f>Table1[[#This Row],[Orders]]/H268-1</f>
        <v>1.2666670490402376E-2</v>
      </c>
      <c r="K275" s="2">
        <f>Table3[[#This Row],[Total]]/'Channel wise traffic'!L268-1</f>
        <v>4.1666640685761536E-2</v>
      </c>
      <c r="L275" s="2">
        <f>Table1[[#This Row],[Overall conversion]]/I268-1</f>
        <v>-2.7840014980976324E-2</v>
      </c>
      <c r="M275" s="2">
        <f>Table1[[#This Row],[Menu]]/Table1[[#This Row],[Listing]]</f>
        <v>0.24749997006999935</v>
      </c>
      <c r="N275" s="2">
        <f>Table1[[#This Row],[Carts]]/Table1[[#This Row],[Menu]]</f>
        <v>0.39999992558196301</v>
      </c>
      <c r="O275" s="2">
        <f>Table1[[#This Row],[Payments]]/Table1[[#This Row],[Carts]]</f>
        <v>0.72270020316127881</v>
      </c>
      <c r="P275" s="2">
        <f>Table1[[#This Row],[Orders]]/Table1[[#This Row],[Payments]]</f>
        <v>0.79539997309850519</v>
      </c>
    </row>
    <row r="276" spans="2:16" x14ac:dyDescent="0.2">
      <c r="B276" s="15">
        <v>43739</v>
      </c>
      <c r="C276" s="30" t="str">
        <f>TEXT(Table1[[#This Row],[Date]],"dddd")</f>
        <v>Tuesday</v>
      </c>
      <c r="D276" s="1">
        <v>21934513</v>
      </c>
      <c r="E276" s="1">
        <v>5319119</v>
      </c>
      <c r="F276" s="1">
        <v>2085094</v>
      </c>
      <c r="G276" s="1">
        <v>1476455</v>
      </c>
      <c r="H276" s="1">
        <v>1174372</v>
      </c>
      <c r="I276" s="2">
        <f t="shared" si="4"/>
        <v>5.3539916751285978E-2</v>
      </c>
      <c r="J276" s="2">
        <f>Table1[[#This Row],[Orders]]/H269-1</f>
        <v>-0.12234217065560604</v>
      </c>
      <c r="K276" s="2">
        <f>Table3[[#This Row],[Total]]/'Channel wise traffic'!L269-1</f>
        <v>0</v>
      </c>
      <c r="L276" s="2">
        <f>Table1[[#This Row],[Overall conversion]]/I269-1</f>
        <v>-0.12234217065560604</v>
      </c>
      <c r="M276" s="2">
        <f>Table1[[#This Row],[Menu]]/Table1[[#This Row],[Listing]]</f>
        <v>0.24249998164992312</v>
      </c>
      <c r="N276" s="2">
        <f>Table1[[#This Row],[Carts]]/Table1[[#This Row],[Menu]]</f>
        <v>0.3919998781753144</v>
      </c>
      <c r="O276" s="2">
        <f>Table1[[#This Row],[Payments]]/Table1[[#This Row],[Carts]]</f>
        <v>0.70809997055288632</v>
      </c>
      <c r="P276" s="2">
        <f>Table1[[#This Row],[Orders]]/Table1[[#This Row],[Payments]]</f>
        <v>0.79539979206951783</v>
      </c>
    </row>
    <row r="277" spans="2:16" x14ac:dyDescent="0.2">
      <c r="B277" s="15">
        <v>43740</v>
      </c>
      <c r="C277" s="27" t="str">
        <f>TEXT(Table1[[#This Row],[Date]],"dddd")</f>
        <v>Wednesday</v>
      </c>
      <c r="D277" s="1">
        <v>21500167</v>
      </c>
      <c r="E277" s="1">
        <v>5267540</v>
      </c>
      <c r="F277" s="1">
        <v>2085946</v>
      </c>
      <c r="G277" s="1">
        <v>1461831</v>
      </c>
      <c r="H277" s="1">
        <v>1150753</v>
      </c>
      <c r="I277" s="2">
        <f t="shared" si="4"/>
        <v>5.3522979612204875E-2</v>
      </c>
      <c r="J277" s="2">
        <f>Table1[[#This Row],[Orders]]/H270-1</f>
        <v>-0.18038878280484005</v>
      </c>
      <c r="K277" s="2">
        <f>Table3[[#This Row],[Total]]/'Channel wise traffic'!L270-1</f>
        <v>1.0204110399515187E-2</v>
      </c>
      <c r="L277" s="2">
        <f>Table1[[#This Row],[Overall conversion]]/I270-1</f>
        <v>-0.18866770670729816</v>
      </c>
      <c r="M277" s="2">
        <f>Table1[[#This Row],[Menu]]/Table1[[#This Row],[Listing]]</f>
        <v>0.24499995744219102</v>
      </c>
      <c r="N277" s="2">
        <f>Table1[[#This Row],[Carts]]/Table1[[#This Row],[Menu]]</f>
        <v>0.39600003037471004</v>
      </c>
      <c r="O277" s="2">
        <f>Table1[[#This Row],[Payments]]/Table1[[#This Row],[Carts]]</f>
        <v>0.700800020710028</v>
      </c>
      <c r="P277" s="2">
        <f>Table1[[#This Row],[Orders]]/Table1[[#This Row],[Payments]]</f>
        <v>0.7871997515444672</v>
      </c>
    </row>
    <row r="278" spans="2:16" x14ac:dyDescent="0.2">
      <c r="B278" s="15">
        <v>43741</v>
      </c>
      <c r="C278" s="39" t="str">
        <f>TEXT(Table1[[#This Row],[Date]],"dddd")</f>
        <v>Thursday</v>
      </c>
      <c r="D278" s="1">
        <v>21282993</v>
      </c>
      <c r="E278" s="1">
        <v>5480370</v>
      </c>
      <c r="F278" s="1">
        <v>2126383</v>
      </c>
      <c r="G278" s="1">
        <v>1567782</v>
      </c>
      <c r="H278" s="1">
        <v>1311293</v>
      </c>
      <c r="I278" s="2">
        <f t="shared" si="4"/>
        <v>6.161224598438763E-2</v>
      </c>
      <c r="J278" s="2">
        <f>Table1[[#This Row],[Orders]]/H271-1</f>
        <v>-1.9805813921328408E-2</v>
      </c>
      <c r="K278" s="2">
        <f>Table3[[#This Row],[Total]]/'Channel wise traffic'!L271-1</f>
        <v>-4.8543649389700683E-2</v>
      </c>
      <c r="L278" s="2">
        <f>Table1[[#This Row],[Overall conversion]]/I271-1</f>
        <v>3.0204094001616832E-2</v>
      </c>
      <c r="M278" s="2">
        <f>Table1[[#This Row],[Menu]]/Table1[[#This Row],[Listing]]</f>
        <v>0.2574999672273538</v>
      </c>
      <c r="N278" s="2">
        <f>Table1[[#This Row],[Carts]]/Table1[[#This Row],[Menu]]</f>
        <v>0.38799989781711819</v>
      </c>
      <c r="O278" s="2">
        <f>Table1[[#This Row],[Payments]]/Table1[[#This Row],[Carts]]</f>
        <v>0.73729991257454564</v>
      </c>
      <c r="P278" s="2">
        <f>Table1[[#This Row],[Orders]]/Table1[[#This Row],[Payments]]</f>
        <v>0.83640008623647932</v>
      </c>
    </row>
    <row r="279" spans="2:16" x14ac:dyDescent="0.2">
      <c r="B279" s="15">
        <v>43742</v>
      </c>
      <c r="C279" s="40" t="str">
        <f>TEXT(Table1[[#This Row],[Date]],"dddd")</f>
        <v>Friday</v>
      </c>
      <c r="D279" s="1">
        <v>21065820</v>
      </c>
      <c r="E279" s="1">
        <v>5213790</v>
      </c>
      <c r="F279" s="1">
        <v>2064661</v>
      </c>
      <c r="G279" s="1">
        <v>1431842</v>
      </c>
      <c r="H279" s="1">
        <v>1127146</v>
      </c>
      <c r="I279" s="2">
        <f t="shared" si="4"/>
        <v>5.3505916218784741E-2</v>
      </c>
      <c r="J279" s="2">
        <f>Table1[[#This Row],[Orders]]/H272-1</f>
        <v>-5.8652468942478331E-2</v>
      </c>
      <c r="K279" s="2">
        <f>Table3[[#This Row],[Total]]/'Channel wise traffic'!L272-1</f>
        <v>1.0416696145001181E-2</v>
      </c>
      <c r="L279" s="2">
        <f>Table1[[#This Row],[Overall conversion]]/I272-1</f>
        <v>-6.835710938419326E-2</v>
      </c>
      <c r="M279" s="2">
        <f>Table1[[#This Row],[Menu]]/Table1[[#This Row],[Listing]]</f>
        <v>0.247499978638382</v>
      </c>
      <c r="N279" s="2">
        <f>Table1[[#This Row],[Carts]]/Table1[[#This Row],[Menu]]</f>
        <v>0.39600003068784895</v>
      </c>
      <c r="O279" s="2">
        <f>Table1[[#This Row],[Payments]]/Table1[[#This Row],[Carts]]</f>
        <v>0.69349980456840132</v>
      </c>
      <c r="P279" s="2">
        <f>Table1[[#This Row],[Orders]]/Table1[[#This Row],[Payments]]</f>
        <v>0.78719998435581584</v>
      </c>
    </row>
    <row r="280" spans="2:16" x14ac:dyDescent="0.2">
      <c r="B280" s="15">
        <v>43743</v>
      </c>
      <c r="C280" s="38" t="str">
        <f>TEXT(Table1[[#This Row],[Date]],"dddd")</f>
        <v>Saturday</v>
      </c>
      <c r="D280" s="1">
        <v>46236443</v>
      </c>
      <c r="E280" s="1">
        <v>9612556</v>
      </c>
      <c r="F280" s="1">
        <v>3235586</v>
      </c>
      <c r="G280" s="1">
        <v>2178196</v>
      </c>
      <c r="H280" s="1">
        <v>1648023</v>
      </c>
      <c r="I280" s="2">
        <f t="shared" si="4"/>
        <v>3.5643377670726097E-2</v>
      </c>
      <c r="J280" s="2">
        <f>Table1[[#This Row],[Orders]]/H273-1</f>
        <v>4.1273140835281552E-2</v>
      </c>
      <c r="K280" s="2">
        <f>Table3[[#This Row],[Total]]/'Channel wise traffic'!L273-1</f>
        <v>5.1020374066121921E-2</v>
      </c>
      <c r="L280" s="2">
        <f>Table1[[#This Row],[Overall conversion]]/I273-1</f>
        <v>-9.2741097247820425E-3</v>
      </c>
      <c r="M280" s="2">
        <f>Table1[[#This Row],[Menu]]/Table1[[#This Row],[Listing]]</f>
        <v>0.20789998919250774</v>
      </c>
      <c r="N280" s="2">
        <f>Table1[[#This Row],[Carts]]/Table1[[#This Row],[Menu]]</f>
        <v>0.33659996363090111</v>
      </c>
      <c r="O280" s="2">
        <f>Table1[[#This Row],[Payments]]/Table1[[#This Row],[Carts]]</f>
        <v>0.67319984695198953</v>
      </c>
      <c r="P280" s="2">
        <f>Table1[[#This Row],[Orders]]/Table1[[#This Row],[Payments]]</f>
        <v>0.75659995702866045</v>
      </c>
    </row>
    <row r="281" spans="2:16" x14ac:dyDescent="0.2">
      <c r="B281" s="15">
        <v>43744</v>
      </c>
      <c r="C281" s="41" t="str">
        <f>TEXT(Table1[[#This Row],[Date]],"dddd")</f>
        <v>Sunday</v>
      </c>
      <c r="D281" s="1">
        <v>43543058</v>
      </c>
      <c r="E281" s="1">
        <v>9144042</v>
      </c>
      <c r="F281" s="1">
        <v>3140064</v>
      </c>
      <c r="G281" s="1">
        <v>2135243</v>
      </c>
      <c r="H281" s="1">
        <v>1698799</v>
      </c>
      <c r="I281" s="2">
        <f t="shared" si="4"/>
        <v>3.9014232762430233E-2</v>
      </c>
      <c r="J281" s="2">
        <f>Table1[[#This Row],[Orders]]/H274-1</f>
        <v>8.5402326831010456E-2</v>
      </c>
      <c r="K281" s="2">
        <f>Table3[[#This Row],[Total]]/'Channel wise traffic'!L274-1</f>
        <v>2.1052632319450426E-2</v>
      </c>
      <c r="L281" s="2">
        <f>Table1[[#This Row],[Overall conversion]]/I274-1</f>
        <v>6.3022897668794764E-2</v>
      </c>
      <c r="M281" s="2">
        <f>Table1[[#This Row],[Menu]]/Table1[[#This Row],[Listing]]</f>
        <v>0.2099999958661608</v>
      </c>
      <c r="N281" s="2">
        <f>Table1[[#This Row],[Carts]]/Table1[[#This Row],[Menu]]</f>
        <v>0.34339999750657313</v>
      </c>
      <c r="O281" s="2">
        <f>Table1[[#This Row],[Payments]]/Table1[[#This Row],[Carts]]</f>
        <v>0.67999983439827982</v>
      </c>
      <c r="P281" s="2">
        <f>Table1[[#This Row],[Orders]]/Table1[[#This Row],[Payments]]</f>
        <v>0.79559984507618098</v>
      </c>
    </row>
    <row r="282" spans="2:16" x14ac:dyDescent="0.2">
      <c r="B282" s="15">
        <v>43745</v>
      </c>
      <c r="C282" s="29" t="str">
        <f>TEXT(Table1[[#This Row],[Date]],"dddd")</f>
        <v>Monday</v>
      </c>
      <c r="D282" s="1">
        <v>21500167</v>
      </c>
      <c r="E282" s="1">
        <v>5643793</v>
      </c>
      <c r="F282" s="1">
        <v>2234942</v>
      </c>
      <c r="G282" s="1">
        <v>1631507</v>
      </c>
      <c r="H282" s="1">
        <v>1377971</v>
      </c>
      <c r="I282" s="2">
        <f t="shared" si="4"/>
        <v>6.4091176594116686E-2</v>
      </c>
      <c r="J282" s="2">
        <f>Table1[[#This Row],[Orders]]/H275-1</f>
        <v>0.11494806239309452</v>
      </c>
      <c r="K282" s="2">
        <f>Table3[[#This Row],[Total]]/'Channel wise traffic'!L275-1</f>
        <v>-9.9999364563004844E-3</v>
      </c>
      <c r="L282" s="2">
        <f>Table1[[#This Row],[Overall conversion]]/I275-1</f>
        <v>0.12621014308084444</v>
      </c>
      <c r="M282" s="2">
        <f>Table1[[#This Row],[Menu]]/Table1[[#This Row],[Listing]]</f>
        <v>0.26249996104681417</v>
      </c>
      <c r="N282" s="2">
        <f>Table1[[#This Row],[Carts]]/Table1[[#This Row],[Menu]]</f>
        <v>0.39599999503879751</v>
      </c>
      <c r="O282" s="2">
        <f>Table1[[#This Row],[Payments]]/Table1[[#This Row],[Carts]]</f>
        <v>0.72999970469032305</v>
      </c>
      <c r="P282" s="2">
        <f>Table1[[#This Row],[Orders]]/Table1[[#This Row],[Payments]]</f>
        <v>0.84460011510830169</v>
      </c>
    </row>
    <row r="283" spans="2:16" x14ac:dyDescent="0.2">
      <c r="B283" s="15">
        <v>43746</v>
      </c>
      <c r="C283" s="30" t="str">
        <f>TEXT(Table1[[#This Row],[Date]],"dddd")</f>
        <v>Tuesday</v>
      </c>
      <c r="D283" s="1">
        <v>22368860</v>
      </c>
      <c r="E283" s="1">
        <v>5536293</v>
      </c>
      <c r="F283" s="1">
        <v>2303097</v>
      </c>
      <c r="G283" s="1">
        <v>1630823</v>
      </c>
      <c r="H283" s="1">
        <v>1270411</v>
      </c>
      <c r="I283" s="2">
        <f t="shared" si="4"/>
        <v>5.6793730212447123E-2</v>
      </c>
      <c r="J283" s="2">
        <f>Table1[[#This Row],[Orders]]/H276-1</f>
        <v>8.1779027429128126E-2</v>
      </c>
      <c r="K283" s="2">
        <f>Table3[[#This Row],[Total]]/'Channel wise traffic'!L276-1</f>
        <v>1.980199148273698E-2</v>
      </c>
      <c r="L283" s="2">
        <f>Table1[[#This Row],[Overall conversion]]/I276-1</f>
        <v>6.077359956079853E-2</v>
      </c>
      <c r="M283" s="2">
        <f>Table1[[#This Row],[Menu]]/Table1[[#This Row],[Listing]]</f>
        <v>0.24750000670575076</v>
      </c>
      <c r="N283" s="2">
        <f>Table1[[#This Row],[Carts]]/Table1[[#This Row],[Menu]]</f>
        <v>0.41599983960386488</v>
      </c>
      <c r="O283" s="2">
        <f>Table1[[#This Row],[Payments]]/Table1[[#This Row],[Carts]]</f>
        <v>0.70810000620903069</v>
      </c>
      <c r="P283" s="2">
        <f>Table1[[#This Row],[Orders]]/Table1[[#This Row],[Payments]]</f>
        <v>0.77899992825708242</v>
      </c>
    </row>
    <row r="284" spans="2:16" x14ac:dyDescent="0.2">
      <c r="B284" s="15">
        <v>43747</v>
      </c>
      <c r="C284" s="27" t="str">
        <f>TEXT(Table1[[#This Row],[Date]],"dddd")</f>
        <v>Wednesday</v>
      </c>
      <c r="D284" s="1">
        <v>20631473</v>
      </c>
      <c r="E284" s="1">
        <v>5415761</v>
      </c>
      <c r="F284" s="1">
        <v>2166304</v>
      </c>
      <c r="G284" s="1">
        <v>1660472</v>
      </c>
      <c r="H284" s="1">
        <v>1402435</v>
      </c>
      <c r="I284" s="2">
        <f t="shared" si="4"/>
        <v>6.7975514884468013E-2</v>
      </c>
      <c r="J284" s="2">
        <f>Table1[[#This Row],[Orders]]/H277-1</f>
        <v>0.21871070507745793</v>
      </c>
      <c r="K284" s="2">
        <f>Table3[[#This Row],[Total]]/'Channel wise traffic'!L277-1</f>
        <v>-4.0404060136093878E-2</v>
      </c>
      <c r="L284" s="2">
        <f>Table1[[#This Row],[Overall conversion]]/I277-1</f>
        <v>0.27002486365627365</v>
      </c>
      <c r="M284" s="2">
        <f>Table1[[#This Row],[Menu]]/Table1[[#This Row],[Listing]]</f>
        <v>0.2624999678888657</v>
      </c>
      <c r="N284" s="2">
        <f>Table1[[#This Row],[Carts]]/Table1[[#This Row],[Menu]]</f>
        <v>0.39999992614149699</v>
      </c>
      <c r="O284" s="2">
        <f>Table1[[#This Row],[Payments]]/Table1[[#This Row],[Carts]]</f>
        <v>0.76649999261414836</v>
      </c>
      <c r="P284" s="2">
        <f>Table1[[#This Row],[Orders]]/Table1[[#This Row],[Payments]]</f>
        <v>0.84460021006075381</v>
      </c>
    </row>
    <row r="285" spans="2:16" x14ac:dyDescent="0.2">
      <c r="B285" s="15">
        <v>43748</v>
      </c>
      <c r="C285" s="39" t="str">
        <f>TEXT(Table1[[#This Row],[Date]],"dddd")</f>
        <v>Thursday</v>
      </c>
      <c r="D285" s="1">
        <v>21282993</v>
      </c>
      <c r="E285" s="1">
        <v>5267540</v>
      </c>
      <c r="F285" s="1">
        <v>2022735</v>
      </c>
      <c r="G285" s="1">
        <v>1402767</v>
      </c>
      <c r="H285" s="1">
        <v>1127263</v>
      </c>
      <c r="I285" s="2">
        <f t="shared" si="4"/>
        <v>5.2965435829443727E-2</v>
      </c>
      <c r="J285" s="2">
        <f>Table1[[#This Row],[Orders]]/H278-1</f>
        <v>-0.14034239487284683</v>
      </c>
      <c r="K285" s="2">
        <f>Table3[[#This Row],[Total]]/'Channel wise traffic'!L278-1</f>
        <v>0</v>
      </c>
      <c r="L285" s="2">
        <f>Table1[[#This Row],[Overall conversion]]/I278-1</f>
        <v>-0.14034239487284683</v>
      </c>
      <c r="M285" s="2">
        <f>Table1[[#This Row],[Menu]]/Table1[[#This Row],[Listing]]</f>
        <v>0.2474999639383427</v>
      </c>
      <c r="N285" s="2">
        <f>Table1[[#This Row],[Carts]]/Table1[[#This Row],[Menu]]</f>
        <v>0.38399993165690244</v>
      </c>
      <c r="O285" s="2">
        <f>Table1[[#This Row],[Payments]]/Table1[[#This Row],[Carts]]</f>
        <v>0.69350013719048709</v>
      </c>
      <c r="P285" s="2">
        <f>Table1[[#This Row],[Orders]]/Table1[[#This Row],[Payments]]</f>
        <v>0.80359959993355989</v>
      </c>
    </row>
    <row r="286" spans="2:16" x14ac:dyDescent="0.2">
      <c r="B286" s="15">
        <v>43749</v>
      </c>
      <c r="C286" s="40" t="str">
        <f>TEXT(Table1[[#This Row],[Date]],"dddd")</f>
        <v>Friday</v>
      </c>
      <c r="D286" s="1">
        <v>21282993</v>
      </c>
      <c r="E286" s="1">
        <v>5267540</v>
      </c>
      <c r="F286" s="1">
        <v>2043805</v>
      </c>
      <c r="G286" s="1">
        <v>1536737</v>
      </c>
      <c r="H286" s="1">
        <v>1234922</v>
      </c>
      <c r="I286" s="2">
        <f t="shared" si="4"/>
        <v>5.8023887899601341E-2</v>
      </c>
      <c r="J286" s="2">
        <f>Table1[[#This Row],[Orders]]/H279-1</f>
        <v>9.5618491304586994E-2</v>
      </c>
      <c r="K286" s="2">
        <f>Table3[[#This Row],[Total]]/'Channel wise traffic'!L279-1</f>
        <v>1.0309259753916944E-2</v>
      </c>
      <c r="L286" s="2">
        <f>Table1[[#This Row],[Overall conversion]]/I279-1</f>
        <v>8.443873126744883E-2</v>
      </c>
      <c r="M286" s="2">
        <f>Table1[[#This Row],[Menu]]/Table1[[#This Row],[Listing]]</f>
        <v>0.2474999639383427</v>
      </c>
      <c r="N286" s="2">
        <f>Table1[[#This Row],[Carts]]/Table1[[#This Row],[Menu]]</f>
        <v>0.38799990128219247</v>
      </c>
      <c r="O286" s="2">
        <f>Table1[[#This Row],[Payments]]/Table1[[#This Row],[Carts]]</f>
        <v>0.75190001003031115</v>
      </c>
      <c r="P286" s="2">
        <f>Table1[[#This Row],[Orders]]/Table1[[#This Row],[Payments]]</f>
        <v>0.80360009552708112</v>
      </c>
    </row>
    <row r="287" spans="2:16" x14ac:dyDescent="0.2">
      <c r="B287" s="15">
        <v>43750</v>
      </c>
      <c r="C287" s="38" t="str">
        <f>TEXT(Table1[[#This Row],[Date]],"dddd")</f>
        <v>Saturday</v>
      </c>
      <c r="D287" s="1">
        <v>45338648</v>
      </c>
      <c r="E287" s="1">
        <v>9045060</v>
      </c>
      <c r="F287" s="1">
        <v>2983060</v>
      </c>
      <c r="G287" s="1">
        <v>2028481</v>
      </c>
      <c r="H287" s="1">
        <v>1645504</v>
      </c>
      <c r="I287" s="2">
        <f t="shared" si="4"/>
        <v>3.6293627458851445E-2</v>
      </c>
      <c r="J287" s="2">
        <f>Table1[[#This Row],[Orders]]/H280-1</f>
        <v>-1.5284980852815488E-3</v>
      </c>
      <c r="K287" s="2">
        <f>Table3[[#This Row],[Total]]/'Channel wise traffic'!L280-1</f>
        <v>-1.9417454730133787E-2</v>
      </c>
      <c r="L287" s="2">
        <f>Table1[[#This Row],[Overall conversion]]/I280-1</f>
        <v>1.824321460587619E-2</v>
      </c>
      <c r="M287" s="2">
        <f>Table1[[#This Row],[Menu]]/Table1[[#This Row],[Listing]]</f>
        <v>0.19949999391247838</v>
      </c>
      <c r="N287" s="2">
        <f>Table1[[#This Row],[Carts]]/Table1[[#This Row],[Menu]]</f>
        <v>0.3297999128806221</v>
      </c>
      <c r="O287" s="2">
        <f>Table1[[#This Row],[Payments]]/Table1[[#This Row],[Carts]]</f>
        <v>0.68000006704524885</v>
      </c>
      <c r="P287" s="2">
        <f>Table1[[#This Row],[Orders]]/Table1[[#This Row],[Payments]]</f>
        <v>0.81120010490608485</v>
      </c>
    </row>
    <row r="288" spans="2:16" x14ac:dyDescent="0.2">
      <c r="B288" s="15">
        <v>43751</v>
      </c>
      <c r="C288" s="41" t="str">
        <f>TEXT(Table1[[#This Row],[Date]],"dddd")</f>
        <v>Sunday</v>
      </c>
      <c r="D288" s="1">
        <v>43543058</v>
      </c>
      <c r="E288" s="1">
        <v>9509803</v>
      </c>
      <c r="F288" s="1">
        <v>3104000</v>
      </c>
      <c r="G288" s="1">
        <v>2089612</v>
      </c>
      <c r="H288" s="1">
        <v>1678794</v>
      </c>
      <c r="I288" s="2">
        <f t="shared" si="4"/>
        <v>3.8554802467020116E-2</v>
      </c>
      <c r="J288" s="2">
        <f>Table1[[#This Row],[Orders]]/H281-1</f>
        <v>-1.1775966432756357E-2</v>
      </c>
      <c r="K288" s="2">
        <f>Table3[[#This Row],[Total]]/'Channel wise traffic'!L281-1</f>
        <v>0</v>
      </c>
      <c r="L288" s="2">
        <f>Table1[[#This Row],[Overall conversion]]/I281-1</f>
        <v>-1.1775966432756246E-2</v>
      </c>
      <c r="M288" s="2">
        <f>Table1[[#This Row],[Menu]]/Table1[[#This Row],[Listing]]</f>
        <v>0.21839998008408137</v>
      </c>
      <c r="N288" s="2">
        <f>Table1[[#This Row],[Carts]]/Table1[[#This Row],[Menu]]</f>
        <v>0.32640003163051851</v>
      </c>
      <c r="O288" s="2">
        <f>Table1[[#This Row],[Payments]]/Table1[[#This Row],[Carts]]</f>
        <v>0.67319974226804125</v>
      </c>
      <c r="P288" s="2">
        <f>Table1[[#This Row],[Orders]]/Table1[[#This Row],[Payments]]</f>
        <v>0.80339986562098609</v>
      </c>
    </row>
    <row r="289" spans="2:16" x14ac:dyDescent="0.2">
      <c r="B289" s="15">
        <v>43752</v>
      </c>
      <c r="C289" s="29" t="str">
        <f>TEXT(Table1[[#This Row],[Date]],"dddd")</f>
        <v>Monday</v>
      </c>
      <c r="D289" s="1">
        <v>20848646</v>
      </c>
      <c r="E289" s="1">
        <v>5107918</v>
      </c>
      <c r="F289" s="1">
        <v>1981872</v>
      </c>
      <c r="G289" s="1">
        <v>1403363</v>
      </c>
      <c r="H289" s="1">
        <v>1104728</v>
      </c>
      <c r="I289" s="2">
        <f t="shared" si="4"/>
        <v>5.2987997398008482E-2</v>
      </c>
      <c r="J289" s="2">
        <f>Table1[[#This Row],[Orders]]/H282-1</f>
        <v>-0.19829372316253391</v>
      </c>
      <c r="K289" s="2">
        <f>Table3[[#This Row],[Total]]/'Channel wise traffic'!L282-1</f>
        <v>-3.0303068357704799E-2</v>
      </c>
      <c r="L289" s="2">
        <f>Table1[[#This Row],[Overall conversion]]/I282-1</f>
        <v>-0.17324037076778254</v>
      </c>
      <c r="M289" s="2">
        <f>Table1[[#This Row],[Menu]]/Table1[[#This Row],[Listing]]</f>
        <v>0.2449999870495187</v>
      </c>
      <c r="N289" s="2">
        <f>Table1[[#This Row],[Carts]]/Table1[[#This Row],[Menu]]</f>
        <v>0.38799996397749531</v>
      </c>
      <c r="O289" s="2">
        <f>Table1[[#This Row],[Payments]]/Table1[[#This Row],[Carts]]</f>
        <v>0.70809971582423081</v>
      </c>
      <c r="P289" s="2">
        <f>Table1[[#This Row],[Orders]]/Table1[[#This Row],[Payments]]</f>
        <v>0.78720046060783988</v>
      </c>
    </row>
    <row r="290" spans="2:16" x14ac:dyDescent="0.2">
      <c r="B290" s="15">
        <v>43753</v>
      </c>
      <c r="C290" s="30" t="str">
        <f>TEXT(Table1[[#This Row],[Date]],"dddd")</f>
        <v>Tuesday</v>
      </c>
      <c r="D290" s="1">
        <v>21934513</v>
      </c>
      <c r="E290" s="1">
        <v>5209447</v>
      </c>
      <c r="F290" s="1">
        <v>2000427</v>
      </c>
      <c r="G290" s="1">
        <v>1416502</v>
      </c>
      <c r="H290" s="1">
        <v>1126686</v>
      </c>
      <c r="I290" s="2">
        <f t="shared" si="4"/>
        <v>5.1365899940427215E-2</v>
      </c>
      <c r="J290" s="2">
        <f>Table1[[#This Row],[Orders]]/H283-1</f>
        <v>-0.11313267910935909</v>
      </c>
      <c r="K290" s="2">
        <f>Table3[[#This Row],[Total]]/'Channel wise traffic'!L283-1</f>
        <v>-1.9417486578885645E-2</v>
      </c>
      <c r="L290" s="2">
        <f>Table1[[#This Row],[Overall conversion]]/I283-1</f>
        <v>-9.557094157605317E-2</v>
      </c>
      <c r="M290" s="2">
        <f>Table1[[#This Row],[Menu]]/Table1[[#This Row],[Listing]]</f>
        <v>0.23750000740841615</v>
      </c>
      <c r="N290" s="2">
        <f>Table1[[#This Row],[Carts]]/Table1[[#This Row],[Menu]]</f>
        <v>0.38399987561059745</v>
      </c>
      <c r="O290" s="2">
        <f>Table1[[#This Row],[Payments]]/Table1[[#This Row],[Carts]]</f>
        <v>0.70809982068828303</v>
      </c>
      <c r="P290" s="2">
        <f>Table1[[#This Row],[Orders]]/Table1[[#This Row],[Payments]]</f>
        <v>0.79540021828419583</v>
      </c>
    </row>
    <row r="291" spans="2:16" x14ac:dyDescent="0.2">
      <c r="B291" s="15">
        <v>43754</v>
      </c>
      <c r="C291" s="27" t="str">
        <f>TEXT(Table1[[#This Row],[Date]],"dddd")</f>
        <v>Wednesday</v>
      </c>
      <c r="D291" s="1">
        <v>20631473</v>
      </c>
      <c r="E291" s="1">
        <v>5364183</v>
      </c>
      <c r="F291" s="1">
        <v>2252956</v>
      </c>
      <c r="G291" s="1">
        <v>1644658</v>
      </c>
      <c r="H291" s="1">
        <v>1308161</v>
      </c>
      <c r="I291" s="2">
        <f t="shared" si="4"/>
        <v>6.3406088358305773E-2</v>
      </c>
      <c r="J291" s="2">
        <f>Table1[[#This Row],[Orders]]/H284-1</f>
        <v>-6.7221653766484701E-2</v>
      </c>
      <c r="K291" s="2">
        <f>Table3[[#This Row],[Total]]/'Channel wise traffic'!L284-1</f>
        <v>0</v>
      </c>
      <c r="L291" s="2">
        <f>Table1[[#This Row],[Overall conversion]]/I284-1</f>
        <v>-6.7221653766484812E-2</v>
      </c>
      <c r="M291" s="2">
        <f>Table1[[#This Row],[Menu]]/Table1[[#This Row],[Listing]]</f>
        <v>0.26000000096939274</v>
      </c>
      <c r="N291" s="2">
        <f>Table1[[#This Row],[Carts]]/Table1[[#This Row],[Menu]]</f>
        <v>0.41999983967735627</v>
      </c>
      <c r="O291" s="2">
        <f>Table1[[#This Row],[Payments]]/Table1[[#This Row],[Carts]]</f>
        <v>0.73000005326335715</v>
      </c>
      <c r="P291" s="2">
        <f>Table1[[#This Row],[Orders]]/Table1[[#This Row],[Payments]]</f>
        <v>0.79540001629518109</v>
      </c>
    </row>
    <row r="292" spans="2:16" x14ac:dyDescent="0.2">
      <c r="B292" s="15">
        <v>43755</v>
      </c>
      <c r="C292" s="39" t="str">
        <f>TEXT(Table1[[#This Row],[Date]],"dddd")</f>
        <v>Thursday</v>
      </c>
      <c r="D292" s="1">
        <v>22151687</v>
      </c>
      <c r="E292" s="1">
        <v>5648680</v>
      </c>
      <c r="F292" s="1">
        <v>2146498</v>
      </c>
      <c r="G292" s="1">
        <v>1504266</v>
      </c>
      <c r="H292" s="1">
        <v>1196493</v>
      </c>
      <c r="I292" s="2">
        <f t="shared" si="4"/>
        <v>5.4013628849125576E-2</v>
      </c>
      <c r="J292" s="2">
        <f>Table1[[#This Row],[Orders]]/H285-1</f>
        <v>6.1414239622874067E-2</v>
      </c>
      <c r="K292" s="2">
        <f>Table3[[#This Row],[Total]]/'Channel wise traffic'!L285-1</f>
        <v>4.0816300640436287E-2</v>
      </c>
      <c r="L292" s="2">
        <f>Table1[[#This Row],[Overall conversion]]/I285-1</f>
        <v>1.9790133004043975E-2</v>
      </c>
      <c r="M292" s="2">
        <f>Table1[[#This Row],[Menu]]/Table1[[#This Row],[Listing]]</f>
        <v>0.25499999164849158</v>
      </c>
      <c r="N292" s="2">
        <f>Table1[[#This Row],[Carts]]/Table1[[#This Row],[Menu]]</f>
        <v>0.37999992918699588</v>
      </c>
      <c r="O292" s="2">
        <f>Table1[[#This Row],[Payments]]/Table1[[#This Row],[Carts]]</f>
        <v>0.70080009392042297</v>
      </c>
      <c r="P292" s="2">
        <f>Table1[[#This Row],[Orders]]/Table1[[#This Row],[Payments]]</f>
        <v>0.79539988273350593</v>
      </c>
    </row>
    <row r="293" spans="2:16" x14ac:dyDescent="0.2">
      <c r="B293" s="15">
        <v>43756</v>
      </c>
      <c r="C293" s="40" t="str">
        <f>TEXT(Table1[[#This Row],[Date]],"dddd")</f>
        <v>Friday</v>
      </c>
      <c r="D293" s="1">
        <v>20848646</v>
      </c>
      <c r="E293" s="1">
        <v>5316404</v>
      </c>
      <c r="F293" s="1">
        <v>2190358</v>
      </c>
      <c r="G293" s="1">
        <v>1566982</v>
      </c>
      <c r="H293" s="1">
        <v>1323473</v>
      </c>
      <c r="I293" s="2">
        <f t="shared" si="4"/>
        <v>6.3480045658600562E-2</v>
      </c>
      <c r="J293" s="2">
        <f>Table1[[#This Row],[Orders]]/H286-1</f>
        <v>7.1705743358689844E-2</v>
      </c>
      <c r="K293" s="2">
        <f>Table3[[#This Row],[Total]]/'Channel wise traffic'!L286-1</f>
        <v>-2.0408173813155628E-2</v>
      </c>
      <c r="L293" s="2">
        <f>Table1[[#This Row],[Overall conversion]]/I286-1</f>
        <v>9.4032957054515309E-2</v>
      </c>
      <c r="M293" s="2">
        <f>Table1[[#This Row],[Menu]]/Table1[[#This Row],[Listing]]</f>
        <v>0.25499996498573574</v>
      </c>
      <c r="N293" s="2">
        <f>Table1[[#This Row],[Carts]]/Table1[[#This Row],[Menu]]</f>
        <v>0.41199991573251393</v>
      </c>
      <c r="O293" s="2">
        <f>Table1[[#This Row],[Payments]]/Table1[[#This Row],[Carts]]</f>
        <v>0.7153999483189506</v>
      </c>
      <c r="P293" s="2">
        <f>Table1[[#This Row],[Orders]]/Table1[[#This Row],[Payments]]</f>
        <v>0.84460000178687433</v>
      </c>
    </row>
    <row r="294" spans="2:16" x14ac:dyDescent="0.2">
      <c r="B294" s="15">
        <v>43757</v>
      </c>
      <c r="C294" s="38" t="str">
        <f>TEXT(Table1[[#This Row],[Date]],"dddd")</f>
        <v>Saturday</v>
      </c>
      <c r="D294" s="1">
        <v>46236443</v>
      </c>
      <c r="E294" s="1">
        <v>9418363</v>
      </c>
      <c r="F294" s="1">
        <v>3202243</v>
      </c>
      <c r="G294" s="1">
        <v>2221076</v>
      </c>
      <c r="H294" s="1">
        <v>1697790</v>
      </c>
      <c r="I294" s="2">
        <f t="shared" si="4"/>
        <v>3.671973642090072E-2</v>
      </c>
      <c r="J294" s="2">
        <f>Table1[[#This Row],[Orders]]/H287-1</f>
        <v>3.177506709190614E-2</v>
      </c>
      <c r="K294" s="2">
        <f>Table3[[#This Row],[Total]]/'Channel wise traffic'!L287-1</f>
        <v>1.9801958360160077E-2</v>
      </c>
      <c r="L294" s="2">
        <f>Table1[[#This Row],[Overall conversion]]/I287-1</f>
        <v>1.1740599986385547E-2</v>
      </c>
      <c r="M294" s="2">
        <f>Table1[[#This Row],[Menu]]/Table1[[#This Row],[Listing]]</f>
        <v>0.2036999905031622</v>
      </c>
      <c r="N294" s="2">
        <f>Table1[[#This Row],[Carts]]/Table1[[#This Row],[Menu]]</f>
        <v>0.33999995540626327</v>
      </c>
      <c r="O294" s="2">
        <f>Table1[[#This Row],[Payments]]/Table1[[#This Row],[Carts]]</f>
        <v>0.69360007969413939</v>
      </c>
      <c r="P294" s="2">
        <f>Table1[[#This Row],[Orders]]/Table1[[#This Row],[Payments]]</f>
        <v>0.76439977740518561</v>
      </c>
    </row>
    <row r="295" spans="2:16" x14ac:dyDescent="0.2">
      <c r="B295" s="15">
        <v>43758</v>
      </c>
      <c r="C295" s="41" t="str">
        <f>TEXT(Table1[[#This Row],[Date]],"dddd")</f>
        <v>Sunday</v>
      </c>
      <c r="D295" s="1">
        <v>43094160</v>
      </c>
      <c r="E295" s="1">
        <v>9140271</v>
      </c>
      <c r="F295" s="1">
        <v>3169846</v>
      </c>
      <c r="G295" s="1">
        <v>2069275</v>
      </c>
      <c r="H295" s="1">
        <v>1694736</v>
      </c>
      <c r="I295" s="2">
        <f t="shared" si="4"/>
        <v>3.9326349556413211E-2</v>
      </c>
      <c r="J295" s="2">
        <f>Table1[[#This Row],[Orders]]/H288-1</f>
        <v>9.4961025593371939E-3</v>
      </c>
      <c r="K295" s="2">
        <f>Table3[[#This Row],[Total]]/'Channel wise traffic'!L288-1</f>
        <v>-1.0309290188543541E-2</v>
      </c>
      <c r="L295" s="2">
        <f>Table1[[#This Row],[Overall conversion]]/I288-1</f>
        <v>2.0011698673675582E-2</v>
      </c>
      <c r="M295" s="2">
        <f>Table1[[#This Row],[Menu]]/Table1[[#This Row],[Listing]]</f>
        <v>0.21209999220311987</v>
      </c>
      <c r="N295" s="2">
        <f>Table1[[#This Row],[Carts]]/Table1[[#This Row],[Menu]]</f>
        <v>0.34680000188178228</v>
      </c>
      <c r="O295" s="2">
        <f>Table1[[#This Row],[Payments]]/Table1[[#This Row],[Carts]]</f>
        <v>0.65279985210637992</v>
      </c>
      <c r="P295" s="2">
        <f>Table1[[#This Row],[Orders]]/Table1[[#This Row],[Payments]]</f>
        <v>0.81899989126626471</v>
      </c>
    </row>
    <row r="296" spans="2:16" x14ac:dyDescent="0.2">
      <c r="B296" s="15">
        <v>43759</v>
      </c>
      <c r="C296" s="29" t="str">
        <f>TEXT(Table1[[#This Row],[Date]],"dddd")</f>
        <v>Monday</v>
      </c>
      <c r="D296" s="1">
        <v>22803207</v>
      </c>
      <c r="E296" s="1">
        <v>5700801</v>
      </c>
      <c r="F296" s="1">
        <v>2371533</v>
      </c>
      <c r="G296" s="1">
        <v>1748531</v>
      </c>
      <c r="H296" s="1">
        <v>1462471</v>
      </c>
      <c r="I296" s="2">
        <f t="shared" si="4"/>
        <v>6.4134443896422116E-2</v>
      </c>
      <c r="J296" s="2">
        <f>Table1[[#This Row],[Orders]]/H289-1</f>
        <v>0.32382903302894461</v>
      </c>
      <c r="K296" s="2">
        <f>Table3[[#This Row],[Total]]/'Channel wise traffic'!L289-1</f>
        <v>9.3749977516524474E-2</v>
      </c>
      <c r="L296" s="2">
        <f>Table1[[#This Row],[Overall conversion]]/I289-1</f>
        <v>0.21035794983323086</v>
      </c>
      <c r="M296" s="2">
        <f>Table1[[#This Row],[Menu]]/Table1[[#This Row],[Listing]]</f>
        <v>0.24999996710988942</v>
      </c>
      <c r="N296" s="2">
        <f>Table1[[#This Row],[Carts]]/Table1[[#This Row],[Menu]]</f>
        <v>0.4159999621105876</v>
      </c>
      <c r="O296" s="2">
        <f>Table1[[#This Row],[Payments]]/Table1[[#This Row],[Carts]]</f>
        <v>0.73729988155340875</v>
      </c>
      <c r="P296" s="2">
        <f>Table1[[#This Row],[Orders]]/Table1[[#This Row],[Payments]]</f>
        <v>0.83639981218519999</v>
      </c>
    </row>
    <row r="297" spans="2:16" x14ac:dyDescent="0.2">
      <c r="B297" s="15">
        <v>43760</v>
      </c>
      <c r="C297" s="30" t="str">
        <f>TEXT(Table1[[#This Row],[Date]],"dddd")</f>
        <v>Tuesday</v>
      </c>
      <c r="D297" s="1">
        <v>21717340</v>
      </c>
      <c r="E297" s="1">
        <v>5429335</v>
      </c>
      <c r="F297" s="1">
        <v>2106582</v>
      </c>
      <c r="G297" s="1">
        <v>1568560</v>
      </c>
      <c r="H297" s="1">
        <v>1350531</v>
      </c>
      <c r="I297" s="2">
        <f t="shared" si="4"/>
        <v>6.2186759520272743E-2</v>
      </c>
      <c r="J297" s="2">
        <f>Table1[[#This Row],[Orders]]/H290-1</f>
        <v>0.19867558485682779</v>
      </c>
      <c r="K297" s="2">
        <f>Table3[[#This Row],[Total]]/'Channel wise traffic'!L290-1</f>
        <v>-9.9009729462398166E-3</v>
      </c>
      <c r="L297" s="2">
        <f>Table1[[#This Row],[Overall conversion]]/I290-1</f>
        <v>0.21066231862763574</v>
      </c>
      <c r="M297" s="2">
        <f>Table1[[#This Row],[Menu]]/Table1[[#This Row],[Listing]]</f>
        <v>0.25</v>
      </c>
      <c r="N297" s="2">
        <f>Table1[[#This Row],[Carts]]/Table1[[#This Row],[Menu]]</f>
        <v>0.38800000368369236</v>
      </c>
      <c r="O297" s="2">
        <f>Table1[[#This Row],[Payments]]/Table1[[#This Row],[Carts]]</f>
        <v>0.74459954561464969</v>
      </c>
      <c r="P297" s="2">
        <f>Table1[[#This Row],[Orders]]/Table1[[#This Row],[Payments]]</f>
        <v>0.86100053552302747</v>
      </c>
    </row>
    <row r="298" spans="2:16" x14ac:dyDescent="0.2">
      <c r="B298" s="15">
        <v>43761</v>
      </c>
      <c r="C298" s="27" t="str">
        <f>TEXT(Table1[[#This Row],[Date]],"dddd")</f>
        <v>Wednesday</v>
      </c>
      <c r="D298" s="1">
        <v>21717340</v>
      </c>
      <c r="E298" s="1">
        <v>5320748</v>
      </c>
      <c r="F298" s="1">
        <v>2085733</v>
      </c>
      <c r="G298" s="1">
        <v>1568262</v>
      </c>
      <c r="H298" s="1">
        <v>1324554</v>
      </c>
      <c r="I298" s="2">
        <f t="shared" si="4"/>
        <v>6.0990618556416208E-2</v>
      </c>
      <c r="J298" s="2">
        <f>Table1[[#This Row],[Orders]]/H291-1</f>
        <v>1.2531332152540875E-2</v>
      </c>
      <c r="K298" s="2">
        <f>Table3[[#This Row],[Total]]/'Channel wise traffic'!L291-1</f>
        <v>5.2631533028763E-2</v>
      </c>
      <c r="L298" s="2">
        <f>Table1[[#This Row],[Overall conversion]]/I291-1</f>
        <v>-3.8095234455086113E-2</v>
      </c>
      <c r="M298" s="2">
        <f>Table1[[#This Row],[Menu]]/Table1[[#This Row],[Listing]]</f>
        <v>0.24499998618615354</v>
      </c>
      <c r="N298" s="2">
        <f>Table1[[#This Row],[Carts]]/Table1[[#This Row],[Menu]]</f>
        <v>0.39199995940420407</v>
      </c>
      <c r="O298" s="2">
        <f>Table1[[#This Row],[Payments]]/Table1[[#This Row],[Carts]]</f>
        <v>0.75189969185892924</v>
      </c>
      <c r="P298" s="2">
        <f>Table1[[#This Row],[Orders]]/Table1[[#This Row],[Payments]]</f>
        <v>0.84459994567234298</v>
      </c>
    </row>
    <row r="299" spans="2:16" x14ac:dyDescent="0.2">
      <c r="B299" s="15">
        <v>43762</v>
      </c>
      <c r="C299" s="39" t="str">
        <f>TEXT(Table1[[#This Row],[Date]],"dddd")</f>
        <v>Thursday</v>
      </c>
      <c r="D299" s="1">
        <v>21065820</v>
      </c>
      <c r="E299" s="1">
        <v>5319119</v>
      </c>
      <c r="F299" s="1">
        <v>2234030</v>
      </c>
      <c r="G299" s="1">
        <v>1663458</v>
      </c>
      <c r="H299" s="1">
        <v>1309474</v>
      </c>
      <c r="I299" s="2">
        <f t="shared" si="4"/>
        <v>6.2161074195070498E-2</v>
      </c>
      <c r="J299" s="2">
        <f>Table1[[#This Row],[Orders]]/H292-1</f>
        <v>9.4426795643601791E-2</v>
      </c>
      <c r="K299" s="2">
        <f>Table3[[#This Row],[Total]]/'Channel wise traffic'!L292-1</f>
        <v>-4.9019566683076277E-2</v>
      </c>
      <c r="L299" s="2">
        <f>Table1[[#This Row],[Overall conversion]]/I292-1</f>
        <v>0.15084054746076969</v>
      </c>
      <c r="M299" s="2">
        <f>Table1[[#This Row],[Menu]]/Table1[[#This Row],[Listing]]</f>
        <v>0.25249997389135576</v>
      </c>
      <c r="N299" s="2">
        <f>Table1[[#This Row],[Carts]]/Table1[[#This Row],[Menu]]</f>
        <v>0.42000000376002117</v>
      </c>
      <c r="O299" s="2">
        <f>Table1[[#This Row],[Payments]]/Table1[[#This Row],[Carts]]</f>
        <v>0.74459966965528668</v>
      </c>
      <c r="P299" s="2">
        <f>Table1[[#This Row],[Orders]]/Table1[[#This Row],[Payments]]</f>
        <v>0.7871999172807489</v>
      </c>
    </row>
    <row r="300" spans="2:16" x14ac:dyDescent="0.2">
      <c r="B300" s="15">
        <v>43763</v>
      </c>
      <c r="C300" s="40" t="str">
        <f>TEXT(Table1[[#This Row],[Date]],"dddd")</f>
        <v>Friday</v>
      </c>
      <c r="D300" s="1">
        <v>21500167</v>
      </c>
      <c r="E300" s="1">
        <v>5321291</v>
      </c>
      <c r="F300" s="1">
        <v>2107231</v>
      </c>
      <c r="G300" s="1">
        <v>1507513</v>
      </c>
      <c r="H300" s="1">
        <v>1186714</v>
      </c>
      <c r="I300" s="2">
        <f t="shared" si="4"/>
        <v>5.5195571271609192E-2</v>
      </c>
      <c r="J300" s="2">
        <f>Table1[[#This Row],[Orders]]/H293-1</f>
        <v>-0.10333342652249045</v>
      </c>
      <c r="K300" s="2">
        <f>Table3[[#This Row],[Total]]/'Channel wise traffic'!L293-1</f>
        <v>3.1250040470256035E-2</v>
      </c>
      <c r="L300" s="2">
        <f>Table1[[#This Row],[Overall conversion]]/I293-1</f>
        <v>-0.13050517372885584</v>
      </c>
      <c r="M300" s="2">
        <f>Table1[[#This Row],[Menu]]/Table1[[#This Row],[Listing]]</f>
        <v>0.24749998453500385</v>
      </c>
      <c r="N300" s="2">
        <f>Table1[[#This Row],[Carts]]/Table1[[#This Row],[Menu]]</f>
        <v>0.39599995564986018</v>
      </c>
      <c r="O300" s="2">
        <f>Table1[[#This Row],[Payments]]/Table1[[#This Row],[Carts]]</f>
        <v>0.71539997276046152</v>
      </c>
      <c r="P300" s="2">
        <f>Table1[[#This Row],[Orders]]/Table1[[#This Row],[Payments]]</f>
        <v>0.78719984504279561</v>
      </c>
    </row>
    <row r="301" spans="2:16" x14ac:dyDescent="0.2">
      <c r="B301" s="15">
        <v>43764</v>
      </c>
      <c r="C301" s="38" t="str">
        <f>TEXT(Table1[[#This Row],[Date]],"dddd")</f>
        <v>Saturday</v>
      </c>
      <c r="D301" s="1">
        <v>43991955</v>
      </c>
      <c r="E301" s="1">
        <v>9330693</v>
      </c>
      <c r="F301" s="1">
        <v>3204160</v>
      </c>
      <c r="G301" s="1">
        <v>2069887</v>
      </c>
      <c r="H301" s="1">
        <v>1582222</v>
      </c>
      <c r="I301" s="2">
        <f t="shared" si="4"/>
        <v>3.5966166995760933E-2</v>
      </c>
      <c r="J301" s="2">
        <f>Table1[[#This Row],[Orders]]/H294-1</f>
        <v>-6.8069667037737314E-2</v>
      </c>
      <c r="K301" s="2">
        <f>Table3[[#This Row],[Total]]/'Channel wise traffic'!L294-1</f>
        <v>-4.8543658453296556E-2</v>
      </c>
      <c r="L301" s="2">
        <f>Table1[[#This Row],[Overall conversion]]/I294-1</f>
        <v>-2.0522190478220792E-2</v>
      </c>
      <c r="M301" s="2">
        <f>Table1[[#This Row],[Menu]]/Table1[[#This Row],[Listing]]</f>
        <v>0.2120999850995483</v>
      </c>
      <c r="N301" s="2">
        <f>Table1[[#This Row],[Carts]]/Table1[[#This Row],[Menu]]</f>
        <v>0.34340000255072156</v>
      </c>
      <c r="O301" s="2">
        <f>Table1[[#This Row],[Payments]]/Table1[[#This Row],[Carts]]</f>
        <v>0.64599988764606009</v>
      </c>
      <c r="P301" s="2">
        <f>Table1[[#This Row],[Orders]]/Table1[[#This Row],[Payments]]</f>
        <v>0.76440018223217021</v>
      </c>
    </row>
    <row r="302" spans="2:16" x14ac:dyDescent="0.2">
      <c r="B302" s="15">
        <v>43765</v>
      </c>
      <c r="C302" s="41" t="str">
        <f>TEXT(Table1[[#This Row],[Date]],"dddd")</f>
        <v>Sunday</v>
      </c>
      <c r="D302" s="1">
        <v>43094160</v>
      </c>
      <c r="E302" s="1">
        <v>9321266</v>
      </c>
      <c r="F302" s="1">
        <v>3137538</v>
      </c>
      <c r="G302" s="1">
        <v>2154861</v>
      </c>
      <c r="H302" s="1">
        <v>1613560</v>
      </c>
      <c r="I302" s="2">
        <f t="shared" si="4"/>
        <v>3.7442660444013759E-2</v>
      </c>
      <c r="J302" s="2">
        <f>Table1[[#This Row],[Orders]]/H295-1</f>
        <v>-4.7898905788276158E-2</v>
      </c>
      <c r="K302" s="2">
        <f>Table3[[#This Row],[Total]]/'Channel wise traffic'!L295-1</f>
        <v>0</v>
      </c>
      <c r="L302" s="2">
        <f>Table1[[#This Row],[Overall conversion]]/I295-1</f>
        <v>-4.7898905788276158E-2</v>
      </c>
      <c r="M302" s="2">
        <f>Table1[[#This Row],[Menu]]/Table1[[#This Row],[Listing]]</f>
        <v>0.21629998125035968</v>
      </c>
      <c r="N302" s="2">
        <f>Table1[[#This Row],[Carts]]/Table1[[#This Row],[Menu]]</f>
        <v>0.33659998545261982</v>
      </c>
      <c r="O302" s="2">
        <f>Table1[[#This Row],[Payments]]/Table1[[#This Row],[Carts]]</f>
        <v>0.68679996863782999</v>
      </c>
      <c r="P302" s="2">
        <f>Table1[[#This Row],[Orders]]/Table1[[#This Row],[Payments]]</f>
        <v>0.74880003861037903</v>
      </c>
    </row>
    <row r="303" spans="2:16" x14ac:dyDescent="0.2">
      <c r="B303" s="15">
        <v>43766</v>
      </c>
      <c r="C303" s="29" t="str">
        <f>TEXT(Table1[[#This Row],[Date]],"dddd")</f>
        <v>Monday</v>
      </c>
      <c r="D303" s="1">
        <v>21065820</v>
      </c>
      <c r="E303" s="1">
        <v>5424448</v>
      </c>
      <c r="F303" s="1">
        <v>2104686</v>
      </c>
      <c r="G303" s="1">
        <v>1490328</v>
      </c>
      <c r="H303" s="1">
        <v>1222069</v>
      </c>
      <c r="I303" s="2">
        <f t="shared" si="4"/>
        <v>5.8011935922741197E-2</v>
      </c>
      <c r="J303" s="2">
        <f>Table1[[#This Row],[Orders]]/H296-1</f>
        <v>-0.16438069541208</v>
      </c>
      <c r="K303" s="2">
        <f>Table3[[#This Row],[Total]]/'Channel wise traffic'!L296-1</f>
        <v>-7.6190430248730401E-2</v>
      </c>
      <c r="L303" s="2">
        <f>Table1[[#This Row],[Overall conversion]]/I296-1</f>
        <v>-9.5463647951307462E-2</v>
      </c>
      <c r="M303" s="2">
        <f>Table1[[#This Row],[Menu]]/Table1[[#This Row],[Listing]]</f>
        <v>0.25749996914432954</v>
      </c>
      <c r="N303" s="2">
        <f>Table1[[#This Row],[Carts]]/Table1[[#This Row],[Menu]]</f>
        <v>0.3880000324456977</v>
      </c>
      <c r="O303" s="2">
        <f>Table1[[#This Row],[Payments]]/Table1[[#This Row],[Carts]]</f>
        <v>0.70809992559460178</v>
      </c>
      <c r="P303" s="2">
        <f>Table1[[#This Row],[Orders]]/Table1[[#This Row],[Payments]]</f>
        <v>0.82000002683972928</v>
      </c>
    </row>
    <row r="304" spans="2:16" x14ac:dyDescent="0.2">
      <c r="B304" s="15">
        <v>43767</v>
      </c>
      <c r="C304" s="30" t="str">
        <f>TEXT(Table1[[#This Row],[Date]],"dddd")</f>
        <v>Tuesday</v>
      </c>
      <c r="D304" s="1">
        <v>22151687</v>
      </c>
      <c r="E304" s="1">
        <v>5261025</v>
      </c>
      <c r="F304" s="1">
        <v>2020233</v>
      </c>
      <c r="G304" s="1">
        <v>1430527</v>
      </c>
      <c r="H304" s="1">
        <v>1173032</v>
      </c>
      <c r="I304" s="2">
        <f t="shared" si="4"/>
        <v>5.2954522154452614E-2</v>
      </c>
      <c r="J304" s="2">
        <f>Table1[[#This Row],[Orders]]/H297-1</f>
        <v>-0.13142904531624966</v>
      </c>
      <c r="K304" s="2">
        <f>Table3[[#This Row],[Total]]/'Channel wise traffic'!L297-1</f>
        <v>2.000001105107807E-2</v>
      </c>
      <c r="L304" s="2">
        <f>Table1[[#This Row],[Overall conversion]]/I297-1</f>
        <v>-0.14845985603752898</v>
      </c>
      <c r="M304" s="2">
        <f>Table1[[#This Row],[Menu]]/Table1[[#This Row],[Listing]]</f>
        <v>0.23749997009257129</v>
      </c>
      <c r="N304" s="2">
        <f>Table1[[#This Row],[Carts]]/Table1[[#This Row],[Menu]]</f>
        <v>0.38399988595378276</v>
      </c>
      <c r="O304" s="2">
        <f>Table1[[#This Row],[Payments]]/Table1[[#This Row],[Carts]]</f>
        <v>0.70810000628640357</v>
      </c>
      <c r="P304" s="2">
        <f>Table1[[#This Row],[Orders]]/Table1[[#This Row],[Payments]]</f>
        <v>0.81999990213396878</v>
      </c>
    </row>
    <row r="305" spans="2:16" x14ac:dyDescent="0.2">
      <c r="B305" s="15">
        <v>43768</v>
      </c>
      <c r="C305" s="27" t="str">
        <f>TEXT(Table1[[#This Row],[Date]],"dddd")</f>
        <v>Wednesday</v>
      </c>
      <c r="D305" s="1">
        <v>21500167</v>
      </c>
      <c r="E305" s="1">
        <v>5643793</v>
      </c>
      <c r="F305" s="1">
        <v>2325243</v>
      </c>
      <c r="G305" s="1">
        <v>1629530</v>
      </c>
      <c r="H305" s="1">
        <v>1376301</v>
      </c>
      <c r="I305" s="2">
        <f t="shared" si="4"/>
        <v>6.4013502778838882E-2</v>
      </c>
      <c r="J305" s="2">
        <f>Table1[[#This Row],[Orders]]/H298-1</f>
        <v>3.906748988716191E-2</v>
      </c>
      <c r="K305" s="2">
        <f>Table3[[#This Row],[Total]]/'Channel wise traffic'!L298-1</f>
        <v>-9.9999364563004844E-3</v>
      </c>
      <c r="L305" s="2">
        <f>Table1[[#This Row],[Overall conversion]]/I298-1</f>
        <v>4.9563101571539425E-2</v>
      </c>
      <c r="M305" s="2">
        <f>Table1[[#This Row],[Menu]]/Table1[[#This Row],[Listing]]</f>
        <v>0.26249996104681417</v>
      </c>
      <c r="N305" s="2">
        <f>Table1[[#This Row],[Carts]]/Table1[[#This Row],[Menu]]</f>
        <v>0.41200005032076831</v>
      </c>
      <c r="O305" s="2">
        <f>Table1[[#This Row],[Payments]]/Table1[[#This Row],[Carts]]</f>
        <v>0.70079987338957694</v>
      </c>
      <c r="P305" s="2">
        <f>Table1[[#This Row],[Orders]]/Table1[[#This Row],[Payments]]</f>
        <v>0.84459997668039255</v>
      </c>
    </row>
    <row r="306" spans="2:16" x14ac:dyDescent="0.2">
      <c r="B306" s="15">
        <v>43769</v>
      </c>
      <c r="C306" s="39" t="str">
        <f>TEXT(Table1[[#This Row],[Date]],"dddd")</f>
        <v>Thursday</v>
      </c>
      <c r="D306" s="1">
        <v>20631473</v>
      </c>
      <c r="E306" s="1">
        <v>5003132</v>
      </c>
      <c r="F306" s="1">
        <v>1921202</v>
      </c>
      <c r="G306" s="1">
        <v>1332354</v>
      </c>
      <c r="H306" s="1">
        <v>1070679</v>
      </c>
      <c r="I306" s="2">
        <f t="shared" si="4"/>
        <v>5.1895422105828315E-2</v>
      </c>
      <c r="J306" s="2">
        <f>Table1[[#This Row],[Orders]]/H299-1</f>
        <v>-0.18235948174610572</v>
      </c>
      <c r="K306" s="2">
        <f>Table3[[#This Row],[Total]]/'Channel wise traffic'!L299-1</f>
        <v>-2.0618566978098496E-2</v>
      </c>
      <c r="L306" s="2">
        <f>Table1[[#This Row],[Overall conversion]]/I299-1</f>
        <v>-0.16514598922513912</v>
      </c>
      <c r="M306" s="2">
        <f>Table1[[#This Row],[Menu]]/Table1[[#This Row],[Listing]]</f>
        <v>0.24249999018489857</v>
      </c>
      <c r="N306" s="2">
        <f>Table1[[#This Row],[Carts]]/Table1[[#This Row],[Menu]]</f>
        <v>0.38399986248613871</v>
      </c>
      <c r="O306" s="2">
        <f>Table1[[#This Row],[Payments]]/Table1[[#This Row],[Carts]]</f>
        <v>0.6935002149695868</v>
      </c>
      <c r="P306" s="2">
        <f>Table1[[#This Row],[Orders]]/Table1[[#This Row],[Payments]]</f>
        <v>0.80359949382821683</v>
      </c>
    </row>
    <row r="307" spans="2:16" x14ac:dyDescent="0.2">
      <c r="B307" s="15">
        <v>43770</v>
      </c>
      <c r="C307" s="40" t="str">
        <f>TEXT(Table1[[#This Row],[Date]],"dddd")</f>
        <v>Friday</v>
      </c>
      <c r="D307" s="1">
        <v>21065820</v>
      </c>
      <c r="E307" s="1">
        <v>5055796</v>
      </c>
      <c r="F307" s="1">
        <v>2103211</v>
      </c>
      <c r="G307" s="1">
        <v>1581404</v>
      </c>
      <c r="H307" s="1">
        <v>1270816</v>
      </c>
      <c r="I307" s="2">
        <f t="shared" si="4"/>
        <v>6.0325968796847214E-2</v>
      </c>
      <c r="J307" s="2">
        <f>Table1[[#This Row],[Orders]]/H300-1</f>
        <v>7.0869645087190403E-2</v>
      </c>
      <c r="K307" s="2">
        <f>Table3[[#This Row],[Total]]/'Channel wise traffic'!L300-1</f>
        <v>-2.0202030068046883E-2</v>
      </c>
      <c r="L307" s="2">
        <f>Table1[[#This Row],[Overall conversion]]/I300-1</f>
        <v>9.2949441541099409E-2</v>
      </c>
      <c r="M307" s="2">
        <f>Table1[[#This Row],[Menu]]/Table1[[#This Row],[Listing]]</f>
        <v>0.2399999620237902</v>
      </c>
      <c r="N307" s="2">
        <f>Table1[[#This Row],[Carts]]/Table1[[#This Row],[Menu]]</f>
        <v>0.41599997310018044</v>
      </c>
      <c r="O307" s="2">
        <f>Table1[[#This Row],[Payments]]/Table1[[#This Row],[Carts]]</f>
        <v>0.75189983315986841</v>
      </c>
      <c r="P307" s="2">
        <f>Table1[[#This Row],[Orders]]/Table1[[#This Row],[Payments]]</f>
        <v>0.80359983913029187</v>
      </c>
    </row>
    <row r="308" spans="2:16" x14ac:dyDescent="0.2">
      <c r="B308" s="15">
        <v>43771</v>
      </c>
      <c r="C308" s="38" t="str">
        <f>TEXT(Table1[[#This Row],[Date]],"dddd")</f>
        <v>Saturday</v>
      </c>
      <c r="D308" s="1">
        <v>42645263</v>
      </c>
      <c r="E308" s="1">
        <v>9134615</v>
      </c>
      <c r="F308" s="1">
        <v>2981538</v>
      </c>
      <c r="G308" s="1">
        <v>1926073</v>
      </c>
      <c r="H308" s="1">
        <v>1457267</v>
      </c>
      <c r="I308" s="2">
        <f t="shared" si="4"/>
        <v>3.4171837561419192E-2</v>
      </c>
      <c r="J308" s="2">
        <f>Table1[[#This Row],[Orders]]/H301-1</f>
        <v>-7.8974379069435274E-2</v>
      </c>
      <c r="K308" s="2">
        <f>Table3[[#This Row],[Total]]/'Channel wise traffic'!L301-1</f>
        <v>-3.061227899510266E-2</v>
      </c>
      <c r="L308" s="2">
        <f>Table1[[#This Row],[Overall conversion]]/I301-1</f>
        <v>-4.9889370600798899E-2</v>
      </c>
      <c r="M308" s="2">
        <f>Table1[[#This Row],[Menu]]/Table1[[#This Row],[Listing]]</f>
        <v>0.2141999921538765</v>
      </c>
      <c r="N308" s="2">
        <f>Table1[[#This Row],[Carts]]/Table1[[#This Row],[Menu]]</f>
        <v>0.32639996321684056</v>
      </c>
      <c r="O308" s="2">
        <f>Table1[[#This Row],[Payments]]/Table1[[#This Row],[Carts]]</f>
        <v>0.64599981620224189</v>
      </c>
      <c r="P308" s="2">
        <f>Table1[[#This Row],[Orders]]/Table1[[#This Row],[Payments]]</f>
        <v>0.75660008732794659</v>
      </c>
    </row>
    <row r="309" spans="2:16" x14ac:dyDescent="0.2">
      <c r="B309" s="15">
        <v>43772</v>
      </c>
      <c r="C309" s="41" t="str">
        <f>TEXT(Table1[[#This Row],[Date]],"dddd")</f>
        <v>Sunday</v>
      </c>
      <c r="D309" s="1">
        <v>45787545</v>
      </c>
      <c r="E309" s="1">
        <v>9711538</v>
      </c>
      <c r="F309" s="1">
        <v>3268903</v>
      </c>
      <c r="G309" s="1">
        <v>2156168</v>
      </c>
      <c r="H309" s="1">
        <v>1648175</v>
      </c>
      <c r="I309" s="2">
        <f t="shared" si="4"/>
        <v>3.5996142619133656E-2</v>
      </c>
      <c r="J309" s="2">
        <f>Table1[[#This Row],[Orders]]/H302-1</f>
        <v>2.14525645157293E-2</v>
      </c>
      <c r="K309" s="2">
        <f>Table3[[#This Row],[Total]]/'Channel wise traffic'!L302-1</f>
        <v>6.2500026105626771E-2</v>
      </c>
      <c r="L309" s="2">
        <f>Table1[[#This Row],[Overall conversion]]/I302-1</f>
        <v>-3.8632880455784169E-2</v>
      </c>
      <c r="M309" s="2">
        <f>Table1[[#This Row],[Menu]]/Table1[[#This Row],[Listing]]</f>
        <v>0.2120999935681199</v>
      </c>
      <c r="N309" s="2">
        <f>Table1[[#This Row],[Carts]]/Table1[[#This Row],[Menu]]</f>
        <v>0.33659992886811541</v>
      </c>
      <c r="O309" s="2">
        <f>Table1[[#This Row],[Payments]]/Table1[[#This Row],[Carts]]</f>
        <v>0.65959987188362579</v>
      </c>
      <c r="P309" s="2">
        <f>Table1[[#This Row],[Orders]]/Table1[[#This Row],[Payments]]</f>
        <v>0.76440008385246416</v>
      </c>
    </row>
    <row r="310" spans="2:16" x14ac:dyDescent="0.2">
      <c r="B310" s="15">
        <v>43773</v>
      </c>
      <c r="C310" s="29" t="str">
        <f>TEXT(Table1[[#This Row],[Date]],"dddd")</f>
        <v>Monday</v>
      </c>
      <c r="D310" s="1">
        <v>21282993</v>
      </c>
      <c r="E310" s="1">
        <v>5107918</v>
      </c>
      <c r="F310" s="1">
        <v>1941009</v>
      </c>
      <c r="G310" s="1">
        <v>1360259</v>
      </c>
      <c r="H310" s="1">
        <v>1070795</v>
      </c>
      <c r="I310" s="2">
        <f t="shared" si="4"/>
        <v>5.0312237569217828E-2</v>
      </c>
      <c r="J310" s="2">
        <f>Table1[[#This Row],[Orders]]/H303-1</f>
        <v>-0.12378515452073491</v>
      </c>
      <c r="K310" s="2">
        <f>Table3[[#This Row],[Total]]/'Channel wise traffic'!L303-1</f>
        <v>1.0309259753916944E-2</v>
      </c>
      <c r="L310" s="2">
        <f>Table1[[#This Row],[Overall conversion]]/I303-1</f>
        <v>-0.13272610594787992</v>
      </c>
      <c r="M310" s="2">
        <f>Table1[[#This Row],[Menu]]/Table1[[#This Row],[Listing]]</f>
        <v>0.23999998496452074</v>
      </c>
      <c r="N310" s="2">
        <f>Table1[[#This Row],[Carts]]/Table1[[#This Row],[Menu]]</f>
        <v>0.38000003132391708</v>
      </c>
      <c r="O310" s="2">
        <f>Table1[[#This Row],[Payments]]/Table1[[#This Row],[Carts]]</f>
        <v>0.70079994477099283</v>
      </c>
      <c r="P310" s="2">
        <f>Table1[[#This Row],[Orders]]/Table1[[#This Row],[Payments]]</f>
        <v>0.78719934953563986</v>
      </c>
    </row>
    <row r="311" spans="2:16" x14ac:dyDescent="0.2">
      <c r="B311" s="15">
        <v>43774</v>
      </c>
      <c r="C311" s="30" t="str">
        <f>TEXT(Table1[[#This Row],[Date]],"dddd")</f>
        <v>Tuesday</v>
      </c>
      <c r="D311" s="1">
        <v>20848646</v>
      </c>
      <c r="E311" s="1">
        <v>5420648</v>
      </c>
      <c r="F311" s="1">
        <v>2168259</v>
      </c>
      <c r="G311" s="1">
        <v>1567000</v>
      </c>
      <c r="H311" s="1">
        <v>1259241</v>
      </c>
      <c r="I311" s="2">
        <f t="shared" si="4"/>
        <v>6.0399174123825596E-2</v>
      </c>
      <c r="J311" s="2">
        <f>Table1[[#This Row],[Orders]]/H304-1</f>
        <v>7.3492453743802422E-2</v>
      </c>
      <c r="K311" s="2">
        <f>Table3[[#This Row],[Total]]/'Channel wise traffic'!L304-1</f>
        <v>-5.8823516134325682E-2</v>
      </c>
      <c r="L311" s="2">
        <f>Table1[[#This Row],[Overall conversion]]/I304-1</f>
        <v>0.14058576428391034</v>
      </c>
      <c r="M311" s="2">
        <f>Table1[[#This Row],[Menu]]/Table1[[#This Row],[Listing]]</f>
        <v>0.2600000019185898</v>
      </c>
      <c r="N311" s="2">
        <f>Table1[[#This Row],[Carts]]/Table1[[#This Row],[Menu]]</f>
        <v>0.39999996310404218</v>
      </c>
      <c r="O311" s="2">
        <f>Table1[[#This Row],[Payments]]/Table1[[#This Row],[Carts]]</f>
        <v>0.7226996405872177</v>
      </c>
      <c r="P311" s="2">
        <f>Table1[[#This Row],[Orders]]/Table1[[#This Row],[Payments]]</f>
        <v>0.80359987236758135</v>
      </c>
    </row>
    <row r="312" spans="2:16" x14ac:dyDescent="0.2">
      <c r="B312" s="15">
        <v>43775</v>
      </c>
      <c r="C312" s="27" t="str">
        <f>TEXT(Table1[[#This Row],[Date]],"dddd")</f>
        <v>Wednesday</v>
      </c>
      <c r="D312" s="1">
        <v>21500167</v>
      </c>
      <c r="E312" s="1">
        <v>5106289</v>
      </c>
      <c r="F312" s="1">
        <v>2022090</v>
      </c>
      <c r="G312" s="1">
        <v>1461364</v>
      </c>
      <c r="H312" s="1">
        <v>1162369</v>
      </c>
      <c r="I312" s="2">
        <f t="shared" si="4"/>
        <v>5.4063254485418648E-2</v>
      </c>
      <c r="J312" s="2">
        <f>Table1[[#This Row],[Orders]]/H305-1</f>
        <v>-0.15543983474545175</v>
      </c>
      <c r="K312" s="2">
        <f>Table3[[#This Row],[Total]]/'Channel wise traffic'!L305-1</f>
        <v>0</v>
      </c>
      <c r="L312" s="2">
        <f>Table1[[#This Row],[Overall conversion]]/I305-1</f>
        <v>-0.15543983474545175</v>
      </c>
      <c r="M312" s="2">
        <f>Table1[[#This Row],[Menu]]/Table1[[#This Row],[Listing]]</f>
        <v>0.23749996918628585</v>
      </c>
      <c r="N312" s="2">
        <f>Table1[[#This Row],[Carts]]/Table1[[#This Row],[Menu]]</f>
        <v>0.39599991304839971</v>
      </c>
      <c r="O312" s="2">
        <f>Table1[[#This Row],[Payments]]/Table1[[#This Row],[Carts]]</f>
        <v>0.72269978091974141</v>
      </c>
      <c r="P312" s="2">
        <f>Table1[[#This Row],[Orders]]/Table1[[#This Row],[Payments]]</f>
        <v>0.79540005091134036</v>
      </c>
    </row>
    <row r="313" spans="2:16" x14ac:dyDescent="0.2">
      <c r="B313" s="15">
        <v>43776</v>
      </c>
      <c r="C313" s="39" t="str">
        <f>TEXT(Table1[[#This Row],[Date]],"dddd")</f>
        <v>Thursday</v>
      </c>
      <c r="D313" s="1">
        <v>20848646</v>
      </c>
      <c r="E313" s="1">
        <v>5264283</v>
      </c>
      <c r="F313" s="1">
        <v>2000427</v>
      </c>
      <c r="G313" s="1">
        <v>1489518</v>
      </c>
      <c r="H313" s="1">
        <v>1209191</v>
      </c>
      <c r="I313" s="2">
        <f t="shared" si="4"/>
        <v>5.7998538610133245E-2</v>
      </c>
      <c r="J313" s="2">
        <f>Table1[[#This Row],[Orders]]/H306-1</f>
        <v>0.1293683727802637</v>
      </c>
      <c r="K313" s="2">
        <f>Table3[[#This Row],[Total]]/'Channel wise traffic'!L306-1</f>
        <v>1.0526296911824717E-2</v>
      </c>
      <c r="L313" s="2">
        <f>Table1[[#This Row],[Overall conversion]]/I306-1</f>
        <v>0.11760414033937483</v>
      </c>
      <c r="M313" s="2">
        <f>Table1[[#This Row],[Menu]]/Table1[[#This Row],[Listing]]</f>
        <v>0.25249999448405425</v>
      </c>
      <c r="N313" s="2">
        <f>Table1[[#This Row],[Carts]]/Table1[[#This Row],[Menu]]</f>
        <v>0.37999989742192813</v>
      </c>
      <c r="O313" s="2">
        <f>Table1[[#This Row],[Payments]]/Table1[[#This Row],[Carts]]</f>
        <v>0.74460002789404467</v>
      </c>
      <c r="P313" s="2">
        <f>Table1[[#This Row],[Orders]]/Table1[[#This Row],[Payments]]</f>
        <v>0.81180019308259455</v>
      </c>
    </row>
    <row r="314" spans="2:16" x14ac:dyDescent="0.2">
      <c r="B314" s="15">
        <v>43777</v>
      </c>
      <c r="C314" s="40" t="str">
        <f>TEXT(Table1[[#This Row],[Date]],"dddd")</f>
        <v>Friday</v>
      </c>
      <c r="D314" s="1">
        <v>21065820</v>
      </c>
      <c r="E314" s="1">
        <v>5108461</v>
      </c>
      <c r="F314" s="1">
        <v>2084252</v>
      </c>
      <c r="G314" s="1">
        <v>1445428</v>
      </c>
      <c r="H314" s="1">
        <v>1232661</v>
      </c>
      <c r="I314" s="2">
        <f t="shared" si="4"/>
        <v>5.8514740940537803E-2</v>
      </c>
      <c r="J314" s="2">
        <f>Table1[[#This Row],[Orders]]/H307-1</f>
        <v>-3.0024016065268277E-2</v>
      </c>
      <c r="K314" s="2">
        <f>Table3[[#This Row],[Total]]/'Channel wise traffic'!L307-1</f>
        <v>0</v>
      </c>
      <c r="L314" s="2">
        <f>Table1[[#This Row],[Overall conversion]]/I307-1</f>
        <v>-3.0024016065268277E-2</v>
      </c>
      <c r="M314" s="2">
        <f>Table1[[#This Row],[Menu]]/Table1[[#This Row],[Listing]]</f>
        <v>0.24249998338540821</v>
      </c>
      <c r="N314" s="2">
        <f>Table1[[#This Row],[Carts]]/Table1[[#This Row],[Menu]]</f>
        <v>0.40799998277367683</v>
      </c>
      <c r="O314" s="2">
        <f>Table1[[#This Row],[Payments]]/Table1[[#This Row],[Carts]]</f>
        <v>0.69349963440121443</v>
      </c>
      <c r="P314" s="2">
        <f>Table1[[#This Row],[Orders]]/Table1[[#This Row],[Payments]]</f>
        <v>0.85280000110693854</v>
      </c>
    </row>
    <row r="315" spans="2:16" x14ac:dyDescent="0.2">
      <c r="B315" s="15">
        <v>43778</v>
      </c>
      <c r="C315" s="38" t="str">
        <f>TEXT(Table1[[#This Row],[Date]],"dddd")</f>
        <v>Saturday</v>
      </c>
      <c r="D315" s="1">
        <v>45787545</v>
      </c>
      <c r="E315" s="1">
        <v>9711538</v>
      </c>
      <c r="F315" s="1">
        <v>3367961</v>
      </c>
      <c r="G315" s="1">
        <v>2290213</v>
      </c>
      <c r="H315" s="1">
        <v>1839957</v>
      </c>
      <c r="I315" s="2">
        <f t="shared" si="4"/>
        <v>4.0184661571176179E-2</v>
      </c>
      <c r="J315" s="2">
        <f>Table1[[#This Row],[Orders]]/H308-1</f>
        <v>0.26260801898348074</v>
      </c>
      <c r="K315" s="2">
        <f>Table3[[#This Row],[Total]]/'Channel wise traffic'!L308-1</f>
        <v>7.3684224842708756E-2</v>
      </c>
      <c r="L315" s="2">
        <f>Table1[[#This Row],[Overall conversion]]/I308-1</f>
        <v>0.17595846284092165</v>
      </c>
      <c r="M315" s="2">
        <f>Table1[[#This Row],[Menu]]/Table1[[#This Row],[Listing]]</f>
        <v>0.2120999935681199</v>
      </c>
      <c r="N315" s="2">
        <f>Table1[[#This Row],[Carts]]/Table1[[#This Row],[Menu]]</f>
        <v>0.34679996103603777</v>
      </c>
      <c r="O315" s="2">
        <f>Table1[[#This Row],[Payments]]/Table1[[#This Row],[Carts]]</f>
        <v>0.67999985748053493</v>
      </c>
      <c r="P315" s="2">
        <f>Table1[[#This Row],[Orders]]/Table1[[#This Row],[Payments]]</f>
        <v>0.80339994576923635</v>
      </c>
    </row>
    <row r="316" spans="2:16" x14ac:dyDescent="0.2">
      <c r="B316" s="15">
        <v>43779</v>
      </c>
      <c r="C316" s="41" t="str">
        <f>TEXT(Table1[[#This Row],[Date]],"dddd")</f>
        <v>Sunday</v>
      </c>
      <c r="D316" s="1">
        <v>47134238</v>
      </c>
      <c r="E316" s="1">
        <v>10096153</v>
      </c>
      <c r="F316" s="1">
        <v>3261057</v>
      </c>
      <c r="G316" s="1">
        <v>2173168</v>
      </c>
      <c r="H316" s="1">
        <v>1627268</v>
      </c>
      <c r="I316" s="2">
        <f t="shared" si="4"/>
        <v>3.4524118115582987E-2</v>
      </c>
      <c r="J316" s="2">
        <f>Table1[[#This Row],[Orders]]/H309-1</f>
        <v>-1.2684939402672679E-2</v>
      </c>
      <c r="K316" s="2">
        <f>Table3[[#This Row],[Total]]/'Channel wise traffic'!L309-1</f>
        <v>2.9411754428234849E-2</v>
      </c>
      <c r="L316" s="2">
        <f>Table1[[#This Row],[Overall conversion]]/I309-1</f>
        <v>-4.0893951308222043E-2</v>
      </c>
      <c r="M316" s="2">
        <f>Table1[[#This Row],[Menu]]/Table1[[#This Row],[Listing]]</f>
        <v>0.21419998346000629</v>
      </c>
      <c r="N316" s="2">
        <f>Table1[[#This Row],[Carts]]/Table1[[#This Row],[Menu]]</f>
        <v>0.32299995849904412</v>
      </c>
      <c r="O316" s="2">
        <f>Table1[[#This Row],[Payments]]/Table1[[#This Row],[Carts]]</f>
        <v>0.66639988200144917</v>
      </c>
      <c r="P316" s="2">
        <f>Table1[[#This Row],[Orders]]/Table1[[#This Row],[Payments]]</f>
        <v>0.74879990870471125</v>
      </c>
    </row>
    <row r="317" spans="2:16" x14ac:dyDescent="0.2">
      <c r="B317" s="15">
        <v>43780</v>
      </c>
      <c r="C317" s="29" t="str">
        <f>TEXT(Table1[[#This Row],[Date]],"dddd")</f>
        <v>Monday</v>
      </c>
      <c r="D317" s="1">
        <v>21500167</v>
      </c>
      <c r="E317" s="1">
        <v>5482542</v>
      </c>
      <c r="F317" s="1">
        <v>2083366</v>
      </c>
      <c r="G317" s="1">
        <v>1566483</v>
      </c>
      <c r="H317" s="1">
        <v>1245980</v>
      </c>
      <c r="I317" s="2">
        <f t="shared" si="4"/>
        <v>5.79521079999053E-2</v>
      </c>
      <c r="J317" s="2">
        <f>Table1[[#This Row],[Orders]]/H310-1</f>
        <v>0.16360274375580763</v>
      </c>
      <c r="K317" s="2">
        <f>Table3[[#This Row],[Total]]/'Channel wise traffic'!L310-1</f>
        <v>1.0204110399515187E-2</v>
      </c>
      <c r="L317" s="2">
        <f>Table1[[#This Row],[Overall conversion]]/I310-1</f>
        <v>0.15184914843385378</v>
      </c>
      <c r="M317" s="2">
        <f>Table1[[#This Row],[Menu]]/Table1[[#This Row],[Listing]]</f>
        <v>0.25499997279090902</v>
      </c>
      <c r="N317" s="2">
        <f>Table1[[#This Row],[Carts]]/Table1[[#This Row],[Menu]]</f>
        <v>0.38000000729588573</v>
      </c>
      <c r="O317" s="2">
        <f>Table1[[#This Row],[Payments]]/Table1[[#This Row],[Carts]]</f>
        <v>0.75190005020721273</v>
      </c>
      <c r="P317" s="2">
        <f>Table1[[#This Row],[Orders]]/Table1[[#This Row],[Payments]]</f>
        <v>0.79539963089289833</v>
      </c>
    </row>
    <row r="318" spans="2:16" x14ac:dyDescent="0.2">
      <c r="B318" s="15">
        <v>43781</v>
      </c>
      <c r="C318" s="30" t="str">
        <f>TEXT(Table1[[#This Row],[Date]],"dddd")</f>
        <v>Tuesday</v>
      </c>
      <c r="D318" s="1">
        <v>20631473</v>
      </c>
      <c r="E318" s="1">
        <v>4899974</v>
      </c>
      <c r="F318" s="1">
        <v>2018789</v>
      </c>
      <c r="G318" s="1">
        <v>1547402</v>
      </c>
      <c r="H318" s="1">
        <v>1230803</v>
      </c>
      <c r="I318" s="2">
        <f t="shared" si="4"/>
        <v>5.9656574205826214E-2</v>
      </c>
      <c r="J318" s="2">
        <f>Table1[[#This Row],[Orders]]/H311-1</f>
        <v>-2.2583445107012823E-2</v>
      </c>
      <c r="K318" s="2">
        <f>Table3[[#This Row],[Total]]/'Channel wise traffic'!L311-1</f>
        <v>-1.0416648180253452E-2</v>
      </c>
      <c r="L318" s="2">
        <f>Table1[[#This Row],[Overall conversion]]/I311-1</f>
        <v>-1.2294868742359966E-2</v>
      </c>
      <c r="M318" s="2">
        <f>Table1[[#This Row],[Menu]]/Table1[[#This Row],[Listing]]</f>
        <v>0.23749995940667931</v>
      </c>
      <c r="N318" s="2">
        <f>Table1[[#This Row],[Carts]]/Table1[[#This Row],[Menu]]</f>
        <v>0.41199994122417793</v>
      </c>
      <c r="O318" s="2">
        <f>Table1[[#This Row],[Payments]]/Table1[[#This Row],[Carts]]</f>
        <v>0.76650011467270729</v>
      </c>
      <c r="P318" s="2">
        <f>Table1[[#This Row],[Orders]]/Table1[[#This Row],[Payments]]</f>
        <v>0.79539964404854069</v>
      </c>
    </row>
    <row r="319" spans="2:16" x14ac:dyDescent="0.2">
      <c r="B319" s="15">
        <v>43782</v>
      </c>
      <c r="C319" s="27" t="str">
        <f>TEXT(Table1[[#This Row],[Date]],"dddd")</f>
        <v>Wednesday</v>
      </c>
      <c r="D319" s="1">
        <v>21500167</v>
      </c>
      <c r="E319" s="1">
        <v>5643793</v>
      </c>
      <c r="F319" s="1">
        <v>2302667</v>
      </c>
      <c r="G319" s="1">
        <v>1748185</v>
      </c>
      <c r="H319" s="1">
        <v>1361836</v>
      </c>
      <c r="I319" s="2">
        <f t="shared" si="4"/>
        <v>6.3340717306986496E-2</v>
      </c>
      <c r="J319" s="2">
        <f>Table1[[#This Row],[Orders]]/H312-1</f>
        <v>0.17160385385363863</v>
      </c>
      <c r="K319" s="2">
        <f>Table3[[#This Row],[Total]]/'Channel wise traffic'!L312-1</f>
        <v>0</v>
      </c>
      <c r="L319" s="2">
        <f>Table1[[#This Row],[Overall conversion]]/I312-1</f>
        <v>0.17160385385363841</v>
      </c>
      <c r="M319" s="2">
        <f>Table1[[#This Row],[Menu]]/Table1[[#This Row],[Listing]]</f>
        <v>0.26249996104681417</v>
      </c>
      <c r="N319" s="2">
        <f>Table1[[#This Row],[Carts]]/Table1[[#This Row],[Menu]]</f>
        <v>0.40799990361092264</v>
      </c>
      <c r="O319" s="2">
        <f>Table1[[#This Row],[Payments]]/Table1[[#This Row],[Carts]]</f>
        <v>0.75920009276200162</v>
      </c>
      <c r="P319" s="2">
        <f>Table1[[#This Row],[Orders]]/Table1[[#This Row],[Payments]]</f>
        <v>0.77899993421748848</v>
      </c>
    </row>
    <row r="320" spans="2:16" x14ac:dyDescent="0.2">
      <c r="B320" s="15">
        <v>43783</v>
      </c>
      <c r="C320" s="39" t="str">
        <f>TEXT(Table1[[#This Row],[Date]],"dddd")</f>
        <v>Thursday</v>
      </c>
      <c r="D320" s="1">
        <v>20848646</v>
      </c>
      <c r="E320" s="1">
        <v>5160040</v>
      </c>
      <c r="F320" s="1">
        <v>2125936</v>
      </c>
      <c r="G320" s="1">
        <v>1629530</v>
      </c>
      <c r="H320" s="1">
        <v>1349577</v>
      </c>
      <c r="I320" s="2">
        <f t="shared" si="4"/>
        <v>6.4732117375871798E-2</v>
      </c>
      <c r="J320" s="2">
        <f>Table1[[#This Row],[Orders]]/H313-1</f>
        <v>0.11609911089315084</v>
      </c>
      <c r="K320" s="2">
        <f>Table3[[#This Row],[Total]]/'Channel wise traffic'!L313-1</f>
        <v>0</v>
      </c>
      <c r="L320" s="2">
        <f>Table1[[#This Row],[Overall conversion]]/I313-1</f>
        <v>0.11609911089315084</v>
      </c>
      <c r="M320" s="2">
        <f>Table1[[#This Row],[Menu]]/Table1[[#This Row],[Listing]]</f>
        <v>0.24750000551594573</v>
      </c>
      <c r="N320" s="2">
        <f>Table1[[#This Row],[Carts]]/Table1[[#This Row],[Menu]]</f>
        <v>0.4119999069774653</v>
      </c>
      <c r="O320" s="2">
        <f>Table1[[#This Row],[Payments]]/Table1[[#This Row],[Carts]]</f>
        <v>0.76650002634133863</v>
      </c>
      <c r="P320" s="2">
        <f>Table1[[#This Row],[Orders]]/Table1[[#This Row],[Payments]]</f>
        <v>0.82820015587316587</v>
      </c>
    </row>
    <row r="321" spans="2:16" x14ac:dyDescent="0.2">
      <c r="B321" s="15">
        <v>43784</v>
      </c>
      <c r="C321" s="40" t="str">
        <f>TEXT(Table1[[#This Row],[Date]],"dddd")</f>
        <v>Friday</v>
      </c>
      <c r="D321" s="1">
        <v>21717340</v>
      </c>
      <c r="E321" s="1">
        <v>5212161</v>
      </c>
      <c r="F321" s="1">
        <v>2126561</v>
      </c>
      <c r="G321" s="1">
        <v>1567914</v>
      </c>
      <c r="H321" s="1">
        <v>1324260</v>
      </c>
      <c r="I321" s="2">
        <f t="shared" si="4"/>
        <v>6.0977080986898025E-2</v>
      </c>
      <c r="J321" s="2">
        <f>Table1[[#This Row],[Orders]]/H314-1</f>
        <v>7.4309968434143725E-2</v>
      </c>
      <c r="K321" s="2">
        <f>Table3[[#This Row],[Total]]/'Channel wise traffic'!L314-1</f>
        <v>3.0927779261751054E-2</v>
      </c>
      <c r="L321" s="2">
        <f>Table1[[#This Row],[Overall conversion]]/I314-1</f>
        <v>4.2080679274687949E-2</v>
      </c>
      <c r="M321" s="2">
        <f>Table1[[#This Row],[Menu]]/Table1[[#This Row],[Listing]]</f>
        <v>0.23999997237230711</v>
      </c>
      <c r="N321" s="2">
        <f>Table1[[#This Row],[Carts]]/Table1[[#This Row],[Menu]]</f>
        <v>0.40799986800100763</v>
      </c>
      <c r="O321" s="2">
        <f>Table1[[#This Row],[Payments]]/Table1[[#This Row],[Carts]]</f>
        <v>0.73730027024853739</v>
      </c>
      <c r="P321" s="2">
        <f>Table1[[#This Row],[Orders]]/Table1[[#This Row],[Payments]]</f>
        <v>0.84459989514731038</v>
      </c>
    </row>
    <row r="322" spans="2:16" x14ac:dyDescent="0.2">
      <c r="B322" s="15">
        <v>43785</v>
      </c>
      <c r="C322" s="38" t="str">
        <f>TEXT(Table1[[#This Row],[Date]],"dddd")</f>
        <v>Saturday</v>
      </c>
      <c r="D322" s="1">
        <v>47134238</v>
      </c>
      <c r="E322" s="1">
        <v>9403280</v>
      </c>
      <c r="F322" s="1">
        <v>3037259</v>
      </c>
      <c r="G322" s="1">
        <v>2003376</v>
      </c>
      <c r="H322" s="1">
        <v>1547007</v>
      </c>
      <c r="I322" s="2">
        <f t="shared" si="4"/>
        <v>3.2821300728358017E-2</v>
      </c>
      <c r="J322" s="2">
        <f>Table1[[#This Row],[Orders]]/H315-1</f>
        <v>-0.15921567732289399</v>
      </c>
      <c r="K322" s="2">
        <f>Table3[[#This Row],[Total]]/'Channel wise traffic'!L315-1</f>
        <v>2.9411754428234849E-2</v>
      </c>
      <c r="L322" s="2">
        <f>Table1[[#This Row],[Overall conversion]]/I315-1</f>
        <v>-0.18323809520645018</v>
      </c>
      <c r="M322" s="2">
        <f>Table1[[#This Row],[Menu]]/Table1[[#This Row],[Listing]]</f>
        <v>0.19949998979510394</v>
      </c>
      <c r="N322" s="2">
        <f>Table1[[#This Row],[Carts]]/Table1[[#This Row],[Menu]]</f>
        <v>0.32299995320781683</v>
      </c>
      <c r="O322" s="2">
        <f>Table1[[#This Row],[Payments]]/Table1[[#This Row],[Carts]]</f>
        <v>0.65959998801551001</v>
      </c>
      <c r="P322" s="2">
        <f>Table1[[#This Row],[Orders]]/Table1[[#This Row],[Payments]]</f>
        <v>0.77220002635551188</v>
      </c>
    </row>
    <row r="323" spans="2:16" x14ac:dyDescent="0.2">
      <c r="B323" s="15">
        <v>43786</v>
      </c>
      <c r="C323" s="41" t="str">
        <f>TEXT(Table1[[#This Row],[Date]],"dddd")</f>
        <v>Sunday</v>
      </c>
      <c r="D323" s="1">
        <v>43991955</v>
      </c>
      <c r="E323" s="1">
        <v>9330693</v>
      </c>
      <c r="F323" s="1">
        <v>1268974</v>
      </c>
      <c r="G323" s="1">
        <v>906047</v>
      </c>
      <c r="H323" s="1">
        <v>699650</v>
      </c>
      <c r="I323" s="2">
        <f t="shared" si="4"/>
        <v>1.5904044273549561E-2</v>
      </c>
      <c r="J323" s="2">
        <f>Table1[[#This Row],[Orders]]/H316-1</f>
        <v>-0.57004623700582813</v>
      </c>
      <c r="K323" s="2">
        <f>Table3[[#This Row],[Total]]/'Channel wise traffic'!L316-1</f>
        <v>-6.6666636964265225E-2</v>
      </c>
      <c r="L323" s="2">
        <f>Table1[[#This Row],[Overall conversion]]/I316-1</f>
        <v>-0.53933524904808428</v>
      </c>
      <c r="M323" s="2">
        <f>Table1[[#This Row],[Menu]]/Table1[[#This Row],[Listing]]</f>
        <v>0.2120999850995483</v>
      </c>
      <c r="N323" s="2">
        <f>Table1[[#This Row],[Carts]]/Table1[[#This Row],[Menu]]</f>
        <v>0.13599997342105244</v>
      </c>
      <c r="O323" s="2">
        <f>Table1[[#This Row],[Payments]]/Table1[[#This Row],[Carts]]</f>
        <v>0.71399965641534024</v>
      </c>
      <c r="P323" s="2">
        <f>Table1[[#This Row],[Orders]]/Table1[[#This Row],[Payments]]</f>
        <v>0.77220055913214214</v>
      </c>
    </row>
    <row r="324" spans="2:16" x14ac:dyDescent="0.2">
      <c r="B324" s="15">
        <v>43787</v>
      </c>
      <c r="C324" s="29" t="str">
        <f>TEXT(Table1[[#This Row],[Date]],"dddd")</f>
        <v>Monday</v>
      </c>
      <c r="D324" s="1">
        <v>22803207</v>
      </c>
      <c r="E324" s="1">
        <v>5985841</v>
      </c>
      <c r="F324" s="1">
        <v>2298563</v>
      </c>
      <c r="G324" s="1">
        <v>1761848</v>
      </c>
      <c r="H324" s="1">
        <v>1459163</v>
      </c>
      <c r="I324" s="2">
        <f t="shared" ref="I324:I368" si="5">H324/D324</f>
        <v>6.3989376581986918E-2</v>
      </c>
      <c r="J324" s="2">
        <f>Table1[[#This Row],[Orders]]/H317-1</f>
        <v>0.17109664681616077</v>
      </c>
      <c r="K324" s="2">
        <f>Table3[[#This Row],[Total]]/'Channel wise traffic'!L317-1</f>
        <v>6.0605997181603088E-2</v>
      </c>
      <c r="L324" s="2">
        <f>Table1[[#This Row],[Overall conversion]]/I317-1</f>
        <v>0.10417685896933171</v>
      </c>
      <c r="M324" s="2">
        <f>Table1[[#This Row],[Menu]]/Table1[[#This Row],[Listing]]</f>
        <v>0.26249996327270986</v>
      </c>
      <c r="N324" s="2">
        <f>Table1[[#This Row],[Carts]]/Table1[[#This Row],[Menu]]</f>
        <v>0.38400000935541057</v>
      </c>
      <c r="O324" s="2">
        <f>Table1[[#This Row],[Payments]]/Table1[[#This Row],[Carts]]</f>
        <v>0.76649976528813868</v>
      </c>
      <c r="P324" s="2">
        <f>Table1[[#This Row],[Orders]]/Table1[[#This Row],[Payments]]</f>
        <v>0.8282002760737589</v>
      </c>
    </row>
    <row r="325" spans="2:16" x14ac:dyDescent="0.2">
      <c r="B325" s="15">
        <v>43788</v>
      </c>
      <c r="C325" s="30" t="str">
        <f>TEXT(Table1[[#This Row],[Date]],"dddd")</f>
        <v>Tuesday</v>
      </c>
      <c r="D325" s="1">
        <v>21282993</v>
      </c>
      <c r="E325" s="1">
        <v>5373955</v>
      </c>
      <c r="F325" s="1">
        <v>2149582</v>
      </c>
      <c r="G325" s="1">
        <v>1537811</v>
      </c>
      <c r="H325" s="1">
        <v>1197954</v>
      </c>
      <c r="I325" s="2">
        <f t="shared" si="5"/>
        <v>5.6286914157233428E-2</v>
      </c>
      <c r="J325" s="2">
        <f>Table1[[#This Row],[Orders]]/H318-1</f>
        <v>-2.6689080218361472E-2</v>
      </c>
      <c r="K325" s="2">
        <f>Table3[[#This Row],[Total]]/'Channel wise traffic'!L318-1</f>
        <v>3.1578939205113343E-2</v>
      </c>
      <c r="L325" s="2">
        <f>Table1[[#This Row],[Overall conversion]]/I318-1</f>
        <v>-5.6484303590193408E-2</v>
      </c>
      <c r="M325" s="2">
        <f>Table1[[#This Row],[Menu]]/Table1[[#This Row],[Listing]]</f>
        <v>0.25249996558284826</v>
      </c>
      <c r="N325" s="2">
        <f>Table1[[#This Row],[Carts]]/Table1[[#This Row],[Menu]]</f>
        <v>0.4</v>
      </c>
      <c r="O325" s="2">
        <f>Table1[[#This Row],[Payments]]/Table1[[#This Row],[Carts]]</f>
        <v>0.71540001730569014</v>
      </c>
      <c r="P325" s="2">
        <f>Table1[[#This Row],[Orders]]/Table1[[#This Row],[Payments]]</f>
        <v>0.778999499938549</v>
      </c>
    </row>
    <row r="326" spans="2:16" x14ac:dyDescent="0.2">
      <c r="B326" s="15">
        <v>43789</v>
      </c>
      <c r="C326" s="27" t="str">
        <f>TEXT(Table1[[#This Row],[Date]],"dddd")</f>
        <v>Wednesday</v>
      </c>
      <c r="D326" s="1">
        <v>22368860</v>
      </c>
      <c r="E326" s="1">
        <v>5648137</v>
      </c>
      <c r="F326" s="1">
        <v>2281847</v>
      </c>
      <c r="G326" s="1">
        <v>1649091</v>
      </c>
      <c r="H326" s="1">
        <v>1338732</v>
      </c>
      <c r="I326" s="2">
        <f t="shared" si="5"/>
        <v>5.9848020864719971E-2</v>
      </c>
      <c r="J326" s="2">
        <f>Table1[[#This Row],[Orders]]/H319-1</f>
        <v>-1.6965332095788321E-2</v>
      </c>
      <c r="K326" s="2">
        <f>Table3[[#This Row],[Total]]/'Channel wise traffic'!L319-1</f>
        <v>4.0403967113556316E-2</v>
      </c>
      <c r="L326" s="2">
        <f>Table1[[#This Row],[Overall conversion]]/I319-1</f>
        <v>-5.5141409677109565E-2</v>
      </c>
      <c r="M326" s="2">
        <f>Table1[[#This Row],[Menu]]/Table1[[#This Row],[Listing]]</f>
        <v>0.25249999329424921</v>
      </c>
      <c r="N326" s="2">
        <f>Table1[[#This Row],[Carts]]/Table1[[#This Row],[Menu]]</f>
        <v>0.40399993838676362</v>
      </c>
      <c r="O326" s="2">
        <f>Table1[[#This Row],[Payments]]/Table1[[#This Row],[Carts]]</f>
        <v>0.72270007585959972</v>
      </c>
      <c r="P326" s="2">
        <f>Table1[[#This Row],[Orders]]/Table1[[#This Row],[Payments]]</f>
        <v>0.81179995524807302</v>
      </c>
    </row>
    <row r="327" spans="2:16" x14ac:dyDescent="0.2">
      <c r="B327" s="15">
        <v>43790</v>
      </c>
      <c r="C327" s="39" t="str">
        <f>TEXT(Table1[[#This Row],[Date]],"dddd")</f>
        <v>Thursday</v>
      </c>
      <c r="D327" s="1">
        <v>21282993</v>
      </c>
      <c r="E327" s="1">
        <v>5054710</v>
      </c>
      <c r="F327" s="1">
        <v>2102759</v>
      </c>
      <c r="G327" s="1">
        <v>1550364</v>
      </c>
      <c r="H327" s="1">
        <v>1220447</v>
      </c>
      <c r="I327" s="2">
        <f t="shared" si="5"/>
        <v>5.7343767392114449E-2</v>
      </c>
      <c r="J327" s="2">
        <f>Table1[[#This Row],[Orders]]/H320-1</f>
        <v>-9.5681832159261737E-2</v>
      </c>
      <c r="K327" s="2">
        <f>Table3[[#This Row],[Total]]/'Channel wise traffic'!L320-1</f>
        <v>2.0833344325254632E-2</v>
      </c>
      <c r="L327" s="2">
        <f>Table1[[#This Row],[Overall conversion]]/I320-1</f>
        <v>-0.11413731364380297</v>
      </c>
      <c r="M327" s="2">
        <f>Table1[[#This Row],[Menu]]/Table1[[#This Row],[Listing]]</f>
        <v>0.2374999606493316</v>
      </c>
      <c r="N327" s="2">
        <f>Table1[[#This Row],[Carts]]/Table1[[#This Row],[Menu]]</f>
        <v>0.41599992877929692</v>
      </c>
      <c r="O327" s="2">
        <f>Table1[[#This Row],[Payments]]/Table1[[#This Row],[Carts]]</f>
        <v>0.73729989979831256</v>
      </c>
      <c r="P327" s="2">
        <f>Table1[[#This Row],[Orders]]/Table1[[#This Row],[Payments]]</f>
        <v>0.78720029618850795</v>
      </c>
    </row>
    <row r="328" spans="2:16" x14ac:dyDescent="0.2">
      <c r="B328" s="15">
        <v>43791</v>
      </c>
      <c r="C328" s="40" t="str">
        <f>TEXT(Table1[[#This Row],[Date]],"dddd")</f>
        <v>Friday</v>
      </c>
      <c r="D328" s="1">
        <v>22803207</v>
      </c>
      <c r="E328" s="1">
        <v>5529777</v>
      </c>
      <c r="F328" s="1">
        <v>2300387</v>
      </c>
      <c r="G328" s="1">
        <v>1763247</v>
      </c>
      <c r="H328" s="1">
        <v>1518155</v>
      </c>
      <c r="I328" s="2">
        <f t="shared" si="5"/>
        <v>6.6576381120427491E-2</v>
      </c>
      <c r="J328" s="2">
        <f>Table1[[#This Row],[Orders]]/H321-1</f>
        <v>0.14641762191714625</v>
      </c>
      <c r="K328" s="2">
        <f>Table3[[#This Row],[Total]]/'Channel wise traffic'!L321-1</f>
        <v>5.0000004604615844E-2</v>
      </c>
      <c r="L328" s="2">
        <f>Table1[[#This Row],[Overall conversion]]/I321-1</f>
        <v>9.1826306587758255E-2</v>
      </c>
      <c r="M328" s="2">
        <f>Table1[[#This Row],[Menu]]/Table1[[#This Row],[Listing]]</f>
        <v>0.24249996941219715</v>
      </c>
      <c r="N328" s="2">
        <f>Table1[[#This Row],[Carts]]/Table1[[#This Row],[Menu]]</f>
        <v>0.41599995804532441</v>
      </c>
      <c r="O328" s="2">
        <f>Table1[[#This Row],[Payments]]/Table1[[#This Row],[Carts]]</f>
        <v>0.76650015845159969</v>
      </c>
      <c r="P328" s="2">
        <f>Table1[[#This Row],[Orders]]/Table1[[#This Row],[Payments]]</f>
        <v>0.86099962172060973</v>
      </c>
    </row>
    <row r="329" spans="2:16" x14ac:dyDescent="0.2">
      <c r="B329" s="15">
        <v>43792</v>
      </c>
      <c r="C329" s="38" t="str">
        <f>TEXT(Table1[[#This Row],[Date]],"dddd")</f>
        <v>Saturday</v>
      </c>
      <c r="D329" s="1">
        <v>45787545</v>
      </c>
      <c r="E329" s="1">
        <v>9519230</v>
      </c>
      <c r="F329" s="1">
        <v>3268903</v>
      </c>
      <c r="G329" s="1">
        <v>2133940</v>
      </c>
      <c r="H329" s="1">
        <v>1631184</v>
      </c>
      <c r="I329" s="2">
        <f t="shared" si="5"/>
        <v>3.5625059172751015E-2</v>
      </c>
      <c r="J329" s="2">
        <f>Table1[[#This Row],[Orders]]/H322-1</f>
        <v>5.4412811318888643E-2</v>
      </c>
      <c r="K329" s="2">
        <f>Table3[[#This Row],[Total]]/'Channel wise traffic'!L322-1</f>
        <v>-2.8571418872685217E-2</v>
      </c>
      <c r="L329" s="2">
        <f>Table1[[#This Row],[Overall conversion]]/I322-1</f>
        <v>8.5424964342455612E-2</v>
      </c>
      <c r="M329" s="2">
        <f>Table1[[#This Row],[Menu]]/Table1[[#This Row],[Listing]]</f>
        <v>0.20789998677587979</v>
      </c>
      <c r="N329" s="2">
        <f>Table1[[#This Row],[Carts]]/Table1[[#This Row],[Menu]]</f>
        <v>0.34339993886060111</v>
      </c>
      <c r="O329" s="2">
        <f>Table1[[#This Row],[Payments]]/Table1[[#This Row],[Carts]]</f>
        <v>0.65280003719902369</v>
      </c>
      <c r="P329" s="2">
        <f>Table1[[#This Row],[Orders]]/Table1[[#This Row],[Payments]]</f>
        <v>0.76440012371481858</v>
      </c>
    </row>
    <row r="330" spans="2:16" x14ac:dyDescent="0.2">
      <c r="B330" s="15">
        <v>43793</v>
      </c>
      <c r="C330" s="41" t="str">
        <f>TEXT(Table1[[#This Row],[Date]],"dddd")</f>
        <v>Sunday</v>
      </c>
      <c r="D330" s="1">
        <v>46236443</v>
      </c>
      <c r="E330" s="1">
        <v>9709653</v>
      </c>
      <c r="F330" s="1">
        <v>3301282</v>
      </c>
      <c r="G330" s="1">
        <v>2177525</v>
      </c>
      <c r="H330" s="1">
        <v>1647515</v>
      </c>
      <c r="I330" s="2">
        <f t="shared" si="5"/>
        <v>3.5632390666384087E-2</v>
      </c>
      <c r="J330" s="2">
        <f>Table1[[#This Row],[Orders]]/H323-1</f>
        <v>1.3547702422639891</v>
      </c>
      <c r="K330" s="2">
        <f>Table3[[#This Row],[Total]]/'Channel wise traffic'!L323-1</f>
        <v>5.1020374066121921E-2</v>
      </c>
      <c r="L330" s="2">
        <f>Table1[[#This Row],[Overall conversion]]/I323-1</f>
        <v>1.2404609829743283</v>
      </c>
      <c r="M330" s="2">
        <f>Table1[[#This Row],[Menu]]/Table1[[#This Row],[Listing]]</f>
        <v>0.20999999935116115</v>
      </c>
      <c r="N330" s="2">
        <f>Table1[[#This Row],[Carts]]/Table1[[#This Row],[Menu]]</f>
        <v>0.33999999794019414</v>
      </c>
      <c r="O330" s="2">
        <f>Table1[[#This Row],[Payments]]/Table1[[#This Row],[Carts]]</f>
        <v>0.65959981607145346</v>
      </c>
      <c r="P330" s="2">
        <f>Table1[[#This Row],[Orders]]/Table1[[#This Row],[Payments]]</f>
        <v>0.75659980941665428</v>
      </c>
    </row>
    <row r="331" spans="2:16" x14ac:dyDescent="0.2">
      <c r="B331" s="15">
        <v>43794</v>
      </c>
      <c r="C331" s="29" t="str">
        <f>TEXT(Table1[[#This Row],[Date]],"dddd")</f>
        <v>Monday</v>
      </c>
      <c r="D331" s="1">
        <v>22151687</v>
      </c>
      <c r="E331" s="1">
        <v>5593301</v>
      </c>
      <c r="F331" s="1">
        <v>2237320</v>
      </c>
      <c r="G331" s="1">
        <v>1698573</v>
      </c>
      <c r="H331" s="1">
        <v>1364973</v>
      </c>
      <c r="I331" s="2">
        <f t="shared" si="5"/>
        <v>6.1619370118402267E-2</v>
      </c>
      <c r="J331" s="2">
        <f>Table1[[#This Row],[Orders]]/H324-1</f>
        <v>-6.4550704753341459E-2</v>
      </c>
      <c r="K331" s="2">
        <f>Table3[[#This Row],[Total]]/'Channel wise traffic'!L324-1</f>
        <v>-2.8571422306645E-2</v>
      </c>
      <c r="L331" s="2">
        <f>Table1[[#This Row],[Overall conversion]]/I324-1</f>
        <v>-3.7037498881522302E-2</v>
      </c>
      <c r="M331" s="2">
        <f>Table1[[#This Row],[Menu]]/Table1[[#This Row],[Listing]]</f>
        <v>0.2525000014671569</v>
      </c>
      <c r="N331" s="2">
        <f>Table1[[#This Row],[Carts]]/Table1[[#This Row],[Menu]]</f>
        <v>0.39999992848587979</v>
      </c>
      <c r="O331" s="2">
        <f>Table1[[#This Row],[Payments]]/Table1[[#This Row],[Carts]]</f>
        <v>0.75919984624461412</v>
      </c>
      <c r="P331" s="2">
        <f>Table1[[#This Row],[Orders]]/Table1[[#This Row],[Payments]]</f>
        <v>0.80359984528189254</v>
      </c>
    </row>
    <row r="332" spans="2:16" x14ac:dyDescent="0.2">
      <c r="B332" s="15">
        <v>43795</v>
      </c>
      <c r="C332" s="30" t="str">
        <f>TEXT(Table1[[#This Row],[Date]],"dddd")</f>
        <v>Tuesday</v>
      </c>
      <c r="D332" s="1">
        <v>21065820</v>
      </c>
      <c r="E332" s="1">
        <v>5424448</v>
      </c>
      <c r="F332" s="1">
        <v>2191477</v>
      </c>
      <c r="G332" s="1">
        <v>1519789</v>
      </c>
      <c r="H332" s="1">
        <v>1258689</v>
      </c>
      <c r="I332" s="2">
        <f t="shared" si="5"/>
        <v>5.97502969264904E-2</v>
      </c>
      <c r="J332" s="2">
        <f>Table1[[#This Row],[Orders]]/H325-1</f>
        <v>5.0698941695590971E-2</v>
      </c>
      <c r="K332" s="2">
        <f>Table3[[#This Row],[Total]]/'Channel wise traffic'!L325-1</f>
        <v>-1.020406341364033E-2</v>
      </c>
      <c r="L332" s="2">
        <f>Table1[[#This Row],[Overall conversion]]/I325-1</f>
        <v>6.1530869494502038E-2</v>
      </c>
      <c r="M332" s="2">
        <f>Table1[[#This Row],[Menu]]/Table1[[#This Row],[Listing]]</f>
        <v>0.25749996914432954</v>
      </c>
      <c r="N332" s="2">
        <f>Table1[[#This Row],[Carts]]/Table1[[#This Row],[Menu]]</f>
        <v>0.40400000147480442</v>
      </c>
      <c r="O332" s="2">
        <f>Table1[[#This Row],[Payments]]/Table1[[#This Row],[Carts]]</f>
        <v>0.69349986333418057</v>
      </c>
      <c r="P332" s="2">
        <f>Table1[[#This Row],[Orders]]/Table1[[#This Row],[Payments]]</f>
        <v>0.82819983563507826</v>
      </c>
    </row>
    <row r="333" spans="2:16" x14ac:dyDescent="0.2">
      <c r="B333" s="15">
        <v>43796</v>
      </c>
      <c r="C333" s="27" t="str">
        <f>TEXT(Table1[[#This Row],[Date]],"dddd")</f>
        <v>Wednesday</v>
      </c>
      <c r="D333" s="1">
        <v>22803207</v>
      </c>
      <c r="E333" s="1">
        <v>5985841</v>
      </c>
      <c r="F333" s="1">
        <v>2442223</v>
      </c>
      <c r="G333" s="1">
        <v>1729338</v>
      </c>
      <c r="H333" s="1">
        <v>1347154</v>
      </c>
      <c r="I333" s="2">
        <f t="shared" si="5"/>
        <v>5.9077392052793276E-2</v>
      </c>
      <c r="J333" s="2">
        <f>Table1[[#This Row],[Orders]]/H326-1</f>
        <v>6.2910276291296974E-3</v>
      </c>
      <c r="K333" s="2">
        <f>Table3[[#This Row],[Total]]/'Channel wise traffic'!L326-1</f>
        <v>1.9417486578885645E-2</v>
      </c>
      <c r="L333" s="2">
        <f>Table1[[#This Row],[Overall conversion]]/I326-1</f>
        <v>-1.2876429342059903E-2</v>
      </c>
      <c r="M333" s="2">
        <f>Table1[[#This Row],[Menu]]/Table1[[#This Row],[Listing]]</f>
        <v>0.26249996327270986</v>
      </c>
      <c r="N333" s="2">
        <f>Table1[[#This Row],[Carts]]/Table1[[#This Row],[Menu]]</f>
        <v>0.40799997861620446</v>
      </c>
      <c r="O333" s="2">
        <f>Table1[[#This Row],[Payments]]/Table1[[#This Row],[Carts]]</f>
        <v>0.70809995647408119</v>
      </c>
      <c r="P333" s="2">
        <f>Table1[[#This Row],[Orders]]/Table1[[#This Row],[Payments]]</f>
        <v>0.77899982536670098</v>
      </c>
    </row>
    <row r="334" spans="2:16" x14ac:dyDescent="0.2">
      <c r="B334" s="15">
        <v>43797</v>
      </c>
      <c r="C334" s="39" t="str">
        <f>TEXT(Table1[[#This Row],[Date]],"dddd")</f>
        <v>Thursday</v>
      </c>
      <c r="D334" s="1">
        <v>22803207</v>
      </c>
      <c r="E334" s="1">
        <v>5472769</v>
      </c>
      <c r="F334" s="1">
        <v>2123434</v>
      </c>
      <c r="G334" s="1">
        <v>1519105</v>
      </c>
      <c r="H334" s="1">
        <v>1295492</v>
      </c>
      <c r="I334" s="2">
        <f t="shared" si="5"/>
        <v>5.6811833528503247E-2</v>
      </c>
      <c r="J334" s="2">
        <f>Table1[[#This Row],[Orders]]/H327-1</f>
        <v>6.1489765635050153E-2</v>
      </c>
      <c r="K334" s="2">
        <f>Table3[[#This Row],[Total]]/'Channel wise traffic'!L327-1</f>
        <v>7.1428537867232134E-2</v>
      </c>
      <c r="L334" s="2">
        <f>Table1[[#This Row],[Overall conversion]]/I327-1</f>
        <v>-9.2762280506242245E-3</v>
      </c>
      <c r="M334" s="2">
        <f>Table1[[#This Row],[Menu]]/Table1[[#This Row],[Listing]]</f>
        <v>0.23999997017963307</v>
      </c>
      <c r="N334" s="2">
        <f>Table1[[#This Row],[Carts]]/Table1[[#This Row],[Menu]]</f>
        <v>0.38799993202709632</v>
      </c>
      <c r="O334" s="2">
        <f>Table1[[#This Row],[Payments]]/Table1[[#This Row],[Carts]]</f>
        <v>0.71540014900392479</v>
      </c>
      <c r="P334" s="2">
        <f>Table1[[#This Row],[Orders]]/Table1[[#This Row],[Payments]]</f>
        <v>0.8527995102379361</v>
      </c>
    </row>
    <row r="335" spans="2:16" x14ac:dyDescent="0.2">
      <c r="B335" s="15">
        <v>43798</v>
      </c>
      <c r="C335" s="40" t="str">
        <f>TEXT(Table1[[#This Row],[Date]],"dddd")</f>
        <v>Friday</v>
      </c>
      <c r="D335" s="1">
        <v>21717340</v>
      </c>
      <c r="E335" s="1">
        <v>5537921</v>
      </c>
      <c r="F335" s="1">
        <v>2170865</v>
      </c>
      <c r="G335" s="1">
        <v>1584731</v>
      </c>
      <c r="H335" s="1">
        <v>1364454</v>
      </c>
      <c r="I335" s="2">
        <f t="shared" si="5"/>
        <v>6.2827860133883806E-2</v>
      </c>
      <c r="J335" s="2">
        <f>Table1[[#This Row],[Orders]]/H328-1</f>
        <v>-0.1012419680467409</v>
      </c>
      <c r="K335" s="2">
        <f>Table3[[#This Row],[Total]]/'Channel wise traffic'!L328-1</f>
        <v>-4.7619051795569911E-2</v>
      </c>
      <c r="L335" s="2">
        <f>Table1[[#This Row],[Overall conversion]]/I328-1</f>
        <v>-5.6304066449077927E-2</v>
      </c>
      <c r="M335" s="2">
        <f>Table1[[#This Row],[Menu]]/Table1[[#This Row],[Listing]]</f>
        <v>0.25499996776769163</v>
      </c>
      <c r="N335" s="2">
        <f>Table1[[#This Row],[Carts]]/Table1[[#This Row],[Menu]]</f>
        <v>0.39199999422165827</v>
      </c>
      <c r="O335" s="2">
        <f>Table1[[#This Row],[Payments]]/Table1[[#This Row],[Carts]]</f>
        <v>0.72999979270935778</v>
      </c>
      <c r="P335" s="2">
        <f>Table1[[#This Row],[Orders]]/Table1[[#This Row],[Payments]]</f>
        <v>0.86100038429234993</v>
      </c>
    </row>
    <row r="336" spans="2:16" x14ac:dyDescent="0.2">
      <c r="B336" s="15">
        <v>43799</v>
      </c>
      <c r="C336" s="38" t="str">
        <f>TEXT(Table1[[#This Row],[Date]],"dddd")</f>
        <v>Saturday</v>
      </c>
      <c r="D336" s="1">
        <v>47134238</v>
      </c>
      <c r="E336" s="1">
        <v>10195135</v>
      </c>
      <c r="F336" s="1">
        <v>3327692</v>
      </c>
      <c r="G336" s="1">
        <v>2308087</v>
      </c>
      <c r="H336" s="1">
        <v>1728295</v>
      </c>
      <c r="I336" s="2">
        <f t="shared" si="5"/>
        <v>3.6667506961712205E-2</v>
      </c>
      <c r="J336" s="2">
        <f>Table1[[#This Row],[Orders]]/H329-1</f>
        <v>5.9534056243808253E-2</v>
      </c>
      <c r="K336" s="2">
        <f>Table3[[#This Row],[Total]]/'Channel wise traffic'!L329-1</f>
        <v>2.9411754428234849E-2</v>
      </c>
      <c r="L336" s="2">
        <f>Table1[[#This Row],[Overall conversion]]/I329-1</f>
        <v>2.9261643718434538E-2</v>
      </c>
      <c r="M336" s="2">
        <f>Table1[[#This Row],[Menu]]/Table1[[#This Row],[Listing]]</f>
        <v>0.21629998558584951</v>
      </c>
      <c r="N336" s="2">
        <f>Table1[[#This Row],[Carts]]/Table1[[#This Row],[Menu]]</f>
        <v>0.32639999372249606</v>
      </c>
      <c r="O336" s="2">
        <f>Table1[[#This Row],[Payments]]/Table1[[#This Row],[Carts]]</f>
        <v>0.69359994855293094</v>
      </c>
      <c r="P336" s="2">
        <f>Table1[[#This Row],[Orders]]/Table1[[#This Row],[Payments]]</f>
        <v>0.74879976361376321</v>
      </c>
    </row>
    <row r="337" spans="2:16" x14ac:dyDescent="0.2">
      <c r="B337" s="15">
        <v>43800</v>
      </c>
      <c r="C337" s="41" t="str">
        <f>TEXT(Table1[[#This Row],[Date]],"dddd")</f>
        <v>Sunday</v>
      </c>
      <c r="D337" s="1">
        <v>46685340</v>
      </c>
      <c r="E337" s="1">
        <v>10196078</v>
      </c>
      <c r="F337" s="1">
        <v>3501333</v>
      </c>
      <c r="G337" s="1">
        <v>2452333</v>
      </c>
      <c r="H337" s="1">
        <v>1989333</v>
      </c>
      <c r="I337" s="2">
        <f t="shared" si="5"/>
        <v>4.2611513592918031E-2</v>
      </c>
      <c r="J337" s="2">
        <f>Table1[[#This Row],[Orders]]/H330-1</f>
        <v>0.20747489400703478</v>
      </c>
      <c r="K337" s="2">
        <f>Table3[[#This Row],[Total]]/'Channel wise traffic'!L330-1</f>
        <v>9.7087489930292037E-3</v>
      </c>
      <c r="L337" s="2">
        <f>Table1[[#This Row],[Overall conversion]]/I330-1</f>
        <v>0.19586457141979285</v>
      </c>
      <c r="M337" s="2">
        <f>Table1[[#This Row],[Menu]]/Table1[[#This Row],[Listing]]</f>
        <v>0.2183999945164799</v>
      </c>
      <c r="N337" s="2">
        <f>Table1[[#This Row],[Carts]]/Table1[[#This Row],[Menu]]</f>
        <v>0.34339998183615306</v>
      </c>
      <c r="O337" s="2">
        <f>Table1[[#This Row],[Payments]]/Table1[[#This Row],[Carts]]</f>
        <v>0.7003998191545906</v>
      </c>
      <c r="P337" s="2">
        <f>Table1[[#This Row],[Orders]]/Table1[[#This Row],[Payments]]</f>
        <v>0.81120019181734293</v>
      </c>
    </row>
    <row r="338" spans="2:16" x14ac:dyDescent="0.2">
      <c r="B338" s="15">
        <v>43801</v>
      </c>
      <c r="C338" s="29" t="str">
        <f>TEXT(Table1[[#This Row],[Date]],"dddd")</f>
        <v>Monday</v>
      </c>
      <c r="D338" s="1">
        <v>21500167</v>
      </c>
      <c r="E338" s="1">
        <v>5643793</v>
      </c>
      <c r="F338" s="1">
        <v>2212367</v>
      </c>
      <c r="G338" s="1">
        <v>1582727</v>
      </c>
      <c r="H338" s="1">
        <v>1310814</v>
      </c>
      <c r="I338" s="2">
        <f t="shared" si="5"/>
        <v>6.0967619460816282E-2</v>
      </c>
      <c r="J338" s="2">
        <f>Table1[[#This Row],[Orders]]/H331-1</f>
        <v>-3.9677707910705906E-2</v>
      </c>
      <c r="K338" s="2">
        <f>Table3[[#This Row],[Total]]/'Channel wise traffic'!L331-1</f>
        <v>-2.9411712923870126E-2</v>
      </c>
      <c r="L338" s="2">
        <f>Table1[[#This Row],[Overall conversion]]/I331-1</f>
        <v>-1.0577041867413484E-2</v>
      </c>
      <c r="M338" s="2">
        <f>Table1[[#This Row],[Menu]]/Table1[[#This Row],[Listing]]</f>
        <v>0.26249996104681417</v>
      </c>
      <c r="N338" s="2">
        <f>Table1[[#This Row],[Carts]]/Table1[[#This Row],[Menu]]</f>
        <v>0.39200002551475577</v>
      </c>
      <c r="O338" s="2">
        <f>Table1[[#This Row],[Payments]]/Table1[[#This Row],[Carts]]</f>
        <v>0.71539984098479137</v>
      </c>
      <c r="P338" s="2">
        <f>Table1[[#This Row],[Orders]]/Table1[[#This Row],[Payments]]</f>
        <v>0.82819968320499993</v>
      </c>
    </row>
    <row r="339" spans="2:16" x14ac:dyDescent="0.2">
      <c r="B339" s="15">
        <v>43802</v>
      </c>
      <c r="C339" s="30" t="str">
        <f>TEXT(Table1[[#This Row],[Date]],"dddd")</f>
        <v>Tuesday</v>
      </c>
      <c r="D339" s="1">
        <v>20848646</v>
      </c>
      <c r="E339" s="1">
        <v>5420648</v>
      </c>
      <c r="F339" s="1">
        <v>2254989</v>
      </c>
      <c r="G339" s="1">
        <v>1580296</v>
      </c>
      <c r="H339" s="1">
        <v>1282884</v>
      </c>
      <c r="I339" s="2">
        <f t="shared" si="5"/>
        <v>6.1533204602351635E-2</v>
      </c>
      <c r="J339" s="2">
        <f>Table1[[#This Row],[Orders]]/H332-1</f>
        <v>1.9222381382533626E-2</v>
      </c>
      <c r="K339" s="2">
        <f>Table3[[#This Row],[Total]]/'Channel wise traffic'!L332-1</f>
        <v>-1.0309307224181552E-2</v>
      </c>
      <c r="L339" s="2">
        <f>Table1[[#This Row],[Overall conversion]]/I332-1</f>
        <v>2.9839310724341761E-2</v>
      </c>
      <c r="M339" s="2">
        <f>Table1[[#This Row],[Menu]]/Table1[[#This Row],[Listing]]</f>
        <v>0.2600000019185898</v>
      </c>
      <c r="N339" s="2">
        <f>Table1[[#This Row],[Carts]]/Table1[[#This Row],[Menu]]</f>
        <v>0.41599989521547975</v>
      </c>
      <c r="O339" s="2">
        <f>Table1[[#This Row],[Payments]]/Table1[[#This Row],[Carts]]</f>
        <v>0.7007998708641151</v>
      </c>
      <c r="P339" s="2">
        <f>Table1[[#This Row],[Orders]]/Table1[[#This Row],[Payments]]</f>
        <v>0.81179981471825535</v>
      </c>
    </row>
    <row r="340" spans="2:16" x14ac:dyDescent="0.2">
      <c r="B340" s="15">
        <v>43803</v>
      </c>
      <c r="C340" s="27" t="str">
        <f>TEXT(Table1[[#This Row],[Date]],"dddd")</f>
        <v>Wednesday</v>
      </c>
      <c r="D340" s="1">
        <v>22368860</v>
      </c>
      <c r="E340" s="1">
        <v>5759981</v>
      </c>
      <c r="F340" s="1">
        <v>2280952</v>
      </c>
      <c r="G340" s="1">
        <v>1581840</v>
      </c>
      <c r="H340" s="1">
        <v>1336022</v>
      </c>
      <c r="I340" s="2">
        <f t="shared" si="5"/>
        <v>5.9726870300945152E-2</v>
      </c>
      <c r="J340" s="2">
        <f>Table1[[#This Row],[Orders]]/H333-1</f>
        <v>-8.263346284092199E-3</v>
      </c>
      <c r="K340" s="2">
        <f>Table3[[#This Row],[Total]]/'Channel wise traffic'!L333-1</f>
        <v>-1.9047629488924911E-2</v>
      </c>
      <c r="L340" s="2">
        <f>Table1[[#This Row],[Overall conversion]]/I333-1</f>
        <v>1.0993685157453914E-2</v>
      </c>
      <c r="M340" s="2">
        <f>Table1[[#This Row],[Menu]]/Table1[[#This Row],[Listing]]</f>
        <v>0.2574999798827477</v>
      </c>
      <c r="N340" s="2">
        <f>Table1[[#This Row],[Carts]]/Table1[[#This Row],[Menu]]</f>
        <v>0.3959999173608385</v>
      </c>
      <c r="O340" s="2">
        <f>Table1[[#This Row],[Payments]]/Table1[[#This Row],[Carts]]</f>
        <v>0.69349990705635189</v>
      </c>
      <c r="P340" s="2">
        <f>Table1[[#This Row],[Orders]]/Table1[[#This Row],[Payments]]</f>
        <v>0.84459995954078793</v>
      </c>
    </row>
    <row r="341" spans="2:16" x14ac:dyDescent="0.2">
      <c r="B341" s="15">
        <v>43804</v>
      </c>
      <c r="C341" s="39" t="str">
        <f>TEXT(Table1[[#This Row],[Date]],"dddd")</f>
        <v>Thursday</v>
      </c>
      <c r="D341" s="1">
        <v>22586034</v>
      </c>
      <c r="E341" s="1">
        <v>5815903</v>
      </c>
      <c r="F341" s="1">
        <v>2419415</v>
      </c>
      <c r="G341" s="1">
        <v>1783835</v>
      </c>
      <c r="H341" s="1">
        <v>1418862</v>
      </c>
      <c r="I341" s="2">
        <f t="shared" si="5"/>
        <v>6.2820325162000548E-2</v>
      </c>
      <c r="J341" s="2">
        <f>Table1[[#This Row],[Orders]]/H334-1</f>
        <v>9.5230229133024258E-2</v>
      </c>
      <c r="K341" s="2">
        <f>Table3[[#This Row],[Total]]/'Channel wise traffic'!L334-1</f>
        <v>-9.5237928177200892E-3</v>
      </c>
      <c r="L341" s="2">
        <f>Table1[[#This Row],[Overall conversion]]/I334-1</f>
        <v>0.10576126944543618</v>
      </c>
      <c r="M341" s="2">
        <f>Table1[[#This Row],[Menu]]/Table1[[#This Row],[Listing]]</f>
        <v>0.25749996657226321</v>
      </c>
      <c r="N341" s="2">
        <f>Table1[[#This Row],[Carts]]/Table1[[#This Row],[Menu]]</f>
        <v>0.41599988858136044</v>
      </c>
      <c r="O341" s="2">
        <f>Table1[[#This Row],[Payments]]/Table1[[#This Row],[Carts]]</f>
        <v>0.73730013247003923</v>
      </c>
      <c r="P341" s="2">
        <f>Table1[[#This Row],[Orders]]/Table1[[#This Row],[Payments]]</f>
        <v>0.79539979874820266</v>
      </c>
    </row>
    <row r="342" spans="2:16" x14ac:dyDescent="0.2">
      <c r="B342" s="15">
        <v>43805</v>
      </c>
      <c r="C342" s="40" t="str">
        <f>TEXT(Table1[[#This Row],[Date]],"dddd")</f>
        <v>Friday</v>
      </c>
      <c r="D342" s="1">
        <v>21065820</v>
      </c>
      <c r="E342" s="1">
        <v>5108461</v>
      </c>
      <c r="F342" s="1">
        <v>2125119</v>
      </c>
      <c r="G342" s="1">
        <v>1582364</v>
      </c>
      <c r="H342" s="1">
        <v>1336464</v>
      </c>
      <c r="I342" s="2">
        <f t="shared" si="5"/>
        <v>6.3442296573311643E-2</v>
      </c>
      <c r="J342" s="2">
        <f>Table1[[#This Row],[Orders]]/H335-1</f>
        <v>-2.0513699985488687E-2</v>
      </c>
      <c r="K342" s="2">
        <f>Table3[[#This Row],[Total]]/'Channel wise traffic'!L335-1</f>
        <v>-2.9999947507378666E-2</v>
      </c>
      <c r="L342" s="2">
        <f>Table1[[#This Row],[Overall conversion]]/I335-1</f>
        <v>9.7796811497079528E-3</v>
      </c>
      <c r="M342" s="2">
        <f>Table1[[#This Row],[Menu]]/Table1[[#This Row],[Listing]]</f>
        <v>0.24249998338540821</v>
      </c>
      <c r="N342" s="2">
        <f>Table1[[#This Row],[Carts]]/Table1[[#This Row],[Menu]]</f>
        <v>0.41599984809515039</v>
      </c>
      <c r="O342" s="2">
        <f>Table1[[#This Row],[Payments]]/Table1[[#This Row],[Carts]]</f>
        <v>0.74460018474259559</v>
      </c>
      <c r="P342" s="2">
        <f>Table1[[#This Row],[Orders]]/Table1[[#This Row],[Payments]]</f>
        <v>0.8445995990808689</v>
      </c>
    </row>
    <row r="343" spans="2:16" x14ac:dyDescent="0.2">
      <c r="B343" s="15">
        <v>43806</v>
      </c>
      <c r="C343" s="38" t="str">
        <f>TEXT(Table1[[#This Row],[Date]],"dddd")</f>
        <v>Saturday</v>
      </c>
      <c r="D343" s="1">
        <v>43991955</v>
      </c>
      <c r="E343" s="1">
        <v>9145927</v>
      </c>
      <c r="F343" s="1">
        <v>3140711</v>
      </c>
      <c r="G343" s="1">
        <v>2157040</v>
      </c>
      <c r="H343" s="1">
        <v>1665666</v>
      </c>
      <c r="I343" s="2">
        <f t="shared" si="5"/>
        <v>3.7862968354100197E-2</v>
      </c>
      <c r="J343" s="2">
        <f>Table1[[#This Row],[Orders]]/H336-1</f>
        <v>-3.623744788939387E-2</v>
      </c>
      <c r="K343" s="2">
        <f>Table3[[#This Row],[Total]]/'Channel wise traffic'!L336-1</f>
        <v>-6.6666636964265225E-2</v>
      </c>
      <c r="L343" s="2">
        <f>Table1[[#This Row],[Overall conversion]]/I336-1</f>
        <v>3.2602745358070839E-2</v>
      </c>
      <c r="M343" s="2">
        <f>Table1[[#This Row],[Menu]]/Table1[[#This Row],[Listing]]</f>
        <v>0.20789998989587982</v>
      </c>
      <c r="N343" s="2">
        <f>Table1[[#This Row],[Carts]]/Table1[[#This Row],[Menu]]</f>
        <v>0.34339996372155607</v>
      </c>
      <c r="O343" s="2">
        <f>Table1[[#This Row],[Payments]]/Table1[[#This Row],[Carts]]</f>
        <v>0.68679989976791878</v>
      </c>
      <c r="P343" s="2">
        <f>Table1[[#This Row],[Orders]]/Table1[[#This Row],[Payments]]</f>
        <v>0.77219986648369987</v>
      </c>
    </row>
    <row r="344" spans="2:16" x14ac:dyDescent="0.2">
      <c r="B344" s="15">
        <v>43807</v>
      </c>
      <c r="C344" s="41" t="str">
        <f>TEXT(Table1[[#This Row],[Date]],"dddd")</f>
        <v>Sunday</v>
      </c>
      <c r="D344" s="1">
        <v>43991955</v>
      </c>
      <c r="E344" s="1">
        <v>9238310</v>
      </c>
      <c r="F344" s="1">
        <v>3078205</v>
      </c>
      <c r="G344" s="1">
        <v>2093179</v>
      </c>
      <c r="H344" s="1">
        <v>1632680</v>
      </c>
      <c r="I344" s="2">
        <f t="shared" si="5"/>
        <v>3.711314943834617E-2</v>
      </c>
      <c r="J344" s="2">
        <f>Table1[[#This Row],[Orders]]/H337-1</f>
        <v>-0.17928270430340221</v>
      </c>
      <c r="K344" s="2">
        <f>Table3[[#This Row],[Total]]/'Channel wise traffic'!L337-1</f>
        <v>-5.769228750807609E-2</v>
      </c>
      <c r="L344" s="2">
        <f>Table1[[#This Row],[Overall conversion]]/I337-1</f>
        <v>-0.12903470660769212</v>
      </c>
      <c r="M344" s="2">
        <f>Table1[[#This Row],[Menu]]/Table1[[#This Row],[Listing]]</f>
        <v>0.20999998749771406</v>
      </c>
      <c r="N344" s="2">
        <f>Table1[[#This Row],[Carts]]/Table1[[#This Row],[Menu]]</f>
        <v>0.33320001169044988</v>
      </c>
      <c r="O344" s="2">
        <f>Table1[[#This Row],[Payments]]/Table1[[#This Row],[Carts]]</f>
        <v>0.67999987005413864</v>
      </c>
      <c r="P344" s="2">
        <f>Table1[[#This Row],[Orders]]/Table1[[#This Row],[Payments]]</f>
        <v>0.78000018154204676</v>
      </c>
    </row>
    <row r="345" spans="2:16" x14ac:dyDescent="0.2">
      <c r="B345" s="15">
        <v>43808</v>
      </c>
      <c r="C345" s="29" t="str">
        <f>TEXT(Table1[[#This Row],[Date]],"dddd")</f>
        <v>Monday</v>
      </c>
      <c r="D345" s="1">
        <v>22586034</v>
      </c>
      <c r="E345" s="1">
        <v>5533578</v>
      </c>
      <c r="F345" s="1">
        <v>2257699</v>
      </c>
      <c r="G345" s="1">
        <v>1582196</v>
      </c>
      <c r="H345" s="1">
        <v>1245504</v>
      </c>
      <c r="I345" s="2">
        <f t="shared" si="5"/>
        <v>5.5144874040302959E-2</v>
      </c>
      <c r="J345" s="2">
        <f>Table1[[#This Row],[Orders]]/H338-1</f>
        <v>-4.9824002490055808E-2</v>
      </c>
      <c r="K345" s="2">
        <f>Table3[[#This Row],[Total]]/'Channel wise traffic'!L338-1</f>
        <v>5.050500540321412E-2</v>
      </c>
      <c r="L345" s="2">
        <f>Table1[[#This Row],[Overall conversion]]/I338-1</f>
        <v>-9.5505540022857272E-2</v>
      </c>
      <c r="M345" s="2">
        <f>Table1[[#This Row],[Menu]]/Table1[[#This Row],[Listing]]</f>
        <v>0.24499998538920112</v>
      </c>
      <c r="N345" s="2">
        <f>Table1[[#This Row],[Carts]]/Table1[[#This Row],[Menu]]</f>
        <v>0.40799985109092163</v>
      </c>
      <c r="O345" s="2">
        <f>Table1[[#This Row],[Payments]]/Table1[[#This Row],[Carts]]</f>
        <v>0.70080023953591686</v>
      </c>
      <c r="P345" s="2">
        <f>Table1[[#This Row],[Orders]]/Table1[[#This Row],[Payments]]</f>
        <v>0.78719956313882733</v>
      </c>
    </row>
    <row r="346" spans="2:16" x14ac:dyDescent="0.2">
      <c r="B346" s="15">
        <v>43809</v>
      </c>
      <c r="C346" s="30" t="str">
        <f>TEXT(Table1[[#This Row],[Date]],"dddd")</f>
        <v>Tuesday</v>
      </c>
      <c r="D346" s="1">
        <v>21500167</v>
      </c>
      <c r="E346" s="1">
        <v>5213790</v>
      </c>
      <c r="F346" s="1">
        <v>2106371</v>
      </c>
      <c r="G346" s="1">
        <v>1522274</v>
      </c>
      <c r="H346" s="1">
        <v>1235782</v>
      </c>
      <c r="I346" s="2">
        <f t="shared" si="5"/>
        <v>5.7477786102777713E-2</v>
      </c>
      <c r="J346" s="2">
        <f>Table1[[#This Row],[Orders]]/H339-1</f>
        <v>-3.671571241047511E-2</v>
      </c>
      <c r="K346" s="2">
        <f>Table3[[#This Row],[Total]]/'Channel wise traffic'!L339-1</f>
        <v>3.1250040470256035E-2</v>
      </c>
      <c r="L346" s="2">
        <f>Table1[[#This Row],[Overall conversion]]/I339-1</f>
        <v>-6.5906180667517744E-2</v>
      </c>
      <c r="M346" s="2">
        <f>Table1[[#This Row],[Menu]]/Table1[[#This Row],[Listing]]</f>
        <v>0.24249997686064484</v>
      </c>
      <c r="N346" s="2">
        <f>Table1[[#This Row],[Carts]]/Table1[[#This Row],[Menu]]</f>
        <v>0.40399996931215104</v>
      </c>
      <c r="O346" s="2">
        <f>Table1[[#This Row],[Payments]]/Table1[[#This Row],[Carts]]</f>
        <v>0.72269984727286884</v>
      </c>
      <c r="P346" s="2">
        <f>Table1[[#This Row],[Orders]]/Table1[[#This Row],[Payments]]</f>
        <v>0.81179997819052285</v>
      </c>
    </row>
    <row r="347" spans="2:16" x14ac:dyDescent="0.2">
      <c r="B347" s="15">
        <v>43810</v>
      </c>
      <c r="C347" s="27" t="str">
        <f>TEXT(Table1[[#This Row],[Date]],"dddd")</f>
        <v>Wednesday</v>
      </c>
      <c r="D347" s="1">
        <v>22586034</v>
      </c>
      <c r="E347" s="1">
        <v>5477113</v>
      </c>
      <c r="F347" s="1">
        <v>2212753</v>
      </c>
      <c r="G347" s="1">
        <v>1566850</v>
      </c>
      <c r="H347" s="1">
        <v>1246273</v>
      </c>
      <c r="I347" s="2">
        <f t="shared" si="5"/>
        <v>5.5178921629180228E-2</v>
      </c>
      <c r="J347" s="2">
        <f>Table1[[#This Row],[Orders]]/H340-1</f>
        <v>-6.7176289013204826E-2</v>
      </c>
      <c r="K347" s="2">
        <f>Table3[[#This Row],[Total]]/'Channel wise traffic'!L340-1</f>
        <v>9.7087656419474477E-3</v>
      </c>
      <c r="L347" s="2">
        <f>Table1[[#This Row],[Overall conversion]]/I340-1</f>
        <v>-7.6145772394388356E-2</v>
      </c>
      <c r="M347" s="2">
        <f>Table1[[#This Row],[Menu]]/Table1[[#This Row],[Listing]]</f>
        <v>0.24249998915258872</v>
      </c>
      <c r="N347" s="2">
        <f>Table1[[#This Row],[Carts]]/Table1[[#This Row],[Menu]]</f>
        <v>0.40399988095918415</v>
      </c>
      <c r="O347" s="2">
        <f>Table1[[#This Row],[Payments]]/Table1[[#This Row],[Carts]]</f>
        <v>0.70809981954605872</v>
      </c>
      <c r="P347" s="2">
        <f>Table1[[#This Row],[Orders]]/Table1[[#This Row],[Payments]]</f>
        <v>0.79540032549382522</v>
      </c>
    </row>
    <row r="348" spans="2:16" x14ac:dyDescent="0.2">
      <c r="B348" s="15">
        <v>43811</v>
      </c>
      <c r="C348" s="39" t="str">
        <f>TEXT(Table1[[#This Row],[Date]],"dddd")</f>
        <v>Thursday</v>
      </c>
      <c r="D348" s="1">
        <v>21934513</v>
      </c>
      <c r="E348" s="1">
        <v>5648137</v>
      </c>
      <c r="F348" s="1">
        <v>2259254</v>
      </c>
      <c r="G348" s="1">
        <v>1682241</v>
      </c>
      <c r="H348" s="1">
        <v>1379437</v>
      </c>
      <c r="I348" s="2">
        <f t="shared" si="5"/>
        <v>6.2888882009826244E-2</v>
      </c>
      <c r="J348" s="2">
        <f>Table1[[#This Row],[Orders]]/H341-1</f>
        <v>-2.7786352724930241E-2</v>
      </c>
      <c r="K348" s="2">
        <f>Table3[[#This Row],[Total]]/'Channel wise traffic'!L341-1</f>
        <v>-2.8846191309743974E-2</v>
      </c>
      <c r="L348" s="2">
        <f>Table1[[#This Row],[Overall conversion]]/I341-1</f>
        <v>1.0913163478365462E-3</v>
      </c>
      <c r="M348" s="2">
        <f>Table1[[#This Row],[Menu]]/Table1[[#This Row],[Listing]]</f>
        <v>0.25749999555495034</v>
      </c>
      <c r="N348" s="2">
        <f>Table1[[#This Row],[Carts]]/Table1[[#This Row],[Menu]]</f>
        <v>0.39999985836037616</v>
      </c>
      <c r="O348" s="2">
        <f>Table1[[#This Row],[Payments]]/Table1[[#This Row],[Carts]]</f>
        <v>0.74460020874146948</v>
      </c>
      <c r="P348" s="2">
        <f>Table1[[#This Row],[Orders]]/Table1[[#This Row],[Payments]]</f>
        <v>0.81999963144400834</v>
      </c>
    </row>
    <row r="349" spans="2:16" x14ac:dyDescent="0.2">
      <c r="B349" s="15">
        <v>43812</v>
      </c>
      <c r="C349" s="40" t="str">
        <f>TEXT(Table1[[#This Row],[Date]],"dddd")</f>
        <v>Friday</v>
      </c>
      <c r="D349" s="1">
        <v>22803207</v>
      </c>
      <c r="E349" s="1">
        <v>5928833</v>
      </c>
      <c r="F349" s="1">
        <v>2276672</v>
      </c>
      <c r="G349" s="1">
        <v>1661970</v>
      </c>
      <c r="H349" s="1">
        <v>1308303</v>
      </c>
      <c r="I349" s="2">
        <f t="shared" si="5"/>
        <v>5.7373640470833771E-2</v>
      </c>
      <c r="J349" s="2">
        <f>Table1[[#This Row],[Orders]]/H342-1</f>
        <v>-2.1071274647128546E-2</v>
      </c>
      <c r="K349" s="2">
        <f>Table3[[#This Row],[Total]]/'Channel wise traffic'!L342-1</f>
        <v>8.247417297186499E-2</v>
      </c>
      <c r="L349" s="2">
        <f>Table1[[#This Row],[Overall conversion]]/I342-1</f>
        <v>-9.5656311802413296E-2</v>
      </c>
      <c r="M349" s="2">
        <f>Table1[[#This Row],[Menu]]/Table1[[#This Row],[Listing]]</f>
        <v>0.25999996404014575</v>
      </c>
      <c r="N349" s="2">
        <f>Table1[[#This Row],[Carts]]/Table1[[#This Row],[Menu]]</f>
        <v>0.38400002158940894</v>
      </c>
      <c r="O349" s="2">
        <f>Table1[[#This Row],[Payments]]/Table1[[#This Row],[Carts]]</f>
        <v>0.72999975402693051</v>
      </c>
      <c r="P349" s="2">
        <f>Table1[[#This Row],[Orders]]/Table1[[#This Row],[Payments]]</f>
        <v>0.78720012996624489</v>
      </c>
    </row>
    <row r="350" spans="2:16" x14ac:dyDescent="0.2">
      <c r="B350" s="15">
        <v>43813</v>
      </c>
      <c r="C350" s="38" t="str">
        <f>TEXT(Table1[[#This Row],[Date]],"dddd")</f>
        <v>Saturday</v>
      </c>
      <c r="D350" s="1">
        <v>45787545</v>
      </c>
      <c r="E350" s="1">
        <v>9230769</v>
      </c>
      <c r="F350" s="1">
        <v>3232615</v>
      </c>
      <c r="G350" s="1">
        <v>2220160</v>
      </c>
      <c r="H350" s="1">
        <v>1783676</v>
      </c>
      <c r="I350" s="2">
        <f t="shared" si="5"/>
        <v>3.8955484510034333E-2</v>
      </c>
      <c r="J350" s="2">
        <f>Table1[[#This Row],[Orders]]/H343-1</f>
        <v>7.0848537461892125E-2</v>
      </c>
      <c r="K350" s="2">
        <f>Table3[[#This Row],[Total]]/'Channel wise traffic'!L343-1</f>
        <v>4.0816303799183329E-2</v>
      </c>
      <c r="L350" s="2">
        <f>Table1[[#This Row],[Overall conversion]]/I343-1</f>
        <v>2.8854477169268922E-2</v>
      </c>
      <c r="M350" s="2">
        <f>Table1[[#This Row],[Menu]]/Table1[[#This Row],[Listing]]</f>
        <v>0.20159999842751997</v>
      </c>
      <c r="N350" s="2">
        <f>Table1[[#This Row],[Carts]]/Table1[[#This Row],[Menu]]</f>
        <v>0.35019996708833251</v>
      </c>
      <c r="O350" s="2">
        <f>Table1[[#This Row],[Payments]]/Table1[[#This Row],[Carts]]</f>
        <v>0.68680000556824738</v>
      </c>
      <c r="P350" s="2">
        <f>Table1[[#This Row],[Orders]]/Table1[[#This Row],[Payments]]</f>
        <v>0.80339975497261462</v>
      </c>
    </row>
    <row r="351" spans="2:16" x14ac:dyDescent="0.2">
      <c r="B351" s="15">
        <v>43814</v>
      </c>
      <c r="C351" s="41" t="str">
        <f>TEXT(Table1[[#This Row],[Date]],"dddd")</f>
        <v>Sunday</v>
      </c>
      <c r="D351" s="1">
        <v>43094160</v>
      </c>
      <c r="E351" s="1">
        <v>8687782</v>
      </c>
      <c r="F351" s="1">
        <v>2806153</v>
      </c>
      <c r="G351" s="1">
        <v>1812775</v>
      </c>
      <c r="H351" s="1">
        <v>1385685</v>
      </c>
      <c r="I351" s="2">
        <f t="shared" si="5"/>
        <v>3.2154820978062923E-2</v>
      </c>
      <c r="J351" s="2">
        <f>Table1[[#This Row],[Orders]]/H344-1</f>
        <v>-0.1512819413479678</v>
      </c>
      <c r="K351" s="2">
        <f>Table3[[#This Row],[Total]]/'Channel wise traffic'!L344-1</f>
        <v>-2.0408208728164068E-2</v>
      </c>
      <c r="L351" s="2">
        <f>Table1[[#This Row],[Overall conversion]]/I344-1</f>
        <v>-0.13360031512605031</v>
      </c>
      <c r="M351" s="2">
        <f>Table1[[#This Row],[Menu]]/Table1[[#This Row],[Listing]]</f>
        <v>0.20159998477751973</v>
      </c>
      <c r="N351" s="2">
        <f>Table1[[#This Row],[Carts]]/Table1[[#This Row],[Menu]]</f>
        <v>0.3229999325489521</v>
      </c>
      <c r="O351" s="2">
        <f>Table1[[#This Row],[Payments]]/Table1[[#This Row],[Carts]]</f>
        <v>0.64600005773028057</v>
      </c>
      <c r="P351" s="2">
        <f>Table1[[#This Row],[Orders]]/Table1[[#This Row],[Payments]]</f>
        <v>0.76439988415550741</v>
      </c>
    </row>
    <row r="352" spans="2:16" x14ac:dyDescent="0.2">
      <c r="B352" s="15">
        <v>43815</v>
      </c>
      <c r="C352" s="29" t="str">
        <f>TEXT(Table1[[#This Row],[Date]],"dddd")</f>
        <v>Monday</v>
      </c>
      <c r="D352" s="1">
        <v>21282993</v>
      </c>
      <c r="E352" s="1">
        <v>5427163</v>
      </c>
      <c r="F352" s="1">
        <v>2214282</v>
      </c>
      <c r="G352" s="1">
        <v>1584097</v>
      </c>
      <c r="H352" s="1">
        <v>1324939</v>
      </c>
      <c r="I352" s="2">
        <f t="shared" si="5"/>
        <v>6.2253415203397382E-2</v>
      </c>
      <c r="J352" s="2">
        <f>Table1[[#This Row],[Orders]]/H345-1</f>
        <v>6.3777394532654963E-2</v>
      </c>
      <c r="K352" s="2">
        <f>Table3[[#This Row],[Total]]/'Channel wise traffic'!L345-1</f>
        <v>-5.7692294069183969E-2</v>
      </c>
      <c r="L352" s="2">
        <f>Table1[[#This Row],[Overall conversion]]/I345-1</f>
        <v>0.12890665337088447</v>
      </c>
      <c r="M352" s="2">
        <f>Table1[[#This Row],[Menu]]/Table1[[#This Row],[Listing]]</f>
        <v>0.25499998989803735</v>
      </c>
      <c r="N352" s="2">
        <f>Table1[[#This Row],[Carts]]/Table1[[#This Row],[Menu]]</f>
        <v>0.40799990713380085</v>
      </c>
      <c r="O352" s="2">
        <f>Table1[[#This Row],[Payments]]/Table1[[#This Row],[Carts]]</f>
        <v>0.71539984518683708</v>
      </c>
      <c r="P352" s="2">
        <f>Table1[[#This Row],[Orders]]/Table1[[#This Row],[Payments]]</f>
        <v>0.83640016993908828</v>
      </c>
    </row>
    <row r="353" spans="2:16" x14ac:dyDescent="0.2">
      <c r="B353" s="15">
        <v>43816</v>
      </c>
      <c r="C353" s="30" t="str">
        <f>TEXT(Table1[[#This Row],[Date]],"dddd")</f>
        <v>Tuesday</v>
      </c>
      <c r="D353" s="1">
        <v>21065820</v>
      </c>
      <c r="E353" s="1">
        <v>5108461</v>
      </c>
      <c r="F353" s="1">
        <v>2022950</v>
      </c>
      <c r="G353" s="1">
        <v>1402916</v>
      </c>
      <c r="H353" s="1">
        <v>1104375</v>
      </c>
      <c r="I353" s="2">
        <f t="shared" si="5"/>
        <v>5.2424970876994104E-2</v>
      </c>
      <c r="J353" s="2">
        <f>Table1[[#This Row],[Orders]]/H346-1</f>
        <v>-0.10633509793798579</v>
      </c>
      <c r="K353" s="2">
        <f>Table3[[#This Row],[Total]]/'Channel wise traffic'!L346-1</f>
        <v>-2.0202030068046883E-2</v>
      </c>
      <c r="L353" s="2">
        <f>Table1[[#This Row],[Overall conversion]]/I346-1</f>
        <v>-8.7909009173535724E-2</v>
      </c>
      <c r="M353" s="2">
        <f>Table1[[#This Row],[Menu]]/Table1[[#This Row],[Listing]]</f>
        <v>0.24249998338540821</v>
      </c>
      <c r="N353" s="2">
        <f>Table1[[#This Row],[Carts]]/Table1[[#This Row],[Menu]]</f>
        <v>0.39599989116095824</v>
      </c>
      <c r="O353" s="2">
        <f>Table1[[#This Row],[Payments]]/Table1[[#This Row],[Carts]]</f>
        <v>0.69350008650732842</v>
      </c>
      <c r="P353" s="2">
        <f>Table1[[#This Row],[Orders]]/Table1[[#This Row],[Payments]]</f>
        <v>0.7871996612769403</v>
      </c>
    </row>
    <row r="354" spans="2:16" x14ac:dyDescent="0.2">
      <c r="B354" s="15">
        <v>43817</v>
      </c>
      <c r="C354" s="27" t="str">
        <f>TEXT(Table1[[#This Row],[Date]],"dddd")</f>
        <v>Wednesday</v>
      </c>
      <c r="D354" s="1">
        <v>22368860</v>
      </c>
      <c r="E354" s="1">
        <v>5424448</v>
      </c>
      <c r="F354" s="1">
        <v>2104686</v>
      </c>
      <c r="G354" s="1">
        <v>1597877</v>
      </c>
      <c r="H354" s="1">
        <v>1284054</v>
      </c>
      <c r="I354" s="2">
        <f t="shared" si="5"/>
        <v>5.7403640596793933E-2</v>
      </c>
      <c r="J354" s="2">
        <f>Table1[[#This Row],[Orders]]/H347-1</f>
        <v>3.0315187763836571E-2</v>
      </c>
      <c r="K354" s="2">
        <f>Table3[[#This Row],[Total]]/'Channel wise traffic'!L347-1</f>
        <v>-9.6154118616319506E-3</v>
      </c>
      <c r="L354" s="2">
        <f>Table1[[#This Row],[Overall conversion]]/I347-1</f>
        <v>4.0318275564798389E-2</v>
      </c>
      <c r="M354" s="2">
        <f>Table1[[#This Row],[Menu]]/Table1[[#This Row],[Listing]]</f>
        <v>0.24249997541224722</v>
      </c>
      <c r="N354" s="2">
        <f>Table1[[#This Row],[Carts]]/Table1[[#This Row],[Menu]]</f>
        <v>0.3880000324456977</v>
      </c>
      <c r="O354" s="2">
        <f>Table1[[#This Row],[Payments]]/Table1[[#This Row],[Carts]]</f>
        <v>0.75919970960038696</v>
      </c>
      <c r="P354" s="2">
        <f>Table1[[#This Row],[Orders]]/Table1[[#This Row],[Payments]]</f>
        <v>0.8036000267855411</v>
      </c>
    </row>
    <row r="355" spans="2:16" x14ac:dyDescent="0.2">
      <c r="B355" s="15">
        <v>43818</v>
      </c>
      <c r="C355" s="39" t="str">
        <f>TEXT(Table1[[#This Row],[Date]],"dddd")</f>
        <v>Thursday</v>
      </c>
      <c r="D355" s="1">
        <v>21065820</v>
      </c>
      <c r="E355" s="1">
        <v>5213790</v>
      </c>
      <c r="F355" s="1">
        <v>2064661</v>
      </c>
      <c r="G355" s="1">
        <v>1507202</v>
      </c>
      <c r="H355" s="1">
        <v>1211187</v>
      </c>
      <c r="I355" s="2">
        <f t="shared" si="5"/>
        <v>5.7495364528890876E-2</v>
      </c>
      <c r="J355" s="2">
        <f>Table1[[#This Row],[Orders]]/H348-1</f>
        <v>-0.12197005010014961</v>
      </c>
      <c r="K355" s="2">
        <f>Table3[[#This Row],[Total]]/'Channel wise traffic'!L348-1</f>
        <v>-3.9603891784959377E-2</v>
      </c>
      <c r="L355" s="2">
        <f>Table1[[#This Row],[Overall conversion]]/I348-1</f>
        <v>-8.5762654837664987E-2</v>
      </c>
      <c r="M355" s="2">
        <f>Table1[[#This Row],[Menu]]/Table1[[#This Row],[Listing]]</f>
        <v>0.247499978638382</v>
      </c>
      <c r="N355" s="2">
        <f>Table1[[#This Row],[Carts]]/Table1[[#This Row],[Menu]]</f>
        <v>0.39600003068784895</v>
      </c>
      <c r="O355" s="2">
        <f>Table1[[#This Row],[Payments]]/Table1[[#This Row],[Carts]]</f>
        <v>0.7299997432992632</v>
      </c>
      <c r="P355" s="2">
        <f>Table1[[#This Row],[Orders]]/Table1[[#This Row],[Payments]]</f>
        <v>0.80359965021277835</v>
      </c>
    </row>
    <row r="356" spans="2:16" x14ac:dyDescent="0.2">
      <c r="B356" s="15">
        <v>43819</v>
      </c>
      <c r="C356" s="40" t="str">
        <f>TEXT(Table1[[#This Row],[Date]],"dddd")</f>
        <v>Friday</v>
      </c>
      <c r="D356" s="1">
        <v>22151687</v>
      </c>
      <c r="E356" s="1">
        <v>5261025</v>
      </c>
      <c r="F356" s="1">
        <v>2062322</v>
      </c>
      <c r="G356" s="1">
        <v>1430220</v>
      </c>
      <c r="H356" s="1">
        <v>1231419</v>
      </c>
      <c r="I356" s="2">
        <f t="shared" si="5"/>
        <v>5.5590303348002343E-2</v>
      </c>
      <c r="J356" s="2">
        <f>Table1[[#This Row],[Orders]]/H349-1</f>
        <v>-5.8766203241909509E-2</v>
      </c>
      <c r="K356" s="2">
        <f>Table3[[#This Row],[Total]]/'Channel wise traffic'!L349-1</f>
        <v>-2.8571422306645E-2</v>
      </c>
      <c r="L356" s="2">
        <f>Table1[[#This Row],[Overall conversion]]/I349-1</f>
        <v>-3.1082865026457518E-2</v>
      </c>
      <c r="M356" s="2">
        <f>Table1[[#This Row],[Menu]]/Table1[[#This Row],[Listing]]</f>
        <v>0.23749997009257129</v>
      </c>
      <c r="N356" s="2">
        <f>Table1[[#This Row],[Carts]]/Table1[[#This Row],[Menu]]</f>
        <v>0.39200003801540573</v>
      </c>
      <c r="O356" s="2">
        <f>Table1[[#This Row],[Payments]]/Table1[[#This Row],[Carts]]</f>
        <v>0.69349985113866797</v>
      </c>
      <c r="P356" s="2">
        <f>Table1[[#This Row],[Orders]]/Table1[[#This Row],[Payments]]</f>
        <v>0.8609997063388849</v>
      </c>
    </row>
    <row r="357" spans="2:16" x14ac:dyDescent="0.2">
      <c r="B357" s="15">
        <v>43820</v>
      </c>
      <c r="C357" s="38" t="str">
        <f>TEXT(Table1[[#This Row],[Date]],"dddd")</f>
        <v>Saturday</v>
      </c>
      <c r="D357" s="1">
        <v>46236443</v>
      </c>
      <c r="E357" s="1">
        <v>9321266</v>
      </c>
      <c r="F357" s="1">
        <v>3042461</v>
      </c>
      <c r="G357" s="1">
        <v>1965430</v>
      </c>
      <c r="H357" s="1">
        <v>1502374</v>
      </c>
      <c r="I357" s="2">
        <f t="shared" si="5"/>
        <v>3.2493286734881402E-2</v>
      </c>
      <c r="J357" s="2">
        <f>Table1[[#This Row],[Orders]]/H350-1</f>
        <v>-0.15770913551564303</v>
      </c>
      <c r="K357" s="2">
        <f>Table3[[#This Row],[Total]]/'Channel wise traffic'!L350-1</f>
        <v>9.8039108627445692E-3</v>
      </c>
      <c r="L357" s="2">
        <f>Table1[[#This Row],[Overall conversion]]/I350-1</f>
        <v>-0.16588672574431385</v>
      </c>
      <c r="M357" s="2">
        <f>Table1[[#This Row],[Menu]]/Table1[[#This Row],[Listing]]</f>
        <v>0.20159998034450877</v>
      </c>
      <c r="N357" s="2">
        <f>Table1[[#This Row],[Carts]]/Table1[[#This Row],[Menu]]</f>
        <v>0.32639997614058003</v>
      </c>
      <c r="O357" s="2">
        <f>Table1[[#This Row],[Payments]]/Table1[[#This Row],[Carts]]</f>
        <v>0.64600006376416985</v>
      </c>
      <c r="P357" s="2">
        <f>Table1[[#This Row],[Orders]]/Table1[[#This Row],[Payments]]</f>
        <v>0.7643996479141969</v>
      </c>
    </row>
    <row r="358" spans="2:16" x14ac:dyDescent="0.2">
      <c r="B358" s="15">
        <v>43821</v>
      </c>
      <c r="C358" s="41" t="str">
        <f>TEXT(Table1[[#This Row],[Date]],"dddd")</f>
        <v>Sunday</v>
      </c>
      <c r="D358" s="1">
        <v>43094160</v>
      </c>
      <c r="E358" s="1">
        <v>9140271</v>
      </c>
      <c r="F358" s="1">
        <v>3263076</v>
      </c>
      <c r="G358" s="1">
        <v>2107947</v>
      </c>
      <c r="H358" s="1">
        <v>1677083</v>
      </c>
      <c r="I358" s="2">
        <f t="shared" si="5"/>
        <v>3.8916711684367444E-2</v>
      </c>
      <c r="J358" s="2">
        <f>Table1[[#This Row],[Orders]]/H351-1</f>
        <v>0.21029166080314066</v>
      </c>
      <c r="K358" s="2">
        <f>Table3[[#This Row],[Total]]/'Channel wise traffic'!L351-1</f>
        <v>0</v>
      </c>
      <c r="L358" s="2">
        <f>Table1[[#This Row],[Overall conversion]]/I351-1</f>
        <v>0.21029166080314066</v>
      </c>
      <c r="M358" s="2">
        <f>Table1[[#This Row],[Menu]]/Table1[[#This Row],[Listing]]</f>
        <v>0.21209999220311987</v>
      </c>
      <c r="N358" s="2">
        <f>Table1[[#This Row],[Carts]]/Table1[[#This Row],[Menu]]</f>
        <v>0.35699991827375799</v>
      </c>
      <c r="O358" s="2">
        <f>Table1[[#This Row],[Payments]]/Table1[[#This Row],[Carts]]</f>
        <v>0.64599997057990677</v>
      </c>
      <c r="P358" s="2">
        <f>Table1[[#This Row],[Orders]]/Table1[[#This Row],[Payments]]</f>
        <v>0.79560017400817007</v>
      </c>
    </row>
    <row r="359" spans="2:16" x14ac:dyDescent="0.2">
      <c r="B359" s="15">
        <v>43822</v>
      </c>
      <c r="C359" s="29" t="str">
        <f>TEXT(Table1[[#This Row],[Date]],"dddd")</f>
        <v>Monday</v>
      </c>
      <c r="D359" s="1">
        <v>21500167</v>
      </c>
      <c r="E359" s="1">
        <v>5106289</v>
      </c>
      <c r="F359" s="1">
        <v>1940390</v>
      </c>
      <c r="G359" s="1">
        <v>1430649</v>
      </c>
      <c r="H359" s="1">
        <v>1196595</v>
      </c>
      <c r="I359" s="2">
        <f t="shared" si="5"/>
        <v>5.5655149097213988E-2</v>
      </c>
      <c r="J359" s="2">
        <f>Table1[[#This Row],[Orders]]/H352-1</f>
        <v>-9.6867855803172809E-2</v>
      </c>
      <c r="K359" s="2">
        <f>Table3[[#This Row],[Total]]/'Channel wise traffic'!L352-1</f>
        <v>1.0204110399515187E-2</v>
      </c>
      <c r="L359" s="2">
        <f>Table1[[#This Row],[Overall conversion]]/I352-1</f>
        <v>-0.10599042774802347</v>
      </c>
      <c r="M359" s="2">
        <f>Table1[[#This Row],[Menu]]/Table1[[#This Row],[Listing]]</f>
        <v>0.23749996918628585</v>
      </c>
      <c r="N359" s="2">
        <f>Table1[[#This Row],[Carts]]/Table1[[#This Row],[Menu]]</f>
        <v>0.38000003525064874</v>
      </c>
      <c r="O359" s="2">
        <f>Table1[[#This Row],[Payments]]/Table1[[#This Row],[Carts]]</f>
        <v>0.73729971809790817</v>
      </c>
      <c r="P359" s="2">
        <f>Table1[[#This Row],[Orders]]/Table1[[#This Row],[Payments]]</f>
        <v>0.83640012330068381</v>
      </c>
    </row>
    <row r="360" spans="2:16" x14ac:dyDescent="0.2">
      <c r="B360" s="15">
        <v>43823</v>
      </c>
      <c r="C360" s="30" t="str">
        <f>TEXT(Table1[[#This Row],[Date]],"dddd")</f>
        <v>Tuesday</v>
      </c>
      <c r="D360" s="1">
        <v>21282993</v>
      </c>
      <c r="E360" s="1">
        <v>5320748</v>
      </c>
      <c r="F360" s="1">
        <v>2107016</v>
      </c>
      <c r="G360" s="1">
        <v>1568884</v>
      </c>
      <c r="H360" s="1">
        <v>1312214</v>
      </c>
      <c r="I360" s="2">
        <f t="shared" si="5"/>
        <v>6.1655519973154153E-2</v>
      </c>
      <c r="J360" s="2">
        <f>Table1[[#This Row],[Orders]]/H353-1</f>
        <v>0.18819603848330502</v>
      </c>
      <c r="K360" s="2">
        <f>Table3[[#This Row],[Total]]/'Channel wise traffic'!L353-1</f>
        <v>1.0309259753916944E-2</v>
      </c>
      <c r="L360" s="2">
        <f>Table1[[#This Row],[Overall conversion]]/I353-1</f>
        <v>0.17607161132846216</v>
      </c>
      <c r="M360" s="2">
        <f>Table1[[#This Row],[Menu]]/Table1[[#This Row],[Listing]]</f>
        <v>0.24999998825353181</v>
      </c>
      <c r="N360" s="2">
        <f>Table1[[#This Row],[Carts]]/Table1[[#This Row],[Menu]]</f>
        <v>0.39599996090775208</v>
      </c>
      <c r="O360" s="2">
        <f>Table1[[#This Row],[Payments]]/Table1[[#This Row],[Carts]]</f>
        <v>0.74459994608488977</v>
      </c>
      <c r="P360" s="2">
        <f>Table1[[#This Row],[Orders]]/Table1[[#This Row],[Payments]]</f>
        <v>0.83639963184021249</v>
      </c>
    </row>
    <row r="361" spans="2:16" x14ac:dyDescent="0.2">
      <c r="B361" s="15">
        <v>43824</v>
      </c>
      <c r="C361" s="27" t="str">
        <f>TEXT(Table1[[#This Row],[Date]],"dddd")</f>
        <v>Wednesday</v>
      </c>
      <c r="D361" s="1">
        <v>20631473</v>
      </c>
      <c r="E361" s="1">
        <v>5261025</v>
      </c>
      <c r="F361" s="1">
        <v>2167542</v>
      </c>
      <c r="G361" s="1">
        <v>1582306</v>
      </c>
      <c r="H361" s="1">
        <v>1258566</v>
      </c>
      <c r="I361" s="2">
        <f t="shared" si="5"/>
        <v>6.1002236728322792E-2</v>
      </c>
      <c r="J361" s="2">
        <f>Table1[[#This Row],[Orders]]/H354-1</f>
        <v>-1.9849632492091485E-2</v>
      </c>
      <c r="K361" s="2">
        <f>Table3[[#This Row],[Total]]/'Channel wise traffic'!L354-1</f>
        <v>-7.7669856905524637E-2</v>
      </c>
      <c r="L361" s="2">
        <f>Table1[[#This Row],[Overall conversion]]/I354-1</f>
        <v>6.2689336322857558E-2</v>
      </c>
      <c r="M361" s="2">
        <f>Table1[[#This Row],[Menu]]/Table1[[#This Row],[Listing]]</f>
        <v>0.25499997019117343</v>
      </c>
      <c r="N361" s="2">
        <f>Table1[[#This Row],[Carts]]/Table1[[#This Row],[Menu]]</f>
        <v>0.41199994297689141</v>
      </c>
      <c r="O361" s="2">
        <f>Table1[[#This Row],[Payments]]/Table1[[#This Row],[Carts]]</f>
        <v>0.73000015685970565</v>
      </c>
      <c r="P361" s="2">
        <f>Table1[[#This Row],[Orders]]/Table1[[#This Row],[Payments]]</f>
        <v>0.79539987840531479</v>
      </c>
    </row>
    <row r="362" spans="2:16" x14ac:dyDescent="0.2">
      <c r="B362" s="15">
        <v>43825</v>
      </c>
      <c r="C362" s="39" t="str">
        <f>TEXT(Table1[[#This Row],[Date]],"dddd")</f>
        <v>Thursday</v>
      </c>
      <c r="D362" s="1">
        <v>20631473</v>
      </c>
      <c r="E362" s="1">
        <v>5209447</v>
      </c>
      <c r="F362" s="1">
        <v>2146292</v>
      </c>
      <c r="G362" s="1">
        <v>1645132</v>
      </c>
      <c r="H362" s="1">
        <v>1295048</v>
      </c>
      <c r="I362" s="2">
        <f t="shared" si="5"/>
        <v>6.2770506012828076E-2</v>
      </c>
      <c r="J362" s="2">
        <f>Table1[[#This Row],[Orders]]/H355-1</f>
        <v>6.9238688988570773E-2</v>
      </c>
      <c r="K362" s="2">
        <f>Table3[[#This Row],[Total]]/'Channel wise traffic'!L355-1</f>
        <v>-2.0618566978098496E-2</v>
      </c>
      <c r="L362" s="2">
        <f>Table1[[#This Row],[Overall conversion]]/I355-1</f>
        <v>9.1748987542926042E-2</v>
      </c>
      <c r="M362" s="2">
        <f>Table1[[#This Row],[Menu]]/Table1[[#This Row],[Listing]]</f>
        <v>0.25250000327170047</v>
      </c>
      <c r="N362" s="2">
        <f>Table1[[#This Row],[Carts]]/Table1[[#This Row],[Menu]]</f>
        <v>0.41199996851873144</v>
      </c>
      <c r="O362" s="2">
        <f>Table1[[#This Row],[Payments]]/Table1[[#This Row],[Carts]]</f>
        <v>0.76649961887758045</v>
      </c>
      <c r="P362" s="2">
        <f>Table1[[#This Row],[Orders]]/Table1[[#This Row],[Payments]]</f>
        <v>0.78720005446371477</v>
      </c>
    </row>
    <row r="363" spans="2:16" x14ac:dyDescent="0.2">
      <c r="B363" s="15">
        <v>43826</v>
      </c>
      <c r="C363" s="40" t="str">
        <f>TEXT(Table1[[#This Row],[Date]],"dddd")</f>
        <v>Friday</v>
      </c>
      <c r="D363" s="1">
        <v>22368860</v>
      </c>
      <c r="E363" s="1">
        <v>5648137</v>
      </c>
      <c r="F363" s="1">
        <v>2349625</v>
      </c>
      <c r="G363" s="1">
        <v>1629465</v>
      </c>
      <c r="H363" s="1">
        <v>1309438</v>
      </c>
      <c r="I363" s="2">
        <f t="shared" si="5"/>
        <v>5.8538432445819771E-2</v>
      </c>
      <c r="J363" s="2">
        <f>Table1[[#This Row],[Orders]]/H356-1</f>
        <v>6.335698896963593E-2</v>
      </c>
      <c r="K363" s="2">
        <f>Table3[[#This Row],[Total]]/'Channel wise traffic'!L356-1</f>
        <v>9.8039043079567456E-3</v>
      </c>
      <c r="L363" s="2">
        <f>Table1[[#This Row],[Overall conversion]]/I356-1</f>
        <v>5.3033153630440921E-2</v>
      </c>
      <c r="M363" s="2">
        <f>Table1[[#This Row],[Menu]]/Table1[[#This Row],[Listing]]</f>
        <v>0.25249999329424921</v>
      </c>
      <c r="N363" s="2">
        <f>Table1[[#This Row],[Carts]]/Table1[[#This Row],[Menu]]</f>
        <v>0.41600000141639626</v>
      </c>
      <c r="O363" s="2">
        <f>Table1[[#This Row],[Payments]]/Table1[[#This Row],[Carts]]</f>
        <v>0.69350002659998933</v>
      </c>
      <c r="P363" s="2">
        <f>Table1[[#This Row],[Orders]]/Table1[[#This Row],[Payments]]</f>
        <v>0.80359995458632127</v>
      </c>
    </row>
    <row r="364" spans="2:16" x14ac:dyDescent="0.2">
      <c r="B364" s="15">
        <v>43827</v>
      </c>
      <c r="C364" s="38" t="str">
        <f>TEXT(Table1[[#This Row],[Date]],"dddd")</f>
        <v>Saturday</v>
      </c>
      <c r="D364" s="1">
        <v>45338648</v>
      </c>
      <c r="E364" s="1">
        <v>9521116</v>
      </c>
      <c r="F364" s="1">
        <v>3269551</v>
      </c>
      <c r="G364" s="1">
        <v>2201061</v>
      </c>
      <c r="H364" s="1">
        <v>1768333</v>
      </c>
      <c r="I364" s="2">
        <f t="shared" si="5"/>
        <v>3.9002773086661079E-2</v>
      </c>
      <c r="J364" s="2">
        <f>Table1[[#This Row],[Orders]]/H357-1</f>
        <v>0.17702582712427128</v>
      </c>
      <c r="K364" s="2">
        <f>Table3[[#This Row],[Total]]/'Channel wise traffic'!L357-1</f>
        <v>-1.9417454730133787E-2</v>
      </c>
      <c r="L364" s="2">
        <f>Table1[[#This Row],[Overall conversion]]/I357-1</f>
        <v>0.2003332689885069</v>
      </c>
      <c r="M364" s="2">
        <f>Table1[[#This Row],[Menu]]/Table1[[#This Row],[Listing]]</f>
        <v>0.20999999823550097</v>
      </c>
      <c r="N364" s="2">
        <f>Table1[[#This Row],[Carts]]/Table1[[#This Row],[Menu]]</f>
        <v>0.34339997538103728</v>
      </c>
      <c r="O364" s="2">
        <f>Table1[[#This Row],[Payments]]/Table1[[#This Row],[Carts]]</f>
        <v>0.6731997757490249</v>
      </c>
      <c r="P364" s="2">
        <f>Table1[[#This Row],[Orders]]/Table1[[#This Row],[Payments]]</f>
        <v>0.80340026923379226</v>
      </c>
    </row>
    <row r="365" spans="2:16" x14ac:dyDescent="0.2">
      <c r="B365" s="15">
        <v>43828</v>
      </c>
      <c r="C365" s="41" t="str">
        <f>TEXT(Table1[[#This Row],[Date]],"dddd")</f>
        <v>Sunday</v>
      </c>
      <c r="D365" s="1">
        <v>43543058</v>
      </c>
      <c r="E365" s="1">
        <v>8778280</v>
      </c>
      <c r="F365" s="1">
        <v>3133846</v>
      </c>
      <c r="G365" s="1">
        <v>2109705</v>
      </c>
      <c r="H365" s="1">
        <v>1596202</v>
      </c>
      <c r="I365" s="2">
        <f t="shared" si="5"/>
        <v>3.6658013316382146E-2</v>
      </c>
      <c r="J365" s="2">
        <f>Table1[[#This Row],[Orders]]/H358-1</f>
        <v>-4.8227189709752039E-2</v>
      </c>
      <c r="K365" s="2">
        <f>Table3[[#This Row],[Total]]/'Channel wise traffic'!L358-1</f>
        <v>1.0416678752604991E-2</v>
      </c>
      <c r="L365" s="2">
        <f>Table1[[#This Row],[Overall conversion]]/I358-1</f>
        <v>-5.8039291353914724E-2</v>
      </c>
      <c r="M365" s="2">
        <f>Table1[[#This Row],[Menu]]/Table1[[#This Row],[Listing]]</f>
        <v>0.2015999886824669</v>
      </c>
      <c r="N365" s="2">
        <f>Table1[[#This Row],[Carts]]/Table1[[#This Row],[Menu]]</f>
        <v>0.35700000455670133</v>
      </c>
      <c r="O365" s="2">
        <f>Table1[[#This Row],[Payments]]/Table1[[#This Row],[Carts]]</f>
        <v>0.67319995941089639</v>
      </c>
      <c r="P365" s="2">
        <f>Table1[[#This Row],[Orders]]/Table1[[#This Row],[Payments]]</f>
        <v>0.75659961937806475</v>
      </c>
    </row>
    <row r="366" spans="2:16" x14ac:dyDescent="0.2">
      <c r="B366" s="15">
        <v>43829</v>
      </c>
      <c r="C366" s="29" t="str">
        <f>TEXT(Table1[[#This Row],[Date]],"dddd")</f>
        <v>Monday</v>
      </c>
      <c r="D366" s="1">
        <v>22151687</v>
      </c>
      <c r="E366" s="1">
        <v>5316404</v>
      </c>
      <c r="F366" s="1">
        <v>2041499</v>
      </c>
      <c r="G366" s="1">
        <v>1415779</v>
      </c>
      <c r="H366" s="1">
        <v>1172548</v>
      </c>
      <c r="I366" s="2">
        <f t="shared" si="5"/>
        <v>5.2932672802753128E-2</v>
      </c>
      <c r="J366" s="2">
        <f>Table1[[#This Row],[Orders]]/H359-1</f>
        <v>-2.0096189604669967E-2</v>
      </c>
      <c r="K366" s="2">
        <f>Table3[[#This Row],[Total]]/'Channel wise traffic'!L359-1</f>
        <v>3.0302975335167126E-2</v>
      </c>
      <c r="L366" s="2">
        <f>Table1[[#This Row],[Overall conversion]]/I359-1</f>
        <v>-4.8916880802986507E-2</v>
      </c>
      <c r="M366" s="2">
        <f>Table1[[#This Row],[Menu]]/Table1[[#This Row],[Listing]]</f>
        <v>0.23999996027390599</v>
      </c>
      <c r="N366" s="2">
        <f>Table1[[#This Row],[Carts]]/Table1[[#This Row],[Menu]]</f>
        <v>0.38399997441879885</v>
      </c>
      <c r="O366" s="2">
        <f>Table1[[#This Row],[Payments]]/Table1[[#This Row],[Carts]]</f>
        <v>0.69349972740618537</v>
      </c>
      <c r="P366" s="2">
        <f>Table1[[#This Row],[Orders]]/Table1[[#This Row],[Payments]]</f>
        <v>0.82819988147867707</v>
      </c>
    </row>
    <row r="367" spans="2:16" x14ac:dyDescent="0.2">
      <c r="B367" s="15">
        <v>43830</v>
      </c>
      <c r="C367" s="30" t="str">
        <f>TEXT(Table1[[#This Row],[Date]],"dddd")</f>
        <v>Tuesday</v>
      </c>
      <c r="D367" s="1">
        <v>21934513</v>
      </c>
      <c r="E367" s="1">
        <v>5319119</v>
      </c>
      <c r="F367" s="1">
        <v>2106371</v>
      </c>
      <c r="G367" s="1">
        <v>1491521</v>
      </c>
      <c r="H367" s="1">
        <v>1284200</v>
      </c>
      <c r="I367" s="2">
        <f t="shared" si="5"/>
        <v>5.854700307228157E-2</v>
      </c>
      <c r="J367" s="2">
        <f>Table1[[#This Row],[Orders]]/H360-1</f>
        <v>-2.1348651972925126E-2</v>
      </c>
      <c r="K367" s="2">
        <f>Table3[[#This Row],[Total]]/'Channel wise traffic'!L360-1</f>
        <v>3.06121902409211E-2</v>
      </c>
      <c r="L367" s="2">
        <f>Table1[[#This Row],[Overall conversion]]/I360-1</f>
        <v>-5.0417495501231424E-2</v>
      </c>
      <c r="M367" s="2">
        <f>Table1[[#This Row],[Menu]]/Table1[[#This Row],[Listing]]</f>
        <v>0.24249998164992312</v>
      </c>
      <c r="N367" s="2">
        <f>Table1[[#This Row],[Carts]]/Table1[[#This Row],[Menu]]</f>
        <v>0.39599997668786879</v>
      </c>
      <c r="O367" s="2">
        <f>Table1[[#This Row],[Payments]]/Table1[[#This Row],[Carts]]</f>
        <v>0.70809985515372176</v>
      </c>
      <c r="P367" s="2">
        <f>Table1[[#This Row],[Orders]]/Table1[[#This Row],[Payments]]</f>
        <v>0.86100028092128778</v>
      </c>
    </row>
    <row r="368" spans="2:16" x14ac:dyDescent="0.2">
      <c r="B368" s="15">
        <v>43831</v>
      </c>
      <c r="C368" s="27" t="str">
        <f>TEXT(Table1[[#This Row],[Date]],"dddd")</f>
        <v>Wednesday</v>
      </c>
      <c r="D368" s="1">
        <v>21717340</v>
      </c>
      <c r="E368" s="1">
        <v>5375041</v>
      </c>
      <c r="F368" s="1">
        <v>2042515</v>
      </c>
      <c r="G368" s="1">
        <v>1520857</v>
      </c>
      <c r="H368" s="1">
        <v>1284516</v>
      </c>
      <c r="I368" s="2">
        <f t="shared" si="5"/>
        <v>5.914702260958294E-2</v>
      </c>
      <c r="J368" s="2">
        <f>Table1[[#This Row],[Orders]]/H361-1</f>
        <v>2.0618704144240274E-2</v>
      </c>
      <c r="K368" s="2">
        <f>Table3[[#This Row],[Total]]/'Channel wise traffic'!L361-1</f>
        <v>5.2631533028763E-2</v>
      </c>
      <c r="L368" s="2">
        <f>Table1[[#This Row],[Overall conversion]]/I361-1</f>
        <v>-3.0412231062971751E-2</v>
      </c>
      <c r="M368" s="2">
        <f>Table1[[#This Row],[Menu]]/Table1[[#This Row],[Listing]]</f>
        <v>0.24749997006999935</v>
      </c>
      <c r="N368" s="2">
        <f>Table1[[#This Row],[Carts]]/Table1[[#This Row],[Menu]]</f>
        <v>0.37999989209384638</v>
      </c>
      <c r="O368" s="2">
        <f>Table1[[#This Row],[Payments]]/Table1[[#This Row],[Carts]]</f>
        <v>0.74460016205511348</v>
      </c>
      <c r="P368" s="2">
        <f>Table1[[#This Row],[Orders]]/Table1[[#This Row],[Payments]]</f>
        <v>0.84460011690776982</v>
      </c>
    </row>
    <row r="369" spans="2:16" x14ac:dyDescent="0.2">
      <c r="B369" s="31"/>
      <c r="C369" s="10"/>
      <c r="D369" s="10"/>
      <c r="E369" s="10"/>
      <c r="F369" s="10"/>
      <c r="G369" s="10"/>
      <c r="H369" s="10"/>
      <c r="I369" s="32"/>
      <c r="J369" s="32"/>
      <c r="K369" s="32"/>
      <c r="L369" s="32"/>
      <c r="M369" s="32"/>
      <c r="N369" s="32"/>
      <c r="O369" s="32"/>
      <c r="P369" s="32"/>
    </row>
  </sheetData>
  <conditionalFormatting sqref="J3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M368"/>
  <sheetViews>
    <sheetView showGridLines="0" showRowColHeaders="0" workbookViewId="0"/>
  </sheetViews>
  <sheetFormatPr baseColWidth="10" defaultColWidth="11.1640625" defaultRowHeight="16" x14ac:dyDescent="0.2"/>
  <sheetData>
    <row r="2" spans="2:13" x14ac:dyDescent="0.2">
      <c r="B2" s="13" t="s">
        <v>0</v>
      </c>
      <c r="C2" s="13" t="s">
        <v>34</v>
      </c>
      <c r="D2" s="14" t="s">
        <v>6</v>
      </c>
      <c r="E2" s="14" t="s">
        <v>36</v>
      </c>
      <c r="F2" s="14" t="s">
        <v>7</v>
      </c>
      <c r="G2" s="14" t="s">
        <v>37</v>
      </c>
      <c r="H2" s="14" t="s">
        <v>8</v>
      </c>
      <c r="I2" s="14" t="s">
        <v>41</v>
      </c>
      <c r="J2" s="14" t="s">
        <v>9</v>
      </c>
      <c r="K2" s="3" t="s">
        <v>38</v>
      </c>
      <c r="L2" s="3" t="s">
        <v>35</v>
      </c>
      <c r="M2" s="3" t="s">
        <v>39</v>
      </c>
    </row>
    <row r="3" spans="2:13" x14ac:dyDescent="0.2">
      <c r="B3" s="15">
        <v>43466</v>
      </c>
      <c r="C3" s="30" t="str">
        <f>TEXT(Table3[[#This Row],[Date]],"dddd")</f>
        <v>Tuesday</v>
      </c>
      <c r="D3" s="1">
        <v>7505512</v>
      </c>
      <c r="E3" s="1"/>
      <c r="F3" s="1">
        <v>5629134</v>
      </c>
      <c r="G3" s="1"/>
      <c r="H3" s="1">
        <v>2293351</v>
      </c>
      <c r="I3" s="1"/>
      <c r="J3" s="1">
        <v>5420648</v>
      </c>
      <c r="K3" s="1"/>
      <c r="L3" s="1">
        <f>SUM(Table3[[#This Row],[Facebook]],Table3[[#This Row],[Youtube]],Table3[[#This Row],[Twitter]],Table3[[#This Row],[Others]])</f>
        <v>20848645</v>
      </c>
      <c r="M3" s="1"/>
    </row>
    <row r="4" spans="2:13" x14ac:dyDescent="0.2">
      <c r="B4" s="15">
        <v>43467</v>
      </c>
      <c r="C4" s="27" t="str">
        <f>TEXT(Table3[[#This Row],[Date]],"dddd")</f>
        <v>Wednesday</v>
      </c>
      <c r="D4" s="1">
        <v>7896424</v>
      </c>
      <c r="E4" s="1"/>
      <c r="F4" s="1">
        <v>5922318</v>
      </c>
      <c r="G4" s="1"/>
      <c r="H4" s="1">
        <v>2412796</v>
      </c>
      <c r="I4" s="1"/>
      <c r="J4" s="1">
        <v>5702973</v>
      </c>
      <c r="K4" s="1"/>
      <c r="L4" s="1">
        <f>SUM(Table3[[#This Row],[Facebook]],Table3[[#This Row],[Youtube]],Table3[[#This Row],[Twitter]],Table3[[#This Row],[Others]])</f>
        <v>21934511</v>
      </c>
      <c r="M4" s="1"/>
    </row>
    <row r="5" spans="2:13" x14ac:dyDescent="0.2">
      <c r="B5" s="15">
        <v>43468</v>
      </c>
      <c r="C5" s="39" t="str">
        <f>TEXT(Table3[[#This Row],[Date]],"dddd")</f>
        <v>Thursday</v>
      </c>
      <c r="D5" s="1">
        <v>7505512</v>
      </c>
      <c r="E5" s="1"/>
      <c r="F5" s="1">
        <v>5629134</v>
      </c>
      <c r="G5" s="1"/>
      <c r="H5" s="1">
        <v>2293351</v>
      </c>
      <c r="I5" s="1"/>
      <c r="J5" s="1">
        <v>5420648</v>
      </c>
      <c r="K5" s="1"/>
      <c r="L5" s="1">
        <f>SUM(Table3[[#This Row],[Facebook]],Table3[[#This Row],[Youtube]],Table3[[#This Row],[Twitter]],Table3[[#This Row],[Others]])</f>
        <v>20848645</v>
      </c>
      <c r="M5" s="1"/>
    </row>
    <row r="6" spans="2:13" x14ac:dyDescent="0.2">
      <c r="B6" s="15">
        <v>43469</v>
      </c>
      <c r="C6" s="40" t="str">
        <f>TEXT(Table3[[#This Row],[Date]],"dddd")</f>
        <v>Friday</v>
      </c>
      <c r="D6" s="1">
        <v>7818242</v>
      </c>
      <c r="E6" s="1"/>
      <c r="F6" s="1">
        <v>5863681</v>
      </c>
      <c r="G6" s="1"/>
      <c r="H6" s="1">
        <v>2388907</v>
      </c>
      <c r="I6" s="1"/>
      <c r="J6" s="1">
        <v>5646508</v>
      </c>
      <c r="K6" s="1"/>
      <c r="L6" s="1">
        <f>SUM(Table3[[#This Row],[Facebook]],Table3[[#This Row],[Youtube]],Table3[[#This Row],[Twitter]],Table3[[#This Row],[Others]])</f>
        <v>21717338</v>
      </c>
      <c r="M6" s="1"/>
    </row>
    <row r="7" spans="2:13" x14ac:dyDescent="0.2">
      <c r="B7" s="15">
        <v>43470</v>
      </c>
      <c r="C7" s="38" t="str">
        <f>TEXT(Table3[[#This Row],[Date]],"dddd")</f>
        <v>Saturday</v>
      </c>
      <c r="D7" s="1">
        <v>15352294</v>
      </c>
      <c r="E7" s="1"/>
      <c r="F7" s="1">
        <v>11514221</v>
      </c>
      <c r="G7" s="1"/>
      <c r="H7" s="1">
        <v>4690978</v>
      </c>
      <c r="I7" s="1"/>
      <c r="J7" s="1">
        <v>11087768</v>
      </c>
      <c r="K7" s="1"/>
      <c r="L7" s="1">
        <f>SUM(Table3[[#This Row],[Facebook]],Table3[[#This Row],[Youtube]],Table3[[#This Row],[Twitter]],Table3[[#This Row],[Others]])</f>
        <v>42645261</v>
      </c>
      <c r="M7" s="1"/>
    </row>
    <row r="8" spans="2:13" x14ac:dyDescent="0.2">
      <c r="B8" s="15">
        <v>43471</v>
      </c>
      <c r="C8" s="41" t="str">
        <f>TEXT(Table3[[#This Row],[Date]],"dddd")</f>
        <v>Sunday</v>
      </c>
      <c r="D8" s="1">
        <v>15675500</v>
      </c>
      <c r="E8" s="1"/>
      <c r="F8" s="1">
        <v>11756625</v>
      </c>
      <c r="G8" s="1"/>
      <c r="H8" s="1">
        <v>4789736</v>
      </c>
      <c r="I8" s="1"/>
      <c r="J8" s="1">
        <v>11321195</v>
      </c>
      <c r="K8" s="1"/>
      <c r="L8" s="1">
        <f>SUM(Table3[[#This Row],[Facebook]],Table3[[#This Row],[Youtube]],Table3[[#This Row],[Twitter]],Table3[[#This Row],[Others]])</f>
        <v>43543056</v>
      </c>
      <c r="M8" s="1"/>
    </row>
    <row r="9" spans="2:13" x14ac:dyDescent="0.2">
      <c r="B9" s="15">
        <v>43472</v>
      </c>
      <c r="C9" s="29" t="str">
        <f>TEXT(Table3[[#This Row],[Date]],"dddd")</f>
        <v>Monday</v>
      </c>
      <c r="D9" s="1">
        <v>8209154</v>
      </c>
      <c r="E9" s="1"/>
      <c r="F9" s="1">
        <v>6156866</v>
      </c>
      <c r="G9" s="1"/>
      <c r="H9" s="1">
        <v>2508352</v>
      </c>
      <c r="I9" s="1"/>
      <c r="J9" s="1">
        <v>5928833</v>
      </c>
      <c r="K9" s="1"/>
      <c r="L9" s="1">
        <f>SUM(Table3[[#This Row],[Facebook]],Table3[[#This Row],[Youtube]],Table3[[#This Row],[Twitter]],Table3[[#This Row],[Others]])</f>
        <v>22803205</v>
      </c>
      <c r="M9" s="1"/>
    </row>
    <row r="10" spans="2:13" x14ac:dyDescent="0.2">
      <c r="B10" s="15">
        <v>43473</v>
      </c>
      <c r="C10" s="30" t="str">
        <f>TEXT(Table3[[#This Row],[Date]],"dddd")</f>
        <v>Tuesday</v>
      </c>
      <c r="D10" s="1">
        <v>7818242</v>
      </c>
      <c r="E10" s="2">
        <f>Table3[[#This Row],[Facebook]]/D3-1</f>
        <v>4.1666711078471419E-2</v>
      </c>
      <c r="F10" s="1">
        <v>5863681</v>
      </c>
      <c r="G10" s="2">
        <f>Table3[[#This Row],[Youtube]]/F3-1</f>
        <v>4.166662225486184E-2</v>
      </c>
      <c r="H10" s="1">
        <v>2388907</v>
      </c>
      <c r="I10" s="2">
        <f>Table3[[#This Row],[Twitter]]/H3-1</f>
        <v>4.1666539487413834E-2</v>
      </c>
      <c r="J10" s="1">
        <v>5646508</v>
      </c>
      <c r="K10" s="2">
        <f>Table3[[#This Row],[Others]]/J3-1</f>
        <v>4.1666605173403592E-2</v>
      </c>
      <c r="L10" s="1">
        <f>SUM(Table3[[#This Row],[Facebook]],Table3[[#This Row],[Youtube]],Table3[[#This Row],[Twitter]],Table3[[#This Row],[Others]])</f>
        <v>21717338</v>
      </c>
      <c r="M10" s="2">
        <f>Table3[[#This Row],[Total]]/L3-1</f>
        <v>4.1666640685761536E-2</v>
      </c>
    </row>
    <row r="11" spans="2:13" x14ac:dyDescent="0.2">
      <c r="B11" s="15">
        <v>43474</v>
      </c>
      <c r="C11" s="27" t="str">
        <f>TEXT(Table3[[#This Row],[Date]],"dddd")</f>
        <v>Wednesday</v>
      </c>
      <c r="D11" s="1">
        <v>8130972</v>
      </c>
      <c r="E11" s="2">
        <f>Table3[[#This Row],[Facebook]]/D4-1</f>
        <v>2.9703065590196198E-2</v>
      </c>
      <c r="F11" s="1">
        <v>6098229</v>
      </c>
      <c r="G11" s="2">
        <f>Table3[[#This Row],[Youtube]]/F4-1</f>
        <v>2.9703065590196198E-2</v>
      </c>
      <c r="H11" s="1">
        <v>2484463</v>
      </c>
      <c r="I11" s="2">
        <f>Table3[[#This Row],[Twitter]]/H4-1</f>
        <v>2.9702884122818407E-2</v>
      </c>
      <c r="J11" s="1">
        <v>5872368</v>
      </c>
      <c r="K11" s="2">
        <f>Table3[[#This Row],[Others]]/J4-1</f>
        <v>2.9702928630382708E-2</v>
      </c>
      <c r="L11" s="1">
        <f>SUM(Table3[[#This Row],[Facebook]],Table3[[#This Row],[Youtube]],Table3[[#This Row],[Twitter]],Table3[[#This Row],[Others]])</f>
        <v>22586032</v>
      </c>
      <c r="M11" s="2">
        <f>Table3[[#This Row],[Total]]/L4-1</f>
        <v>2.9703010019234144E-2</v>
      </c>
    </row>
    <row r="12" spans="2:13" x14ac:dyDescent="0.2">
      <c r="B12" s="15">
        <v>43475</v>
      </c>
      <c r="C12" s="39" t="str">
        <f>TEXT(Table3[[#This Row],[Date]],"dddd")</f>
        <v>Thursday</v>
      </c>
      <c r="D12" s="1">
        <v>387156</v>
      </c>
      <c r="E12" s="2">
        <f>Table3[[#This Row],[Facebook]]/D5-1</f>
        <v>-0.94841710998530149</v>
      </c>
      <c r="F12" s="1">
        <v>2873204</v>
      </c>
      <c r="G12" s="2">
        <f>Table3[[#This Row],[Youtube]]/F5-1</f>
        <v>-0.48958330002447981</v>
      </c>
      <c r="H12" s="1">
        <v>1170564</v>
      </c>
      <c r="I12" s="2">
        <f>Table3[[#This Row],[Twitter]]/H5-1</f>
        <v>-0.48958358314972283</v>
      </c>
      <c r="J12" s="1">
        <v>6210572</v>
      </c>
      <c r="K12" s="2">
        <f>Table3[[#This Row],[Others]]/J5-1</f>
        <v>0.14572501295048124</v>
      </c>
      <c r="L12" s="1">
        <f>SUM(Table3[[#This Row],[Facebook]],Table3[[#This Row],[Youtube]],Table3[[#This Row],[Twitter]],Table3[[#This Row],[Others]])</f>
        <v>10641496</v>
      </c>
      <c r="M12" s="2">
        <f>Table3[[#This Row],[Total]]/L5-1</f>
        <v>-0.48958332783737268</v>
      </c>
    </row>
    <row r="13" spans="2:13" x14ac:dyDescent="0.2">
      <c r="B13" s="15">
        <v>43476</v>
      </c>
      <c r="C13" s="40" t="str">
        <f>TEXT(Table3[[#This Row],[Date]],"dddd")</f>
        <v>Friday</v>
      </c>
      <c r="D13" s="1">
        <v>7427330</v>
      </c>
      <c r="E13" s="2">
        <f>Table3[[#This Row],[Facebook]]/D6-1</f>
        <v>-4.9999987209400798E-2</v>
      </c>
      <c r="F13" s="1">
        <v>5570497</v>
      </c>
      <c r="G13" s="2">
        <f>Table3[[#This Row],[Youtube]]/F6-1</f>
        <v>-4.9999991472933103E-2</v>
      </c>
      <c r="H13" s="1">
        <v>2269462</v>
      </c>
      <c r="I13" s="2">
        <f>Table3[[#This Row],[Twitter]]/H6-1</f>
        <v>-4.9999853489482882E-2</v>
      </c>
      <c r="J13" s="1">
        <v>5364183</v>
      </c>
      <c r="K13" s="2">
        <f>Table3[[#This Row],[Others]]/J6-1</f>
        <v>-4.9999929159756817E-2</v>
      </c>
      <c r="L13" s="1">
        <f>SUM(Table3[[#This Row],[Facebook]],Table3[[#This Row],[Youtube]],Table3[[#This Row],[Twitter]],Table3[[#This Row],[Others]])</f>
        <v>20631472</v>
      </c>
      <c r="M13" s="2">
        <f>Table3[[#This Row],[Total]]/L6-1</f>
        <v>-4.9999958558456847E-2</v>
      </c>
    </row>
    <row r="14" spans="2:13" x14ac:dyDescent="0.2">
      <c r="B14" s="15">
        <v>43477</v>
      </c>
      <c r="C14" s="38" t="str">
        <f>TEXT(Table3[[#This Row],[Date]],"dddd")</f>
        <v>Saturday</v>
      </c>
      <c r="D14" s="1">
        <v>15352294</v>
      </c>
      <c r="E14" s="2">
        <f>Table3[[#This Row],[Facebook]]/D7-1</f>
        <v>0</v>
      </c>
      <c r="F14" s="1">
        <v>11514221</v>
      </c>
      <c r="G14" s="2">
        <f>Table3[[#This Row],[Youtube]]/F7-1</f>
        <v>0</v>
      </c>
      <c r="H14" s="1">
        <v>4690978</v>
      </c>
      <c r="I14" s="2">
        <f>Table3[[#This Row],[Twitter]]/H7-1</f>
        <v>0</v>
      </c>
      <c r="J14" s="1">
        <v>11087768</v>
      </c>
      <c r="K14" s="2">
        <f>Table3[[#This Row],[Others]]/J7-1</f>
        <v>0</v>
      </c>
      <c r="L14" s="1">
        <f>SUM(Table3[[#This Row],[Facebook]],Table3[[#This Row],[Youtube]],Table3[[#This Row],[Twitter]],Table3[[#This Row],[Others]])</f>
        <v>42645261</v>
      </c>
      <c r="M14" s="2">
        <f>Table3[[#This Row],[Total]]/L7-1</f>
        <v>0</v>
      </c>
    </row>
    <row r="15" spans="2:13" x14ac:dyDescent="0.2">
      <c r="B15" s="15">
        <v>43478</v>
      </c>
      <c r="C15" s="41" t="str">
        <f>TEXT(Table3[[#This Row],[Date]],"dddd")</f>
        <v>Sunday</v>
      </c>
      <c r="D15" s="1">
        <v>16645119</v>
      </c>
      <c r="E15" s="2">
        <f>Table3[[#This Row],[Facebook]]/D8-1</f>
        <v>6.1855698382826674E-2</v>
      </c>
      <c r="F15" s="1">
        <v>12483839</v>
      </c>
      <c r="G15" s="2">
        <f>Table3[[#This Row],[Youtube]]/F8-1</f>
        <v>6.1855677118220598E-2</v>
      </c>
      <c r="H15" s="1">
        <v>5086008</v>
      </c>
      <c r="I15" s="2">
        <f>Table3[[#This Row],[Twitter]]/H8-1</f>
        <v>6.1855601227291057E-2</v>
      </c>
      <c r="J15" s="1">
        <v>12021475</v>
      </c>
      <c r="K15" s="2">
        <f>Table3[[#This Row],[Others]]/J8-1</f>
        <v>6.1855660996917639E-2</v>
      </c>
      <c r="L15" s="1">
        <f>SUM(Table3[[#This Row],[Facebook]],Table3[[#This Row],[Youtube]],Table3[[#This Row],[Twitter]],Table3[[#This Row],[Others]])</f>
        <v>46236441</v>
      </c>
      <c r="M15" s="2">
        <f>Table3[[#This Row],[Total]]/L8-1</f>
        <v>6.1855672233937842E-2</v>
      </c>
    </row>
    <row r="16" spans="2:13" x14ac:dyDescent="0.2">
      <c r="B16" s="15">
        <v>43479</v>
      </c>
      <c r="C16" s="29" t="str">
        <f>TEXT(Table3[[#This Row],[Date]],"dddd")</f>
        <v>Monday</v>
      </c>
      <c r="D16" s="1">
        <v>7583695</v>
      </c>
      <c r="E16" s="2">
        <f>Table3[[#This Row],[Facebook]]/D9-1</f>
        <v>-7.6190433265108659E-2</v>
      </c>
      <c r="F16" s="1">
        <v>5687771</v>
      </c>
      <c r="G16" s="2">
        <f>Table3[[#This Row],[Youtube]]/F9-1</f>
        <v>-7.6190548892894561E-2</v>
      </c>
      <c r="H16" s="1">
        <v>2317240</v>
      </c>
      <c r="I16" s="2">
        <f>Table3[[#This Row],[Twitter]]/H9-1</f>
        <v>-7.6190263567473826E-2</v>
      </c>
      <c r="J16" s="1">
        <v>5477113</v>
      </c>
      <c r="K16" s="2">
        <f>Table3[[#This Row],[Others]]/J9-1</f>
        <v>-7.6190373383767107E-2</v>
      </c>
      <c r="L16" s="1">
        <f>SUM(Table3[[#This Row],[Facebook]],Table3[[#This Row],[Youtube]],Table3[[#This Row],[Twitter]],Table3[[#This Row],[Others]])</f>
        <v>21065819</v>
      </c>
      <c r="M16" s="2">
        <f>Table3[[#This Row],[Total]]/L9-1</f>
        <v>-7.6190430248730401E-2</v>
      </c>
    </row>
    <row r="17" spans="2:13" x14ac:dyDescent="0.2">
      <c r="B17" s="15">
        <v>43480</v>
      </c>
      <c r="C17" s="30" t="str">
        <f>TEXT(Table3[[#This Row],[Date]],"dddd")</f>
        <v>Tuesday</v>
      </c>
      <c r="D17" s="1">
        <v>7661877</v>
      </c>
      <c r="E17" s="2">
        <f>Table3[[#This Row],[Facebook]]/D10-1</f>
        <v>-2.0000020464958745E-2</v>
      </c>
      <c r="F17" s="1">
        <v>5746408</v>
      </c>
      <c r="G17" s="2">
        <f>Table3[[#This Row],[Youtube]]/F10-1</f>
        <v>-1.9999894264370766E-2</v>
      </c>
      <c r="H17" s="1">
        <v>2341129</v>
      </c>
      <c r="I17" s="2">
        <f>Table3[[#This Row],[Twitter]]/H10-1</f>
        <v>-1.9999941395793086E-2</v>
      </c>
      <c r="J17" s="1">
        <v>5533578</v>
      </c>
      <c r="K17" s="2">
        <f>Table3[[#This Row],[Others]]/J10-1</f>
        <v>-1.9999971663902771E-2</v>
      </c>
      <c r="L17" s="1">
        <f>SUM(Table3[[#This Row],[Facebook]],Table3[[#This Row],[Youtube]],Table3[[#This Row],[Twitter]],Table3[[#This Row],[Others]])</f>
        <v>21282992</v>
      </c>
      <c r="M17" s="2">
        <f>Table3[[#This Row],[Total]]/L10-1</f>
        <v>-1.9999965004919074E-2</v>
      </c>
    </row>
    <row r="18" spans="2:13" x14ac:dyDescent="0.2">
      <c r="B18" s="15">
        <v>43481</v>
      </c>
      <c r="C18" s="27" t="str">
        <f>TEXT(Table3[[#This Row],[Date]],"dddd")</f>
        <v>Wednesday</v>
      </c>
      <c r="D18" s="1">
        <v>7583695</v>
      </c>
      <c r="E18" s="2">
        <f>Table3[[#This Row],[Facebook]]/D11-1</f>
        <v>-6.7307697037943259E-2</v>
      </c>
      <c r="F18" s="1">
        <v>5687771</v>
      </c>
      <c r="G18" s="2">
        <f>Table3[[#This Row],[Youtube]]/F11-1</f>
        <v>-6.7307738033452025E-2</v>
      </c>
      <c r="H18" s="1">
        <v>2317240</v>
      </c>
      <c r="I18" s="2">
        <f>Table3[[#This Row],[Twitter]]/H11-1</f>
        <v>-6.7307502667578456E-2</v>
      </c>
      <c r="J18" s="1">
        <v>5477113</v>
      </c>
      <c r="K18" s="2">
        <f>Table3[[#This Row],[Others]]/J11-1</f>
        <v>-6.7307600613585539E-2</v>
      </c>
      <c r="L18" s="1">
        <f>SUM(Table3[[#This Row],[Facebook]],Table3[[#This Row],[Youtube]],Table3[[#This Row],[Twitter]],Table3[[#This Row],[Others]])</f>
        <v>21065819</v>
      </c>
      <c r="M18" s="2">
        <f>Table3[[#This Row],[Total]]/L11-1</f>
        <v>-6.7307661655664042E-2</v>
      </c>
    </row>
    <row r="19" spans="2:13" x14ac:dyDescent="0.2">
      <c r="B19" s="15">
        <v>43482</v>
      </c>
      <c r="C19" s="39" t="str">
        <f>TEXT(Table3[[#This Row],[Date]],"dddd")</f>
        <v>Thursday</v>
      </c>
      <c r="D19" s="1">
        <v>8052789</v>
      </c>
      <c r="E19" s="2">
        <f>Table3[[#This Row],[Facebook]]/D12-1</f>
        <v>19.799855872051577</v>
      </c>
      <c r="F19" s="1">
        <v>6039592</v>
      </c>
      <c r="G19" s="2">
        <f>Table3[[#This Row],[Youtube]]/F12-1</f>
        <v>1.1020407879148157</v>
      </c>
      <c r="H19" s="1">
        <v>2460574</v>
      </c>
      <c r="I19" s="2">
        <f>Table3[[#This Row],[Twitter]]/H12-1</f>
        <v>1.1020414090985202</v>
      </c>
      <c r="J19" s="1">
        <v>5815903</v>
      </c>
      <c r="K19" s="2">
        <f>Table3[[#This Row],[Others]]/J12-1</f>
        <v>-6.3547930850813783E-2</v>
      </c>
      <c r="L19" s="1">
        <f>SUM(Table3[[#This Row],[Facebook]],Table3[[#This Row],[Youtube]],Table3[[#This Row],[Twitter]],Table3[[#This Row],[Others]])</f>
        <v>22368858</v>
      </c>
      <c r="M19" s="2">
        <f>Table3[[#This Row],[Total]]/L12-1</f>
        <v>1.102040728108153</v>
      </c>
    </row>
    <row r="20" spans="2:13" x14ac:dyDescent="0.2">
      <c r="B20" s="15">
        <v>43483</v>
      </c>
      <c r="C20" s="40" t="str">
        <f>TEXT(Table3[[#This Row],[Date]],"dddd")</f>
        <v>Friday</v>
      </c>
      <c r="D20" s="1">
        <v>7974607</v>
      </c>
      <c r="E20" s="2">
        <f>Table3[[#This Row],[Facebook]]/D13-1</f>
        <v>7.3684217612520309E-2</v>
      </c>
      <c r="F20" s="1">
        <v>5980955</v>
      </c>
      <c r="G20" s="2">
        <f>Table3[[#This Row],[Youtube]]/F13-1</f>
        <v>7.3684269105611211E-2</v>
      </c>
      <c r="H20" s="1">
        <v>2436685</v>
      </c>
      <c r="I20" s="2">
        <f>Table3[[#This Row],[Twitter]]/H13-1</f>
        <v>7.3683983252418317E-2</v>
      </c>
      <c r="J20" s="1">
        <v>5759438</v>
      </c>
      <c r="K20" s="2">
        <f>Table3[[#This Row],[Others]]/J13-1</f>
        <v>7.3684100635641903E-2</v>
      </c>
      <c r="L20" s="1">
        <f>SUM(Table3[[#This Row],[Facebook]],Table3[[#This Row],[Youtube]],Table3[[#This Row],[Twitter]],Table3[[#This Row],[Others]])</f>
        <v>22151685</v>
      </c>
      <c r="M20" s="2">
        <f>Table3[[#This Row],[Total]]/L13-1</f>
        <v>7.3684175322051626E-2</v>
      </c>
    </row>
    <row r="21" spans="2:13" x14ac:dyDescent="0.2">
      <c r="B21" s="15">
        <v>43484</v>
      </c>
      <c r="C21" s="38" t="str">
        <f>TEXT(Table3[[#This Row],[Date]],"dddd")</f>
        <v>Saturday</v>
      </c>
      <c r="D21" s="1">
        <v>15352294</v>
      </c>
      <c r="E21" s="2">
        <f>Table3[[#This Row],[Facebook]]/D14-1</f>
        <v>0</v>
      </c>
      <c r="F21" s="1">
        <v>11514221</v>
      </c>
      <c r="G21" s="2">
        <f>Table3[[#This Row],[Youtube]]/F14-1</f>
        <v>0</v>
      </c>
      <c r="H21" s="1">
        <v>4690978</v>
      </c>
      <c r="I21" s="2">
        <f>Table3[[#This Row],[Twitter]]/H14-1</f>
        <v>0</v>
      </c>
      <c r="J21" s="1">
        <v>11087768</v>
      </c>
      <c r="K21" s="2">
        <f>Table3[[#This Row],[Others]]/J14-1</f>
        <v>0</v>
      </c>
      <c r="L21" s="1">
        <f>SUM(Table3[[#This Row],[Facebook]],Table3[[#This Row],[Youtube]],Table3[[#This Row],[Twitter]],Table3[[#This Row],[Others]])</f>
        <v>42645261</v>
      </c>
      <c r="M21" s="2">
        <f>Table3[[#This Row],[Total]]/L14-1</f>
        <v>0</v>
      </c>
    </row>
    <row r="22" spans="2:13" x14ac:dyDescent="0.2">
      <c r="B22" s="15">
        <v>43485</v>
      </c>
      <c r="C22" s="41" t="str">
        <f>TEXT(Table3[[#This Row],[Date]],"dddd")</f>
        <v>Sunday</v>
      </c>
      <c r="D22" s="1">
        <v>15998707</v>
      </c>
      <c r="E22" s="2">
        <f>Table3[[#This Row],[Facebook]]/D15-1</f>
        <v>-3.883492812517586E-2</v>
      </c>
      <c r="F22" s="1">
        <v>11999030</v>
      </c>
      <c r="G22" s="2">
        <f>Table3[[#This Row],[Youtube]]/F15-1</f>
        <v>-3.8834928902879984E-2</v>
      </c>
      <c r="H22" s="1">
        <v>4888493</v>
      </c>
      <c r="I22" s="2">
        <f>Table3[[#This Row],[Twitter]]/H15-1</f>
        <v>-3.8834976272156818E-2</v>
      </c>
      <c r="J22" s="1">
        <v>11554621</v>
      </c>
      <c r="K22" s="2">
        <f>Table3[[#This Row],[Others]]/J15-1</f>
        <v>-3.8835001528514601E-2</v>
      </c>
      <c r="L22" s="1">
        <f>SUM(Table3[[#This Row],[Facebook]],Table3[[#This Row],[Youtube]],Table3[[#This Row],[Twitter]],Table3[[#This Row],[Others]])</f>
        <v>44440851</v>
      </c>
      <c r="M22" s="2">
        <f>Table3[[#This Row],[Total]]/L15-1</f>
        <v>-3.8834952716191973E-2</v>
      </c>
    </row>
    <row r="23" spans="2:13" x14ac:dyDescent="0.2">
      <c r="B23" s="15">
        <v>43486</v>
      </c>
      <c r="C23" s="29" t="str">
        <f>TEXT(Table3[[#This Row],[Date]],"dddd")</f>
        <v>Monday</v>
      </c>
      <c r="D23" s="1">
        <v>7974607</v>
      </c>
      <c r="E23" s="2">
        <f>Table3[[#This Row],[Facebook]]/D16-1</f>
        <v>5.15463767991724E-2</v>
      </c>
      <c r="F23" s="1">
        <v>5980955</v>
      </c>
      <c r="G23" s="2">
        <f>Table3[[#This Row],[Youtube]]/F16-1</f>
        <v>5.1546379064839387E-2</v>
      </c>
      <c r="H23" s="1">
        <v>2436685</v>
      </c>
      <c r="I23" s="2">
        <f>Table3[[#This Row],[Twitter]]/H16-1</f>
        <v>5.1546236039426319E-2</v>
      </c>
      <c r="J23" s="1">
        <v>5759438</v>
      </c>
      <c r="K23" s="2">
        <f>Table3[[#This Row],[Others]]/J16-1</f>
        <v>5.154631646270591E-2</v>
      </c>
      <c r="L23" s="1">
        <f>SUM(Table3[[#This Row],[Facebook]],Table3[[#This Row],[Youtube]],Table3[[#This Row],[Twitter]],Table3[[#This Row],[Others]])</f>
        <v>22151685</v>
      </c>
      <c r="M23" s="2">
        <f>Table3[[#This Row],[Total]]/L16-1</f>
        <v>5.154634623984955E-2</v>
      </c>
    </row>
    <row r="24" spans="2:13" x14ac:dyDescent="0.2">
      <c r="B24" s="15">
        <v>43487</v>
      </c>
      <c r="C24" s="30" t="str">
        <f>TEXT(Table3[[#This Row],[Date]],"dddd")</f>
        <v>Tuesday</v>
      </c>
      <c r="D24" s="1">
        <v>13525559</v>
      </c>
      <c r="E24" s="2">
        <f>Table3[[#This Row],[Facebook]]/D17-1</f>
        <v>0.76530620368873059</v>
      </c>
      <c r="F24" s="1">
        <v>2028833</v>
      </c>
      <c r="G24" s="2">
        <f>Table3[[#This Row],[Youtube]]/F17-1</f>
        <v>-0.64693892254082896</v>
      </c>
      <c r="H24" s="1">
        <v>19827367</v>
      </c>
      <c r="I24" s="2">
        <f>Table3[[#This Row],[Twitter]]/H17-1</f>
        <v>7.4691475779420955</v>
      </c>
      <c r="J24" s="1">
        <v>2189238</v>
      </c>
      <c r="K24" s="2">
        <f>Table3[[#This Row],[Others]]/J17-1</f>
        <v>-0.60437207174092422</v>
      </c>
      <c r="L24" s="1">
        <f>SUM(Table3[[#This Row],[Facebook]],Table3[[#This Row],[Youtube]],Table3[[#This Row],[Twitter]],Table3[[#This Row],[Others]])</f>
        <v>37570997</v>
      </c>
      <c r="M24" s="2">
        <f>Table3[[#This Row],[Total]]/L17-1</f>
        <v>0.76530616559927278</v>
      </c>
    </row>
    <row r="25" spans="2:13" x14ac:dyDescent="0.2">
      <c r="B25" s="15">
        <v>43488</v>
      </c>
      <c r="C25" s="27" t="str">
        <f>TEXT(Table3[[#This Row],[Date]],"dddd")</f>
        <v>Wednesday</v>
      </c>
      <c r="D25" s="1">
        <v>7740060</v>
      </c>
      <c r="E25" s="2">
        <f>Table3[[#This Row],[Facebook]]/D18-1</f>
        <v>2.0618577092037516E-2</v>
      </c>
      <c r="F25" s="1">
        <v>5805045</v>
      </c>
      <c r="G25" s="2">
        <f>Table3[[#This Row],[Youtube]]/F18-1</f>
        <v>2.0618621952255056E-2</v>
      </c>
      <c r="H25" s="1">
        <v>2365018</v>
      </c>
      <c r="I25" s="2">
        <f>Table3[[#This Row],[Twitter]]/H18-1</f>
        <v>2.0618494415770572E-2</v>
      </c>
      <c r="J25" s="1">
        <v>5590043</v>
      </c>
      <c r="K25" s="2">
        <f>Table3[[#This Row],[Others]]/J18-1</f>
        <v>2.0618526585082231E-2</v>
      </c>
      <c r="L25" s="1">
        <f>SUM(Table3[[#This Row],[Facebook]],Table3[[#This Row],[Youtube]],Table3[[#This Row],[Twitter]],Table3[[#This Row],[Others]])</f>
        <v>21500166</v>
      </c>
      <c r="M25" s="2">
        <f>Table3[[#This Row],[Total]]/L18-1</f>
        <v>2.0618566978098496E-2</v>
      </c>
    </row>
    <row r="26" spans="2:13" x14ac:dyDescent="0.2">
      <c r="B26" s="15">
        <v>43489</v>
      </c>
      <c r="C26" s="39" t="str">
        <f>TEXT(Table3[[#This Row],[Date]],"dddd")</f>
        <v>Thursday</v>
      </c>
      <c r="D26" s="1">
        <v>7427330</v>
      </c>
      <c r="E26" s="2">
        <f>Table3[[#This Row],[Facebook]]/D19-1</f>
        <v>-7.7669860715337213E-2</v>
      </c>
      <c r="F26" s="1">
        <v>5570497</v>
      </c>
      <c r="G26" s="2">
        <f>Table3[[#This Row],[Youtube]]/F19-1</f>
        <v>-7.7669981680881794E-2</v>
      </c>
      <c r="H26" s="1">
        <v>2269462</v>
      </c>
      <c r="I26" s="2">
        <f>Table3[[#This Row],[Twitter]]/H19-1</f>
        <v>-7.7669681952259872E-2</v>
      </c>
      <c r="J26" s="1">
        <v>5364183</v>
      </c>
      <c r="K26" s="2">
        <f>Table3[[#This Row],[Others]]/J19-1</f>
        <v>-7.7669796074659403E-2</v>
      </c>
      <c r="L26" s="1">
        <f>SUM(Table3[[#This Row],[Facebook]],Table3[[#This Row],[Youtube]],Table3[[#This Row],[Twitter]],Table3[[#This Row],[Others]])</f>
        <v>20631472</v>
      </c>
      <c r="M26" s="2">
        <f>Table3[[#This Row],[Total]]/L19-1</f>
        <v>-7.7669856905524637E-2</v>
      </c>
    </row>
    <row r="27" spans="2:13" x14ac:dyDescent="0.2">
      <c r="B27" s="15">
        <v>43490</v>
      </c>
      <c r="C27" s="40" t="str">
        <f>TEXT(Table3[[#This Row],[Date]],"dddd")</f>
        <v>Friday</v>
      </c>
      <c r="D27" s="1">
        <v>7427330</v>
      </c>
      <c r="E27" s="2">
        <f>Table3[[#This Row],[Facebook]]/D20-1</f>
        <v>-6.8627457127354408E-2</v>
      </c>
      <c r="F27" s="1">
        <v>5570497</v>
      </c>
      <c r="G27" s="2">
        <f>Table3[[#This Row],[Youtube]]/F20-1</f>
        <v>-6.8627501795281876E-2</v>
      </c>
      <c r="H27" s="1">
        <v>2269462</v>
      </c>
      <c r="I27" s="2">
        <f>Table3[[#This Row],[Twitter]]/H20-1</f>
        <v>-6.8627253830511492E-2</v>
      </c>
      <c r="J27" s="1">
        <v>5364183</v>
      </c>
      <c r="K27" s="2">
        <f>Table3[[#This Row],[Others]]/J20-1</f>
        <v>-6.8627355655187183E-2</v>
      </c>
      <c r="L27" s="1">
        <f>SUM(Table3[[#This Row],[Facebook]],Table3[[#This Row],[Youtube]],Table3[[#This Row],[Twitter]],Table3[[#This Row],[Others]])</f>
        <v>20631472</v>
      </c>
      <c r="M27" s="2">
        <f>Table3[[#This Row],[Total]]/L20-1</f>
        <v>-6.8627420442282427E-2</v>
      </c>
    </row>
    <row r="28" spans="2:13" x14ac:dyDescent="0.2">
      <c r="B28" s="15">
        <v>43491</v>
      </c>
      <c r="C28" s="38" t="str">
        <f>TEXT(Table3[[#This Row],[Date]],"dddd")</f>
        <v>Saturday</v>
      </c>
      <c r="D28" s="1">
        <v>16968325</v>
      </c>
      <c r="E28" s="2">
        <f>Table3[[#This Row],[Facebook]]/D21-1</f>
        <v>0.10526316132299196</v>
      </c>
      <c r="F28" s="1">
        <v>12726244</v>
      </c>
      <c r="G28" s="2">
        <f>Table3[[#This Row],[Youtube]]/F21-1</f>
        <v>0.10526313503970441</v>
      </c>
      <c r="H28" s="1">
        <v>5184766</v>
      </c>
      <c r="I28" s="2">
        <f>Table3[[#This Row],[Twitter]]/H21-1</f>
        <v>0.10526333741066352</v>
      </c>
      <c r="J28" s="1">
        <v>12254901</v>
      </c>
      <c r="K28" s="2">
        <f>Table3[[#This Row],[Others]]/J21-1</f>
        <v>0.10526311517340559</v>
      </c>
      <c r="L28" s="1">
        <f>SUM(Table3[[#This Row],[Facebook]],Table3[[#This Row],[Youtube]],Table3[[#This Row],[Twitter]],Table3[[#This Row],[Others]])</f>
        <v>47134236</v>
      </c>
      <c r="M28" s="2">
        <f>Table3[[#This Row],[Total]]/L21-1</f>
        <v>0.10526316159725235</v>
      </c>
    </row>
    <row r="29" spans="2:13" x14ac:dyDescent="0.2">
      <c r="B29" s="15">
        <v>43492</v>
      </c>
      <c r="C29" s="41" t="str">
        <f>TEXT(Table3[[#This Row],[Date]],"dddd")</f>
        <v>Sunday</v>
      </c>
      <c r="D29" s="1">
        <v>16321913</v>
      </c>
      <c r="E29" s="2">
        <f>Table3[[#This Row],[Facebook]]/D22-1</f>
        <v>2.0202007574737113E-2</v>
      </c>
      <c r="F29" s="1">
        <v>12241435</v>
      </c>
      <c r="G29" s="2">
        <f>Table3[[#This Row],[Youtube]]/F22-1</f>
        <v>2.0202049665681399E-2</v>
      </c>
      <c r="H29" s="1">
        <v>4987251</v>
      </c>
      <c r="I29" s="2">
        <f>Table3[[#This Row],[Twitter]]/H22-1</f>
        <v>2.0202135913869546E-2</v>
      </c>
      <c r="J29" s="1">
        <v>11788048</v>
      </c>
      <c r="K29" s="2">
        <f>Table3[[#This Row],[Others]]/J22-1</f>
        <v>2.0202047302114057E-2</v>
      </c>
      <c r="L29" s="1">
        <f>SUM(Table3[[#This Row],[Facebook]],Table3[[#This Row],[Youtube]],Table3[[#This Row],[Twitter]],Table3[[#This Row],[Others]])</f>
        <v>45338647</v>
      </c>
      <c r="M29" s="2">
        <f>Table3[[#This Row],[Total]]/L22-1</f>
        <v>2.0202043385712853E-2</v>
      </c>
    </row>
    <row r="30" spans="2:13" x14ac:dyDescent="0.2">
      <c r="B30" s="15">
        <v>43493</v>
      </c>
      <c r="C30" s="29" t="str">
        <f>TEXT(Table3[[#This Row],[Date]],"dddd")</f>
        <v>Monday</v>
      </c>
      <c r="D30" s="1">
        <v>7661877</v>
      </c>
      <c r="E30" s="2">
        <f>Table3[[#This Row],[Facebook]]/D23-1</f>
        <v>-3.921572561506792E-2</v>
      </c>
      <c r="F30" s="1">
        <v>5746408</v>
      </c>
      <c r="G30" s="2">
        <f>Table3[[#This Row],[Youtube]]/F23-1</f>
        <v>-3.9215643655570065E-2</v>
      </c>
      <c r="H30" s="1">
        <v>2341129</v>
      </c>
      <c r="I30" s="2">
        <f>Table3[[#This Row],[Twitter]]/H23-1</f>
        <v>-3.9215573617435218E-2</v>
      </c>
      <c r="J30" s="1">
        <v>5533578</v>
      </c>
      <c r="K30" s="2">
        <f>Table3[[#This Row],[Others]]/J23-1</f>
        <v>-3.9215631802964057E-2</v>
      </c>
      <c r="L30" s="1">
        <f>SUM(Table3[[#This Row],[Facebook]],Table3[[#This Row],[Youtube]],Table3[[#This Row],[Twitter]],Table3[[#This Row],[Others]])</f>
        <v>21282992</v>
      </c>
      <c r="M30" s="2">
        <f>Table3[[#This Row],[Total]]/L23-1</f>
        <v>-3.9215662375119531E-2</v>
      </c>
    </row>
    <row r="31" spans="2:13" x14ac:dyDescent="0.2">
      <c r="B31" s="15">
        <v>43494</v>
      </c>
      <c r="C31" s="30" t="str">
        <f>TEXT(Table3[[#This Row],[Date]],"dddd")</f>
        <v>Tuesday</v>
      </c>
      <c r="D31" s="1">
        <v>8052789</v>
      </c>
      <c r="E31" s="2">
        <f>Table3[[#This Row],[Facebook]]/D24-1</f>
        <v>-0.40462431164582546</v>
      </c>
      <c r="F31" s="1">
        <v>6039592</v>
      </c>
      <c r="G31" s="2">
        <f>Table3[[#This Row],[Youtube]]/F24-1</f>
        <v>1.9768798121875975</v>
      </c>
      <c r="H31" s="1">
        <v>2460574</v>
      </c>
      <c r="I31" s="2">
        <f>Table3[[#This Row],[Twitter]]/H24-1</f>
        <v>-0.87590011321220818</v>
      </c>
      <c r="J31" s="1">
        <v>5815903</v>
      </c>
      <c r="K31" s="2">
        <f>Table3[[#This Row],[Others]]/J24-1</f>
        <v>1.6565878173136039</v>
      </c>
      <c r="L31" s="1">
        <f>SUM(Table3[[#This Row],[Facebook]],Table3[[#This Row],[Youtube]],Table3[[#This Row],[Twitter]],Table3[[#This Row],[Others]])</f>
        <v>22368858</v>
      </c>
      <c r="M31" s="2">
        <f>Table3[[#This Row],[Total]]/L24-1</f>
        <v>-0.40462431699643209</v>
      </c>
    </row>
    <row r="32" spans="2:13" x14ac:dyDescent="0.2">
      <c r="B32" s="15">
        <v>43495</v>
      </c>
      <c r="C32" s="27" t="str">
        <f>TEXT(Table3[[#This Row],[Date]],"dddd")</f>
        <v>Wednesday</v>
      </c>
      <c r="D32" s="1">
        <v>8052789</v>
      </c>
      <c r="E32" s="2">
        <f>Table3[[#This Row],[Facebook]]/D25-1</f>
        <v>4.0403950356973972E-2</v>
      </c>
      <c r="F32" s="1">
        <v>6039592</v>
      </c>
      <c r="G32" s="2">
        <f>Table3[[#This Row],[Youtube]]/F25-1</f>
        <v>4.0403993422962303E-2</v>
      </c>
      <c r="H32" s="1">
        <v>2460574</v>
      </c>
      <c r="I32" s="2">
        <f>Table3[[#This Row],[Twitter]]/H25-1</f>
        <v>4.0403920815824668E-2</v>
      </c>
      <c r="J32" s="1">
        <v>5815903</v>
      </c>
      <c r="K32" s="2">
        <f>Table3[[#This Row],[Others]]/J25-1</f>
        <v>4.0403982581171505E-2</v>
      </c>
      <c r="L32" s="1">
        <f>SUM(Table3[[#This Row],[Facebook]],Table3[[#This Row],[Youtube]],Table3[[#This Row],[Twitter]],Table3[[#This Row],[Others]])</f>
        <v>22368858</v>
      </c>
      <c r="M32" s="2">
        <f>Table3[[#This Row],[Total]]/L25-1</f>
        <v>4.0403967113556316E-2</v>
      </c>
    </row>
    <row r="33" spans="2:13" x14ac:dyDescent="0.2">
      <c r="B33" s="15">
        <v>43496</v>
      </c>
      <c r="C33" s="39" t="str">
        <f>TEXT(Table3[[#This Row],[Date]],"dddd")</f>
        <v>Thursday</v>
      </c>
      <c r="D33" s="1">
        <v>7505512</v>
      </c>
      <c r="E33" s="2">
        <f>Table3[[#This Row],[Facebook]]/D26-1</f>
        <v>1.0526259099838065E-2</v>
      </c>
      <c r="F33" s="1">
        <v>5629134</v>
      </c>
      <c r="G33" s="2">
        <f>Table3[[#This Row],[Youtube]]/F26-1</f>
        <v>1.0526349803258173E-2</v>
      </c>
      <c r="H33" s="1">
        <v>2293351</v>
      </c>
      <c r="I33" s="2">
        <f>Table3[[#This Row],[Twitter]]/H26-1</f>
        <v>1.0526283321774077E-2</v>
      </c>
      <c r="J33" s="1">
        <v>5420648</v>
      </c>
      <c r="K33" s="2">
        <f>Table3[[#This Row],[Others]]/J26-1</f>
        <v>1.0526300090806018E-2</v>
      </c>
      <c r="L33" s="1">
        <f>SUM(Table3[[#This Row],[Facebook]],Table3[[#This Row],[Youtube]],Table3[[#This Row],[Twitter]],Table3[[#This Row],[Others]])</f>
        <v>20848645</v>
      </c>
      <c r="M33" s="2">
        <f>Table3[[#This Row],[Total]]/L26-1</f>
        <v>1.0526296911824717E-2</v>
      </c>
    </row>
    <row r="34" spans="2:13" x14ac:dyDescent="0.2">
      <c r="B34" s="15">
        <v>43497</v>
      </c>
      <c r="C34" s="40" t="str">
        <f>TEXT(Table3[[#This Row],[Date]],"dddd")</f>
        <v>Friday</v>
      </c>
      <c r="D34" s="1">
        <v>7427330</v>
      </c>
      <c r="E34" s="2">
        <f>Table3[[#This Row],[Facebook]]/D27-1</f>
        <v>0</v>
      </c>
      <c r="F34" s="1">
        <v>5570497</v>
      </c>
      <c r="G34" s="2">
        <f>Table3[[#This Row],[Youtube]]/F27-1</f>
        <v>0</v>
      </c>
      <c r="H34" s="1">
        <v>2269462</v>
      </c>
      <c r="I34" s="2">
        <f>Table3[[#This Row],[Twitter]]/H27-1</f>
        <v>0</v>
      </c>
      <c r="J34" s="1">
        <v>5364183</v>
      </c>
      <c r="K34" s="2">
        <f>Table3[[#This Row],[Others]]/J27-1</f>
        <v>0</v>
      </c>
      <c r="L34" s="1">
        <f>SUM(Table3[[#This Row],[Facebook]],Table3[[#This Row],[Youtube]],Table3[[#This Row],[Twitter]],Table3[[#This Row],[Others]])</f>
        <v>20631472</v>
      </c>
      <c r="M34" s="2">
        <f>Table3[[#This Row],[Total]]/L27-1</f>
        <v>0</v>
      </c>
    </row>
    <row r="35" spans="2:13" x14ac:dyDescent="0.2">
      <c r="B35" s="15">
        <v>43498</v>
      </c>
      <c r="C35" s="38" t="str">
        <f>TEXT(Table3[[#This Row],[Date]],"dddd")</f>
        <v>Saturday</v>
      </c>
      <c r="D35" s="1">
        <v>15675500</v>
      </c>
      <c r="E35" s="2">
        <f>Table3[[#This Row],[Facebook]]/D28-1</f>
        <v>-7.6190490222222906E-2</v>
      </c>
      <c r="F35" s="1">
        <v>11756625</v>
      </c>
      <c r="G35" s="2">
        <f>Table3[[#This Row],[Youtube]]/F28-1</f>
        <v>-7.6190508369948007E-2</v>
      </c>
      <c r="H35" s="1">
        <v>4789736</v>
      </c>
      <c r="I35" s="2">
        <f>Table3[[#This Row],[Twitter]]/H28-1</f>
        <v>-7.6190516601906455E-2</v>
      </c>
      <c r="J35" s="1">
        <v>11321195</v>
      </c>
      <c r="K35" s="2">
        <f>Table3[[#This Row],[Others]]/J28-1</f>
        <v>-7.6190415573328618E-2</v>
      </c>
      <c r="L35" s="1">
        <f>SUM(Table3[[#This Row],[Facebook]],Table3[[#This Row],[Youtube]],Table3[[#This Row],[Twitter]],Table3[[#This Row],[Others]])</f>
        <v>43543056</v>
      </c>
      <c r="M35" s="2">
        <f>Table3[[#This Row],[Total]]/L28-1</f>
        <v>-7.6190478615162038E-2</v>
      </c>
    </row>
    <row r="36" spans="2:13" x14ac:dyDescent="0.2">
      <c r="B36" s="15">
        <v>43499</v>
      </c>
      <c r="C36" s="41" t="str">
        <f>TEXT(Table3[[#This Row],[Date]],"dddd")</f>
        <v>Sunday</v>
      </c>
      <c r="D36" s="1">
        <v>16160310</v>
      </c>
      <c r="E36" s="2">
        <f>Table3[[#This Row],[Facebook]]/D29-1</f>
        <v>-9.9009840329378207E-3</v>
      </c>
      <c r="F36" s="1">
        <v>12120232</v>
      </c>
      <c r="G36" s="2">
        <f>Table3[[#This Row],[Youtube]]/F29-1</f>
        <v>-9.9010450980624443E-3</v>
      </c>
      <c r="H36" s="1">
        <v>4937872</v>
      </c>
      <c r="I36" s="2">
        <f>Table3[[#This Row],[Twitter]]/H29-1</f>
        <v>-9.9010456862909102E-3</v>
      </c>
      <c r="J36" s="1">
        <v>11671335</v>
      </c>
      <c r="K36" s="2">
        <f>Table3[[#This Row],[Others]]/J29-1</f>
        <v>-9.9009607018906154E-3</v>
      </c>
      <c r="L36" s="1">
        <f>SUM(Table3[[#This Row],[Facebook]],Table3[[#This Row],[Youtube]],Table3[[#This Row],[Twitter]],Table3[[#This Row],[Others]])</f>
        <v>44889749</v>
      </c>
      <c r="M36" s="2">
        <f>Table3[[#This Row],[Total]]/L29-1</f>
        <v>-9.9010012363183186E-3</v>
      </c>
    </row>
    <row r="37" spans="2:13" x14ac:dyDescent="0.2">
      <c r="B37" s="15">
        <v>43500</v>
      </c>
      <c r="C37" s="29" t="str">
        <f>TEXT(Table3[[#This Row],[Date]],"dddd")</f>
        <v>Monday</v>
      </c>
      <c r="D37" s="1">
        <v>7661877</v>
      </c>
      <c r="E37" s="2">
        <f>Table3[[#This Row],[Facebook]]/D30-1</f>
        <v>0</v>
      </c>
      <c r="F37" s="1">
        <v>5746408</v>
      </c>
      <c r="G37" s="2">
        <f>Table3[[#This Row],[Youtube]]/F30-1</f>
        <v>0</v>
      </c>
      <c r="H37" s="1">
        <v>2341129</v>
      </c>
      <c r="I37" s="2">
        <f>Table3[[#This Row],[Twitter]]/H30-1</f>
        <v>0</v>
      </c>
      <c r="J37" s="1">
        <v>5533578</v>
      </c>
      <c r="K37" s="2">
        <f>Table3[[#This Row],[Others]]/J30-1</f>
        <v>0</v>
      </c>
      <c r="L37" s="1">
        <f>SUM(Table3[[#This Row],[Facebook]],Table3[[#This Row],[Youtube]],Table3[[#This Row],[Twitter]],Table3[[#This Row],[Others]])</f>
        <v>21282992</v>
      </c>
      <c r="M37" s="2">
        <f>Table3[[#This Row],[Total]]/L30-1</f>
        <v>0</v>
      </c>
    </row>
    <row r="38" spans="2:13" x14ac:dyDescent="0.2">
      <c r="B38" s="15">
        <v>43501</v>
      </c>
      <c r="C38" s="30" t="str">
        <f>TEXT(Table3[[#This Row],[Date]],"dddd")</f>
        <v>Tuesday</v>
      </c>
      <c r="D38" s="1">
        <v>8052789</v>
      </c>
      <c r="E38" s="2">
        <f>Table3[[#This Row],[Facebook]]/D31-1</f>
        <v>0</v>
      </c>
      <c r="F38" s="1">
        <v>6039592</v>
      </c>
      <c r="G38" s="2">
        <f>Table3[[#This Row],[Youtube]]/F31-1</f>
        <v>0</v>
      </c>
      <c r="H38" s="1">
        <v>2460574</v>
      </c>
      <c r="I38" s="2">
        <f>Table3[[#This Row],[Twitter]]/H31-1</f>
        <v>0</v>
      </c>
      <c r="J38" s="1">
        <v>5815903</v>
      </c>
      <c r="K38" s="2">
        <f>Table3[[#This Row],[Others]]/J31-1</f>
        <v>0</v>
      </c>
      <c r="L38" s="1">
        <f>SUM(Table3[[#This Row],[Facebook]],Table3[[#This Row],[Youtube]],Table3[[#This Row],[Twitter]],Table3[[#This Row],[Others]])</f>
        <v>22368858</v>
      </c>
      <c r="M38" s="2">
        <f>Table3[[#This Row],[Total]]/L31-1</f>
        <v>0</v>
      </c>
    </row>
    <row r="39" spans="2:13" x14ac:dyDescent="0.2">
      <c r="B39" s="15">
        <v>43502</v>
      </c>
      <c r="C39" s="27" t="str">
        <f>TEXT(Table3[[#This Row],[Date]],"dddd")</f>
        <v>Wednesday</v>
      </c>
      <c r="D39" s="1">
        <v>7427330</v>
      </c>
      <c r="E39" s="2">
        <f>Table3[[#This Row],[Facebook]]/D32-1</f>
        <v>-7.7669860715337213E-2</v>
      </c>
      <c r="F39" s="1">
        <v>5570497</v>
      </c>
      <c r="G39" s="2">
        <f>Table3[[#This Row],[Youtube]]/F32-1</f>
        <v>-7.7669981680881794E-2</v>
      </c>
      <c r="H39" s="1">
        <v>2269462</v>
      </c>
      <c r="I39" s="2">
        <f>Table3[[#This Row],[Twitter]]/H32-1</f>
        <v>-7.7669681952259872E-2</v>
      </c>
      <c r="J39" s="1">
        <v>5364183</v>
      </c>
      <c r="K39" s="2">
        <f>Table3[[#This Row],[Others]]/J32-1</f>
        <v>-7.7669796074659403E-2</v>
      </c>
      <c r="L39" s="1">
        <f>SUM(Table3[[#This Row],[Facebook]],Table3[[#This Row],[Youtube]],Table3[[#This Row],[Twitter]],Table3[[#This Row],[Others]])</f>
        <v>20631472</v>
      </c>
      <c r="M39" s="2">
        <f>Table3[[#This Row],[Total]]/L32-1</f>
        <v>-7.7669856905524637E-2</v>
      </c>
    </row>
    <row r="40" spans="2:13" x14ac:dyDescent="0.2">
      <c r="B40" s="15">
        <v>43503</v>
      </c>
      <c r="C40" s="39" t="str">
        <f>TEXT(Table3[[#This Row],[Date]],"dddd")</f>
        <v>Thursday</v>
      </c>
      <c r="D40" s="1">
        <v>7974607</v>
      </c>
      <c r="E40" s="2">
        <f>Table3[[#This Row],[Facebook]]/D33-1</f>
        <v>6.2500066617707128E-2</v>
      </c>
      <c r="F40" s="1">
        <v>5980955</v>
      </c>
      <c r="G40" s="2">
        <f>Table3[[#This Row],[Youtube]]/F33-1</f>
        <v>6.250002220590245E-2</v>
      </c>
      <c r="H40" s="1">
        <v>2436685</v>
      </c>
      <c r="I40" s="2">
        <f>Table3[[#This Row],[Twitter]]/H33-1</f>
        <v>6.249980923112064E-2</v>
      </c>
      <c r="J40" s="1">
        <v>5759438</v>
      </c>
      <c r="K40" s="2">
        <f>Table3[[#This Row],[Others]]/J33-1</f>
        <v>6.2499907760105389E-2</v>
      </c>
      <c r="L40" s="1">
        <f>SUM(Table3[[#This Row],[Facebook]],Table3[[#This Row],[Youtube]],Table3[[#This Row],[Twitter]],Table3[[#This Row],[Others]])</f>
        <v>22151685</v>
      </c>
      <c r="M40" s="2">
        <f>Table3[[#This Row],[Total]]/L33-1</f>
        <v>6.249998501101639E-2</v>
      </c>
    </row>
    <row r="41" spans="2:13" x14ac:dyDescent="0.2">
      <c r="B41" s="15">
        <v>43504</v>
      </c>
      <c r="C41" s="40" t="str">
        <f>TEXT(Table3[[#This Row],[Date]],"dddd")</f>
        <v>Friday</v>
      </c>
      <c r="D41" s="1">
        <v>7896424</v>
      </c>
      <c r="E41" s="2">
        <f>Table3[[#This Row],[Facebook]]/D34-1</f>
        <v>6.3157823874797625E-2</v>
      </c>
      <c r="F41" s="1">
        <v>5922318</v>
      </c>
      <c r="G41" s="2">
        <f>Table3[[#This Row],[Youtube]]/F34-1</f>
        <v>6.3157919302353038E-2</v>
      </c>
      <c r="H41" s="1">
        <v>2412796</v>
      </c>
      <c r="I41" s="2">
        <f>Table3[[#This Row],[Twitter]]/H34-1</f>
        <v>6.3157699930644462E-2</v>
      </c>
      <c r="J41" s="1">
        <v>5702973</v>
      </c>
      <c r="K41" s="2">
        <f>Table3[[#This Row],[Others]]/J34-1</f>
        <v>6.3157800544836107E-2</v>
      </c>
      <c r="L41" s="1">
        <f>SUM(Table3[[#This Row],[Facebook]],Table3[[#This Row],[Youtube]],Table3[[#This Row],[Twitter]],Table3[[#This Row],[Others]])</f>
        <v>21934511</v>
      </c>
      <c r="M41" s="2">
        <f>Table3[[#This Row],[Total]]/L34-1</f>
        <v>6.315782994058794E-2</v>
      </c>
    </row>
    <row r="42" spans="2:13" x14ac:dyDescent="0.2">
      <c r="B42" s="15">
        <v>43505</v>
      </c>
      <c r="C42" s="38" t="str">
        <f>TEXT(Table3[[#This Row],[Date]],"dddd")</f>
        <v>Saturday</v>
      </c>
      <c r="D42" s="1">
        <v>15837104</v>
      </c>
      <c r="E42" s="2">
        <f>Table3[[#This Row],[Facebook]]/D35-1</f>
        <v>1.030933622531971E-2</v>
      </c>
      <c r="F42" s="1">
        <v>11877828</v>
      </c>
      <c r="G42" s="2">
        <f>Table3[[#This Row],[Youtube]]/F35-1</f>
        <v>1.030933622531971E-2</v>
      </c>
      <c r="H42" s="1">
        <v>4839115</v>
      </c>
      <c r="I42" s="2">
        <f>Table3[[#This Row],[Twitter]]/H35-1</f>
        <v>1.0309336464473295E-2</v>
      </c>
      <c r="J42" s="1">
        <v>11437908</v>
      </c>
      <c r="K42" s="2">
        <f>Table3[[#This Row],[Others]]/J35-1</f>
        <v>1.0309247389520326E-2</v>
      </c>
      <c r="L42" s="1">
        <f>SUM(Table3[[#This Row],[Facebook]],Table3[[#This Row],[Youtube]],Table3[[#This Row],[Twitter]],Table3[[#This Row],[Others]])</f>
        <v>43991955</v>
      </c>
      <c r="M42" s="2">
        <f>Table3[[#This Row],[Total]]/L35-1</f>
        <v>1.0309313154317934E-2</v>
      </c>
    </row>
    <row r="43" spans="2:13" x14ac:dyDescent="0.2">
      <c r="B43" s="15">
        <v>43506</v>
      </c>
      <c r="C43" s="41" t="str">
        <f>TEXT(Table3[[#This Row],[Date]],"dddd")</f>
        <v>Sunday</v>
      </c>
      <c r="D43" s="1">
        <v>16645119</v>
      </c>
      <c r="E43" s="2">
        <f>Table3[[#This Row],[Facebook]]/D36-1</f>
        <v>2.999998143599969E-2</v>
      </c>
      <c r="F43" s="1">
        <v>12483839</v>
      </c>
      <c r="G43" s="2">
        <f>Table3[[#This Row],[Youtube]]/F36-1</f>
        <v>3.0000003300266753E-2</v>
      </c>
      <c r="H43" s="1">
        <v>5086008</v>
      </c>
      <c r="I43" s="2">
        <f>Table3[[#This Row],[Twitter]]/H36-1</f>
        <v>2.9999967597377886E-2</v>
      </c>
      <c r="J43" s="1">
        <v>12021475</v>
      </c>
      <c r="K43" s="2">
        <f>Table3[[#This Row],[Others]]/J36-1</f>
        <v>2.9999995715999983E-2</v>
      </c>
      <c r="L43" s="1">
        <f>SUM(Table3[[#This Row],[Facebook]],Table3[[#This Row],[Youtube]],Table3[[#This Row],[Twitter]],Table3[[#This Row],[Others]])</f>
        <v>46236441</v>
      </c>
      <c r="M43" s="2">
        <f>Table3[[#This Row],[Total]]/L36-1</f>
        <v>2.9999989529903681E-2</v>
      </c>
    </row>
    <row r="44" spans="2:13" x14ac:dyDescent="0.2">
      <c r="B44" s="15">
        <v>43507</v>
      </c>
      <c r="C44" s="29" t="str">
        <f>TEXT(Table3[[#This Row],[Date]],"dddd")</f>
        <v>Monday</v>
      </c>
      <c r="D44" s="1">
        <v>8052789</v>
      </c>
      <c r="E44" s="2">
        <f>Table3[[#This Row],[Facebook]]/D37-1</f>
        <v>5.1020396177072547E-2</v>
      </c>
      <c r="F44" s="1">
        <v>6039592</v>
      </c>
      <c r="G44" s="2">
        <f>Table3[[#This Row],[Youtube]]/F37-1</f>
        <v>5.1020393957407872E-2</v>
      </c>
      <c r="H44" s="1">
        <v>2460574</v>
      </c>
      <c r="I44" s="2">
        <f>Table3[[#This Row],[Twitter]]/H37-1</f>
        <v>5.1020255611715637E-2</v>
      </c>
      <c r="J44" s="1">
        <v>5815903</v>
      </c>
      <c r="K44" s="2">
        <f>Table3[[#This Row],[Others]]/J37-1</f>
        <v>5.1020334402081202E-2</v>
      </c>
      <c r="L44" s="1">
        <f>SUM(Table3[[#This Row],[Facebook]],Table3[[#This Row],[Youtube]],Table3[[#This Row],[Twitter]],Table3[[#This Row],[Others]])</f>
        <v>22368858</v>
      </c>
      <c r="M44" s="2">
        <f>Table3[[#This Row],[Total]]/L37-1</f>
        <v>5.1020364054076506E-2</v>
      </c>
    </row>
    <row r="45" spans="2:13" x14ac:dyDescent="0.2">
      <c r="B45" s="15">
        <v>43508</v>
      </c>
      <c r="C45" s="30" t="str">
        <f>TEXT(Table3[[#This Row],[Date]],"dddd")</f>
        <v>Tuesday</v>
      </c>
      <c r="D45" s="1">
        <v>8209154</v>
      </c>
      <c r="E45" s="2">
        <f>Table3[[#This Row],[Facebook]]/D38-1</f>
        <v>1.9417496223979036E-2</v>
      </c>
      <c r="F45" s="1">
        <v>6156866</v>
      </c>
      <c r="G45" s="2">
        <f>Table3[[#This Row],[Youtube]]/F38-1</f>
        <v>1.9417536813745029E-2</v>
      </c>
      <c r="H45" s="1">
        <v>2508352</v>
      </c>
      <c r="I45" s="2">
        <f>Table3[[#This Row],[Twitter]]/H38-1</f>
        <v>1.9417420488065051E-2</v>
      </c>
      <c r="J45" s="1">
        <v>5928833</v>
      </c>
      <c r="K45" s="2">
        <f>Table3[[#This Row],[Others]]/J38-1</f>
        <v>1.9417449018664934E-2</v>
      </c>
      <c r="L45" s="1">
        <f>SUM(Table3[[#This Row],[Facebook]],Table3[[#This Row],[Youtube]],Table3[[#This Row],[Twitter]],Table3[[#This Row],[Others]])</f>
        <v>22803205</v>
      </c>
      <c r="M45" s="2">
        <f>Table3[[#This Row],[Total]]/L38-1</f>
        <v>1.9417486578885645E-2</v>
      </c>
    </row>
    <row r="46" spans="2:13" x14ac:dyDescent="0.2">
      <c r="B46" s="15">
        <v>43509</v>
      </c>
      <c r="C46" s="27" t="str">
        <f>TEXT(Table3[[#This Row],[Date]],"dddd")</f>
        <v>Wednesday</v>
      </c>
      <c r="D46" s="1">
        <v>7818242</v>
      </c>
      <c r="E46" s="2">
        <f>Table3[[#This Row],[Facebook]]/D39-1</f>
        <v>5.2631564774959561E-2</v>
      </c>
      <c r="F46" s="1">
        <v>5863681</v>
      </c>
      <c r="G46" s="2">
        <f>Table3[[#This Row],[Youtube]]/F39-1</f>
        <v>5.2631569499094866E-2</v>
      </c>
      <c r="H46" s="1">
        <v>2388907</v>
      </c>
      <c r="I46" s="2">
        <f>Table3[[#This Row],[Twitter]]/H39-1</f>
        <v>5.2631416608870385E-2</v>
      </c>
      <c r="J46" s="1">
        <v>5646508</v>
      </c>
      <c r="K46" s="2">
        <f>Table3[[#This Row],[Others]]/J39-1</f>
        <v>5.2631500454030089E-2</v>
      </c>
      <c r="L46" s="1">
        <f>SUM(Table3[[#This Row],[Facebook]],Table3[[#This Row],[Youtube]],Table3[[#This Row],[Twitter]],Table3[[#This Row],[Others]])</f>
        <v>21717338</v>
      </c>
      <c r="M46" s="2">
        <f>Table3[[#This Row],[Total]]/L39-1</f>
        <v>5.2631533028763E-2</v>
      </c>
    </row>
    <row r="47" spans="2:13" x14ac:dyDescent="0.2">
      <c r="B47" s="15">
        <v>43510</v>
      </c>
      <c r="C47" s="39" t="str">
        <f>TEXT(Table3[[#This Row],[Date]],"dddd")</f>
        <v>Thursday</v>
      </c>
      <c r="D47" s="1">
        <v>7740060</v>
      </c>
      <c r="E47" s="2">
        <f>Table3[[#This Row],[Facebook]]/D40-1</f>
        <v>-2.9411731512286488E-2</v>
      </c>
      <c r="F47" s="1">
        <v>5805045</v>
      </c>
      <c r="G47" s="2">
        <f>Table3[[#This Row],[Youtube]]/F40-1</f>
        <v>-2.9411690942332758E-2</v>
      </c>
      <c r="H47" s="1">
        <v>2365018</v>
      </c>
      <c r="I47" s="2">
        <f>Table3[[#This Row],[Twitter]]/H40-1</f>
        <v>-2.9411680213076385E-2</v>
      </c>
      <c r="J47" s="1">
        <v>5590043</v>
      </c>
      <c r="K47" s="2">
        <f>Table3[[#This Row],[Others]]/J40-1</f>
        <v>-2.9411723852223126E-2</v>
      </c>
      <c r="L47" s="1">
        <f>SUM(Table3[[#This Row],[Facebook]],Table3[[#This Row],[Youtube]],Table3[[#This Row],[Twitter]],Table3[[#This Row],[Others]])</f>
        <v>21500166</v>
      </c>
      <c r="M47" s="2">
        <f>Table3[[#This Row],[Total]]/L40-1</f>
        <v>-2.9411712923870126E-2</v>
      </c>
    </row>
    <row r="48" spans="2:13" x14ac:dyDescent="0.2">
      <c r="B48" s="15">
        <v>43511</v>
      </c>
      <c r="C48" s="40" t="str">
        <f>TEXT(Table3[[#This Row],[Date]],"dddd")</f>
        <v>Friday</v>
      </c>
      <c r="D48" s="1">
        <v>7740060</v>
      </c>
      <c r="E48" s="2">
        <f>Table3[[#This Row],[Facebook]]/D41-1</f>
        <v>-1.9801874873993541E-2</v>
      </c>
      <c r="F48" s="1">
        <v>5805045</v>
      </c>
      <c r="G48" s="2">
        <f>Table3[[#This Row],[Youtube]]/F41-1</f>
        <v>-1.9801874873993541E-2</v>
      </c>
      <c r="H48" s="1">
        <v>2365018</v>
      </c>
      <c r="I48" s="2">
        <f>Table3[[#This Row],[Twitter]]/H41-1</f>
        <v>-1.9801922748545642E-2</v>
      </c>
      <c r="J48" s="1">
        <v>5590043</v>
      </c>
      <c r="K48" s="2">
        <f>Table3[[#This Row],[Others]]/J41-1</f>
        <v>-1.9801952420255176E-2</v>
      </c>
      <c r="L48" s="1">
        <f>SUM(Table3[[#This Row],[Facebook]],Table3[[#This Row],[Youtube]],Table3[[#This Row],[Twitter]],Table3[[#This Row],[Others]])</f>
        <v>21500166</v>
      </c>
      <c r="M48" s="2">
        <f>Table3[[#This Row],[Total]]/L41-1</f>
        <v>-1.9801900302222397E-2</v>
      </c>
    </row>
    <row r="49" spans="2:13" x14ac:dyDescent="0.2">
      <c r="B49" s="15">
        <v>43512</v>
      </c>
      <c r="C49" s="38" t="str">
        <f>TEXT(Table3[[#This Row],[Date]],"dddd")</f>
        <v>Saturday</v>
      </c>
      <c r="D49" s="1">
        <v>16483516</v>
      </c>
      <c r="E49" s="2">
        <f>Table3[[#This Row],[Facebook]]/D42-1</f>
        <v>4.0816300758017343E-2</v>
      </c>
      <c r="F49" s="1">
        <v>12362637</v>
      </c>
      <c r="G49" s="2">
        <f>Table3[[#This Row],[Youtube]]/F42-1</f>
        <v>4.0816300758017343E-2</v>
      </c>
      <c r="H49" s="1">
        <v>5036630</v>
      </c>
      <c r="I49" s="2">
        <f>Table3[[#This Row],[Twitter]]/H42-1</f>
        <v>4.0816347617281368E-2</v>
      </c>
      <c r="J49" s="1">
        <v>11904761</v>
      </c>
      <c r="K49" s="2">
        <f>Table3[[#This Row],[Others]]/J42-1</f>
        <v>4.0816292629736184E-2</v>
      </c>
      <c r="L49" s="1">
        <f>SUM(Table3[[#This Row],[Facebook]],Table3[[#This Row],[Youtube]],Table3[[#This Row],[Twitter]],Table3[[#This Row],[Others]])</f>
        <v>45787544</v>
      </c>
      <c r="M49" s="2">
        <f>Table3[[#This Row],[Total]]/L42-1</f>
        <v>4.0816303799183329E-2</v>
      </c>
    </row>
    <row r="50" spans="2:13" x14ac:dyDescent="0.2">
      <c r="B50" s="15">
        <v>43513</v>
      </c>
      <c r="C50" s="41" t="str">
        <f>TEXT(Table3[[#This Row],[Date]],"dddd")</f>
        <v>Sunday</v>
      </c>
      <c r="D50" s="1">
        <v>16321913</v>
      </c>
      <c r="E50" s="2">
        <f>Table3[[#This Row],[Facebook]]/D43-1</f>
        <v>-1.941746406258793E-2</v>
      </c>
      <c r="F50" s="1">
        <v>12241435</v>
      </c>
      <c r="G50" s="2">
        <f>Table3[[#This Row],[Youtube]]/F43-1</f>
        <v>-1.9417424399657879E-2</v>
      </c>
      <c r="H50" s="1">
        <v>4987251</v>
      </c>
      <c r="I50" s="2">
        <f>Table3[[#This Row],[Twitter]]/H43-1</f>
        <v>-1.9417389827149356E-2</v>
      </c>
      <c r="J50" s="1">
        <v>11788048</v>
      </c>
      <c r="K50" s="2">
        <f>Table3[[#This Row],[Others]]/J43-1</f>
        <v>-1.9417500764257301E-2</v>
      </c>
      <c r="L50" s="1">
        <f>SUM(Table3[[#This Row],[Facebook]],Table3[[#This Row],[Youtube]],Table3[[#This Row],[Twitter]],Table3[[#This Row],[Others]])</f>
        <v>45338647</v>
      </c>
      <c r="M50" s="2">
        <f>Table3[[#This Row],[Total]]/L43-1</f>
        <v>-1.9417454730133787E-2</v>
      </c>
    </row>
    <row r="51" spans="2:13" x14ac:dyDescent="0.2">
      <c r="B51" s="15">
        <v>43514</v>
      </c>
      <c r="C51" s="29" t="str">
        <f>TEXT(Table3[[#This Row],[Date]],"dddd")</f>
        <v>Monday</v>
      </c>
      <c r="D51" s="1">
        <v>7818242</v>
      </c>
      <c r="E51" s="2">
        <f>Table3[[#This Row],[Facebook]]/D44-1</f>
        <v>-2.9126182245679089E-2</v>
      </c>
      <c r="F51" s="1">
        <v>5863681</v>
      </c>
      <c r="G51" s="2">
        <f>Table3[[#This Row],[Youtube]]/F44-1</f>
        <v>-2.9126305220617543E-2</v>
      </c>
      <c r="H51" s="1">
        <v>2388907</v>
      </c>
      <c r="I51" s="2">
        <f>Table3[[#This Row],[Twitter]]/H44-1</f>
        <v>-2.9126130732097466E-2</v>
      </c>
      <c r="J51" s="1">
        <v>5646508</v>
      </c>
      <c r="K51" s="2">
        <f>Table3[[#This Row],[Others]]/J44-1</f>
        <v>-2.912617352799729E-2</v>
      </c>
      <c r="L51" s="1">
        <f>SUM(Table3[[#This Row],[Facebook]],Table3[[#This Row],[Youtube]],Table3[[#This Row],[Twitter]],Table3[[#This Row],[Others]])</f>
        <v>21717338</v>
      </c>
      <c r="M51" s="2">
        <f>Table3[[#This Row],[Total]]/L44-1</f>
        <v>-2.9126207515823954E-2</v>
      </c>
    </row>
    <row r="52" spans="2:13" x14ac:dyDescent="0.2">
      <c r="B52" s="15">
        <v>43515</v>
      </c>
      <c r="C52" s="30" t="str">
        <f>TEXT(Table3[[#This Row],[Date]],"dddd")</f>
        <v>Tuesday</v>
      </c>
      <c r="D52" s="1">
        <v>7896424</v>
      </c>
      <c r="E52" s="2">
        <f>Table3[[#This Row],[Facebook]]/D45-1</f>
        <v>-3.8095277540170391E-2</v>
      </c>
      <c r="F52" s="1">
        <v>5922318</v>
      </c>
      <c r="G52" s="2">
        <f>Table3[[#This Row],[Youtube]]/F45-1</f>
        <v>-3.8095355656595387E-2</v>
      </c>
      <c r="H52" s="1">
        <v>2412796</v>
      </c>
      <c r="I52" s="2">
        <f>Table3[[#This Row],[Twitter]]/H45-1</f>
        <v>-3.8095131783736913E-2</v>
      </c>
      <c r="J52" s="1">
        <v>5702973</v>
      </c>
      <c r="K52" s="2">
        <f>Table3[[#This Row],[Others]]/J45-1</f>
        <v>-3.8095186691883498E-2</v>
      </c>
      <c r="L52" s="1">
        <f>SUM(Table3[[#This Row],[Facebook]],Table3[[#This Row],[Youtube]],Table3[[#This Row],[Twitter]],Table3[[#This Row],[Others]])</f>
        <v>21934511</v>
      </c>
      <c r="M52" s="2">
        <f>Table3[[#This Row],[Total]]/L45-1</f>
        <v>-3.8095258977849822E-2</v>
      </c>
    </row>
    <row r="53" spans="2:13" x14ac:dyDescent="0.2">
      <c r="B53" s="15">
        <v>43516</v>
      </c>
      <c r="C53" s="27" t="str">
        <f>TEXT(Table3[[#This Row],[Date]],"dddd")</f>
        <v>Wednesday</v>
      </c>
      <c r="D53" s="1">
        <v>7974607</v>
      </c>
      <c r="E53" s="2">
        <f>Table3[[#This Row],[Facebook]]/D46-1</f>
        <v>2.0000020464958856E-2</v>
      </c>
      <c r="F53" s="1">
        <v>5980955</v>
      </c>
      <c r="G53" s="2">
        <f>Table3[[#This Row],[Youtube]]/F46-1</f>
        <v>2.0000064805708151E-2</v>
      </c>
      <c r="H53" s="1">
        <v>2436685</v>
      </c>
      <c r="I53" s="2">
        <f>Table3[[#This Row],[Twitter]]/H46-1</f>
        <v>1.9999941395793197E-2</v>
      </c>
      <c r="J53" s="1">
        <v>5759438</v>
      </c>
      <c r="K53" s="2">
        <f>Table3[[#This Row],[Others]]/J46-1</f>
        <v>1.9999971663902771E-2</v>
      </c>
      <c r="L53" s="1">
        <f>SUM(Table3[[#This Row],[Facebook]],Table3[[#This Row],[Youtube]],Table3[[#This Row],[Twitter]],Table3[[#This Row],[Others]])</f>
        <v>22151685</v>
      </c>
      <c r="M53" s="2">
        <f>Table3[[#This Row],[Total]]/L46-1</f>
        <v>2.000001105107807E-2</v>
      </c>
    </row>
    <row r="54" spans="2:13" x14ac:dyDescent="0.2">
      <c r="B54" s="15">
        <v>43517</v>
      </c>
      <c r="C54" s="39" t="str">
        <f>TEXT(Table3[[#This Row],[Date]],"dddd")</f>
        <v>Thursday</v>
      </c>
      <c r="D54" s="1">
        <v>7505512</v>
      </c>
      <c r="E54" s="2">
        <f>Table3[[#This Row],[Facebook]]/D47-1</f>
        <v>-3.0303124265186554E-2</v>
      </c>
      <c r="F54" s="1">
        <v>5629134</v>
      </c>
      <c r="G54" s="2">
        <f>Table3[[#This Row],[Youtube]]/F47-1</f>
        <v>-3.0303124265186554E-2</v>
      </c>
      <c r="H54" s="1">
        <v>2293351</v>
      </c>
      <c r="I54" s="2">
        <f>Table3[[#This Row],[Twitter]]/H47-1</f>
        <v>-3.0302940611868445E-2</v>
      </c>
      <c r="J54" s="1">
        <v>5420648</v>
      </c>
      <c r="K54" s="2">
        <f>Table3[[#This Row],[Others]]/J47-1</f>
        <v>-3.0302986935878629E-2</v>
      </c>
      <c r="L54" s="1">
        <f>SUM(Table3[[#This Row],[Facebook]],Table3[[#This Row],[Youtube]],Table3[[#This Row],[Twitter]],Table3[[#This Row],[Others]])</f>
        <v>20848645</v>
      </c>
      <c r="M54" s="2">
        <f>Table3[[#This Row],[Total]]/L47-1</f>
        <v>-3.0303068357704799E-2</v>
      </c>
    </row>
    <row r="55" spans="2:13" x14ac:dyDescent="0.2">
      <c r="B55" s="15">
        <v>43518</v>
      </c>
      <c r="C55" s="40" t="str">
        <f>TEXT(Table3[[#This Row],[Date]],"dddd")</f>
        <v>Friday</v>
      </c>
      <c r="D55" s="1">
        <v>7974607</v>
      </c>
      <c r="E55" s="2">
        <f>Table3[[#This Row],[Facebook]]/D48-1</f>
        <v>3.0302995067221783E-2</v>
      </c>
      <c r="F55" s="1">
        <v>5980955</v>
      </c>
      <c r="G55" s="2">
        <f>Table3[[#This Row],[Youtube]]/F48-1</f>
        <v>3.0302952001233452E-2</v>
      </c>
      <c r="H55" s="1">
        <v>2436685</v>
      </c>
      <c r="I55" s="2">
        <f>Table3[[#This Row],[Twitter]]/H48-1</f>
        <v>3.0302940611868445E-2</v>
      </c>
      <c r="J55" s="1">
        <v>5759438</v>
      </c>
      <c r="K55" s="2">
        <f>Table3[[#This Row],[Others]]/J48-1</f>
        <v>3.0302986935878629E-2</v>
      </c>
      <c r="L55" s="1">
        <f>SUM(Table3[[#This Row],[Facebook]],Table3[[#This Row],[Youtube]],Table3[[#This Row],[Twitter]],Table3[[#This Row],[Others]])</f>
        <v>22151685</v>
      </c>
      <c r="M55" s="2">
        <f>Table3[[#This Row],[Total]]/L48-1</f>
        <v>3.0302975335167126E-2</v>
      </c>
    </row>
    <row r="56" spans="2:13" x14ac:dyDescent="0.2">
      <c r="B56" s="15">
        <v>43519</v>
      </c>
      <c r="C56" s="38" t="str">
        <f>TEXT(Table3[[#This Row],[Date]],"dddd")</f>
        <v>Saturday</v>
      </c>
      <c r="D56" s="1">
        <v>15513897</v>
      </c>
      <c r="E56" s="2">
        <f>Table3[[#This Row],[Facebook]]/D49-1</f>
        <v>-5.8823554392157584E-2</v>
      </c>
      <c r="F56" s="1">
        <v>11635423</v>
      </c>
      <c r="G56" s="2">
        <f>Table3[[#This Row],[Youtube]]/F49-1</f>
        <v>-5.8823534169934799E-2</v>
      </c>
      <c r="H56" s="1">
        <v>4740357</v>
      </c>
      <c r="I56" s="2">
        <f>Table3[[#This Row],[Twitter]]/H49-1</f>
        <v>-5.8823657882353886E-2</v>
      </c>
      <c r="J56" s="1">
        <v>11204481</v>
      </c>
      <c r="K56" s="2">
        <f>Table3[[#This Row],[Others]]/J49-1</f>
        <v>-5.8823524470587807E-2</v>
      </c>
      <c r="L56" s="1">
        <f>SUM(Table3[[#This Row],[Facebook]],Table3[[#This Row],[Youtube]],Table3[[#This Row],[Twitter]],Table3[[#This Row],[Others]])</f>
        <v>43094158</v>
      </c>
      <c r="M56" s="2">
        <f>Table3[[#This Row],[Total]]/L49-1</f>
        <v>-5.8823552536471535E-2</v>
      </c>
    </row>
    <row r="57" spans="2:13" x14ac:dyDescent="0.2">
      <c r="B57" s="15">
        <v>43520</v>
      </c>
      <c r="C57" s="41" t="str">
        <f>TEXT(Table3[[#This Row],[Date]],"dddd")</f>
        <v>Sunday</v>
      </c>
      <c r="D57" s="1">
        <v>15998707</v>
      </c>
      <c r="E57" s="2">
        <f>Table3[[#This Row],[Facebook]]/D50-1</f>
        <v>-1.9801968065875641E-2</v>
      </c>
      <c r="F57" s="1">
        <v>11999030</v>
      </c>
      <c r="G57" s="2">
        <f>Table3[[#This Row],[Youtube]]/F50-1</f>
        <v>-1.9802008506355717E-2</v>
      </c>
      <c r="H57" s="1">
        <v>4888493</v>
      </c>
      <c r="I57" s="2">
        <f>Table3[[#This Row],[Twitter]]/H50-1</f>
        <v>-1.980209137258182E-2</v>
      </c>
      <c r="J57" s="1">
        <v>11554621</v>
      </c>
      <c r="K57" s="2">
        <f>Table3[[#This Row],[Others]]/J50-1</f>
        <v>-1.980200623546835E-2</v>
      </c>
      <c r="L57" s="1">
        <f>SUM(Table3[[#This Row],[Facebook]],Table3[[#This Row],[Youtube]],Table3[[#This Row],[Twitter]],Table3[[#This Row],[Others]])</f>
        <v>44440851</v>
      </c>
      <c r="M57" s="2">
        <f>Table3[[#This Row],[Total]]/L50-1</f>
        <v>-1.9802002472636637E-2</v>
      </c>
    </row>
    <row r="58" spans="2:13" x14ac:dyDescent="0.2">
      <c r="B58" s="15">
        <v>43521</v>
      </c>
      <c r="C58" s="29" t="str">
        <f>TEXT(Table3[[#This Row],[Date]],"dddd")</f>
        <v>Monday</v>
      </c>
      <c r="D58" s="1">
        <v>7583695</v>
      </c>
      <c r="E58" s="2">
        <f>Table3[[#This Row],[Facebook]]/D51-1</f>
        <v>-2.9999966744442053E-2</v>
      </c>
      <c r="F58" s="1">
        <v>5687771</v>
      </c>
      <c r="G58" s="2">
        <f>Table3[[#This Row],[Youtube]]/F51-1</f>
        <v>-2.9999926667224952E-2</v>
      </c>
      <c r="H58" s="1">
        <v>2317240</v>
      </c>
      <c r="I58" s="2">
        <f>Table3[[#This Row],[Twitter]]/H51-1</f>
        <v>-2.9999912093689685E-2</v>
      </c>
      <c r="J58" s="1">
        <v>5477113</v>
      </c>
      <c r="K58" s="2">
        <f>Table3[[#This Row],[Others]]/J51-1</f>
        <v>-2.9999957495854046E-2</v>
      </c>
      <c r="L58" s="1">
        <f>SUM(Table3[[#This Row],[Facebook]],Table3[[#This Row],[Youtube]],Table3[[#This Row],[Twitter]],Table3[[#This Row],[Others]])</f>
        <v>21065819</v>
      </c>
      <c r="M58" s="2">
        <f>Table3[[#This Row],[Total]]/L51-1</f>
        <v>-2.9999947507378666E-2</v>
      </c>
    </row>
    <row r="59" spans="2:13" x14ac:dyDescent="0.2">
      <c r="B59" s="15">
        <v>43522</v>
      </c>
      <c r="C59" s="30" t="str">
        <f>TEXT(Table3[[#This Row],[Date]],"dddd")</f>
        <v>Tuesday</v>
      </c>
      <c r="D59" s="1">
        <v>8052789</v>
      </c>
      <c r="E59" s="2">
        <f>Table3[[#This Row],[Facebook]]/D52-1</f>
        <v>1.9802001513596457E-2</v>
      </c>
      <c r="F59" s="1">
        <v>6039592</v>
      </c>
      <c r="G59" s="2">
        <f>Table3[[#This Row],[Youtube]]/F52-1</f>
        <v>1.9802043726797613E-2</v>
      </c>
      <c r="H59" s="1">
        <v>2460574</v>
      </c>
      <c r="I59" s="2">
        <f>Table3[[#This Row],[Twitter]]/H52-1</f>
        <v>1.9801922748545753E-2</v>
      </c>
      <c r="J59" s="1">
        <v>5815903</v>
      </c>
      <c r="K59" s="2">
        <f>Table3[[#This Row],[Others]]/J52-1</f>
        <v>1.9801952420255287E-2</v>
      </c>
      <c r="L59" s="1">
        <f>SUM(Table3[[#This Row],[Facebook]],Table3[[#This Row],[Youtube]],Table3[[#This Row],[Twitter]],Table3[[#This Row],[Others]])</f>
        <v>22368858</v>
      </c>
      <c r="M59" s="2">
        <f>Table3[[#This Row],[Total]]/L52-1</f>
        <v>1.980199148273698E-2</v>
      </c>
    </row>
    <row r="60" spans="2:13" x14ac:dyDescent="0.2">
      <c r="B60" s="15">
        <v>43523</v>
      </c>
      <c r="C60" s="27" t="str">
        <f>TEXT(Table3[[#This Row],[Date]],"dddd")</f>
        <v>Wednesday</v>
      </c>
      <c r="D60" s="1">
        <v>7740060</v>
      </c>
      <c r="E60" s="2">
        <f>Table3[[#This Row],[Facebook]]/D53-1</f>
        <v>-2.9411731512286488E-2</v>
      </c>
      <c r="F60" s="1">
        <v>5805045</v>
      </c>
      <c r="G60" s="2">
        <f>Table3[[#This Row],[Youtube]]/F53-1</f>
        <v>-2.9411690942332758E-2</v>
      </c>
      <c r="H60" s="1">
        <v>2365018</v>
      </c>
      <c r="I60" s="2">
        <f>Table3[[#This Row],[Twitter]]/H53-1</f>
        <v>-2.9411680213076385E-2</v>
      </c>
      <c r="J60" s="1">
        <v>5590043</v>
      </c>
      <c r="K60" s="2">
        <f>Table3[[#This Row],[Others]]/J53-1</f>
        <v>-2.9411723852223126E-2</v>
      </c>
      <c r="L60" s="1">
        <f>SUM(Table3[[#This Row],[Facebook]],Table3[[#This Row],[Youtube]],Table3[[#This Row],[Twitter]],Table3[[#This Row],[Others]])</f>
        <v>21500166</v>
      </c>
      <c r="M60" s="2">
        <f>Table3[[#This Row],[Total]]/L53-1</f>
        <v>-2.9411712923870126E-2</v>
      </c>
    </row>
    <row r="61" spans="2:13" x14ac:dyDescent="0.2">
      <c r="B61" s="15">
        <v>43524</v>
      </c>
      <c r="C61" s="39" t="str">
        <f>TEXT(Table3[[#This Row],[Date]],"dddd")</f>
        <v>Thursday</v>
      </c>
      <c r="D61" s="1">
        <v>8130972</v>
      </c>
      <c r="E61" s="2">
        <f>Table3[[#This Row],[Facebook]]/D54-1</f>
        <v>8.3333422156942838E-2</v>
      </c>
      <c r="F61" s="1">
        <v>6098229</v>
      </c>
      <c r="G61" s="2">
        <f>Table3[[#This Row],[Youtube]]/F54-1</f>
        <v>8.3333422156942838E-2</v>
      </c>
      <c r="H61" s="1">
        <v>2484463</v>
      </c>
      <c r="I61" s="2">
        <f>Table3[[#This Row],[Twitter]]/H54-1</f>
        <v>8.3333078974827668E-2</v>
      </c>
      <c r="J61" s="1">
        <v>5872368</v>
      </c>
      <c r="K61" s="2">
        <f>Table3[[#This Row],[Others]]/J54-1</f>
        <v>8.3333210346807185E-2</v>
      </c>
      <c r="L61" s="1">
        <f>SUM(Table3[[#This Row],[Facebook]],Table3[[#This Row],[Youtube]],Table3[[#This Row],[Twitter]],Table3[[#This Row],[Others]])</f>
        <v>22586032</v>
      </c>
      <c r="M61" s="2">
        <f>Table3[[#This Row],[Total]]/L54-1</f>
        <v>8.3333329336271023E-2</v>
      </c>
    </row>
    <row r="62" spans="2:13" x14ac:dyDescent="0.2">
      <c r="B62" s="15">
        <v>43525</v>
      </c>
      <c r="C62" s="40" t="str">
        <f>TEXT(Table3[[#This Row],[Date]],"dddd")</f>
        <v>Friday</v>
      </c>
      <c r="D62" s="1">
        <v>8052789</v>
      </c>
      <c r="E62" s="2">
        <f>Table3[[#This Row],[Facebook]]/D55-1</f>
        <v>9.803868704752583E-3</v>
      </c>
      <c r="F62" s="1">
        <v>6039592</v>
      </c>
      <c r="G62" s="2">
        <f>Table3[[#This Row],[Youtube]]/F55-1</f>
        <v>9.8039527132371962E-3</v>
      </c>
      <c r="H62" s="1">
        <v>2460574</v>
      </c>
      <c r="I62" s="2">
        <f>Table3[[#This Row],[Twitter]]/H55-1</f>
        <v>9.8038934043587211E-3</v>
      </c>
      <c r="J62" s="1">
        <v>5815903</v>
      </c>
      <c r="K62" s="2">
        <f>Table3[[#This Row],[Others]]/J55-1</f>
        <v>9.803907950741042E-3</v>
      </c>
      <c r="L62" s="1">
        <f>SUM(Table3[[#This Row],[Facebook]],Table3[[#This Row],[Youtube]],Table3[[#This Row],[Twitter]],Table3[[#This Row],[Others]])</f>
        <v>22368858</v>
      </c>
      <c r="M62" s="2">
        <f>Table3[[#This Row],[Total]]/L55-1</f>
        <v>9.8039043079567456E-3</v>
      </c>
    </row>
    <row r="63" spans="2:13" x14ac:dyDescent="0.2">
      <c r="B63" s="15">
        <v>43526</v>
      </c>
      <c r="C63" s="38" t="str">
        <f>TEXT(Table3[[#This Row],[Date]],"dddd")</f>
        <v>Saturday</v>
      </c>
      <c r="D63" s="1">
        <v>16806722</v>
      </c>
      <c r="E63" s="2">
        <f>Table3[[#This Row],[Facebook]]/D56-1</f>
        <v>8.3333349447917593E-2</v>
      </c>
      <c r="F63" s="1">
        <v>12605042</v>
      </c>
      <c r="G63" s="2">
        <f>Table3[[#This Row],[Youtube]]/F56-1</f>
        <v>8.3333369143519853E-2</v>
      </c>
      <c r="H63" s="1">
        <v>5135387</v>
      </c>
      <c r="I63" s="2">
        <f>Table3[[#This Row],[Twitter]]/H56-1</f>
        <v>8.3333386071977378E-2</v>
      </c>
      <c r="J63" s="1">
        <v>12138188</v>
      </c>
      <c r="K63" s="2">
        <f>Table3[[#This Row],[Others]]/J56-1</f>
        <v>8.3333355645834883E-2</v>
      </c>
      <c r="L63" s="1">
        <f>SUM(Table3[[#This Row],[Facebook]],Table3[[#This Row],[Youtube]],Table3[[#This Row],[Twitter]],Table3[[#This Row],[Others]])</f>
        <v>46685339</v>
      </c>
      <c r="M63" s="2">
        <f>Table3[[#This Row],[Total]]/L56-1</f>
        <v>8.3333360405835055E-2</v>
      </c>
    </row>
    <row r="64" spans="2:13" x14ac:dyDescent="0.2">
      <c r="B64" s="15">
        <v>43527</v>
      </c>
      <c r="C64" s="41" t="str">
        <f>TEXT(Table3[[#This Row],[Date]],"dddd")</f>
        <v>Sunday</v>
      </c>
      <c r="D64" s="1">
        <v>15837104</v>
      </c>
      <c r="E64" s="2">
        <f>Table3[[#This Row],[Facebook]]/D57-1</f>
        <v>-1.0101003787368557E-2</v>
      </c>
      <c r="F64" s="1">
        <v>11877828</v>
      </c>
      <c r="G64" s="2">
        <f>Table3[[#This Row],[Youtube]]/F57-1</f>
        <v>-1.010098316280561E-2</v>
      </c>
      <c r="H64" s="1">
        <v>4839115</v>
      </c>
      <c r="I64" s="2">
        <f>Table3[[#This Row],[Twitter]]/H57-1</f>
        <v>-1.0100863394915338E-2</v>
      </c>
      <c r="J64" s="1">
        <v>11437908</v>
      </c>
      <c r="K64" s="2">
        <f>Table3[[#This Row],[Others]]/J57-1</f>
        <v>-1.0100980378326518E-2</v>
      </c>
      <c r="L64" s="1">
        <f>SUM(Table3[[#This Row],[Facebook]],Table3[[#This Row],[Youtube]],Table3[[#This Row],[Twitter]],Table3[[#This Row],[Others]])</f>
        <v>43991955</v>
      </c>
      <c r="M64" s="2">
        <f>Table3[[#This Row],[Total]]/L57-1</f>
        <v>-1.0100976689217722E-2</v>
      </c>
    </row>
    <row r="65" spans="2:13" x14ac:dyDescent="0.2">
      <c r="B65" s="15">
        <v>43528</v>
      </c>
      <c r="C65" s="29" t="str">
        <f>TEXT(Table3[[#This Row],[Date]],"dddd")</f>
        <v>Monday</v>
      </c>
      <c r="D65" s="1">
        <v>7818242</v>
      </c>
      <c r="E65" s="2">
        <f>Table3[[#This Row],[Facebook]]/D58-1</f>
        <v>3.0927799707134884E-2</v>
      </c>
      <c r="F65" s="1">
        <v>5863681</v>
      </c>
      <c r="G65" s="2">
        <f>Table3[[#This Row],[Youtube]]/F58-1</f>
        <v>3.0927757112584109E-2</v>
      </c>
      <c r="H65" s="1">
        <v>2388907</v>
      </c>
      <c r="I65" s="2">
        <f>Table3[[#This Row],[Twitter]]/H58-1</f>
        <v>3.0927741623655747E-2</v>
      </c>
      <c r="J65" s="1">
        <v>5646508</v>
      </c>
      <c r="K65" s="2">
        <f>Table3[[#This Row],[Others]]/J58-1</f>
        <v>3.0927789877623457E-2</v>
      </c>
      <c r="L65" s="1">
        <f>SUM(Table3[[#This Row],[Facebook]],Table3[[#This Row],[Youtube]],Table3[[#This Row],[Twitter]],Table3[[#This Row],[Others]])</f>
        <v>21717338</v>
      </c>
      <c r="M65" s="2">
        <f>Table3[[#This Row],[Total]]/L58-1</f>
        <v>3.0927779261751054E-2</v>
      </c>
    </row>
    <row r="66" spans="2:13" x14ac:dyDescent="0.2">
      <c r="B66" s="15">
        <v>43529</v>
      </c>
      <c r="C66" s="30" t="str">
        <f>TEXT(Table3[[#This Row],[Date]],"dddd")</f>
        <v>Tuesday</v>
      </c>
      <c r="D66" s="1">
        <v>7818242</v>
      </c>
      <c r="E66" s="2">
        <f>Table3[[#This Row],[Facebook]]/D59-1</f>
        <v>-2.9126182245679089E-2</v>
      </c>
      <c r="F66" s="1">
        <v>5863681</v>
      </c>
      <c r="G66" s="2">
        <f>Table3[[#This Row],[Youtube]]/F59-1</f>
        <v>-2.9126305220617543E-2</v>
      </c>
      <c r="H66" s="1">
        <v>2388907</v>
      </c>
      <c r="I66" s="2">
        <f>Table3[[#This Row],[Twitter]]/H59-1</f>
        <v>-2.9126130732097466E-2</v>
      </c>
      <c r="J66" s="1">
        <v>5646508</v>
      </c>
      <c r="K66" s="2">
        <f>Table3[[#This Row],[Others]]/J59-1</f>
        <v>-2.912617352799729E-2</v>
      </c>
      <c r="L66" s="1">
        <f>SUM(Table3[[#This Row],[Facebook]],Table3[[#This Row],[Youtube]],Table3[[#This Row],[Twitter]],Table3[[#This Row],[Others]])</f>
        <v>21717338</v>
      </c>
      <c r="M66" s="2">
        <f>Table3[[#This Row],[Total]]/L59-1</f>
        <v>-2.9126207515823954E-2</v>
      </c>
    </row>
    <row r="67" spans="2:13" x14ac:dyDescent="0.2">
      <c r="B67" s="15">
        <v>43530</v>
      </c>
      <c r="C67" s="27" t="str">
        <f>TEXT(Table3[[#This Row],[Date]],"dddd")</f>
        <v>Wednesday</v>
      </c>
      <c r="D67" s="1">
        <v>7583695</v>
      </c>
      <c r="E67" s="2">
        <f>Table3[[#This Row],[Facebook]]/D60-1</f>
        <v>-2.0202039777469372E-2</v>
      </c>
      <c r="F67" s="1">
        <v>5687771</v>
      </c>
      <c r="G67" s="2">
        <f>Table3[[#This Row],[Youtube]]/F60-1</f>
        <v>-2.0202082843457703E-2</v>
      </c>
      <c r="H67" s="1">
        <v>2317240</v>
      </c>
      <c r="I67" s="2">
        <f>Table3[[#This Row],[Twitter]]/H60-1</f>
        <v>-2.0201960407912334E-2</v>
      </c>
      <c r="J67" s="1">
        <v>5477113</v>
      </c>
      <c r="K67" s="2">
        <f>Table3[[#This Row],[Others]]/J60-1</f>
        <v>-2.0201991290585752E-2</v>
      </c>
      <c r="L67" s="1">
        <f>SUM(Table3[[#This Row],[Facebook]],Table3[[#This Row],[Youtube]],Table3[[#This Row],[Twitter]],Table3[[#This Row],[Others]])</f>
        <v>21065819</v>
      </c>
      <c r="M67" s="2">
        <f>Table3[[#This Row],[Total]]/L60-1</f>
        <v>-2.0202030068046883E-2</v>
      </c>
    </row>
    <row r="68" spans="2:13" x14ac:dyDescent="0.2">
      <c r="B68" s="15">
        <v>43531</v>
      </c>
      <c r="C68" s="39" t="str">
        <f>TEXT(Table3[[#This Row],[Date]],"dddd")</f>
        <v>Thursday</v>
      </c>
      <c r="D68" s="1">
        <v>7818242</v>
      </c>
      <c r="E68" s="2">
        <f>Table3[[#This Row],[Facebook]]/D61-1</f>
        <v>-3.8461576303546519E-2</v>
      </c>
      <c r="F68" s="1">
        <v>5863681</v>
      </c>
      <c r="G68" s="2">
        <f>Table3[[#This Row],[Youtube]]/F61-1</f>
        <v>-3.8461658294563827E-2</v>
      </c>
      <c r="H68" s="1">
        <v>2388907</v>
      </c>
      <c r="I68" s="2">
        <f>Table3[[#This Row],[Twitter]]/H61-1</f>
        <v>-3.8461430095759086E-2</v>
      </c>
      <c r="J68" s="1">
        <v>5646508</v>
      </c>
      <c r="K68" s="2">
        <f>Table3[[#This Row],[Others]]/J61-1</f>
        <v>-3.8461486064905959E-2</v>
      </c>
      <c r="L68" s="1">
        <f>SUM(Table3[[#This Row],[Facebook]],Table3[[#This Row],[Youtube]],Table3[[#This Row],[Twitter]],Table3[[#This Row],[Others]])</f>
        <v>21717338</v>
      </c>
      <c r="M68" s="2">
        <f>Table3[[#This Row],[Total]]/L61-1</f>
        <v>-3.8461558896224046E-2</v>
      </c>
    </row>
    <row r="69" spans="2:13" x14ac:dyDescent="0.2">
      <c r="B69" s="15">
        <v>43532</v>
      </c>
      <c r="C69" s="40" t="str">
        <f>TEXT(Table3[[#This Row],[Date]],"dddd")</f>
        <v>Friday</v>
      </c>
      <c r="D69" s="1">
        <v>7818242</v>
      </c>
      <c r="E69" s="2">
        <f>Table3[[#This Row],[Facebook]]/D62-1</f>
        <v>-2.9126182245679089E-2</v>
      </c>
      <c r="F69" s="1">
        <v>5863681</v>
      </c>
      <c r="G69" s="2">
        <f>Table3[[#This Row],[Youtube]]/F62-1</f>
        <v>-2.9126305220617543E-2</v>
      </c>
      <c r="H69" s="1">
        <v>2388907</v>
      </c>
      <c r="I69" s="2">
        <f>Table3[[#This Row],[Twitter]]/H62-1</f>
        <v>-2.9126130732097466E-2</v>
      </c>
      <c r="J69" s="1">
        <v>5646508</v>
      </c>
      <c r="K69" s="2">
        <f>Table3[[#This Row],[Others]]/J62-1</f>
        <v>-2.912617352799729E-2</v>
      </c>
      <c r="L69" s="1">
        <f>SUM(Table3[[#This Row],[Facebook]],Table3[[#This Row],[Youtube]],Table3[[#This Row],[Twitter]],Table3[[#This Row],[Others]])</f>
        <v>21717338</v>
      </c>
      <c r="M69" s="2">
        <f>Table3[[#This Row],[Total]]/L62-1</f>
        <v>-2.9126207515823954E-2</v>
      </c>
    </row>
    <row r="70" spans="2:13" x14ac:dyDescent="0.2">
      <c r="B70" s="15">
        <v>43533</v>
      </c>
      <c r="C70" s="38" t="str">
        <f>TEXT(Table3[[#This Row],[Date]],"dddd")</f>
        <v>Saturday</v>
      </c>
      <c r="D70" s="1">
        <v>16806722</v>
      </c>
      <c r="E70" s="2">
        <f>Table3[[#This Row],[Facebook]]/D63-1</f>
        <v>0</v>
      </c>
      <c r="F70" s="1">
        <v>12605042</v>
      </c>
      <c r="G70" s="2">
        <f>Table3[[#This Row],[Youtube]]/F63-1</f>
        <v>0</v>
      </c>
      <c r="H70" s="1">
        <v>5135387</v>
      </c>
      <c r="I70" s="2">
        <f>Table3[[#This Row],[Twitter]]/H63-1</f>
        <v>0</v>
      </c>
      <c r="J70" s="1">
        <v>12138188</v>
      </c>
      <c r="K70" s="2">
        <f>Table3[[#This Row],[Others]]/J63-1</f>
        <v>0</v>
      </c>
      <c r="L70" s="1">
        <f>SUM(Table3[[#This Row],[Facebook]],Table3[[#This Row],[Youtube]],Table3[[#This Row],[Twitter]],Table3[[#This Row],[Others]])</f>
        <v>46685339</v>
      </c>
      <c r="M70" s="2">
        <f>Table3[[#This Row],[Total]]/L63-1</f>
        <v>0</v>
      </c>
    </row>
    <row r="71" spans="2:13" x14ac:dyDescent="0.2">
      <c r="B71" s="15">
        <v>43534</v>
      </c>
      <c r="C71" s="41" t="str">
        <f>TEXT(Table3[[#This Row],[Date]],"dddd")</f>
        <v>Sunday</v>
      </c>
      <c r="D71" s="1">
        <v>16645119</v>
      </c>
      <c r="E71" s="2">
        <f>Table3[[#This Row],[Facebook]]/D64-1</f>
        <v>5.1020375947521623E-2</v>
      </c>
      <c r="F71" s="1">
        <v>12483839</v>
      </c>
      <c r="G71" s="2">
        <f>Table3[[#This Row],[Youtube]]/F64-1</f>
        <v>5.1020354899902642E-2</v>
      </c>
      <c r="H71" s="1">
        <v>5086008</v>
      </c>
      <c r="I71" s="2">
        <f>Table3[[#This Row],[Twitter]]/H64-1</f>
        <v>5.1020279534584212E-2</v>
      </c>
      <c r="J71" s="1">
        <v>12021475</v>
      </c>
      <c r="K71" s="2">
        <f>Table3[[#This Row],[Others]]/J64-1</f>
        <v>5.102043135860157E-2</v>
      </c>
      <c r="L71" s="1">
        <f>SUM(Table3[[#This Row],[Facebook]],Table3[[#This Row],[Youtube]],Table3[[#This Row],[Twitter]],Table3[[#This Row],[Others]])</f>
        <v>46236441</v>
      </c>
      <c r="M71" s="2">
        <f>Table3[[#This Row],[Total]]/L64-1</f>
        <v>5.1020374066121921E-2</v>
      </c>
    </row>
    <row r="72" spans="2:13" x14ac:dyDescent="0.2">
      <c r="B72" s="15">
        <v>43535</v>
      </c>
      <c r="C72" s="29" t="str">
        <f>TEXT(Table3[[#This Row],[Date]],"dddd")</f>
        <v>Monday</v>
      </c>
      <c r="D72" s="1">
        <v>7661877</v>
      </c>
      <c r="E72" s="2">
        <f>Table3[[#This Row],[Facebook]]/D65-1</f>
        <v>-2.0000020464958745E-2</v>
      </c>
      <c r="F72" s="1">
        <v>5746408</v>
      </c>
      <c r="G72" s="2">
        <f>Table3[[#This Row],[Youtube]]/F65-1</f>
        <v>-1.9999894264370766E-2</v>
      </c>
      <c r="H72" s="1">
        <v>2341129</v>
      </c>
      <c r="I72" s="2">
        <f>Table3[[#This Row],[Twitter]]/H65-1</f>
        <v>-1.9999941395793086E-2</v>
      </c>
      <c r="J72" s="1">
        <v>5533578</v>
      </c>
      <c r="K72" s="2">
        <f>Table3[[#This Row],[Others]]/J65-1</f>
        <v>-1.9999971663902771E-2</v>
      </c>
      <c r="L72" s="1">
        <f>SUM(Table3[[#This Row],[Facebook]],Table3[[#This Row],[Youtube]],Table3[[#This Row],[Twitter]],Table3[[#This Row],[Others]])</f>
        <v>21282992</v>
      </c>
      <c r="M72" s="2">
        <f>Table3[[#This Row],[Total]]/L65-1</f>
        <v>-1.9999965004919074E-2</v>
      </c>
    </row>
    <row r="73" spans="2:13" x14ac:dyDescent="0.2">
      <c r="B73" s="15">
        <v>43536</v>
      </c>
      <c r="C73" s="30" t="str">
        <f>TEXT(Table3[[#This Row],[Date]],"dddd")</f>
        <v>Tuesday</v>
      </c>
      <c r="D73" s="1">
        <v>7740060</v>
      </c>
      <c r="E73" s="2">
        <f>Table3[[#This Row],[Facebook]]/D66-1</f>
        <v>-9.9999462794833072E-3</v>
      </c>
      <c r="F73" s="1">
        <v>5805045</v>
      </c>
      <c r="G73" s="2">
        <f>Table3[[#This Row],[Youtube]]/F66-1</f>
        <v>-9.9998618615166901E-3</v>
      </c>
      <c r="H73" s="1">
        <v>2365018</v>
      </c>
      <c r="I73" s="2">
        <f>Table3[[#This Row],[Twitter]]/H66-1</f>
        <v>-9.9999706978965985E-3</v>
      </c>
      <c r="J73" s="1">
        <v>5590043</v>
      </c>
      <c r="K73" s="2">
        <f>Table3[[#This Row],[Others]]/J66-1</f>
        <v>-9.9999858319513857E-3</v>
      </c>
      <c r="L73" s="1">
        <f>SUM(Table3[[#This Row],[Facebook]],Table3[[#This Row],[Youtube]],Table3[[#This Row],[Twitter]],Table3[[#This Row],[Others]])</f>
        <v>21500166</v>
      </c>
      <c r="M73" s="2">
        <f>Table3[[#This Row],[Total]]/L66-1</f>
        <v>-9.9999364563004844E-3</v>
      </c>
    </row>
    <row r="74" spans="2:13" x14ac:dyDescent="0.2">
      <c r="B74" s="15">
        <v>43537</v>
      </c>
      <c r="C74" s="27" t="str">
        <f>TEXT(Table3[[#This Row],[Date]],"dddd")</f>
        <v>Wednesday</v>
      </c>
      <c r="D74" s="1">
        <v>7818242</v>
      </c>
      <c r="E74" s="2">
        <f>Table3[[#This Row],[Facebook]]/D67-1</f>
        <v>3.0927799707134884E-2</v>
      </c>
      <c r="F74" s="1">
        <v>5863681</v>
      </c>
      <c r="G74" s="2">
        <f>Table3[[#This Row],[Youtube]]/F67-1</f>
        <v>3.0927757112584109E-2</v>
      </c>
      <c r="H74" s="1">
        <v>2388907</v>
      </c>
      <c r="I74" s="2">
        <f>Table3[[#This Row],[Twitter]]/H67-1</f>
        <v>3.0927741623655747E-2</v>
      </c>
      <c r="J74" s="1">
        <v>5646508</v>
      </c>
      <c r="K74" s="2">
        <f>Table3[[#This Row],[Others]]/J67-1</f>
        <v>3.0927789877623457E-2</v>
      </c>
      <c r="L74" s="1">
        <f>SUM(Table3[[#This Row],[Facebook]],Table3[[#This Row],[Youtube]],Table3[[#This Row],[Twitter]],Table3[[#This Row],[Others]])</f>
        <v>21717338</v>
      </c>
      <c r="M74" s="2">
        <f>Table3[[#This Row],[Total]]/L67-1</f>
        <v>3.0927779261751054E-2</v>
      </c>
    </row>
    <row r="75" spans="2:13" x14ac:dyDescent="0.2">
      <c r="B75" s="15">
        <v>43538</v>
      </c>
      <c r="C75" s="39" t="str">
        <f>TEXT(Table3[[#This Row],[Date]],"dddd")</f>
        <v>Thursday</v>
      </c>
      <c r="D75" s="1">
        <v>8209154</v>
      </c>
      <c r="E75" s="2">
        <f>Table3[[#This Row],[Facebook]]/D68-1</f>
        <v>4.9999987209400798E-2</v>
      </c>
      <c r="F75" s="1">
        <v>6156866</v>
      </c>
      <c r="G75" s="2">
        <f>Table3[[#This Row],[Youtube]]/F68-1</f>
        <v>5.0000162014270488E-2</v>
      </c>
      <c r="H75" s="1">
        <v>2508352</v>
      </c>
      <c r="I75" s="2">
        <f>Table3[[#This Row],[Twitter]]/H68-1</f>
        <v>4.9999853489482771E-2</v>
      </c>
      <c r="J75" s="1">
        <v>5928833</v>
      </c>
      <c r="K75" s="2">
        <f>Table3[[#This Row],[Others]]/J68-1</f>
        <v>4.9999929159756817E-2</v>
      </c>
      <c r="L75" s="1">
        <f>SUM(Table3[[#This Row],[Facebook]],Table3[[#This Row],[Youtube]],Table3[[#This Row],[Twitter]],Table3[[#This Row],[Others]])</f>
        <v>22803205</v>
      </c>
      <c r="M75" s="2">
        <f>Table3[[#This Row],[Total]]/L68-1</f>
        <v>5.0000004604615844E-2</v>
      </c>
    </row>
    <row r="76" spans="2:13" x14ac:dyDescent="0.2">
      <c r="B76" s="15">
        <v>43539</v>
      </c>
      <c r="C76" s="40" t="str">
        <f>TEXT(Table3[[#This Row],[Date]],"dddd")</f>
        <v>Friday</v>
      </c>
      <c r="D76" s="1">
        <v>7740060</v>
      </c>
      <c r="E76" s="2">
        <f>Table3[[#This Row],[Facebook]]/D69-1</f>
        <v>-9.9999462794833072E-3</v>
      </c>
      <c r="F76" s="1">
        <v>5805045</v>
      </c>
      <c r="G76" s="2">
        <f>Table3[[#This Row],[Youtube]]/F69-1</f>
        <v>-9.9998618615166901E-3</v>
      </c>
      <c r="H76" s="1">
        <v>2365018</v>
      </c>
      <c r="I76" s="2">
        <f>Table3[[#This Row],[Twitter]]/H69-1</f>
        <v>-9.9999706978965985E-3</v>
      </c>
      <c r="J76" s="1">
        <v>5590043</v>
      </c>
      <c r="K76" s="2">
        <f>Table3[[#This Row],[Others]]/J69-1</f>
        <v>-9.9999858319513857E-3</v>
      </c>
      <c r="L76" s="1">
        <f>SUM(Table3[[#This Row],[Facebook]],Table3[[#This Row],[Youtube]],Table3[[#This Row],[Twitter]],Table3[[#This Row],[Others]])</f>
        <v>21500166</v>
      </c>
      <c r="M76" s="2">
        <f>Table3[[#This Row],[Total]]/L69-1</f>
        <v>-9.9999364563004844E-3</v>
      </c>
    </row>
    <row r="77" spans="2:13" x14ac:dyDescent="0.2">
      <c r="B77" s="15">
        <v>43540</v>
      </c>
      <c r="C77" s="38" t="str">
        <f>TEXT(Table3[[#This Row],[Date]],"dddd")</f>
        <v>Saturday</v>
      </c>
      <c r="D77" s="1">
        <v>15352294</v>
      </c>
      <c r="E77" s="2">
        <f>Table3[[#This Row],[Facebook]]/D70-1</f>
        <v>-8.6538469548077201E-2</v>
      </c>
      <c r="F77" s="1">
        <v>11514221</v>
      </c>
      <c r="G77" s="2">
        <f>Table3[[#This Row],[Youtube]]/F70-1</f>
        <v>-8.6538466115384627E-2</v>
      </c>
      <c r="H77" s="1">
        <v>4690978</v>
      </c>
      <c r="I77" s="2">
        <f>Table3[[#This Row],[Twitter]]/H70-1</f>
        <v>-8.6538560774484963E-2</v>
      </c>
      <c r="J77" s="1">
        <v>11087768</v>
      </c>
      <c r="K77" s="2">
        <f>Table3[[#This Row],[Others]]/J70-1</f>
        <v>-8.6538452032543955E-2</v>
      </c>
      <c r="L77" s="1">
        <f>SUM(Table3[[#This Row],[Facebook]],Table3[[#This Row],[Youtube]],Table3[[#This Row],[Twitter]],Table3[[#This Row],[Others]])</f>
        <v>42645261</v>
      </c>
      <c r="M77" s="2">
        <f>Table3[[#This Row],[Total]]/L70-1</f>
        <v>-8.6538474102115903E-2</v>
      </c>
    </row>
    <row r="78" spans="2:13" x14ac:dyDescent="0.2">
      <c r="B78" s="15">
        <v>43541</v>
      </c>
      <c r="C78" s="41" t="str">
        <f>TEXT(Table3[[#This Row],[Date]],"dddd")</f>
        <v>Sunday</v>
      </c>
      <c r="D78" s="1">
        <v>15352294</v>
      </c>
      <c r="E78" s="2">
        <f>Table3[[#This Row],[Facebook]]/D71-1</f>
        <v>-7.7669916328023891E-2</v>
      </c>
      <c r="F78" s="1">
        <v>11514221</v>
      </c>
      <c r="G78" s="2">
        <f>Table3[[#This Row],[Youtube]]/F71-1</f>
        <v>-7.7669857805759857E-2</v>
      </c>
      <c r="H78" s="1">
        <v>4690978</v>
      </c>
      <c r="I78" s="2">
        <f>Table3[[#This Row],[Twitter]]/H71-1</f>
        <v>-7.7669952544313747E-2</v>
      </c>
      <c r="J78" s="1">
        <v>11087768</v>
      </c>
      <c r="K78" s="2">
        <f>Table3[[#This Row],[Others]]/J71-1</f>
        <v>-7.7669919872561444E-2</v>
      </c>
      <c r="L78" s="1">
        <f>SUM(Table3[[#This Row],[Facebook]],Table3[[#This Row],[Youtube]],Table3[[#This Row],[Twitter]],Table3[[#This Row],[Others]])</f>
        <v>42645261</v>
      </c>
      <c r="M78" s="2">
        <f>Table3[[#This Row],[Total]]/L71-1</f>
        <v>-7.7669905432383946E-2</v>
      </c>
    </row>
    <row r="79" spans="2:13" x14ac:dyDescent="0.2">
      <c r="B79" s="15">
        <v>43542</v>
      </c>
      <c r="C79" s="29" t="str">
        <f>TEXT(Table3[[#This Row],[Date]],"dddd")</f>
        <v>Monday</v>
      </c>
      <c r="D79" s="1">
        <v>8052789</v>
      </c>
      <c r="E79" s="2">
        <f>Table3[[#This Row],[Facebook]]/D72-1</f>
        <v>5.1020396177072547E-2</v>
      </c>
      <c r="F79" s="1">
        <v>6039592</v>
      </c>
      <c r="G79" s="2">
        <f>Table3[[#This Row],[Youtube]]/F72-1</f>
        <v>5.1020393957407872E-2</v>
      </c>
      <c r="H79" s="1">
        <v>2460574</v>
      </c>
      <c r="I79" s="2">
        <f>Table3[[#This Row],[Twitter]]/H72-1</f>
        <v>5.1020255611715637E-2</v>
      </c>
      <c r="J79" s="1">
        <v>5815903</v>
      </c>
      <c r="K79" s="2">
        <f>Table3[[#This Row],[Others]]/J72-1</f>
        <v>5.1020334402081202E-2</v>
      </c>
      <c r="L79" s="1">
        <f>SUM(Table3[[#This Row],[Facebook]],Table3[[#This Row],[Youtube]],Table3[[#This Row],[Twitter]],Table3[[#This Row],[Others]])</f>
        <v>22368858</v>
      </c>
      <c r="M79" s="2">
        <f>Table3[[#This Row],[Total]]/L72-1</f>
        <v>5.1020364054076506E-2</v>
      </c>
    </row>
    <row r="80" spans="2:13" x14ac:dyDescent="0.2">
      <c r="B80" s="15">
        <v>43543</v>
      </c>
      <c r="C80" s="30" t="str">
        <f>TEXT(Table3[[#This Row],[Date]],"dddd")</f>
        <v>Tuesday</v>
      </c>
      <c r="D80" s="1">
        <v>7896424</v>
      </c>
      <c r="E80" s="2">
        <f>Table3[[#This Row],[Facebook]]/D73-1</f>
        <v>2.0201910579504601E-2</v>
      </c>
      <c r="F80" s="1">
        <v>5922318</v>
      </c>
      <c r="G80" s="2">
        <f>Table3[[#This Row],[Youtube]]/F73-1</f>
        <v>2.0201910579504601E-2</v>
      </c>
      <c r="H80" s="1">
        <v>2412796</v>
      </c>
      <c r="I80" s="2">
        <f>Table3[[#This Row],[Twitter]]/H73-1</f>
        <v>2.0201960407912223E-2</v>
      </c>
      <c r="J80" s="1">
        <v>5702973</v>
      </c>
      <c r="K80" s="2">
        <f>Table3[[#This Row],[Others]]/J73-1</f>
        <v>2.0201991290585752E-2</v>
      </c>
      <c r="L80" s="1">
        <f>SUM(Table3[[#This Row],[Facebook]],Table3[[#This Row],[Youtube]],Table3[[#This Row],[Twitter]],Table3[[#This Row],[Others]])</f>
        <v>21934511</v>
      </c>
      <c r="M80" s="2">
        <f>Table3[[#This Row],[Total]]/L73-1</f>
        <v>2.0201937045509322E-2</v>
      </c>
    </row>
    <row r="81" spans="2:13" x14ac:dyDescent="0.2">
      <c r="B81" s="15">
        <v>43544</v>
      </c>
      <c r="C81" s="27" t="str">
        <f>TEXT(Table3[[#This Row],[Date]],"dddd")</f>
        <v>Wednesday</v>
      </c>
      <c r="D81" s="1">
        <v>7661877</v>
      </c>
      <c r="E81" s="2">
        <f>Table3[[#This Row],[Facebook]]/D74-1</f>
        <v>-2.0000020464958745E-2</v>
      </c>
      <c r="F81" s="1">
        <v>5746408</v>
      </c>
      <c r="G81" s="2">
        <f>Table3[[#This Row],[Youtube]]/F74-1</f>
        <v>-1.9999894264370766E-2</v>
      </c>
      <c r="H81" s="1">
        <v>2341129</v>
      </c>
      <c r="I81" s="2">
        <f>Table3[[#This Row],[Twitter]]/H74-1</f>
        <v>-1.9999941395793086E-2</v>
      </c>
      <c r="J81" s="1">
        <v>5533578</v>
      </c>
      <c r="K81" s="2">
        <f>Table3[[#This Row],[Others]]/J74-1</f>
        <v>-1.9999971663902771E-2</v>
      </c>
      <c r="L81" s="1">
        <f>SUM(Table3[[#This Row],[Facebook]],Table3[[#This Row],[Youtube]],Table3[[#This Row],[Twitter]],Table3[[#This Row],[Others]])</f>
        <v>21282992</v>
      </c>
      <c r="M81" s="2">
        <f>Table3[[#This Row],[Total]]/L74-1</f>
        <v>-1.9999965004919074E-2</v>
      </c>
    </row>
    <row r="82" spans="2:13" x14ac:dyDescent="0.2">
      <c r="B82" s="15">
        <v>43545</v>
      </c>
      <c r="C82" s="39" t="str">
        <f>TEXT(Table3[[#This Row],[Date]],"dddd")</f>
        <v>Thursday</v>
      </c>
      <c r="D82" s="1">
        <v>7818242</v>
      </c>
      <c r="E82" s="2">
        <f>Table3[[#This Row],[Facebook]]/D75-1</f>
        <v>-4.7619036017596983E-2</v>
      </c>
      <c r="F82" s="1">
        <v>5863681</v>
      </c>
      <c r="G82" s="2">
        <f>Table3[[#This Row],[Youtube]]/F75-1</f>
        <v>-4.7619194570744261E-2</v>
      </c>
      <c r="H82" s="1">
        <v>2388907</v>
      </c>
      <c r="I82" s="2">
        <f>Table3[[#This Row],[Twitter]]/H75-1</f>
        <v>-4.7618914729671169E-2</v>
      </c>
      <c r="J82" s="1">
        <v>5646508</v>
      </c>
      <c r="K82" s="2">
        <f>Table3[[#This Row],[Others]]/J75-1</f>
        <v>-4.7618983364854484E-2</v>
      </c>
      <c r="L82" s="1">
        <f>SUM(Table3[[#This Row],[Facebook]],Table3[[#This Row],[Youtube]],Table3[[#This Row],[Twitter]],Table3[[#This Row],[Others]])</f>
        <v>21717338</v>
      </c>
      <c r="M82" s="2">
        <f>Table3[[#This Row],[Total]]/L75-1</f>
        <v>-4.7619051795569911E-2</v>
      </c>
    </row>
    <row r="83" spans="2:13" x14ac:dyDescent="0.2">
      <c r="B83" s="15">
        <v>43546</v>
      </c>
      <c r="C83" s="40" t="str">
        <f>TEXT(Table3[[#This Row],[Date]],"dddd")</f>
        <v>Friday</v>
      </c>
      <c r="D83" s="1">
        <v>7583695</v>
      </c>
      <c r="E83" s="2">
        <f>Table3[[#This Row],[Facebook]]/D76-1</f>
        <v>-2.0202039777469372E-2</v>
      </c>
      <c r="F83" s="1">
        <v>5687771</v>
      </c>
      <c r="G83" s="2">
        <f>Table3[[#This Row],[Youtube]]/F76-1</f>
        <v>-2.0202082843457703E-2</v>
      </c>
      <c r="H83" s="1">
        <v>2317240</v>
      </c>
      <c r="I83" s="2">
        <f>Table3[[#This Row],[Twitter]]/H76-1</f>
        <v>-2.0201960407912334E-2</v>
      </c>
      <c r="J83" s="1">
        <v>5477113</v>
      </c>
      <c r="K83" s="2">
        <f>Table3[[#This Row],[Others]]/J76-1</f>
        <v>-2.0201991290585752E-2</v>
      </c>
      <c r="L83" s="1">
        <f>SUM(Table3[[#This Row],[Facebook]],Table3[[#This Row],[Youtube]],Table3[[#This Row],[Twitter]],Table3[[#This Row],[Others]])</f>
        <v>21065819</v>
      </c>
      <c r="M83" s="2">
        <f>Table3[[#This Row],[Total]]/L76-1</f>
        <v>-2.0202030068046883E-2</v>
      </c>
    </row>
    <row r="84" spans="2:13" x14ac:dyDescent="0.2">
      <c r="B84" s="15">
        <v>43547</v>
      </c>
      <c r="C84" s="38" t="str">
        <f>TEXT(Table3[[#This Row],[Date]],"dddd")</f>
        <v>Saturday</v>
      </c>
      <c r="D84" s="1">
        <v>15998707</v>
      </c>
      <c r="E84" s="2">
        <f>Table3[[#This Row],[Facebook]]/D77-1</f>
        <v>4.2105303611303935E-2</v>
      </c>
      <c r="F84" s="1">
        <v>11999030</v>
      </c>
      <c r="G84" s="2">
        <f>Table3[[#This Row],[Youtube]]/F77-1</f>
        <v>4.2105236646057032E-2</v>
      </c>
      <c r="H84" s="1">
        <v>4888493</v>
      </c>
      <c r="I84" s="2">
        <f>Table3[[#This Row],[Twitter]]/H77-1</f>
        <v>4.210529232923288E-2</v>
      </c>
      <c r="J84" s="1">
        <v>11554621</v>
      </c>
      <c r="K84" s="2">
        <f>Table3[[#This Row],[Others]]/J77-1</f>
        <v>4.2105228031466657E-2</v>
      </c>
      <c r="L84" s="1">
        <f>SUM(Table3[[#This Row],[Facebook]],Table3[[#This Row],[Youtube]],Table3[[#This Row],[Twitter]],Table3[[#This Row],[Others]])</f>
        <v>44440851</v>
      </c>
      <c r="M84" s="2">
        <f>Table3[[#This Row],[Total]]/L77-1</f>
        <v>4.2105264638900852E-2</v>
      </c>
    </row>
    <row r="85" spans="2:13" x14ac:dyDescent="0.2">
      <c r="B85" s="15">
        <v>43548</v>
      </c>
      <c r="C85" s="41" t="str">
        <f>TEXT(Table3[[#This Row],[Date]],"dddd")</f>
        <v>Sunday</v>
      </c>
      <c r="D85" s="1">
        <v>16321913</v>
      </c>
      <c r="E85" s="2">
        <f>Table3[[#This Row],[Facebook]]/D78-1</f>
        <v>6.3157922848533277E-2</v>
      </c>
      <c r="F85" s="1">
        <v>12241435</v>
      </c>
      <c r="G85" s="2">
        <f>Table3[[#This Row],[Youtube]]/F78-1</f>
        <v>6.3157898393647383E-2</v>
      </c>
      <c r="H85" s="1">
        <v>4987251</v>
      </c>
      <c r="I85" s="2">
        <f>Table3[[#This Row],[Twitter]]/H78-1</f>
        <v>6.3158045081430858E-2</v>
      </c>
      <c r="J85" s="1">
        <v>11788048</v>
      </c>
      <c r="K85" s="2">
        <f>Table3[[#This Row],[Others]]/J78-1</f>
        <v>6.3157887141938707E-2</v>
      </c>
      <c r="L85" s="1">
        <f>SUM(Table3[[#This Row],[Facebook]],Table3[[#This Row],[Youtube]],Table3[[#This Row],[Twitter]],Table3[[#This Row],[Others]])</f>
        <v>45338647</v>
      </c>
      <c r="M85" s="2">
        <f>Table3[[#This Row],[Total]]/L78-1</f>
        <v>6.3157920407615809E-2</v>
      </c>
    </row>
    <row r="86" spans="2:13" x14ac:dyDescent="0.2">
      <c r="B86" s="15">
        <v>43549</v>
      </c>
      <c r="C86" s="29" t="str">
        <f>TEXT(Table3[[#This Row],[Date]],"dddd")</f>
        <v>Monday</v>
      </c>
      <c r="D86" s="1">
        <v>8052789</v>
      </c>
      <c r="E86" s="2">
        <f>Table3[[#This Row],[Facebook]]/D79-1</f>
        <v>0</v>
      </c>
      <c r="F86" s="1">
        <v>6039592</v>
      </c>
      <c r="G86" s="2">
        <f>Table3[[#This Row],[Youtube]]/F79-1</f>
        <v>0</v>
      </c>
      <c r="H86" s="1">
        <v>2460574</v>
      </c>
      <c r="I86" s="2">
        <f>Table3[[#This Row],[Twitter]]/H79-1</f>
        <v>0</v>
      </c>
      <c r="J86" s="1">
        <v>5815903</v>
      </c>
      <c r="K86" s="2">
        <f>Table3[[#This Row],[Others]]/J79-1</f>
        <v>0</v>
      </c>
      <c r="L86" s="1">
        <f>SUM(Table3[[#This Row],[Facebook]],Table3[[#This Row],[Youtube]],Table3[[#This Row],[Twitter]],Table3[[#This Row],[Others]])</f>
        <v>22368858</v>
      </c>
      <c r="M86" s="2">
        <f>Table3[[#This Row],[Total]]/L79-1</f>
        <v>0</v>
      </c>
    </row>
    <row r="87" spans="2:13" x14ac:dyDescent="0.2">
      <c r="B87" s="15">
        <v>43550</v>
      </c>
      <c r="C87" s="30" t="str">
        <f>TEXT(Table3[[#This Row],[Date]],"dddd")</f>
        <v>Tuesday</v>
      </c>
      <c r="D87" s="1">
        <v>7505512</v>
      </c>
      <c r="E87" s="2">
        <f>Table3[[#This Row],[Facebook]]/D80-1</f>
        <v>-4.9504940464189851E-2</v>
      </c>
      <c r="F87" s="1">
        <v>5629134</v>
      </c>
      <c r="G87" s="2">
        <f>Table3[[#This Row],[Youtube]]/F80-1</f>
        <v>-4.9504940464189851E-2</v>
      </c>
      <c r="H87" s="1">
        <v>2293351</v>
      </c>
      <c r="I87" s="2">
        <f>Table3[[#This Row],[Twitter]]/H80-1</f>
        <v>-4.950480687136416E-2</v>
      </c>
      <c r="J87" s="1">
        <v>5420648</v>
      </c>
      <c r="K87" s="2">
        <f>Table3[[#This Row],[Others]]/J80-1</f>
        <v>-4.9504881050637994E-2</v>
      </c>
      <c r="L87" s="1">
        <f>SUM(Table3[[#This Row],[Facebook]],Table3[[#This Row],[Youtube]],Table3[[#This Row],[Twitter]],Table3[[#This Row],[Others]])</f>
        <v>20848645</v>
      </c>
      <c r="M87" s="2">
        <f>Table3[[#This Row],[Total]]/L80-1</f>
        <v>-4.950491032145643E-2</v>
      </c>
    </row>
    <row r="88" spans="2:13" x14ac:dyDescent="0.2">
      <c r="B88" s="15">
        <v>43551</v>
      </c>
      <c r="C88" s="27" t="str">
        <f>TEXT(Table3[[#This Row],[Date]],"dddd")</f>
        <v>Wednesday</v>
      </c>
      <c r="D88" s="1">
        <v>7505512</v>
      </c>
      <c r="E88" s="2">
        <f>Table3[[#This Row],[Facebook]]/D81-1</f>
        <v>-2.0408184574093213E-2</v>
      </c>
      <c r="F88" s="1">
        <v>5629134</v>
      </c>
      <c r="G88" s="2">
        <f>Table3[[#This Row],[Youtube]]/F81-1</f>
        <v>-2.0408227191664796E-2</v>
      </c>
      <c r="H88" s="1">
        <v>2293351</v>
      </c>
      <c r="I88" s="2">
        <f>Table3[[#This Row],[Twitter]]/H81-1</f>
        <v>-2.0408102244686255E-2</v>
      </c>
      <c r="J88" s="1">
        <v>5420648</v>
      </c>
      <c r="K88" s="2">
        <f>Table3[[#This Row],[Others]]/J81-1</f>
        <v>-2.0408133760832503E-2</v>
      </c>
      <c r="L88" s="1">
        <f>SUM(Table3[[#This Row],[Facebook]],Table3[[#This Row],[Youtube]],Table3[[#This Row],[Twitter]],Table3[[#This Row],[Others]])</f>
        <v>20848645</v>
      </c>
      <c r="M88" s="2">
        <f>Table3[[#This Row],[Total]]/L81-1</f>
        <v>-2.0408173813155628E-2</v>
      </c>
    </row>
    <row r="89" spans="2:13" x14ac:dyDescent="0.2">
      <c r="B89" s="15">
        <v>43552</v>
      </c>
      <c r="C89" s="39" t="str">
        <f>TEXT(Table3[[#This Row],[Date]],"dddd")</f>
        <v>Thursday</v>
      </c>
      <c r="D89" s="1">
        <v>7740060</v>
      </c>
      <c r="E89" s="2">
        <f>Table3[[#This Row],[Facebook]]/D82-1</f>
        <v>-9.9999462794833072E-3</v>
      </c>
      <c r="F89" s="1">
        <v>5805045</v>
      </c>
      <c r="G89" s="2">
        <f>Table3[[#This Row],[Youtube]]/F82-1</f>
        <v>-9.9998618615166901E-3</v>
      </c>
      <c r="H89" s="1">
        <v>2365018</v>
      </c>
      <c r="I89" s="2">
        <f>Table3[[#This Row],[Twitter]]/H82-1</f>
        <v>-9.9999706978965985E-3</v>
      </c>
      <c r="J89" s="1">
        <v>5590043</v>
      </c>
      <c r="K89" s="2">
        <f>Table3[[#This Row],[Others]]/J82-1</f>
        <v>-9.9999858319513857E-3</v>
      </c>
      <c r="L89" s="1">
        <f>SUM(Table3[[#This Row],[Facebook]],Table3[[#This Row],[Youtube]],Table3[[#This Row],[Twitter]],Table3[[#This Row],[Others]])</f>
        <v>21500166</v>
      </c>
      <c r="M89" s="2">
        <f>Table3[[#This Row],[Total]]/L82-1</f>
        <v>-9.9999364563004844E-3</v>
      </c>
    </row>
    <row r="90" spans="2:13" x14ac:dyDescent="0.2">
      <c r="B90" s="15">
        <v>43553</v>
      </c>
      <c r="C90" s="40" t="str">
        <f>TEXT(Table3[[#This Row],[Date]],"dddd")</f>
        <v>Friday</v>
      </c>
      <c r="D90" s="1">
        <v>8209154</v>
      </c>
      <c r="E90" s="2">
        <f>Table3[[#This Row],[Facebook]]/D83-1</f>
        <v>8.2474176506307284E-2</v>
      </c>
      <c r="F90" s="1">
        <v>6156866</v>
      </c>
      <c r="G90" s="2">
        <f>Table3[[#This Row],[Youtube]]/F83-1</f>
        <v>8.247431199322186E-2</v>
      </c>
      <c r="H90" s="1">
        <v>2508352</v>
      </c>
      <c r="I90" s="2">
        <f>Table3[[#This Row],[Twitter]]/H83-1</f>
        <v>8.2473977663081843E-2</v>
      </c>
      <c r="J90" s="1">
        <v>5928833</v>
      </c>
      <c r="K90" s="2">
        <f>Table3[[#This Row],[Others]]/J83-1</f>
        <v>8.2474106340329367E-2</v>
      </c>
      <c r="L90" s="1">
        <f>SUM(Table3[[#This Row],[Facebook]],Table3[[#This Row],[Youtube]],Table3[[#This Row],[Twitter]],Table3[[#This Row],[Others]])</f>
        <v>22803205</v>
      </c>
      <c r="M90" s="2">
        <f>Table3[[#This Row],[Total]]/L83-1</f>
        <v>8.247417297186499E-2</v>
      </c>
    </row>
    <row r="91" spans="2:13" x14ac:dyDescent="0.2">
      <c r="B91" s="15">
        <v>43554</v>
      </c>
      <c r="C91" s="38" t="str">
        <f>TEXT(Table3[[#This Row],[Date]],"dddd")</f>
        <v>Saturday</v>
      </c>
      <c r="D91" s="1">
        <v>16160310</v>
      </c>
      <c r="E91" s="2">
        <f>Table3[[#This Row],[Facebook]]/D84-1</f>
        <v>1.0101003787368557E-2</v>
      </c>
      <c r="F91" s="1">
        <v>12120232</v>
      </c>
      <c r="G91" s="2">
        <f>Table3[[#This Row],[Youtube]]/F84-1</f>
        <v>1.010098316280561E-2</v>
      </c>
      <c r="H91" s="1">
        <v>4937872</v>
      </c>
      <c r="I91" s="2">
        <f>Table3[[#This Row],[Twitter]]/H84-1</f>
        <v>1.0101067956934884E-2</v>
      </c>
      <c r="J91" s="1">
        <v>11671335</v>
      </c>
      <c r="K91" s="2">
        <f>Table3[[#This Row],[Others]]/J84-1</f>
        <v>1.0101066923787538E-2</v>
      </c>
      <c r="L91" s="1">
        <f>SUM(Table3[[#This Row],[Facebook]],Table3[[#This Row],[Youtube]],Table3[[#This Row],[Twitter]],Table3[[#This Row],[Others]])</f>
        <v>44889749</v>
      </c>
      <c r="M91" s="2">
        <f>Table3[[#This Row],[Total]]/L84-1</f>
        <v>1.0101021692856316E-2</v>
      </c>
    </row>
    <row r="92" spans="2:13" x14ac:dyDescent="0.2">
      <c r="B92" s="15">
        <v>43555</v>
      </c>
      <c r="C92" s="41" t="str">
        <f>TEXT(Table3[[#This Row],[Date]],"dddd")</f>
        <v>Sunday</v>
      </c>
      <c r="D92" s="1">
        <v>15352294</v>
      </c>
      <c r="E92" s="2">
        <f>Table3[[#This Row],[Facebook]]/D85-1</f>
        <v>-5.9405965464955024E-2</v>
      </c>
      <c r="F92" s="1">
        <v>11514221</v>
      </c>
      <c r="G92" s="2">
        <f>Table3[[#This Row],[Youtube]]/F85-1</f>
        <v>-5.9405943829297758E-2</v>
      </c>
      <c r="H92" s="1">
        <v>4690978</v>
      </c>
      <c r="I92" s="2">
        <f>Table3[[#This Row],[Twitter]]/H85-1</f>
        <v>-5.9406073606481757E-2</v>
      </c>
      <c r="J92" s="1">
        <v>11087768</v>
      </c>
      <c r="K92" s="2">
        <f>Table3[[#This Row],[Others]]/J85-1</f>
        <v>-5.940593387471782E-2</v>
      </c>
      <c r="L92" s="1">
        <f>SUM(Table3[[#This Row],[Facebook]],Table3[[#This Row],[Youtube]],Table3[[#This Row],[Twitter]],Table3[[#This Row],[Others]])</f>
        <v>42645261</v>
      </c>
      <c r="M92" s="2">
        <f>Table3[[#This Row],[Total]]/L85-1</f>
        <v>-5.9405963305433462E-2</v>
      </c>
    </row>
    <row r="93" spans="2:13" x14ac:dyDescent="0.2">
      <c r="B93" s="15">
        <v>43556</v>
      </c>
      <c r="C93" s="29" t="str">
        <f>TEXT(Table3[[#This Row],[Date]],"dddd")</f>
        <v>Monday</v>
      </c>
      <c r="D93" s="1">
        <v>7583695</v>
      </c>
      <c r="E93" s="2">
        <f>Table3[[#This Row],[Facebook]]/D86-1</f>
        <v>-5.8252364491358177E-2</v>
      </c>
      <c r="F93" s="1">
        <v>5687771</v>
      </c>
      <c r="G93" s="2">
        <f>Table3[[#This Row],[Youtube]]/F86-1</f>
        <v>-5.8252444867136766E-2</v>
      </c>
      <c r="H93" s="1">
        <v>2317240</v>
      </c>
      <c r="I93" s="2">
        <f>Table3[[#This Row],[Twitter]]/H86-1</f>
        <v>-5.8252261464194932E-2</v>
      </c>
      <c r="J93" s="1">
        <v>5477113</v>
      </c>
      <c r="K93" s="2">
        <f>Table3[[#This Row],[Others]]/J86-1</f>
        <v>-5.825234705599458E-2</v>
      </c>
      <c r="L93" s="1">
        <f>SUM(Table3[[#This Row],[Facebook]],Table3[[#This Row],[Youtube]],Table3[[#This Row],[Twitter]],Table3[[#This Row],[Others]])</f>
        <v>21065819</v>
      </c>
      <c r="M93" s="2">
        <f>Table3[[#This Row],[Total]]/L86-1</f>
        <v>-5.8252370326638991E-2</v>
      </c>
    </row>
    <row r="94" spans="2:13" x14ac:dyDescent="0.2">
      <c r="B94" s="15">
        <v>43557</v>
      </c>
      <c r="C94" s="30" t="str">
        <f>TEXT(Table3[[#This Row],[Date]],"dddd")</f>
        <v>Tuesday</v>
      </c>
      <c r="D94" s="1">
        <v>8209154</v>
      </c>
      <c r="E94" s="2">
        <f>Table3[[#This Row],[Facebook]]/D87-1</f>
        <v>9.3750033308853453E-2</v>
      </c>
      <c r="F94" s="1">
        <v>6156866</v>
      </c>
      <c r="G94" s="2">
        <f>Table3[[#This Row],[Youtube]]/F87-1</f>
        <v>9.3750122132463032E-2</v>
      </c>
      <c r="H94" s="1">
        <v>2508352</v>
      </c>
      <c r="I94" s="2">
        <f>Table3[[#This Row],[Twitter]]/H87-1</f>
        <v>9.3749713846681182E-2</v>
      </c>
      <c r="J94" s="1">
        <v>5928833</v>
      </c>
      <c r="K94" s="2">
        <f>Table3[[#This Row],[Others]]/J87-1</f>
        <v>9.3749861640158194E-2</v>
      </c>
      <c r="L94" s="1">
        <f>SUM(Table3[[#This Row],[Facebook]],Table3[[#This Row],[Youtube]],Table3[[#This Row],[Twitter]],Table3[[#This Row],[Others]])</f>
        <v>22803205</v>
      </c>
      <c r="M94" s="2">
        <f>Table3[[#This Row],[Total]]/L87-1</f>
        <v>9.3749977516524474E-2</v>
      </c>
    </row>
    <row r="95" spans="2:13" x14ac:dyDescent="0.2">
      <c r="B95" s="15">
        <v>43558</v>
      </c>
      <c r="C95" s="27" t="str">
        <f>TEXT(Table3[[#This Row],[Date]],"dddd")</f>
        <v>Wednesday</v>
      </c>
      <c r="D95" s="1">
        <v>8052789</v>
      </c>
      <c r="E95" s="2">
        <f>Table3[[#This Row],[Facebook]]/D88-1</f>
        <v>7.2916677769617744E-2</v>
      </c>
      <c r="F95" s="1">
        <v>6039592</v>
      </c>
      <c r="G95" s="2">
        <f>Table3[[#This Row],[Youtube]]/F88-1</f>
        <v>7.2916722181422644E-2</v>
      </c>
      <c r="H95" s="1">
        <v>2460574</v>
      </c>
      <c r="I95" s="2">
        <f>Table3[[#This Row],[Twitter]]/H88-1</f>
        <v>7.2916444102974154E-2</v>
      </c>
      <c r="J95" s="1">
        <v>5815903</v>
      </c>
      <c r="K95" s="2">
        <f>Table3[[#This Row],[Others]]/J88-1</f>
        <v>7.2916559053456398E-2</v>
      </c>
      <c r="L95" s="1">
        <f>SUM(Table3[[#This Row],[Facebook]],Table3[[#This Row],[Youtube]],Table3[[#This Row],[Twitter]],Table3[[#This Row],[Others]])</f>
        <v>22368858</v>
      </c>
      <c r="M95" s="2">
        <f>Table3[[#This Row],[Total]]/L88-1</f>
        <v>7.2916633191269842E-2</v>
      </c>
    </row>
    <row r="96" spans="2:13" x14ac:dyDescent="0.2">
      <c r="B96" s="15">
        <v>43559</v>
      </c>
      <c r="C96" s="39" t="str">
        <f>TEXT(Table3[[#This Row],[Date]],"dddd")</f>
        <v>Thursday</v>
      </c>
      <c r="D96" s="1">
        <v>7974607</v>
      </c>
      <c r="E96" s="2">
        <f>Table3[[#This Row],[Facebook]]/D89-1</f>
        <v>3.0302995067221783E-2</v>
      </c>
      <c r="F96" s="1">
        <v>5980955</v>
      </c>
      <c r="G96" s="2">
        <f>Table3[[#This Row],[Youtube]]/F89-1</f>
        <v>3.0302952001233452E-2</v>
      </c>
      <c r="H96" s="1">
        <v>2436685</v>
      </c>
      <c r="I96" s="2">
        <f>Table3[[#This Row],[Twitter]]/H89-1</f>
        <v>3.0302940611868445E-2</v>
      </c>
      <c r="J96" s="1">
        <v>5759438</v>
      </c>
      <c r="K96" s="2">
        <f>Table3[[#This Row],[Others]]/J89-1</f>
        <v>3.0302986935878629E-2</v>
      </c>
      <c r="L96" s="1">
        <f>SUM(Table3[[#This Row],[Facebook]],Table3[[#This Row],[Youtube]],Table3[[#This Row],[Twitter]],Table3[[#This Row],[Others]])</f>
        <v>22151685</v>
      </c>
      <c r="M96" s="2">
        <f>Table3[[#This Row],[Total]]/L89-1</f>
        <v>3.0302975335167126E-2</v>
      </c>
    </row>
    <row r="97" spans="2:13" x14ac:dyDescent="0.2">
      <c r="B97" s="15">
        <v>43560</v>
      </c>
      <c r="C97" s="40" t="str">
        <f>TEXT(Table3[[#This Row],[Date]],"dddd")</f>
        <v>Friday</v>
      </c>
      <c r="D97" s="1">
        <v>8130972</v>
      </c>
      <c r="E97" s="2">
        <f>Table3[[#This Row],[Facebook]]/D90-1</f>
        <v>-9.5237584774265915E-3</v>
      </c>
      <c r="F97" s="1">
        <v>6098229</v>
      </c>
      <c r="G97" s="2">
        <f>Table3[[#This Row],[Youtube]]/F90-1</f>
        <v>-9.5238389141488744E-3</v>
      </c>
      <c r="H97" s="1">
        <v>2484463</v>
      </c>
      <c r="I97" s="2">
        <f>Table3[[#This Row],[Twitter]]/H90-1</f>
        <v>-9.523782945934256E-3</v>
      </c>
      <c r="J97" s="1">
        <v>5872368</v>
      </c>
      <c r="K97" s="2">
        <f>Table3[[#This Row],[Others]]/J90-1</f>
        <v>-9.5237966729708745E-3</v>
      </c>
      <c r="L97" s="1">
        <f>SUM(Table3[[#This Row],[Facebook]],Table3[[#This Row],[Youtube]],Table3[[#This Row],[Twitter]],Table3[[#This Row],[Others]])</f>
        <v>22586032</v>
      </c>
      <c r="M97" s="2">
        <f>Table3[[#This Row],[Total]]/L90-1</f>
        <v>-9.5237928177200892E-3</v>
      </c>
    </row>
    <row r="98" spans="2:13" x14ac:dyDescent="0.2">
      <c r="B98" s="15">
        <v>43561</v>
      </c>
      <c r="C98" s="38" t="str">
        <f>TEXT(Table3[[#This Row],[Date]],"dddd")</f>
        <v>Saturday</v>
      </c>
      <c r="D98" s="1">
        <v>16806722</v>
      </c>
      <c r="E98" s="2">
        <f>Table3[[#This Row],[Facebook]]/D91-1</f>
        <v>3.9999975247999586E-2</v>
      </c>
      <c r="F98" s="1">
        <v>12605042</v>
      </c>
      <c r="G98" s="2">
        <f>Table3[[#This Row],[Youtube]]/F91-1</f>
        <v>4.0000059404803556E-2</v>
      </c>
      <c r="H98" s="1">
        <v>5135387</v>
      </c>
      <c r="I98" s="2">
        <f>Table3[[#This Row],[Twitter]]/H91-1</f>
        <v>4.0000024301966475E-2</v>
      </c>
      <c r="J98" s="1">
        <v>12138188</v>
      </c>
      <c r="K98" s="2">
        <f>Table3[[#This Row],[Others]]/J91-1</f>
        <v>3.9999965727999465E-2</v>
      </c>
      <c r="L98" s="1">
        <f>SUM(Table3[[#This Row],[Facebook]],Table3[[#This Row],[Youtube]],Table3[[#This Row],[Twitter]],Table3[[#This Row],[Others]])</f>
        <v>46685339</v>
      </c>
      <c r="M98" s="2">
        <f>Table3[[#This Row],[Total]]/L91-1</f>
        <v>4.0000000891072141E-2</v>
      </c>
    </row>
    <row r="99" spans="2:13" x14ac:dyDescent="0.2">
      <c r="B99" s="15">
        <v>43562</v>
      </c>
      <c r="C99" s="41" t="str">
        <f>TEXT(Table3[[#This Row],[Date]],"dddd")</f>
        <v>Sunday</v>
      </c>
      <c r="D99" s="1">
        <v>15513897</v>
      </c>
      <c r="E99" s="2">
        <f>Table3[[#This Row],[Facebook]]/D92-1</f>
        <v>1.052630961861456E-2</v>
      </c>
      <c r="F99" s="1">
        <v>11635423</v>
      </c>
      <c r="G99" s="2">
        <f>Table3[[#This Row],[Youtube]]/F92-1</f>
        <v>1.052628744923334E-2</v>
      </c>
      <c r="H99" s="1">
        <v>4740357</v>
      </c>
      <c r="I99" s="2">
        <f>Table3[[#This Row],[Twitter]]/H92-1</f>
        <v>1.0526376376098989E-2</v>
      </c>
      <c r="J99" s="1">
        <v>11204481</v>
      </c>
      <c r="K99" s="2">
        <f>Table3[[#This Row],[Others]]/J92-1</f>
        <v>1.0526284460497415E-2</v>
      </c>
      <c r="L99" s="1">
        <f>SUM(Table3[[#This Row],[Facebook]],Table3[[#This Row],[Youtube]],Table3[[#This Row],[Twitter]],Table3[[#This Row],[Others]])</f>
        <v>43094158</v>
      </c>
      <c r="M99" s="2">
        <f>Table3[[#This Row],[Total]]/L92-1</f>
        <v>1.0526304435092948E-2</v>
      </c>
    </row>
    <row r="100" spans="2:13" x14ac:dyDescent="0.2">
      <c r="B100" s="15">
        <v>43563</v>
      </c>
      <c r="C100" s="29" t="str">
        <f>TEXT(Table3[[#This Row],[Date]],"dddd")</f>
        <v>Monday</v>
      </c>
      <c r="D100" s="1">
        <v>7740060</v>
      </c>
      <c r="E100" s="2">
        <f>Table3[[#This Row],[Facebook]]/D93-1</f>
        <v>2.0618577092037516E-2</v>
      </c>
      <c r="F100" s="1">
        <v>5805045</v>
      </c>
      <c r="G100" s="2">
        <f>Table3[[#This Row],[Youtube]]/F93-1</f>
        <v>2.0618621952255056E-2</v>
      </c>
      <c r="H100" s="1">
        <v>2365018</v>
      </c>
      <c r="I100" s="2">
        <f>Table3[[#This Row],[Twitter]]/H93-1</f>
        <v>2.0618494415770572E-2</v>
      </c>
      <c r="J100" s="1">
        <v>5590043</v>
      </c>
      <c r="K100" s="2">
        <f>Table3[[#This Row],[Others]]/J93-1</f>
        <v>2.0618526585082231E-2</v>
      </c>
      <c r="L100" s="1">
        <f>SUM(Table3[[#This Row],[Facebook]],Table3[[#This Row],[Youtube]],Table3[[#This Row],[Twitter]],Table3[[#This Row],[Others]])</f>
        <v>21500166</v>
      </c>
      <c r="M100" s="2">
        <f>Table3[[#This Row],[Total]]/L93-1</f>
        <v>2.0618566978098496E-2</v>
      </c>
    </row>
    <row r="101" spans="2:13" x14ac:dyDescent="0.2">
      <c r="B101" s="15">
        <v>43564</v>
      </c>
      <c r="C101" s="30" t="str">
        <f>TEXT(Table3[[#This Row],[Date]],"dddd")</f>
        <v>Tuesday</v>
      </c>
      <c r="D101" s="1">
        <v>7818242</v>
      </c>
      <c r="E101" s="2">
        <f>Table3[[#This Row],[Facebook]]/D94-1</f>
        <v>-4.7619036017596983E-2</v>
      </c>
      <c r="F101" s="1">
        <v>5863681</v>
      </c>
      <c r="G101" s="2">
        <f>Table3[[#This Row],[Youtube]]/F94-1</f>
        <v>-4.7619194570744261E-2</v>
      </c>
      <c r="H101" s="1">
        <v>2388907</v>
      </c>
      <c r="I101" s="2">
        <f>Table3[[#This Row],[Twitter]]/H94-1</f>
        <v>-4.7618914729671169E-2</v>
      </c>
      <c r="J101" s="1">
        <v>5646508</v>
      </c>
      <c r="K101" s="2">
        <f>Table3[[#This Row],[Others]]/J94-1</f>
        <v>-4.7618983364854484E-2</v>
      </c>
      <c r="L101" s="1">
        <f>SUM(Table3[[#This Row],[Facebook]],Table3[[#This Row],[Youtube]],Table3[[#This Row],[Twitter]],Table3[[#This Row],[Others]])</f>
        <v>21717338</v>
      </c>
      <c r="M101" s="2">
        <f>Table3[[#This Row],[Total]]/L94-1</f>
        <v>-4.7619051795569911E-2</v>
      </c>
    </row>
    <row r="102" spans="2:13" x14ac:dyDescent="0.2">
      <c r="B102" s="15">
        <v>43565</v>
      </c>
      <c r="C102" s="27" t="str">
        <f>TEXT(Table3[[#This Row],[Date]],"dddd")</f>
        <v>Wednesday</v>
      </c>
      <c r="D102" s="1">
        <v>7740060</v>
      </c>
      <c r="E102" s="2">
        <f>Table3[[#This Row],[Facebook]]/D95-1</f>
        <v>-3.8834868267379141E-2</v>
      </c>
      <c r="F102" s="1">
        <v>5805045</v>
      </c>
      <c r="G102" s="2">
        <f>Table3[[#This Row],[Youtube]]/F95-1</f>
        <v>-3.8834908053391737E-2</v>
      </c>
      <c r="H102" s="1">
        <v>2365018</v>
      </c>
      <c r="I102" s="2">
        <f>Table3[[#This Row],[Twitter]]/H95-1</f>
        <v>-3.8834840976129992E-2</v>
      </c>
      <c r="J102" s="1">
        <v>5590043</v>
      </c>
      <c r="K102" s="2">
        <f>Table3[[#This Row],[Others]]/J95-1</f>
        <v>-3.8834898037329757E-2</v>
      </c>
      <c r="L102" s="1">
        <f>SUM(Table3[[#This Row],[Facebook]],Table3[[#This Row],[Youtube]],Table3[[#This Row],[Twitter]],Table3[[#This Row],[Others]])</f>
        <v>21500166</v>
      </c>
      <c r="M102" s="2">
        <f>Table3[[#This Row],[Total]]/L95-1</f>
        <v>-3.8834883747753235E-2</v>
      </c>
    </row>
    <row r="103" spans="2:13" x14ac:dyDescent="0.2">
      <c r="B103" s="15">
        <v>43566</v>
      </c>
      <c r="C103" s="39" t="str">
        <f>TEXT(Table3[[#This Row],[Date]],"dddd")</f>
        <v>Thursday</v>
      </c>
      <c r="D103" s="1">
        <v>7427330</v>
      </c>
      <c r="E103" s="2">
        <f>Table3[[#This Row],[Facebook]]/D96-1</f>
        <v>-6.8627457127354408E-2</v>
      </c>
      <c r="F103" s="1">
        <v>5570497</v>
      </c>
      <c r="G103" s="2">
        <f>Table3[[#This Row],[Youtube]]/F96-1</f>
        <v>-6.8627501795281876E-2</v>
      </c>
      <c r="H103" s="1">
        <v>2269462</v>
      </c>
      <c r="I103" s="2">
        <f>Table3[[#This Row],[Twitter]]/H96-1</f>
        <v>-6.8627253830511492E-2</v>
      </c>
      <c r="J103" s="1">
        <v>5364183</v>
      </c>
      <c r="K103" s="2">
        <f>Table3[[#This Row],[Others]]/J96-1</f>
        <v>-6.8627355655187183E-2</v>
      </c>
      <c r="L103" s="1">
        <f>SUM(Table3[[#This Row],[Facebook]],Table3[[#This Row],[Youtube]],Table3[[#This Row],[Twitter]],Table3[[#This Row],[Others]])</f>
        <v>20631472</v>
      </c>
      <c r="M103" s="2">
        <f>Table3[[#This Row],[Total]]/L96-1</f>
        <v>-6.8627420442282427E-2</v>
      </c>
    </row>
    <row r="104" spans="2:13" x14ac:dyDescent="0.2">
      <c r="B104" s="15">
        <v>43567</v>
      </c>
      <c r="C104" s="40" t="str">
        <f>TEXT(Table3[[#This Row],[Date]],"dddd")</f>
        <v>Friday</v>
      </c>
      <c r="D104" s="1">
        <v>7427330</v>
      </c>
      <c r="E104" s="2">
        <f>Table3[[#This Row],[Facebook]]/D97-1</f>
        <v>-8.6538485189716519E-2</v>
      </c>
      <c r="F104" s="1">
        <v>5570497</v>
      </c>
      <c r="G104" s="2">
        <f>Table3[[#This Row],[Youtube]]/F97-1</f>
        <v>-8.6538567180733938E-2</v>
      </c>
      <c r="H104" s="1">
        <v>2269462</v>
      </c>
      <c r="I104" s="2">
        <f>Table3[[#This Row],[Twitter]]/H97-1</f>
        <v>-8.6538217715457999E-2</v>
      </c>
      <c r="J104" s="1">
        <v>5364183</v>
      </c>
      <c r="K104" s="2">
        <f>Table3[[#This Row],[Others]]/J97-1</f>
        <v>-8.6538343646038518E-2</v>
      </c>
      <c r="L104" s="1">
        <f>SUM(Table3[[#This Row],[Facebook]],Table3[[#This Row],[Youtube]],Table3[[#This Row],[Twitter]],Table3[[#This Row],[Others]])</f>
        <v>20631472</v>
      </c>
      <c r="M104" s="2">
        <f>Table3[[#This Row],[Total]]/L97-1</f>
        <v>-8.6538441103775954E-2</v>
      </c>
    </row>
    <row r="105" spans="2:13" x14ac:dyDescent="0.2">
      <c r="B105" s="15">
        <v>43568</v>
      </c>
      <c r="C105" s="38" t="str">
        <f>TEXT(Table3[[#This Row],[Date]],"dddd")</f>
        <v>Saturday</v>
      </c>
      <c r="D105" s="1">
        <v>15513897</v>
      </c>
      <c r="E105" s="2">
        <f>Table3[[#This Row],[Facebook]]/D98-1</f>
        <v>-7.6923090653846726E-2</v>
      </c>
      <c r="F105" s="1">
        <v>11635423</v>
      </c>
      <c r="G105" s="2">
        <f>Table3[[#This Row],[Youtube]]/F98-1</f>
        <v>-7.6923107435897475E-2</v>
      </c>
      <c r="H105" s="1">
        <v>4740357</v>
      </c>
      <c r="I105" s="2">
        <f>Table3[[#This Row],[Twitter]]/H98-1</f>
        <v>-7.6923121860144161E-2</v>
      </c>
      <c r="J105" s="1">
        <v>11204481</v>
      </c>
      <c r="K105" s="2">
        <f>Table3[[#This Row],[Others]]/J98-1</f>
        <v>-7.69230959349122E-2</v>
      </c>
      <c r="L105" s="1">
        <f>SUM(Table3[[#This Row],[Facebook]],Table3[[#This Row],[Youtube]],Table3[[#This Row],[Twitter]],Table3[[#This Row],[Others]])</f>
        <v>43094158</v>
      </c>
      <c r="M105" s="2">
        <f>Table3[[#This Row],[Total]]/L98-1</f>
        <v>-7.6923099990770072E-2</v>
      </c>
    </row>
    <row r="106" spans="2:13" x14ac:dyDescent="0.2">
      <c r="B106" s="15">
        <v>43569</v>
      </c>
      <c r="C106" s="41" t="str">
        <f>TEXT(Table3[[#This Row],[Date]],"dddd")</f>
        <v>Sunday</v>
      </c>
      <c r="D106" s="1">
        <v>16806722</v>
      </c>
      <c r="E106" s="2">
        <f>Table3[[#This Row],[Facebook]]/D99-1</f>
        <v>8.3333349447917593E-2</v>
      </c>
      <c r="F106" s="1">
        <v>12605042</v>
      </c>
      <c r="G106" s="2">
        <f>Table3[[#This Row],[Youtube]]/F99-1</f>
        <v>8.3333369143519853E-2</v>
      </c>
      <c r="H106" s="1">
        <v>5135387</v>
      </c>
      <c r="I106" s="2">
        <f>Table3[[#This Row],[Twitter]]/H99-1</f>
        <v>8.3333386071977378E-2</v>
      </c>
      <c r="J106" s="1">
        <v>12138188</v>
      </c>
      <c r="K106" s="2">
        <f>Table3[[#This Row],[Others]]/J99-1</f>
        <v>8.3333355645834883E-2</v>
      </c>
      <c r="L106" s="1">
        <f>SUM(Table3[[#This Row],[Facebook]],Table3[[#This Row],[Youtube]],Table3[[#This Row],[Twitter]],Table3[[#This Row],[Others]])</f>
        <v>46685339</v>
      </c>
      <c r="M106" s="2">
        <f>Table3[[#This Row],[Total]]/L99-1</f>
        <v>8.3333360405835055E-2</v>
      </c>
    </row>
    <row r="107" spans="2:13" x14ac:dyDescent="0.2">
      <c r="B107" s="15">
        <v>43570</v>
      </c>
      <c r="C107" s="29" t="str">
        <f>TEXT(Table3[[#This Row],[Date]],"dddd")</f>
        <v>Monday</v>
      </c>
      <c r="D107" s="1">
        <v>7583695</v>
      </c>
      <c r="E107" s="2">
        <f>Table3[[#This Row],[Facebook]]/D100-1</f>
        <v>-2.0202039777469372E-2</v>
      </c>
      <c r="F107" s="1">
        <v>5687771</v>
      </c>
      <c r="G107" s="2">
        <f>Table3[[#This Row],[Youtube]]/F100-1</f>
        <v>-2.0202082843457703E-2</v>
      </c>
      <c r="H107" s="1">
        <v>2317240</v>
      </c>
      <c r="I107" s="2">
        <f>Table3[[#This Row],[Twitter]]/H100-1</f>
        <v>-2.0201960407912334E-2</v>
      </c>
      <c r="J107" s="1">
        <v>5477113</v>
      </c>
      <c r="K107" s="2">
        <f>Table3[[#This Row],[Others]]/J100-1</f>
        <v>-2.0201991290585752E-2</v>
      </c>
      <c r="L107" s="1">
        <f>SUM(Table3[[#This Row],[Facebook]],Table3[[#This Row],[Youtube]],Table3[[#This Row],[Twitter]],Table3[[#This Row],[Others]])</f>
        <v>21065819</v>
      </c>
      <c r="M107" s="2">
        <f>Table3[[#This Row],[Total]]/L100-1</f>
        <v>-2.0202030068046883E-2</v>
      </c>
    </row>
    <row r="108" spans="2:13" x14ac:dyDescent="0.2">
      <c r="B108" s="15">
        <v>43571</v>
      </c>
      <c r="C108" s="30" t="str">
        <f>TEXT(Table3[[#This Row],[Date]],"dddd")</f>
        <v>Tuesday</v>
      </c>
      <c r="D108" s="1">
        <v>8130972</v>
      </c>
      <c r="E108" s="2">
        <f>Table3[[#This Row],[Facebook]]/D101-1</f>
        <v>4.0000040929917491E-2</v>
      </c>
      <c r="F108" s="1">
        <v>6098229</v>
      </c>
      <c r="G108" s="2">
        <f>Table3[[#This Row],[Youtube]]/F101-1</f>
        <v>4.0000129611416524E-2</v>
      </c>
      <c r="H108" s="1">
        <v>2484463</v>
      </c>
      <c r="I108" s="2">
        <f>Table3[[#This Row],[Twitter]]/H101-1</f>
        <v>3.9999882791586172E-2</v>
      </c>
      <c r="J108" s="1">
        <v>5872368</v>
      </c>
      <c r="K108" s="2">
        <f>Table3[[#This Row],[Others]]/J101-1</f>
        <v>3.9999943327805543E-2</v>
      </c>
      <c r="L108" s="1">
        <f>SUM(Table3[[#This Row],[Facebook]],Table3[[#This Row],[Youtube]],Table3[[#This Row],[Twitter]],Table3[[#This Row],[Others]])</f>
        <v>22586032</v>
      </c>
      <c r="M108" s="2">
        <f>Table3[[#This Row],[Total]]/L101-1</f>
        <v>4.0000022102156363E-2</v>
      </c>
    </row>
    <row r="109" spans="2:13" x14ac:dyDescent="0.2">
      <c r="B109" s="15">
        <v>43572</v>
      </c>
      <c r="C109" s="27" t="str">
        <f>TEXT(Table3[[#This Row],[Date]],"dddd")</f>
        <v>Wednesday</v>
      </c>
      <c r="D109" s="1">
        <v>7896424</v>
      </c>
      <c r="E109" s="2">
        <f>Table3[[#This Row],[Facebook]]/D102-1</f>
        <v>2.0201910579504601E-2</v>
      </c>
      <c r="F109" s="1">
        <v>5922318</v>
      </c>
      <c r="G109" s="2">
        <f>Table3[[#This Row],[Youtube]]/F102-1</f>
        <v>2.0201910579504601E-2</v>
      </c>
      <c r="H109" s="1">
        <v>2412796</v>
      </c>
      <c r="I109" s="2">
        <f>Table3[[#This Row],[Twitter]]/H102-1</f>
        <v>2.0201960407912223E-2</v>
      </c>
      <c r="J109" s="1">
        <v>5702973</v>
      </c>
      <c r="K109" s="2">
        <f>Table3[[#This Row],[Others]]/J102-1</f>
        <v>2.0201991290585752E-2</v>
      </c>
      <c r="L109" s="1">
        <f>SUM(Table3[[#This Row],[Facebook]],Table3[[#This Row],[Youtube]],Table3[[#This Row],[Twitter]],Table3[[#This Row],[Others]])</f>
        <v>21934511</v>
      </c>
      <c r="M109" s="2">
        <f>Table3[[#This Row],[Total]]/L102-1</f>
        <v>2.0201937045509322E-2</v>
      </c>
    </row>
    <row r="110" spans="2:13" x14ac:dyDescent="0.2">
      <c r="B110" s="15">
        <v>43573</v>
      </c>
      <c r="C110" s="39" t="str">
        <f>TEXT(Table3[[#This Row],[Date]],"dddd")</f>
        <v>Thursday</v>
      </c>
      <c r="D110" s="1">
        <v>8209154</v>
      </c>
      <c r="E110" s="2">
        <f>Table3[[#This Row],[Facebook]]/D103-1</f>
        <v>0.10526312954991912</v>
      </c>
      <c r="F110" s="1">
        <v>6156866</v>
      </c>
      <c r="G110" s="2">
        <f>Table3[[#This Row],[Youtube]]/F103-1</f>
        <v>0.10526331851538551</v>
      </c>
      <c r="H110" s="1">
        <v>2508352</v>
      </c>
      <c r="I110" s="2">
        <f>Table3[[#This Row],[Twitter]]/H103-1</f>
        <v>0.10526283321774055</v>
      </c>
      <c r="J110" s="1">
        <v>5928833</v>
      </c>
      <c r="K110" s="2">
        <f>Table3[[#This Row],[Others]]/J103-1</f>
        <v>0.10526300090805996</v>
      </c>
      <c r="L110" s="1">
        <f>SUM(Table3[[#This Row],[Facebook]],Table3[[#This Row],[Youtube]],Table3[[#This Row],[Twitter]],Table3[[#This Row],[Others]])</f>
        <v>22803205</v>
      </c>
      <c r="M110" s="2">
        <f>Table3[[#This Row],[Total]]/L103-1</f>
        <v>0.10526311452716519</v>
      </c>
    </row>
    <row r="111" spans="2:13" x14ac:dyDescent="0.2">
      <c r="B111" s="15">
        <v>43574</v>
      </c>
      <c r="C111" s="40" t="str">
        <f>TEXT(Table3[[#This Row],[Date]],"dddd")</f>
        <v>Friday</v>
      </c>
      <c r="D111" s="1">
        <v>7974607</v>
      </c>
      <c r="E111" s="2">
        <f>Table3[[#This Row],[Facebook]]/D104-1</f>
        <v>7.3684217612520309E-2</v>
      </c>
      <c r="F111" s="1">
        <v>5980955</v>
      </c>
      <c r="G111" s="2">
        <f>Table3[[#This Row],[Youtube]]/F104-1</f>
        <v>7.3684269105611211E-2</v>
      </c>
      <c r="H111" s="1">
        <v>2436685</v>
      </c>
      <c r="I111" s="2">
        <f>Table3[[#This Row],[Twitter]]/H104-1</f>
        <v>7.3683983252418317E-2</v>
      </c>
      <c r="J111" s="1">
        <v>5759438</v>
      </c>
      <c r="K111" s="2">
        <f>Table3[[#This Row],[Others]]/J104-1</f>
        <v>7.3684100635641903E-2</v>
      </c>
      <c r="L111" s="1">
        <f>SUM(Table3[[#This Row],[Facebook]],Table3[[#This Row],[Youtube]],Table3[[#This Row],[Twitter]],Table3[[#This Row],[Others]])</f>
        <v>22151685</v>
      </c>
      <c r="M111" s="2">
        <f>Table3[[#This Row],[Total]]/L104-1</f>
        <v>7.3684175322051626E-2</v>
      </c>
    </row>
    <row r="112" spans="2:13" x14ac:dyDescent="0.2">
      <c r="B112" s="15">
        <v>43575</v>
      </c>
      <c r="C112" s="38" t="str">
        <f>TEXT(Table3[[#This Row],[Date]],"dddd")</f>
        <v>Saturday</v>
      </c>
      <c r="D112" s="1">
        <v>15998707</v>
      </c>
      <c r="E112" s="2">
        <f>Table3[[#This Row],[Facebook]]/D105-1</f>
        <v>3.1250046329429626E-2</v>
      </c>
      <c r="F112" s="1">
        <v>11999030</v>
      </c>
      <c r="G112" s="2">
        <f>Table3[[#This Row],[Youtube]]/F105-1</f>
        <v>3.1250002685764056E-2</v>
      </c>
      <c r="H112" s="1">
        <v>4888493</v>
      </c>
      <c r="I112" s="2">
        <f>Table3[[#This Row],[Twitter]]/H105-1</f>
        <v>3.1249967038347481E-2</v>
      </c>
      <c r="J112" s="1">
        <v>11554621</v>
      </c>
      <c r="K112" s="2">
        <f>Table3[[#This Row],[Others]]/J105-1</f>
        <v>3.1249997210937241E-2</v>
      </c>
      <c r="L112" s="1">
        <f>SUM(Table3[[#This Row],[Facebook]],Table3[[#This Row],[Youtube]],Table3[[#This Row],[Twitter]],Table3[[#This Row],[Others]])</f>
        <v>44440851</v>
      </c>
      <c r="M112" s="2">
        <f>Table3[[#This Row],[Total]]/L105-1</f>
        <v>3.1250013052813275E-2</v>
      </c>
    </row>
    <row r="113" spans="2:13" x14ac:dyDescent="0.2">
      <c r="B113" s="15">
        <v>43576</v>
      </c>
      <c r="C113" s="41" t="str">
        <f>TEXT(Table3[[#This Row],[Date]],"dddd")</f>
        <v>Sunday</v>
      </c>
      <c r="D113" s="1">
        <v>16806722</v>
      </c>
      <c r="E113" s="2">
        <f>Table3[[#This Row],[Facebook]]/D106-1</f>
        <v>0</v>
      </c>
      <c r="F113" s="1">
        <v>12605042</v>
      </c>
      <c r="G113" s="2">
        <f>Table3[[#This Row],[Youtube]]/F106-1</f>
        <v>0</v>
      </c>
      <c r="H113" s="1">
        <v>5135387</v>
      </c>
      <c r="I113" s="2">
        <f>Table3[[#This Row],[Twitter]]/H106-1</f>
        <v>0</v>
      </c>
      <c r="J113" s="1">
        <v>12138188</v>
      </c>
      <c r="K113" s="2">
        <f>Table3[[#This Row],[Others]]/J106-1</f>
        <v>0</v>
      </c>
      <c r="L113" s="1">
        <f>SUM(Table3[[#This Row],[Facebook]],Table3[[#This Row],[Youtube]],Table3[[#This Row],[Twitter]],Table3[[#This Row],[Others]])</f>
        <v>46685339</v>
      </c>
      <c r="M113" s="2">
        <f>Table3[[#This Row],[Total]]/L106-1</f>
        <v>0</v>
      </c>
    </row>
    <row r="114" spans="2:13" x14ac:dyDescent="0.2">
      <c r="B114" s="15">
        <v>43577</v>
      </c>
      <c r="C114" s="29" t="str">
        <f>TEXT(Table3[[#This Row],[Date]],"dddd")</f>
        <v>Monday</v>
      </c>
      <c r="D114" s="1">
        <v>7505512</v>
      </c>
      <c r="E114" s="2">
        <f>Table3[[#This Row],[Facebook]]/D107-1</f>
        <v>-1.0309354476940369E-2</v>
      </c>
      <c r="F114" s="1">
        <v>5629134</v>
      </c>
      <c r="G114" s="2">
        <f>Table3[[#This Row],[Youtube]]/F107-1</f>
        <v>-1.0309310976127528E-2</v>
      </c>
      <c r="H114" s="1">
        <v>2293351</v>
      </c>
      <c r="I114" s="2">
        <f>Table3[[#This Row],[Twitter]]/H107-1</f>
        <v>-1.0309247207885286E-2</v>
      </c>
      <c r="J114" s="1">
        <v>5420648</v>
      </c>
      <c r="K114" s="2">
        <f>Table3[[#This Row],[Others]]/J107-1</f>
        <v>-1.0309263292541115E-2</v>
      </c>
      <c r="L114" s="1">
        <f>SUM(Table3[[#This Row],[Facebook]],Table3[[#This Row],[Youtube]],Table3[[#This Row],[Twitter]],Table3[[#This Row],[Others]])</f>
        <v>20848645</v>
      </c>
      <c r="M114" s="2">
        <f>Table3[[#This Row],[Total]]/L107-1</f>
        <v>-1.0309307224181552E-2</v>
      </c>
    </row>
    <row r="115" spans="2:13" x14ac:dyDescent="0.2">
      <c r="B115" s="15">
        <v>43578</v>
      </c>
      <c r="C115" s="30" t="str">
        <f>TEXT(Table3[[#This Row],[Date]],"dddd")</f>
        <v>Tuesday</v>
      </c>
      <c r="D115" s="1">
        <v>7427330</v>
      </c>
      <c r="E115" s="2">
        <f>Table3[[#This Row],[Facebook]]/D108-1</f>
        <v>-8.6538485189716519E-2</v>
      </c>
      <c r="F115" s="1">
        <v>5570497</v>
      </c>
      <c r="G115" s="2">
        <f>Table3[[#This Row],[Youtube]]/F108-1</f>
        <v>-8.6538567180733938E-2</v>
      </c>
      <c r="H115" s="1">
        <v>2269462</v>
      </c>
      <c r="I115" s="2">
        <f>Table3[[#This Row],[Twitter]]/H108-1</f>
        <v>-8.6538217715457999E-2</v>
      </c>
      <c r="J115" s="1">
        <v>5364183</v>
      </c>
      <c r="K115" s="2">
        <f>Table3[[#This Row],[Others]]/J108-1</f>
        <v>-8.6538343646038518E-2</v>
      </c>
      <c r="L115" s="1">
        <f>SUM(Table3[[#This Row],[Facebook]],Table3[[#This Row],[Youtube]],Table3[[#This Row],[Twitter]],Table3[[#This Row],[Others]])</f>
        <v>20631472</v>
      </c>
      <c r="M115" s="2">
        <f>Table3[[#This Row],[Total]]/L108-1</f>
        <v>-8.6538441103775954E-2</v>
      </c>
    </row>
    <row r="116" spans="2:13" x14ac:dyDescent="0.2">
      <c r="B116" s="15">
        <v>43579</v>
      </c>
      <c r="C116" s="27" t="str">
        <f>TEXT(Table3[[#This Row],[Date]],"dddd")</f>
        <v>Wednesday</v>
      </c>
      <c r="D116" s="1">
        <v>7818242</v>
      </c>
      <c r="E116" s="2">
        <f>Table3[[#This Row],[Facebook]]/D109-1</f>
        <v>-9.9009374369968262E-3</v>
      </c>
      <c r="F116" s="1">
        <v>5863681</v>
      </c>
      <c r="G116" s="2">
        <f>Table3[[#This Row],[Youtube]]/F109-1</f>
        <v>-9.9010218633988067E-3</v>
      </c>
      <c r="H116" s="1">
        <v>2388907</v>
      </c>
      <c r="I116" s="2">
        <f>Table3[[#This Row],[Twitter]]/H109-1</f>
        <v>-9.9009613742728764E-3</v>
      </c>
      <c r="J116" s="1">
        <v>5646508</v>
      </c>
      <c r="K116" s="2">
        <f>Table3[[#This Row],[Others]]/J109-1</f>
        <v>-9.9009762101276433E-3</v>
      </c>
      <c r="L116" s="1">
        <f>SUM(Table3[[#This Row],[Facebook]],Table3[[#This Row],[Youtube]],Table3[[#This Row],[Twitter]],Table3[[#This Row],[Others]])</f>
        <v>21717338</v>
      </c>
      <c r="M116" s="2">
        <f>Table3[[#This Row],[Total]]/L109-1</f>
        <v>-9.9009729462398166E-3</v>
      </c>
    </row>
    <row r="117" spans="2:13" x14ac:dyDescent="0.2">
      <c r="B117" s="15">
        <v>43580</v>
      </c>
      <c r="C117" s="39" t="str">
        <f>TEXT(Table3[[#This Row],[Date]],"dddd")</f>
        <v>Thursday</v>
      </c>
      <c r="D117" s="1">
        <v>8209154</v>
      </c>
      <c r="E117" s="2">
        <f>Table3[[#This Row],[Facebook]]/D110-1</f>
        <v>0</v>
      </c>
      <c r="F117" s="1">
        <v>6156866</v>
      </c>
      <c r="G117" s="2">
        <f>Table3[[#This Row],[Youtube]]/F110-1</f>
        <v>0</v>
      </c>
      <c r="H117" s="1">
        <v>2508352</v>
      </c>
      <c r="I117" s="2">
        <f>Table3[[#This Row],[Twitter]]/H110-1</f>
        <v>0</v>
      </c>
      <c r="J117" s="1">
        <v>5928833</v>
      </c>
      <c r="K117" s="2">
        <f>Table3[[#This Row],[Others]]/J110-1</f>
        <v>0</v>
      </c>
      <c r="L117" s="1">
        <f>SUM(Table3[[#This Row],[Facebook]],Table3[[#This Row],[Youtube]],Table3[[#This Row],[Twitter]],Table3[[#This Row],[Others]])</f>
        <v>22803205</v>
      </c>
      <c r="M117" s="2">
        <f>Table3[[#This Row],[Total]]/L110-1</f>
        <v>0</v>
      </c>
    </row>
    <row r="118" spans="2:13" x14ac:dyDescent="0.2">
      <c r="B118" s="15">
        <v>43581</v>
      </c>
      <c r="C118" s="40" t="str">
        <f>TEXT(Table3[[#This Row],[Date]],"dddd")</f>
        <v>Friday</v>
      </c>
      <c r="D118" s="1">
        <v>7974607</v>
      </c>
      <c r="E118" s="2">
        <f>Table3[[#This Row],[Facebook]]/D111-1</f>
        <v>0</v>
      </c>
      <c r="F118" s="1">
        <v>5980955</v>
      </c>
      <c r="G118" s="2">
        <f>Table3[[#This Row],[Youtube]]/F111-1</f>
        <v>0</v>
      </c>
      <c r="H118" s="1">
        <v>2436685</v>
      </c>
      <c r="I118" s="2">
        <f>Table3[[#This Row],[Twitter]]/H111-1</f>
        <v>0</v>
      </c>
      <c r="J118" s="1">
        <v>5759438</v>
      </c>
      <c r="K118" s="2">
        <f>Table3[[#This Row],[Others]]/J111-1</f>
        <v>0</v>
      </c>
      <c r="L118" s="1">
        <f>SUM(Table3[[#This Row],[Facebook]],Table3[[#This Row],[Youtube]],Table3[[#This Row],[Twitter]],Table3[[#This Row],[Others]])</f>
        <v>22151685</v>
      </c>
      <c r="M118" s="2">
        <f>Table3[[#This Row],[Total]]/L111-1</f>
        <v>0</v>
      </c>
    </row>
    <row r="119" spans="2:13" x14ac:dyDescent="0.2">
      <c r="B119" s="15">
        <v>43582</v>
      </c>
      <c r="C119" s="38" t="str">
        <f>TEXT(Table3[[#This Row],[Date]],"dddd")</f>
        <v>Saturday</v>
      </c>
      <c r="D119" s="1">
        <v>16968325</v>
      </c>
      <c r="E119" s="2">
        <f>Table3[[#This Row],[Facebook]]/D112-1</f>
        <v>6.0606022724211339E-2</v>
      </c>
      <c r="F119" s="1">
        <v>12726244</v>
      </c>
      <c r="G119" s="2">
        <f>Table3[[#This Row],[Youtube]]/F112-1</f>
        <v>6.0606065656974017E-2</v>
      </c>
      <c r="H119" s="1">
        <v>5184766</v>
      </c>
      <c r="I119" s="2">
        <f>Table3[[#This Row],[Twitter]]/H112-1</f>
        <v>6.0606203179589313E-2</v>
      </c>
      <c r="J119" s="1">
        <v>12254901</v>
      </c>
      <c r="K119" s="2">
        <f>Table3[[#This Row],[Others]]/J112-1</f>
        <v>6.060605536088115E-2</v>
      </c>
      <c r="L119" s="1">
        <f>SUM(Table3[[#This Row],[Facebook]],Table3[[#This Row],[Youtube]],Table3[[#This Row],[Twitter]],Table3[[#This Row],[Others]])</f>
        <v>47134236</v>
      </c>
      <c r="M119" s="2">
        <f>Table3[[#This Row],[Total]]/L112-1</f>
        <v>6.0606062651680448E-2</v>
      </c>
    </row>
    <row r="120" spans="2:13" x14ac:dyDescent="0.2">
      <c r="B120" s="15">
        <v>43583</v>
      </c>
      <c r="C120" s="41" t="str">
        <f>TEXT(Table3[[#This Row],[Date]],"dddd")</f>
        <v>Sunday</v>
      </c>
      <c r="D120" s="1">
        <v>16645119</v>
      </c>
      <c r="E120" s="2">
        <f>Table3[[#This Row],[Facebook]]/D113-1</f>
        <v>-9.6153788942305862E-3</v>
      </c>
      <c r="F120" s="1">
        <v>12483839</v>
      </c>
      <c r="G120" s="2">
        <f>Table3[[#This Row],[Youtube]]/F113-1</f>
        <v>-9.6154380128206096E-3</v>
      </c>
      <c r="H120" s="1">
        <v>5086008</v>
      </c>
      <c r="I120" s="2">
        <f>Table3[[#This Row],[Twitter]]/H113-1</f>
        <v>-9.6154389143408014E-3</v>
      </c>
      <c r="J120" s="1">
        <v>12021475</v>
      </c>
      <c r="K120" s="2">
        <f>Table3[[#This Row],[Others]]/J113-1</f>
        <v>-9.6153560976317554E-3</v>
      </c>
      <c r="L120" s="1">
        <f>SUM(Table3[[#This Row],[Facebook]],Table3[[#This Row],[Youtube]],Table3[[#This Row],[Twitter]],Table3[[#This Row],[Others]])</f>
        <v>46236441</v>
      </c>
      <c r="M120" s="2">
        <f>Table3[[#This Row],[Total]]/L113-1</f>
        <v>-9.6153955313466044E-3</v>
      </c>
    </row>
    <row r="121" spans="2:13" x14ac:dyDescent="0.2">
      <c r="B121" s="15">
        <v>43584</v>
      </c>
      <c r="C121" s="29" t="str">
        <f>TEXT(Table3[[#This Row],[Date]],"dddd")</f>
        <v>Monday</v>
      </c>
      <c r="D121" s="1">
        <v>7427330</v>
      </c>
      <c r="E121" s="2">
        <f>Table3[[#This Row],[Facebook]]/D114-1</f>
        <v>-1.0416611151910726E-2</v>
      </c>
      <c r="F121" s="1">
        <v>5570497</v>
      </c>
      <c r="G121" s="2">
        <f>Table3[[#This Row],[Youtube]]/F114-1</f>
        <v>-1.0416699975520194E-2</v>
      </c>
      <c r="H121" s="1">
        <v>2269462</v>
      </c>
      <c r="I121" s="2">
        <f>Table3[[#This Row],[Twitter]]/H114-1</f>
        <v>-1.0416634871853403E-2</v>
      </c>
      <c r="J121" s="1">
        <v>5364183</v>
      </c>
      <c r="K121" s="2">
        <f>Table3[[#This Row],[Others]]/J114-1</f>
        <v>-1.0416651293350898E-2</v>
      </c>
      <c r="L121" s="1">
        <f>SUM(Table3[[#This Row],[Facebook]],Table3[[#This Row],[Youtube]],Table3[[#This Row],[Twitter]],Table3[[#This Row],[Others]])</f>
        <v>20631472</v>
      </c>
      <c r="M121" s="2">
        <f>Table3[[#This Row],[Total]]/L114-1</f>
        <v>-1.0416648180253452E-2</v>
      </c>
    </row>
    <row r="122" spans="2:13" x14ac:dyDescent="0.2">
      <c r="B122" s="15">
        <v>43585</v>
      </c>
      <c r="C122" s="30" t="str">
        <f>TEXT(Table3[[#This Row],[Date]],"dddd")</f>
        <v>Tuesday</v>
      </c>
      <c r="D122" s="1">
        <v>7583695</v>
      </c>
      <c r="E122" s="2">
        <f>Table3[[#This Row],[Facebook]]/D115-1</f>
        <v>2.1052652837560748E-2</v>
      </c>
      <c r="F122" s="1">
        <v>5687771</v>
      </c>
      <c r="G122" s="2">
        <f>Table3[[#This Row],[Youtube]]/F115-1</f>
        <v>2.1052699606516345E-2</v>
      </c>
      <c r="H122" s="1">
        <v>2317240</v>
      </c>
      <c r="I122" s="2">
        <f>Table3[[#This Row],[Twitter]]/H115-1</f>
        <v>2.1052566643548154E-2</v>
      </c>
      <c r="J122" s="1">
        <v>5477113</v>
      </c>
      <c r="K122" s="2">
        <f>Table3[[#This Row],[Others]]/J115-1</f>
        <v>2.1052600181612036E-2</v>
      </c>
      <c r="L122" s="1">
        <f>SUM(Table3[[#This Row],[Facebook]],Table3[[#This Row],[Youtube]],Table3[[#This Row],[Twitter]],Table3[[#This Row],[Others]])</f>
        <v>21065819</v>
      </c>
      <c r="M122" s="2">
        <f>Table3[[#This Row],[Total]]/L115-1</f>
        <v>2.1052642293288626E-2</v>
      </c>
    </row>
    <row r="123" spans="2:13" x14ac:dyDescent="0.2">
      <c r="B123" s="15">
        <v>43586</v>
      </c>
      <c r="C123" s="27" t="str">
        <f>TEXT(Table3[[#This Row],[Date]],"dddd")</f>
        <v>Wednesday</v>
      </c>
      <c r="D123" s="1">
        <v>8209154</v>
      </c>
      <c r="E123" s="2">
        <f>Table3[[#This Row],[Facebook]]/D116-1</f>
        <v>4.9999987209400798E-2</v>
      </c>
      <c r="F123" s="1">
        <v>6156866</v>
      </c>
      <c r="G123" s="2">
        <f>Table3[[#This Row],[Youtube]]/F116-1</f>
        <v>5.0000162014270488E-2</v>
      </c>
      <c r="H123" s="1">
        <v>2508352</v>
      </c>
      <c r="I123" s="2">
        <f>Table3[[#This Row],[Twitter]]/H116-1</f>
        <v>4.9999853489482771E-2</v>
      </c>
      <c r="J123" s="1">
        <v>5928833</v>
      </c>
      <c r="K123" s="2">
        <f>Table3[[#This Row],[Others]]/J116-1</f>
        <v>4.9999929159756817E-2</v>
      </c>
      <c r="L123" s="1">
        <f>SUM(Table3[[#This Row],[Facebook]],Table3[[#This Row],[Youtube]],Table3[[#This Row],[Twitter]],Table3[[#This Row],[Others]])</f>
        <v>22803205</v>
      </c>
      <c r="M123" s="2">
        <f>Table3[[#This Row],[Total]]/L116-1</f>
        <v>5.0000004604615844E-2</v>
      </c>
    </row>
    <row r="124" spans="2:13" x14ac:dyDescent="0.2">
      <c r="B124" s="15">
        <v>43587</v>
      </c>
      <c r="C124" s="39" t="str">
        <f>TEXT(Table3[[#This Row],[Date]],"dddd")</f>
        <v>Thursday</v>
      </c>
      <c r="D124" s="1">
        <v>7661877</v>
      </c>
      <c r="E124" s="2">
        <f>Table3[[#This Row],[Facebook]]/D117-1</f>
        <v>-6.6666674787682179E-2</v>
      </c>
      <c r="F124" s="1">
        <v>5746408</v>
      </c>
      <c r="G124" s="2">
        <f>Table3[[#This Row],[Youtube]]/F117-1</f>
        <v>-6.6666709978745686E-2</v>
      </c>
      <c r="H124" s="1">
        <v>2341129</v>
      </c>
      <c r="I124" s="2">
        <f>Table3[[#This Row],[Twitter]]/H117-1</f>
        <v>-6.666648062153957E-2</v>
      </c>
      <c r="J124" s="1">
        <v>5533578</v>
      </c>
      <c r="K124" s="2">
        <f>Table3[[#This Row],[Others]]/J117-1</f>
        <v>-6.6666576710796233E-2</v>
      </c>
      <c r="L124" s="1">
        <f>SUM(Table3[[#This Row],[Facebook]],Table3[[#This Row],[Youtube]],Table3[[#This Row],[Twitter]],Table3[[#This Row],[Others]])</f>
        <v>21282992</v>
      </c>
      <c r="M124" s="2">
        <f>Table3[[#This Row],[Total]]/L117-1</f>
        <v>-6.6666637431010201E-2</v>
      </c>
    </row>
    <row r="125" spans="2:13" x14ac:dyDescent="0.2">
      <c r="B125" s="15">
        <v>43588</v>
      </c>
      <c r="C125" s="40" t="str">
        <f>TEXT(Table3[[#This Row],[Date]],"dddd")</f>
        <v>Friday</v>
      </c>
      <c r="D125" s="1">
        <v>7505512</v>
      </c>
      <c r="E125" s="2">
        <f>Table3[[#This Row],[Facebook]]/D118-1</f>
        <v>-5.8823588422601936E-2</v>
      </c>
      <c r="F125" s="1">
        <v>5629134</v>
      </c>
      <c r="G125" s="2">
        <f>Table3[[#This Row],[Youtube]]/F118-1</f>
        <v>-5.8823549082044568E-2</v>
      </c>
      <c r="H125" s="1">
        <v>2293351</v>
      </c>
      <c r="I125" s="2">
        <f>Table3[[#This Row],[Twitter]]/H118-1</f>
        <v>-5.8823360426152771E-2</v>
      </c>
      <c r="J125" s="1">
        <v>5420648</v>
      </c>
      <c r="K125" s="2">
        <f>Table3[[#This Row],[Others]]/J118-1</f>
        <v>-5.8823447704446141E-2</v>
      </c>
      <c r="L125" s="1">
        <f>SUM(Table3[[#This Row],[Facebook]],Table3[[#This Row],[Youtube]],Table3[[#This Row],[Twitter]],Table3[[#This Row],[Others]])</f>
        <v>20848645</v>
      </c>
      <c r="M125" s="2">
        <f>Table3[[#This Row],[Total]]/L118-1</f>
        <v>-5.8823516134325682E-2</v>
      </c>
    </row>
    <row r="126" spans="2:13" x14ac:dyDescent="0.2">
      <c r="B126" s="15">
        <v>43589</v>
      </c>
      <c r="C126" s="38" t="str">
        <f>TEXT(Table3[[#This Row],[Date]],"dddd")</f>
        <v>Saturday</v>
      </c>
      <c r="D126" s="1">
        <v>15513897</v>
      </c>
      <c r="E126" s="2">
        <f>Table3[[#This Row],[Facebook]]/D119-1</f>
        <v>-8.5714294133333757E-2</v>
      </c>
      <c r="F126" s="1">
        <v>11635423</v>
      </c>
      <c r="G126" s="2">
        <f>Table3[[#This Row],[Youtube]]/F119-1</f>
        <v>-8.5714292449523999E-2</v>
      </c>
      <c r="H126" s="1">
        <v>4740357</v>
      </c>
      <c r="I126" s="2">
        <f>Table3[[#This Row],[Twitter]]/H119-1</f>
        <v>-8.5714379395328555E-2</v>
      </c>
      <c r="J126" s="1">
        <v>11204481</v>
      </c>
      <c r="K126" s="2">
        <f>Table3[[#This Row],[Others]]/J119-1</f>
        <v>-8.5714278719999482E-2</v>
      </c>
      <c r="L126" s="1">
        <f>SUM(Table3[[#This Row],[Facebook]],Table3[[#This Row],[Youtube]],Table3[[#This Row],[Twitter]],Table3[[#This Row],[Others]])</f>
        <v>43094158</v>
      </c>
      <c r="M126" s="2">
        <f>Table3[[#This Row],[Total]]/L119-1</f>
        <v>-8.5714299050057785E-2</v>
      </c>
    </row>
    <row r="127" spans="2:13" x14ac:dyDescent="0.2">
      <c r="B127" s="15">
        <v>43590</v>
      </c>
      <c r="C127" s="41" t="str">
        <f>TEXT(Table3[[#This Row],[Date]],"dddd")</f>
        <v>Sunday</v>
      </c>
      <c r="D127" s="1">
        <v>15837104</v>
      </c>
      <c r="E127" s="2">
        <f>Table3[[#This Row],[Facebook]]/D120-1</f>
        <v>-4.8543660156469937E-2</v>
      </c>
      <c r="F127" s="1">
        <v>11877828</v>
      </c>
      <c r="G127" s="2">
        <f>Table3[[#This Row],[Youtube]]/F120-1</f>
        <v>-4.8543641102708923E-2</v>
      </c>
      <c r="H127" s="1">
        <v>4839115</v>
      </c>
      <c r="I127" s="2">
        <f>Table3[[#This Row],[Twitter]]/H120-1</f>
        <v>-4.8543572876802443E-2</v>
      </c>
      <c r="J127" s="1">
        <v>11437908</v>
      </c>
      <c r="K127" s="2">
        <f>Table3[[#This Row],[Others]]/J120-1</f>
        <v>-4.8543710318409317E-2</v>
      </c>
      <c r="L127" s="1">
        <f>SUM(Table3[[#This Row],[Facebook]],Table3[[#This Row],[Youtube]],Table3[[#This Row],[Twitter]],Table3[[#This Row],[Others]])</f>
        <v>43991955</v>
      </c>
      <c r="M127" s="2">
        <f>Table3[[#This Row],[Total]]/L120-1</f>
        <v>-4.8543658453296556E-2</v>
      </c>
    </row>
    <row r="128" spans="2:13" x14ac:dyDescent="0.2">
      <c r="B128" s="15">
        <v>43591</v>
      </c>
      <c r="C128" s="29" t="str">
        <f>TEXT(Table3[[#This Row],[Date]],"dddd")</f>
        <v>Monday</v>
      </c>
      <c r="D128" s="1">
        <v>7818242</v>
      </c>
      <c r="E128" s="2">
        <f>Table3[[#This Row],[Facebook]]/D121-1</f>
        <v>5.2631564774959561E-2</v>
      </c>
      <c r="F128" s="1">
        <v>5863681</v>
      </c>
      <c r="G128" s="2">
        <f>Table3[[#This Row],[Youtube]]/F121-1</f>
        <v>5.2631569499094866E-2</v>
      </c>
      <c r="H128" s="1">
        <v>2388907</v>
      </c>
      <c r="I128" s="2">
        <f>Table3[[#This Row],[Twitter]]/H121-1</f>
        <v>5.2631416608870385E-2</v>
      </c>
      <c r="J128" s="1">
        <v>5646508</v>
      </c>
      <c r="K128" s="2">
        <f>Table3[[#This Row],[Others]]/J121-1</f>
        <v>5.2631500454030089E-2</v>
      </c>
      <c r="L128" s="1">
        <f>SUM(Table3[[#This Row],[Facebook]],Table3[[#This Row],[Youtube]],Table3[[#This Row],[Twitter]],Table3[[#This Row],[Others]])</f>
        <v>21717338</v>
      </c>
      <c r="M128" s="2">
        <f>Table3[[#This Row],[Total]]/L121-1</f>
        <v>5.2631533028763E-2</v>
      </c>
    </row>
    <row r="129" spans="2:13" x14ac:dyDescent="0.2">
      <c r="B129" s="15">
        <v>43592</v>
      </c>
      <c r="C129" s="30" t="str">
        <f>TEXT(Table3[[#This Row],[Date]],"dddd")</f>
        <v>Tuesday</v>
      </c>
      <c r="D129" s="1">
        <v>7974607</v>
      </c>
      <c r="E129" s="2">
        <f>Table3[[#This Row],[Facebook]]/D122-1</f>
        <v>5.15463767991724E-2</v>
      </c>
      <c r="F129" s="1">
        <v>5980955</v>
      </c>
      <c r="G129" s="2">
        <f>Table3[[#This Row],[Youtube]]/F122-1</f>
        <v>5.1546379064839387E-2</v>
      </c>
      <c r="H129" s="1">
        <v>2436685</v>
      </c>
      <c r="I129" s="2">
        <f>Table3[[#This Row],[Twitter]]/H122-1</f>
        <v>5.1546236039426319E-2</v>
      </c>
      <c r="J129" s="1">
        <v>5759438</v>
      </c>
      <c r="K129" s="2">
        <f>Table3[[#This Row],[Others]]/J122-1</f>
        <v>5.154631646270591E-2</v>
      </c>
      <c r="L129" s="1">
        <f>SUM(Table3[[#This Row],[Facebook]],Table3[[#This Row],[Youtube]],Table3[[#This Row],[Twitter]],Table3[[#This Row],[Others]])</f>
        <v>22151685</v>
      </c>
      <c r="M129" s="2">
        <f>Table3[[#This Row],[Total]]/L122-1</f>
        <v>5.154634623984955E-2</v>
      </c>
    </row>
    <row r="130" spans="2:13" x14ac:dyDescent="0.2">
      <c r="B130" s="15">
        <v>43593</v>
      </c>
      <c r="C130" s="27" t="str">
        <f>TEXT(Table3[[#This Row],[Date]],"dddd")</f>
        <v>Wednesday</v>
      </c>
      <c r="D130" s="1">
        <v>8209154</v>
      </c>
      <c r="E130" s="2">
        <f>Table3[[#This Row],[Facebook]]/D123-1</f>
        <v>0</v>
      </c>
      <c r="F130" s="1">
        <v>6156866</v>
      </c>
      <c r="G130" s="2">
        <f>Table3[[#This Row],[Youtube]]/F123-1</f>
        <v>0</v>
      </c>
      <c r="H130" s="1">
        <v>2508352</v>
      </c>
      <c r="I130" s="2">
        <f>Table3[[#This Row],[Twitter]]/H123-1</f>
        <v>0</v>
      </c>
      <c r="J130" s="1">
        <v>5928833</v>
      </c>
      <c r="K130" s="2">
        <f>Table3[[#This Row],[Others]]/J123-1</f>
        <v>0</v>
      </c>
      <c r="L130" s="1">
        <f>SUM(Table3[[#This Row],[Facebook]],Table3[[#This Row],[Youtube]],Table3[[#This Row],[Twitter]],Table3[[#This Row],[Others]])</f>
        <v>22803205</v>
      </c>
      <c r="M130" s="2">
        <f>Table3[[#This Row],[Total]]/L123-1</f>
        <v>0</v>
      </c>
    </row>
    <row r="131" spans="2:13" x14ac:dyDescent="0.2">
      <c r="B131" s="15">
        <v>43594</v>
      </c>
      <c r="C131" s="39" t="str">
        <f>TEXT(Table3[[#This Row],[Date]],"dddd")</f>
        <v>Thursday</v>
      </c>
      <c r="D131" s="1">
        <v>7583695</v>
      </c>
      <c r="E131" s="2">
        <f>Table3[[#This Row],[Facebook]]/D124-1</f>
        <v>-1.0204027028886009E-2</v>
      </c>
      <c r="F131" s="1">
        <v>5687771</v>
      </c>
      <c r="G131" s="2">
        <f>Table3[[#This Row],[Youtube]]/F124-1</f>
        <v>-1.0204113595832398E-2</v>
      </c>
      <c r="H131" s="1">
        <v>2317240</v>
      </c>
      <c r="I131" s="2">
        <f>Table3[[#This Row],[Twitter]]/H124-1</f>
        <v>-1.0204051122343127E-2</v>
      </c>
      <c r="J131" s="1">
        <v>5477113</v>
      </c>
      <c r="K131" s="2">
        <f>Table3[[#This Row],[Others]]/J124-1</f>
        <v>-1.0204066880416196E-2</v>
      </c>
      <c r="L131" s="1">
        <f>SUM(Table3[[#This Row],[Facebook]],Table3[[#This Row],[Youtube]],Table3[[#This Row],[Twitter]],Table3[[#This Row],[Others]])</f>
        <v>21065819</v>
      </c>
      <c r="M131" s="2">
        <f>Table3[[#This Row],[Total]]/L124-1</f>
        <v>-1.020406341364033E-2</v>
      </c>
    </row>
    <row r="132" spans="2:13" x14ac:dyDescent="0.2">
      <c r="B132" s="15">
        <v>43595</v>
      </c>
      <c r="C132" s="40" t="str">
        <f>TEXT(Table3[[#This Row],[Date]],"dddd")</f>
        <v>Friday</v>
      </c>
      <c r="D132" s="1">
        <v>7583695</v>
      </c>
      <c r="E132" s="2">
        <f>Table3[[#This Row],[Facebook]]/D125-1</f>
        <v>1.0416744387324872E-2</v>
      </c>
      <c r="F132" s="1">
        <v>5687771</v>
      </c>
      <c r="G132" s="2">
        <f>Table3[[#This Row],[Youtube]]/F125-1</f>
        <v>1.0416699975520194E-2</v>
      </c>
      <c r="H132" s="1">
        <v>2317240</v>
      </c>
      <c r="I132" s="2">
        <f>Table3[[#This Row],[Twitter]]/H125-1</f>
        <v>1.0416634871853514E-2</v>
      </c>
      <c r="J132" s="1">
        <v>5477113</v>
      </c>
      <c r="K132" s="2">
        <f>Table3[[#This Row],[Others]]/J125-1</f>
        <v>1.0416651293351009E-2</v>
      </c>
      <c r="L132" s="1">
        <f>SUM(Table3[[#This Row],[Facebook]],Table3[[#This Row],[Youtube]],Table3[[#This Row],[Twitter]],Table3[[#This Row],[Others]])</f>
        <v>21065819</v>
      </c>
      <c r="M132" s="2">
        <f>Table3[[#This Row],[Total]]/L125-1</f>
        <v>1.0416696145001181E-2</v>
      </c>
    </row>
    <row r="133" spans="2:13" x14ac:dyDescent="0.2">
      <c r="B133" s="15">
        <v>43596</v>
      </c>
      <c r="C133" s="38" t="str">
        <f>TEXT(Table3[[#This Row],[Date]],"dddd")</f>
        <v>Saturday</v>
      </c>
      <c r="D133" s="1">
        <v>16483516</v>
      </c>
      <c r="E133" s="2">
        <f>Table3[[#This Row],[Facebook]]/D126-1</f>
        <v>6.2500028200522362E-2</v>
      </c>
      <c r="F133" s="1">
        <v>12362637</v>
      </c>
      <c r="G133" s="2">
        <f>Table3[[#This Row],[Youtube]]/F126-1</f>
        <v>6.2500005371527889E-2</v>
      </c>
      <c r="H133" s="1">
        <v>5036630</v>
      </c>
      <c r="I133" s="2">
        <f>Table3[[#This Row],[Twitter]]/H126-1</f>
        <v>6.2500145031270771E-2</v>
      </c>
      <c r="J133" s="1">
        <v>11904761</v>
      </c>
      <c r="K133" s="2">
        <f>Table3[[#This Row],[Others]]/J126-1</f>
        <v>6.2499994421874705E-2</v>
      </c>
      <c r="L133" s="1">
        <f>SUM(Table3[[#This Row],[Facebook]],Table3[[#This Row],[Youtube]],Table3[[#This Row],[Twitter]],Table3[[#This Row],[Others]])</f>
        <v>45787544</v>
      </c>
      <c r="M133" s="2">
        <f>Table3[[#This Row],[Total]]/L126-1</f>
        <v>6.2500026105626771E-2</v>
      </c>
    </row>
    <row r="134" spans="2:13" x14ac:dyDescent="0.2">
      <c r="B134" s="15">
        <v>43597</v>
      </c>
      <c r="C134" s="41" t="str">
        <f>TEXT(Table3[[#This Row],[Date]],"dddd")</f>
        <v>Sunday</v>
      </c>
      <c r="D134" s="1">
        <v>15352294</v>
      </c>
      <c r="E134" s="2">
        <f>Table3[[#This Row],[Facebook]]/D127-1</f>
        <v>-3.061228871137045E-2</v>
      </c>
      <c r="F134" s="1">
        <v>11514221</v>
      </c>
      <c r="G134" s="2">
        <f>Table3[[#This Row],[Youtube]]/F127-1</f>
        <v>-3.0612246616132155E-2</v>
      </c>
      <c r="H134" s="1">
        <v>4690978</v>
      </c>
      <c r="I134" s="2">
        <f>Table3[[#This Row],[Twitter]]/H127-1</f>
        <v>-3.061241569997819E-2</v>
      </c>
      <c r="J134" s="1">
        <v>11087768</v>
      </c>
      <c r="K134" s="2">
        <f>Table3[[#This Row],[Others]]/J127-1</f>
        <v>-3.0612241329445955E-2</v>
      </c>
      <c r="L134" s="1">
        <f>SUM(Table3[[#This Row],[Facebook]],Table3[[#This Row],[Youtube]],Table3[[#This Row],[Twitter]],Table3[[#This Row],[Others]])</f>
        <v>42645261</v>
      </c>
      <c r="M134" s="2">
        <f>Table3[[#This Row],[Total]]/L127-1</f>
        <v>-3.061227899510266E-2</v>
      </c>
    </row>
    <row r="135" spans="2:13" x14ac:dyDescent="0.2">
      <c r="B135" s="15">
        <v>43598</v>
      </c>
      <c r="C135" s="29" t="str">
        <f>TEXT(Table3[[#This Row],[Date]],"dddd")</f>
        <v>Monday</v>
      </c>
      <c r="D135" s="1">
        <v>7505512</v>
      </c>
      <c r="E135" s="2">
        <f>Table3[[#This Row],[Facebook]]/D128-1</f>
        <v>-4.0000040929917491E-2</v>
      </c>
      <c r="F135" s="1">
        <v>5629134</v>
      </c>
      <c r="G135" s="2">
        <f>Table3[[#This Row],[Youtube]]/F128-1</f>
        <v>-3.9999959070079028E-2</v>
      </c>
      <c r="H135" s="1">
        <v>2293351</v>
      </c>
      <c r="I135" s="2">
        <f>Table3[[#This Row],[Twitter]]/H128-1</f>
        <v>-3.9999882791586283E-2</v>
      </c>
      <c r="J135" s="1">
        <v>5420648</v>
      </c>
      <c r="K135" s="2">
        <f>Table3[[#This Row],[Others]]/J128-1</f>
        <v>-3.9999943327805432E-2</v>
      </c>
      <c r="L135" s="1">
        <f>SUM(Table3[[#This Row],[Facebook]],Table3[[#This Row],[Youtube]],Table3[[#This Row],[Twitter]],Table3[[#This Row],[Others]])</f>
        <v>20848645</v>
      </c>
      <c r="M135" s="2">
        <f>Table3[[#This Row],[Total]]/L128-1</f>
        <v>-3.9999976055997255E-2</v>
      </c>
    </row>
    <row r="136" spans="2:13" x14ac:dyDescent="0.2">
      <c r="B136" s="15">
        <v>43599</v>
      </c>
      <c r="C136" s="30" t="str">
        <f>TEXT(Table3[[#This Row],[Date]],"dddd")</f>
        <v>Tuesday</v>
      </c>
      <c r="D136" s="1">
        <v>8209154</v>
      </c>
      <c r="E136" s="2">
        <f>Table3[[#This Row],[Facebook]]/D129-1</f>
        <v>2.9411731512286376E-2</v>
      </c>
      <c r="F136" s="1">
        <v>6156866</v>
      </c>
      <c r="G136" s="2">
        <f>Table3[[#This Row],[Youtube]]/F129-1</f>
        <v>2.9411858139711811E-2</v>
      </c>
      <c r="H136" s="1">
        <v>2508352</v>
      </c>
      <c r="I136" s="2">
        <f>Table3[[#This Row],[Twitter]]/H129-1</f>
        <v>2.9411680213076385E-2</v>
      </c>
      <c r="J136" s="1">
        <v>5928833</v>
      </c>
      <c r="K136" s="2">
        <f>Table3[[#This Row],[Others]]/J129-1</f>
        <v>2.9411723852223126E-2</v>
      </c>
      <c r="L136" s="1">
        <f>SUM(Table3[[#This Row],[Facebook]],Table3[[#This Row],[Youtube]],Table3[[#This Row],[Twitter]],Table3[[#This Row],[Others]])</f>
        <v>22803205</v>
      </c>
      <c r="M136" s="2">
        <f>Table3[[#This Row],[Total]]/L129-1</f>
        <v>2.9411758067162896E-2</v>
      </c>
    </row>
    <row r="137" spans="2:13" x14ac:dyDescent="0.2">
      <c r="B137" s="15">
        <v>43600</v>
      </c>
      <c r="C137" s="27" t="str">
        <f>TEXT(Table3[[#This Row],[Date]],"dddd")</f>
        <v>Wednesday</v>
      </c>
      <c r="D137" s="1">
        <v>7896424</v>
      </c>
      <c r="E137" s="2">
        <f>Table3[[#This Row],[Facebook]]/D130-1</f>
        <v>-3.8095277540170391E-2</v>
      </c>
      <c r="F137" s="1">
        <v>5922318</v>
      </c>
      <c r="G137" s="2">
        <f>Table3[[#This Row],[Youtube]]/F130-1</f>
        <v>-3.8095355656595387E-2</v>
      </c>
      <c r="H137" s="1">
        <v>2412796</v>
      </c>
      <c r="I137" s="2">
        <f>Table3[[#This Row],[Twitter]]/H130-1</f>
        <v>-3.8095131783736913E-2</v>
      </c>
      <c r="J137" s="1">
        <v>5702973</v>
      </c>
      <c r="K137" s="2">
        <f>Table3[[#This Row],[Others]]/J130-1</f>
        <v>-3.8095186691883498E-2</v>
      </c>
      <c r="L137" s="1">
        <f>SUM(Table3[[#This Row],[Facebook]],Table3[[#This Row],[Youtube]],Table3[[#This Row],[Twitter]],Table3[[#This Row],[Others]])</f>
        <v>21934511</v>
      </c>
      <c r="M137" s="2">
        <f>Table3[[#This Row],[Total]]/L130-1</f>
        <v>-3.8095258977849822E-2</v>
      </c>
    </row>
    <row r="138" spans="2:13" x14ac:dyDescent="0.2">
      <c r="B138" s="15">
        <v>43601</v>
      </c>
      <c r="C138" s="39" t="str">
        <f>TEXT(Table3[[#This Row],[Date]],"dddd")</f>
        <v>Thursday</v>
      </c>
      <c r="D138" s="1">
        <v>7583695</v>
      </c>
      <c r="E138" s="2">
        <f>Table3[[#This Row],[Facebook]]/D131-1</f>
        <v>0</v>
      </c>
      <c r="F138" s="1">
        <v>5687771</v>
      </c>
      <c r="G138" s="2">
        <f>Table3[[#This Row],[Youtube]]/F131-1</f>
        <v>0</v>
      </c>
      <c r="H138" s="1">
        <v>2317240</v>
      </c>
      <c r="I138" s="2">
        <f>Table3[[#This Row],[Twitter]]/H131-1</f>
        <v>0</v>
      </c>
      <c r="J138" s="1">
        <v>5477113</v>
      </c>
      <c r="K138" s="2">
        <f>Table3[[#This Row],[Others]]/J131-1</f>
        <v>0</v>
      </c>
      <c r="L138" s="1">
        <f>SUM(Table3[[#This Row],[Facebook]],Table3[[#This Row],[Youtube]],Table3[[#This Row],[Twitter]],Table3[[#This Row],[Others]])</f>
        <v>21065819</v>
      </c>
      <c r="M138" s="2">
        <f>Table3[[#This Row],[Total]]/L131-1</f>
        <v>0</v>
      </c>
    </row>
    <row r="139" spans="2:13" x14ac:dyDescent="0.2">
      <c r="B139" s="15">
        <v>43602</v>
      </c>
      <c r="C139" s="40" t="str">
        <f>TEXT(Table3[[#This Row],[Date]],"dddd")</f>
        <v>Friday</v>
      </c>
      <c r="D139" s="1">
        <v>7427330</v>
      </c>
      <c r="E139" s="2">
        <f>Table3[[#This Row],[Facebook]]/D132-1</f>
        <v>-2.0618577092037627E-2</v>
      </c>
      <c r="F139" s="1">
        <v>5570497</v>
      </c>
      <c r="G139" s="2">
        <f>Table3[[#This Row],[Youtube]]/F132-1</f>
        <v>-2.0618621952255056E-2</v>
      </c>
      <c r="H139" s="1">
        <v>2269462</v>
      </c>
      <c r="I139" s="2">
        <f>Table3[[#This Row],[Twitter]]/H132-1</f>
        <v>-2.0618494415770461E-2</v>
      </c>
      <c r="J139" s="1">
        <v>5364183</v>
      </c>
      <c r="K139" s="2">
        <f>Table3[[#This Row],[Others]]/J132-1</f>
        <v>-2.0618526585082342E-2</v>
      </c>
      <c r="L139" s="1">
        <f>SUM(Table3[[#This Row],[Facebook]],Table3[[#This Row],[Youtube]],Table3[[#This Row],[Twitter]],Table3[[#This Row],[Others]])</f>
        <v>20631472</v>
      </c>
      <c r="M139" s="2">
        <f>Table3[[#This Row],[Total]]/L132-1</f>
        <v>-2.0618566978098496E-2</v>
      </c>
    </row>
    <row r="140" spans="2:13" x14ac:dyDescent="0.2">
      <c r="B140" s="15">
        <v>43603</v>
      </c>
      <c r="C140" s="38" t="str">
        <f>TEXT(Table3[[#This Row],[Date]],"dddd")</f>
        <v>Saturday</v>
      </c>
      <c r="D140" s="1">
        <v>16160310</v>
      </c>
      <c r="E140" s="2">
        <f>Table3[[#This Row],[Facebook]]/D133-1</f>
        <v>-1.9607831241829743E-2</v>
      </c>
      <c r="F140" s="1">
        <v>12120232</v>
      </c>
      <c r="G140" s="2">
        <f>Table3[[#This Row],[Youtube]]/F133-1</f>
        <v>-1.9607871686275313E-2</v>
      </c>
      <c r="H140" s="1">
        <v>4937872</v>
      </c>
      <c r="I140" s="2">
        <f>Table3[[#This Row],[Twitter]]/H133-1</f>
        <v>-1.9607952142603247E-2</v>
      </c>
      <c r="J140" s="1">
        <v>11671335</v>
      </c>
      <c r="K140" s="2">
        <f>Table3[[#This Row],[Others]]/J133-1</f>
        <v>-1.9607785490191709E-2</v>
      </c>
      <c r="L140" s="1">
        <f>SUM(Table3[[#This Row],[Facebook]],Table3[[#This Row],[Youtube]],Table3[[#This Row],[Twitter]],Table3[[#This Row],[Others]])</f>
        <v>44889749</v>
      </c>
      <c r="M140" s="2">
        <f>Table3[[#This Row],[Total]]/L133-1</f>
        <v>-1.9607843565490168E-2</v>
      </c>
    </row>
    <row r="141" spans="2:13" x14ac:dyDescent="0.2">
      <c r="B141" s="15">
        <v>43604</v>
      </c>
      <c r="C141" s="41" t="str">
        <f>TEXT(Table3[[#This Row],[Date]],"dddd")</f>
        <v>Sunday</v>
      </c>
      <c r="D141" s="1">
        <v>16968325</v>
      </c>
      <c r="E141" s="2">
        <f>Table3[[#This Row],[Facebook]]/D134-1</f>
        <v>0.10526316132299196</v>
      </c>
      <c r="F141" s="1">
        <v>12726244</v>
      </c>
      <c r="G141" s="2">
        <f>Table3[[#This Row],[Youtube]]/F134-1</f>
        <v>0.10526313503970441</v>
      </c>
      <c r="H141" s="1">
        <v>5184766</v>
      </c>
      <c r="I141" s="2">
        <f>Table3[[#This Row],[Twitter]]/H134-1</f>
        <v>0.10526333741066352</v>
      </c>
      <c r="J141" s="1">
        <v>12254901</v>
      </c>
      <c r="K141" s="2">
        <f>Table3[[#This Row],[Others]]/J134-1</f>
        <v>0.10526311517340559</v>
      </c>
      <c r="L141" s="1">
        <f>SUM(Table3[[#This Row],[Facebook]],Table3[[#This Row],[Youtube]],Table3[[#This Row],[Twitter]],Table3[[#This Row],[Others]])</f>
        <v>47134236</v>
      </c>
      <c r="M141" s="2">
        <f>Table3[[#This Row],[Total]]/L134-1</f>
        <v>0.10526316159725235</v>
      </c>
    </row>
    <row r="142" spans="2:13" x14ac:dyDescent="0.2">
      <c r="B142" s="15">
        <v>43605</v>
      </c>
      <c r="C142" s="29" t="str">
        <f>TEXT(Table3[[#This Row],[Date]],"dddd")</f>
        <v>Monday</v>
      </c>
      <c r="D142" s="1">
        <v>8052789</v>
      </c>
      <c r="E142" s="2">
        <f>Table3[[#This Row],[Facebook]]/D135-1</f>
        <v>7.2916677769617744E-2</v>
      </c>
      <c r="F142" s="1">
        <v>6039592</v>
      </c>
      <c r="G142" s="2">
        <f>Table3[[#This Row],[Youtube]]/F135-1</f>
        <v>7.2916722181422644E-2</v>
      </c>
      <c r="H142" s="1">
        <v>2460574</v>
      </c>
      <c r="I142" s="2">
        <f>Table3[[#This Row],[Twitter]]/H135-1</f>
        <v>7.2916444102974154E-2</v>
      </c>
      <c r="J142" s="1">
        <v>5815903</v>
      </c>
      <c r="K142" s="2">
        <f>Table3[[#This Row],[Others]]/J135-1</f>
        <v>7.2916559053456398E-2</v>
      </c>
      <c r="L142" s="1">
        <f>SUM(Table3[[#This Row],[Facebook]],Table3[[#This Row],[Youtube]],Table3[[#This Row],[Twitter]],Table3[[#This Row],[Others]])</f>
        <v>22368858</v>
      </c>
      <c r="M142" s="2">
        <f>Table3[[#This Row],[Total]]/L135-1</f>
        <v>7.2916633191269842E-2</v>
      </c>
    </row>
    <row r="143" spans="2:13" x14ac:dyDescent="0.2">
      <c r="B143" s="15">
        <v>43606</v>
      </c>
      <c r="C143" s="30" t="str">
        <f>TEXT(Table3[[#This Row],[Date]],"dddd")</f>
        <v>Tuesday</v>
      </c>
      <c r="D143" s="1">
        <v>8052789</v>
      </c>
      <c r="E143" s="2">
        <f>Table3[[#This Row],[Facebook]]/D136-1</f>
        <v>-1.9047638770085196E-2</v>
      </c>
      <c r="F143" s="1">
        <v>6039592</v>
      </c>
      <c r="G143" s="2">
        <f>Table3[[#This Row],[Youtube]]/F136-1</f>
        <v>-1.9047677828297749E-2</v>
      </c>
      <c r="H143" s="1">
        <v>2460574</v>
      </c>
      <c r="I143" s="2">
        <f>Table3[[#This Row],[Twitter]]/H136-1</f>
        <v>-1.9047565891868401E-2</v>
      </c>
      <c r="J143" s="1">
        <v>5815903</v>
      </c>
      <c r="K143" s="2">
        <f>Table3[[#This Row],[Others]]/J136-1</f>
        <v>-1.9047593345941749E-2</v>
      </c>
      <c r="L143" s="1">
        <f>SUM(Table3[[#This Row],[Facebook]],Table3[[#This Row],[Youtube]],Table3[[#This Row],[Twitter]],Table3[[#This Row],[Others]])</f>
        <v>22368858</v>
      </c>
      <c r="M143" s="2">
        <f>Table3[[#This Row],[Total]]/L136-1</f>
        <v>-1.9047629488924911E-2</v>
      </c>
    </row>
    <row r="144" spans="2:13" x14ac:dyDescent="0.2">
      <c r="B144" s="15">
        <v>43607</v>
      </c>
      <c r="C144" s="27" t="str">
        <f>TEXT(Table3[[#This Row],[Date]],"dddd")</f>
        <v>Wednesday</v>
      </c>
      <c r="D144" s="1">
        <v>7896424</v>
      </c>
      <c r="E144" s="2">
        <f>Table3[[#This Row],[Facebook]]/D137-1</f>
        <v>0</v>
      </c>
      <c r="F144" s="1">
        <v>5922318</v>
      </c>
      <c r="G144" s="2">
        <f>Table3[[#This Row],[Youtube]]/F137-1</f>
        <v>0</v>
      </c>
      <c r="H144" s="1">
        <v>2412796</v>
      </c>
      <c r="I144" s="2">
        <f>Table3[[#This Row],[Twitter]]/H137-1</f>
        <v>0</v>
      </c>
      <c r="J144" s="1">
        <v>5702973</v>
      </c>
      <c r="K144" s="2">
        <f>Table3[[#This Row],[Others]]/J137-1</f>
        <v>0</v>
      </c>
      <c r="L144" s="1">
        <f>SUM(Table3[[#This Row],[Facebook]],Table3[[#This Row],[Youtube]],Table3[[#This Row],[Twitter]],Table3[[#This Row],[Others]])</f>
        <v>21934511</v>
      </c>
      <c r="M144" s="2">
        <f>Table3[[#This Row],[Total]]/L137-1</f>
        <v>0</v>
      </c>
    </row>
    <row r="145" spans="2:13" x14ac:dyDescent="0.2">
      <c r="B145" s="15">
        <v>43608</v>
      </c>
      <c r="C145" s="39" t="str">
        <f>TEXT(Table3[[#This Row],[Date]],"dddd")</f>
        <v>Thursday</v>
      </c>
      <c r="D145" s="1">
        <v>7583695</v>
      </c>
      <c r="E145" s="2">
        <f>Table3[[#This Row],[Facebook]]/D138-1</f>
        <v>0</v>
      </c>
      <c r="F145" s="1">
        <v>5687771</v>
      </c>
      <c r="G145" s="2">
        <f>Table3[[#This Row],[Youtube]]/F138-1</f>
        <v>0</v>
      </c>
      <c r="H145" s="1">
        <v>2317240</v>
      </c>
      <c r="I145" s="2">
        <f>Table3[[#This Row],[Twitter]]/H138-1</f>
        <v>0</v>
      </c>
      <c r="J145" s="1">
        <v>5477113</v>
      </c>
      <c r="K145" s="2">
        <f>Table3[[#This Row],[Others]]/J138-1</f>
        <v>0</v>
      </c>
      <c r="L145" s="1">
        <f>SUM(Table3[[#This Row],[Facebook]],Table3[[#This Row],[Youtube]],Table3[[#This Row],[Twitter]],Table3[[#This Row],[Others]])</f>
        <v>21065819</v>
      </c>
      <c r="M145" s="2">
        <f>Table3[[#This Row],[Total]]/L138-1</f>
        <v>0</v>
      </c>
    </row>
    <row r="146" spans="2:13" x14ac:dyDescent="0.2">
      <c r="B146" s="15">
        <v>43609</v>
      </c>
      <c r="C146" s="40" t="str">
        <f>TEXT(Table3[[#This Row],[Date]],"dddd")</f>
        <v>Friday</v>
      </c>
      <c r="D146" s="1">
        <v>8052789</v>
      </c>
      <c r="E146" s="2">
        <f>Table3[[#This Row],[Facebook]]/D139-1</f>
        <v>8.4210476712358373E-2</v>
      </c>
      <c r="F146" s="1">
        <v>6039592</v>
      </c>
      <c r="G146" s="2">
        <f>Table3[[#This Row],[Youtube]]/F139-1</f>
        <v>8.4210618908869384E-2</v>
      </c>
      <c r="H146" s="1">
        <v>2460574</v>
      </c>
      <c r="I146" s="2">
        <f>Table3[[#This Row],[Twitter]]/H139-1</f>
        <v>8.4210266574192394E-2</v>
      </c>
      <c r="J146" s="1">
        <v>5815903</v>
      </c>
      <c r="K146" s="2">
        <f>Table3[[#This Row],[Others]]/J139-1</f>
        <v>8.421040072644792E-2</v>
      </c>
      <c r="L146" s="1">
        <f>SUM(Table3[[#This Row],[Facebook]],Table3[[#This Row],[Youtube]],Table3[[#This Row],[Twitter]],Table3[[#This Row],[Others]])</f>
        <v>22368858</v>
      </c>
      <c r="M146" s="2">
        <f>Table3[[#This Row],[Total]]/L139-1</f>
        <v>8.4210472233876565E-2</v>
      </c>
    </row>
    <row r="147" spans="2:13" x14ac:dyDescent="0.2">
      <c r="B147" s="15">
        <v>43610</v>
      </c>
      <c r="C147" s="38" t="str">
        <f>TEXT(Table3[[#This Row],[Date]],"dddd")</f>
        <v>Saturday</v>
      </c>
      <c r="D147" s="1">
        <v>16968325</v>
      </c>
      <c r="E147" s="2">
        <f>Table3[[#This Row],[Facebook]]/D140-1</f>
        <v>4.9999969059999483E-2</v>
      </c>
      <c r="F147" s="1">
        <v>12726244</v>
      </c>
      <c r="G147" s="2">
        <f>Table3[[#This Row],[Youtube]]/F140-1</f>
        <v>5.0000033002668642E-2</v>
      </c>
      <c r="H147" s="1">
        <v>5184766</v>
      </c>
      <c r="I147" s="2">
        <f>Table3[[#This Row],[Twitter]]/H140-1</f>
        <v>5.0000081006555064E-2</v>
      </c>
      <c r="J147" s="1">
        <v>12254901</v>
      </c>
      <c r="K147" s="2">
        <f>Table3[[#This Row],[Others]]/J140-1</f>
        <v>4.9999935739998946E-2</v>
      </c>
      <c r="L147" s="1">
        <f>SUM(Table3[[#This Row],[Facebook]],Table3[[#This Row],[Youtube]],Table3[[#This Row],[Twitter]],Table3[[#This Row],[Others]])</f>
        <v>47134236</v>
      </c>
      <c r="M147" s="2">
        <f>Table3[[#This Row],[Total]]/L140-1</f>
        <v>4.9999989975439529E-2</v>
      </c>
    </row>
    <row r="148" spans="2:13" x14ac:dyDescent="0.2">
      <c r="B148" s="15">
        <v>43611</v>
      </c>
      <c r="C148" s="41" t="str">
        <f>TEXT(Table3[[#This Row],[Date]],"dddd")</f>
        <v>Sunday</v>
      </c>
      <c r="D148" s="1">
        <v>16968325</v>
      </c>
      <c r="E148" s="2">
        <f>Table3[[#This Row],[Facebook]]/D141-1</f>
        <v>0</v>
      </c>
      <c r="F148" s="1">
        <v>12726244</v>
      </c>
      <c r="G148" s="2">
        <f>Table3[[#This Row],[Youtube]]/F141-1</f>
        <v>0</v>
      </c>
      <c r="H148" s="1">
        <v>5184766</v>
      </c>
      <c r="I148" s="2">
        <f>Table3[[#This Row],[Twitter]]/H141-1</f>
        <v>0</v>
      </c>
      <c r="J148" s="1">
        <v>12254901</v>
      </c>
      <c r="K148" s="2">
        <f>Table3[[#This Row],[Others]]/J141-1</f>
        <v>0</v>
      </c>
      <c r="L148" s="1">
        <f>SUM(Table3[[#This Row],[Facebook]],Table3[[#This Row],[Youtube]],Table3[[#This Row],[Twitter]],Table3[[#This Row],[Others]])</f>
        <v>47134236</v>
      </c>
      <c r="M148" s="2">
        <f>Table3[[#This Row],[Total]]/L141-1</f>
        <v>0</v>
      </c>
    </row>
    <row r="149" spans="2:13" x14ac:dyDescent="0.2">
      <c r="B149" s="15">
        <v>43612</v>
      </c>
      <c r="C149" s="29" t="str">
        <f>TEXT(Table3[[#This Row],[Date]],"dddd")</f>
        <v>Monday</v>
      </c>
      <c r="D149" s="1">
        <v>7583695</v>
      </c>
      <c r="E149" s="2">
        <f>Table3[[#This Row],[Facebook]]/D142-1</f>
        <v>-5.8252364491358177E-2</v>
      </c>
      <c r="F149" s="1">
        <v>5687771</v>
      </c>
      <c r="G149" s="2">
        <f>Table3[[#This Row],[Youtube]]/F142-1</f>
        <v>-5.8252444867136766E-2</v>
      </c>
      <c r="H149" s="1">
        <v>2317240</v>
      </c>
      <c r="I149" s="2">
        <f>Table3[[#This Row],[Twitter]]/H142-1</f>
        <v>-5.8252261464194932E-2</v>
      </c>
      <c r="J149" s="1">
        <v>5477113</v>
      </c>
      <c r="K149" s="2">
        <f>Table3[[#This Row],[Others]]/J142-1</f>
        <v>-5.825234705599458E-2</v>
      </c>
      <c r="L149" s="1">
        <f>SUM(Table3[[#This Row],[Facebook]],Table3[[#This Row],[Youtube]],Table3[[#This Row],[Twitter]],Table3[[#This Row],[Others]])</f>
        <v>21065819</v>
      </c>
      <c r="M149" s="2">
        <f>Table3[[#This Row],[Total]]/L142-1</f>
        <v>-5.8252370326638991E-2</v>
      </c>
    </row>
    <row r="150" spans="2:13" x14ac:dyDescent="0.2">
      <c r="B150" s="15">
        <v>43613</v>
      </c>
      <c r="C150" s="30" t="str">
        <f>TEXT(Table3[[#This Row],[Date]],"dddd")</f>
        <v>Tuesday</v>
      </c>
      <c r="D150" s="1">
        <v>8130972</v>
      </c>
      <c r="E150" s="2">
        <f>Table3[[#This Row],[Facebook]]/D143-1</f>
        <v>9.7088102022790945E-3</v>
      </c>
      <c r="F150" s="1">
        <v>6098229</v>
      </c>
      <c r="G150" s="2">
        <f>Table3[[#This Row],[Youtube]]/F143-1</f>
        <v>9.7087684068726254E-3</v>
      </c>
      <c r="H150" s="1">
        <v>2484463</v>
      </c>
      <c r="I150" s="2">
        <f>Table3[[#This Row],[Twitter]]/H143-1</f>
        <v>9.7087102440325257E-3</v>
      </c>
      <c r="J150" s="1">
        <v>5872368</v>
      </c>
      <c r="K150" s="2">
        <f>Table3[[#This Row],[Others]]/J143-1</f>
        <v>9.708724509332356E-3</v>
      </c>
      <c r="L150" s="1">
        <f>SUM(Table3[[#This Row],[Facebook]],Table3[[#This Row],[Youtube]],Table3[[#This Row],[Twitter]],Table3[[#This Row],[Others]])</f>
        <v>22586032</v>
      </c>
      <c r="M150" s="2">
        <f>Table3[[#This Row],[Total]]/L143-1</f>
        <v>9.7087656419474477E-3</v>
      </c>
    </row>
    <row r="151" spans="2:13" x14ac:dyDescent="0.2">
      <c r="B151" s="15">
        <v>43614</v>
      </c>
      <c r="C151" s="27" t="str">
        <f>TEXT(Table3[[#This Row],[Date]],"dddd")</f>
        <v>Wednesday</v>
      </c>
      <c r="D151" s="1">
        <v>7427330</v>
      </c>
      <c r="E151" s="2">
        <f>Table3[[#This Row],[Facebook]]/D144-1</f>
        <v>-5.9405877901186677E-2</v>
      </c>
      <c r="F151" s="1">
        <v>5570497</v>
      </c>
      <c r="G151" s="2">
        <f>Table3[[#This Row],[Youtube]]/F144-1</f>
        <v>-5.9405962327588657E-2</v>
      </c>
      <c r="H151" s="1">
        <v>2269462</v>
      </c>
      <c r="I151" s="2">
        <f>Table3[[#This Row],[Twitter]]/H144-1</f>
        <v>-5.9405768245637036E-2</v>
      </c>
      <c r="J151" s="1">
        <v>5364183</v>
      </c>
      <c r="K151" s="2">
        <f>Table3[[#This Row],[Others]]/J144-1</f>
        <v>-5.9405857260765527E-2</v>
      </c>
      <c r="L151" s="1">
        <f>SUM(Table3[[#This Row],[Facebook]],Table3[[#This Row],[Youtube]],Table3[[#This Row],[Twitter]],Table3[[#This Row],[Others]])</f>
        <v>20631472</v>
      </c>
      <c r="M151" s="2">
        <f>Table3[[#This Row],[Total]]/L144-1</f>
        <v>-5.9405883267696247E-2</v>
      </c>
    </row>
    <row r="152" spans="2:13" x14ac:dyDescent="0.2">
      <c r="B152" s="15">
        <v>43615</v>
      </c>
      <c r="C152" s="39" t="str">
        <f>TEXT(Table3[[#This Row],[Date]],"dddd")</f>
        <v>Thursday</v>
      </c>
      <c r="D152" s="1">
        <v>7740060</v>
      </c>
      <c r="E152" s="2">
        <f>Table3[[#This Row],[Facebook]]/D145-1</f>
        <v>2.0618577092037516E-2</v>
      </c>
      <c r="F152" s="1">
        <v>5805045</v>
      </c>
      <c r="G152" s="2">
        <f>Table3[[#This Row],[Youtube]]/F145-1</f>
        <v>2.0618621952255056E-2</v>
      </c>
      <c r="H152" s="1">
        <v>2365018</v>
      </c>
      <c r="I152" s="2">
        <f>Table3[[#This Row],[Twitter]]/H145-1</f>
        <v>2.0618494415770572E-2</v>
      </c>
      <c r="J152" s="1">
        <v>5590043</v>
      </c>
      <c r="K152" s="2">
        <f>Table3[[#This Row],[Others]]/J145-1</f>
        <v>2.0618526585082231E-2</v>
      </c>
      <c r="L152" s="1">
        <f>SUM(Table3[[#This Row],[Facebook]],Table3[[#This Row],[Youtube]],Table3[[#This Row],[Twitter]],Table3[[#This Row],[Others]])</f>
        <v>21500166</v>
      </c>
      <c r="M152" s="2">
        <f>Table3[[#This Row],[Total]]/L145-1</f>
        <v>2.0618566978098496E-2</v>
      </c>
    </row>
    <row r="153" spans="2:13" x14ac:dyDescent="0.2">
      <c r="B153" s="15">
        <v>43616</v>
      </c>
      <c r="C153" s="40" t="str">
        <f>TEXT(Table3[[#This Row],[Date]],"dddd")</f>
        <v>Friday</v>
      </c>
      <c r="D153" s="1">
        <v>8052789</v>
      </c>
      <c r="E153" s="2">
        <f>Table3[[#This Row],[Facebook]]/D146-1</f>
        <v>0</v>
      </c>
      <c r="F153" s="1">
        <v>6039592</v>
      </c>
      <c r="G153" s="2">
        <f>Table3[[#This Row],[Youtube]]/F146-1</f>
        <v>0</v>
      </c>
      <c r="H153" s="1">
        <v>2460574</v>
      </c>
      <c r="I153" s="2">
        <f>Table3[[#This Row],[Twitter]]/H146-1</f>
        <v>0</v>
      </c>
      <c r="J153" s="1">
        <v>5815903</v>
      </c>
      <c r="K153" s="2">
        <f>Table3[[#This Row],[Others]]/J146-1</f>
        <v>0</v>
      </c>
      <c r="L153" s="1">
        <f>SUM(Table3[[#This Row],[Facebook]],Table3[[#This Row],[Youtube]],Table3[[#This Row],[Twitter]],Table3[[#This Row],[Others]])</f>
        <v>22368858</v>
      </c>
      <c r="M153" s="2">
        <f>Table3[[#This Row],[Total]]/L146-1</f>
        <v>0</v>
      </c>
    </row>
    <row r="154" spans="2:13" x14ac:dyDescent="0.2">
      <c r="B154" s="15">
        <v>43617</v>
      </c>
      <c r="C154" s="38" t="str">
        <f>TEXT(Table3[[#This Row],[Date]],"dddd")</f>
        <v>Saturday</v>
      </c>
      <c r="D154" s="1">
        <v>16806722</v>
      </c>
      <c r="E154" s="2">
        <f>Table3[[#This Row],[Facebook]]/D147-1</f>
        <v>-9.5238039111108508E-3</v>
      </c>
      <c r="F154" s="1">
        <v>12605042</v>
      </c>
      <c r="G154" s="2">
        <f>Table3[[#This Row],[Youtube]]/F147-1</f>
        <v>-9.523784079575992E-3</v>
      </c>
      <c r="H154" s="1">
        <v>5135387</v>
      </c>
      <c r="I154" s="2">
        <f>Table3[[#This Row],[Twitter]]/H147-1</f>
        <v>-9.5238627934220998E-3</v>
      </c>
      <c r="J154" s="1">
        <v>12138188</v>
      </c>
      <c r="K154" s="2">
        <f>Table3[[#This Row],[Others]]/J147-1</f>
        <v>-9.5237815466644449E-3</v>
      </c>
      <c r="L154" s="1">
        <f>SUM(Table3[[#This Row],[Facebook]],Table3[[#This Row],[Youtube]],Table3[[#This Row],[Twitter]],Table3[[#This Row],[Others]])</f>
        <v>46685339</v>
      </c>
      <c r="M154" s="2">
        <f>Table3[[#This Row],[Total]]/L147-1</f>
        <v>-9.5237992188946796E-3</v>
      </c>
    </row>
    <row r="155" spans="2:13" x14ac:dyDescent="0.2">
      <c r="B155" s="15">
        <v>43618</v>
      </c>
      <c r="C155" s="41" t="str">
        <f>TEXT(Table3[[#This Row],[Date]],"dddd")</f>
        <v>Sunday</v>
      </c>
      <c r="D155" s="1">
        <v>15675500</v>
      </c>
      <c r="E155" s="2">
        <f>Table3[[#This Row],[Facebook]]/D148-1</f>
        <v>-7.6190490222222906E-2</v>
      </c>
      <c r="F155" s="1">
        <v>11756625</v>
      </c>
      <c r="G155" s="2">
        <f>Table3[[#This Row],[Youtube]]/F148-1</f>
        <v>-7.6190508369948007E-2</v>
      </c>
      <c r="H155" s="1">
        <v>4789736</v>
      </c>
      <c r="I155" s="2">
        <f>Table3[[#This Row],[Twitter]]/H148-1</f>
        <v>-7.6190516601906455E-2</v>
      </c>
      <c r="J155" s="1">
        <v>11321195</v>
      </c>
      <c r="K155" s="2">
        <f>Table3[[#This Row],[Others]]/J148-1</f>
        <v>-7.6190415573328618E-2</v>
      </c>
      <c r="L155" s="1">
        <f>SUM(Table3[[#This Row],[Facebook]],Table3[[#This Row],[Youtube]],Table3[[#This Row],[Twitter]],Table3[[#This Row],[Others]])</f>
        <v>43543056</v>
      </c>
      <c r="M155" s="2">
        <f>Table3[[#This Row],[Total]]/L148-1</f>
        <v>-7.6190478615162038E-2</v>
      </c>
    </row>
    <row r="156" spans="2:13" x14ac:dyDescent="0.2">
      <c r="B156" s="15">
        <v>43619</v>
      </c>
      <c r="C156" s="29" t="str">
        <f>TEXT(Table3[[#This Row],[Date]],"dddd")</f>
        <v>Monday</v>
      </c>
      <c r="D156" s="1">
        <v>7740060</v>
      </c>
      <c r="E156" s="2">
        <f>Table3[[#This Row],[Facebook]]/D149-1</f>
        <v>2.0618577092037516E-2</v>
      </c>
      <c r="F156" s="1">
        <v>5805045</v>
      </c>
      <c r="G156" s="2">
        <f>Table3[[#This Row],[Youtube]]/F149-1</f>
        <v>2.0618621952255056E-2</v>
      </c>
      <c r="H156" s="1">
        <v>2365018</v>
      </c>
      <c r="I156" s="2">
        <f>Table3[[#This Row],[Twitter]]/H149-1</f>
        <v>2.0618494415770572E-2</v>
      </c>
      <c r="J156" s="1">
        <v>5590043</v>
      </c>
      <c r="K156" s="2">
        <f>Table3[[#This Row],[Others]]/J149-1</f>
        <v>2.0618526585082231E-2</v>
      </c>
      <c r="L156" s="1">
        <f>SUM(Table3[[#This Row],[Facebook]],Table3[[#This Row],[Youtube]],Table3[[#This Row],[Twitter]],Table3[[#This Row],[Others]])</f>
        <v>21500166</v>
      </c>
      <c r="M156" s="2">
        <f>Table3[[#This Row],[Total]]/L149-1</f>
        <v>2.0618566978098496E-2</v>
      </c>
    </row>
    <row r="157" spans="2:13" x14ac:dyDescent="0.2">
      <c r="B157" s="15">
        <v>43620</v>
      </c>
      <c r="C157" s="30" t="str">
        <f>TEXT(Table3[[#This Row],[Date]],"dddd")</f>
        <v>Tuesday</v>
      </c>
      <c r="D157" s="1">
        <v>8052789</v>
      </c>
      <c r="E157" s="2">
        <f>Table3[[#This Row],[Facebook]]/D150-1</f>
        <v>-9.6154555691496668E-3</v>
      </c>
      <c r="F157" s="1">
        <v>6039592</v>
      </c>
      <c r="G157" s="2">
        <f>Table3[[#This Row],[Youtube]]/F150-1</f>
        <v>-9.6154145736410124E-3</v>
      </c>
      <c r="H157" s="1">
        <v>2460574</v>
      </c>
      <c r="I157" s="2">
        <f>Table3[[#This Row],[Twitter]]/H150-1</f>
        <v>-9.615357523939827E-3</v>
      </c>
      <c r="J157" s="1">
        <v>5815903</v>
      </c>
      <c r="K157" s="2">
        <f>Table3[[#This Row],[Others]]/J150-1</f>
        <v>-9.6153715162264897E-3</v>
      </c>
      <c r="L157" s="1">
        <f>SUM(Table3[[#This Row],[Facebook]],Table3[[#This Row],[Youtube]],Table3[[#This Row],[Twitter]],Table3[[#This Row],[Others]])</f>
        <v>22368858</v>
      </c>
      <c r="M157" s="2">
        <f>Table3[[#This Row],[Total]]/L150-1</f>
        <v>-9.6154118616319506E-3</v>
      </c>
    </row>
    <row r="158" spans="2:13" x14ac:dyDescent="0.2">
      <c r="B158" s="15">
        <v>43621</v>
      </c>
      <c r="C158" s="27" t="str">
        <f>TEXT(Table3[[#This Row],[Date]],"dddd")</f>
        <v>Wednesday</v>
      </c>
      <c r="D158" s="1">
        <v>8052789</v>
      </c>
      <c r="E158" s="2">
        <f>Table3[[#This Row],[Facebook]]/D151-1</f>
        <v>8.4210476712358373E-2</v>
      </c>
      <c r="F158" s="1">
        <v>6039592</v>
      </c>
      <c r="G158" s="2">
        <f>Table3[[#This Row],[Youtube]]/F151-1</f>
        <v>8.4210618908869384E-2</v>
      </c>
      <c r="H158" s="1">
        <v>2460574</v>
      </c>
      <c r="I158" s="2">
        <f>Table3[[#This Row],[Twitter]]/H151-1</f>
        <v>8.4210266574192394E-2</v>
      </c>
      <c r="J158" s="1">
        <v>5815903</v>
      </c>
      <c r="K158" s="2">
        <f>Table3[[#This Row],[Others]]/J151-1</f>
        <v>8.421040072644792E-2</v>
      </c>
      <c r="L158" s="1">
        <f>SUM(Table3[[#This Row],[Facebook]],Table3[[#This Row],[Youtube]],Table3[[#This Row],[Twitter]],Table3[[#This Row],[Others]])</f>
        <v>22368858</v>
      </c>
      <c r="M158" s="2">
        <f>Table3[[#This Row],[Total]]/L151-1</f>
        <v>8.4210472233876565E-2</v>
      </c>
    </row>
    <row r="159" spans="2:13" x14ac:dyDescent="0.2">
      <c r="B159" s="15">
        <v>43622</v>
      </c>
      <c r="C159" s="39" t="str">
        <f>TEXT(Table3[[#This Row],[Date]],"dddd")</f>
        <v>Thursday</v>
      </c>
      <c r="D159" s="1">
        <v>8052789</v>
      </c>
      <c r="E159" s="2">
        <f>Table3[[#This Row],[Facebook]]/D152-1</f>
        <v>4.0403950356973972E-2</v>
      </c>
      <c r="F159" s="1">
        <v>6039592</v>
      </c>
      <c r="G159" s="2">
        <f>Table3[[#This Row],[Youtube]]/F152-1</f>
        <v>4.0403993422962303E-2</v>
      </c>
      <c r="H159" s="1">
        <v>2460574</v>
      </c>
      <c r="I159" s="2">
        <f>Table3[[#This Row],[Twitter]]/H152-1</f>
        <v>4.0403920815824668E-2</v>
      </c>
      <c r="J159" s="1">
        <v>5815903</v>
      </c>
      <c r="K159" s="2">
        <f>Table3[[#This Row],[Others]]/J152-1</f>
        <v>4.0403982581171505E-2</v>
      </c>
      <c r="L159" s="1">
        <f>SUM(Table3[[#This Row],[Facebook]],Table3[[#This Row],[Youtube]],Table3[[#This Row],[Twitter]],Table3[[#This Row],[Others]])</f>
        <v>22368858</v>
      </c>
      <c r="M159" s="2">
        <f>Table3[[#This Row],[Total]]/L152-1</f>
        <v>4.0403967113556316E-2</v>
      </c>
    </row>
    <row r="160" spans="2:13" x14ac:dyDescent="0.2">
      <c r="B160" s="15">
        <v>43623</v>
      </c>
      <c r="C160" s="40" t="str">
        <f>TEXT(Table3[[#This Row],[Date]],"dddd")</f>
        <v>Friday</v>
      </c>
      <c r="D160" s="1">
        <v>7583695</v>
      </c>
      <c r="E160" s="2">
        <f>Table3[[#This Row],[Facebook]]/D153-1</f>
        <v>-5.8252364491358177E-2</v>
      </c>
      <c r="F160" s="1">
        <v>5687771</v>
      </c>
      <c r="G160" s="2">
        <f>Table3[[#This Row],[Youtube]]/F153-1</f>
        <v>-5.8252444867136766E-2</v>
      </c>
      <c r="H160" s="1">
        <v>2317240</v>
      </c>
      <c r="I160" s="2">
        <f>Table3[[#This Row],[Twitter]]/H153-1</f>
        <v>-5.8252261464194932E-2</v>
      </c>
      <c r="J160" s="1">
        <v>5477113</v>
      </c>
      <c r="K160" s="2">
        <f>Table3[[#This Row],[Others]]/J153-1</f>
        <v>-5.825234705599458E-2</v>
      </c>
      <c r="L160" s="1">
        <f>SUM(Table3[[#This Row],[Facebook]],Table3[[#This Row],[Youtube]],Table3[[#This Row],[Twitter]],Table3[[#This Row],[Others]])</f>
        <v>21065819</v>
      </c>
      <c r="M160" s="2">
        <f>Table3[[#This Row],[Total]]/L153-1</f>
        <v>-5.8252370326638991E-2</v>
      </c>
    </row>
    <row r="161" spans="2:13" x14ac:dyDescent="0.2">
      <c r="B161" s="15">
        <v>43624</v>
      </c>
      <c r="C161" s="38" t="str">
        <f>TEXT(Table3[[#This Row],[Date]],"dddd")</f>
        <v>Saturday</v>
      </c>
      <c r="D161" s="1">
        <v>15352294</v>
      </c>
      <c r="E161" s="2">
        <f>Table3[[#This Row],[Facebook]]/D154-1</f>
        <v>-8.6538469548077201E-2</v>
      </c>
      <c r="F161" s="1">
        <v>11514221</v>
      </c>
      <c r="G161" s="2">
        <f>Table3[[#This Row],[Youtube]]/F154-1</f>
        <v>-8.6538466115384627E-2</v>
      </c>
      <c r="H161" s="1">
        <v>4690978</v>
      </c>
      <c r="I161" s="2">
        <f>Table3[[#This Row],[Twitter]]/H154-1</f>
        <v>-8.6538560774484963E-2</v>
      </c>
      <c r="J161" s="1">
        <v>11087768</v>
      </c>
      <c r="K161" s="2">
        <f>Table3[[#This Row],[Others]]/J154-1</f>
        <v>-8.6538452032543955E-2</v>
      </c>
      <c r="L161" s="1">
        <f>SUM(Table3[[#This Row],[Facebook]],Table3[[#This Row],[Youtube]],Table3[[#This Row],[Twitter]],Table3[[#This Row],[Others]])</f>
        <v>42645261</v>
      </c>
      <c r="M161" s="2">
        <f>Table3[[#This Row],[Total]]/L154-1</f>
        <v>-8.6538474102115903E-2</v>
      </c>
    </row>
    <row r="162" spans="2:13" x14ac:dyDescent="0.2">
      <c r="B162" s="15">
        <v>43625</v>
      </c>
      <c r="C162" s="41" t="str">
        <f>TEXT(Table3[[#This Row],[Date]],"dddd")</f>
        <v>Sunday</v>
      </c>
      <c r="D162" s="1">
        <v>16160310</v>
      </c>
      <c r="E162" s="2">
        <f>Table3[[#This Row],[Facebook]]/D155-1</f>
        <v>3.0927881088322451E-2</v>
      </c>
      <c r="F162" s="1">
        <v>12120232</v>
      </c>
      <c r="G162" s="2">
        <f>Table3[[#This Row],[Youtube]]/F155-1</f>
        <v>3.0927838559110299E-2</v>
      </c>
      <c r="H162" s="1">
        <v>4937872</v>
      </c>
      <c r="I162" s="2">
        <f>Table3[[#This Row],[Twitter]]/H155-1</f>
        <v>3.0927800613645529E-2</v>
      </c>
      <c r="J162" s="1">
        <v>11671335</v>
      </c>
      <c r="K162" s="2">
        <f>Table3[[#This Row],[Others]]/J155-1</f>
        <v>3.0927830498458819E-2</v>
      </c>
      <c r="L162" s="1">
        <f>SUM(Table3[[#This Row],[Facebook]],Table3[[#This Row],[Youtube]],Table3[[#This Row],[Twitter]],Table3[[#This Row],[Others]])</f>
        <v>44889749</v>
      </c>
      <c r="M162" s="2">
        <f>Table3[[#This Row],[Total]]/L155-1</f>
        <v>3.0927847599856007E-2</v>
      </c>
    </row>
    <row r="163" spans="2:13" x14ac:dyDescent="0.2">
      <c r="B163" s="15">
        <v>43626</v>
      </c>
      <c r="C163" s="29" t="str">
        <f>TEXT(Table3[[#This Row],[Date]],"dddd")</f>
        <v>Monday</v>
      </c>
      <c r="D163" s="1">
        <v>7896424</v>
      </c>
      <c r="E163" s="2">
        <f>Table3[[#This Row],[Facebook]]/D156-1</f>
        <v>2.0201910579504601E-2</v>
      </c>
      <c r="F163" s="1">
        <v>5922318</v>
      </c>
      <c r="G163" s="2">
        <f>Table3[[#This Row],[Youtube]]/F156-1</f>
        <v>2.0201910579504601E-2</v>
      </c>
      <c r="H163" s="1">
        <v>2412796</v>
      </c>
      <c r="I163" s="2">
        <f>Table3[[#This Row],[Twitter]]/H156-1</f>
        <v>2.0201960407912223E-2</v>
      </c>
      <c r="J163" s="1">
        <v>5702973</v>
      </c>
      <c r="K163" s="2">
        <f>Table3[[#This Row],[Others]]/J156-1</f>
        <v>2.0201991290585752E-2</v>
      </c>
      <c r="L163" s="1">
        <f>SUM(Table3[[#This Row],[Facebook]],Table3[[#This Row],[Youtube]],Table3[[#This Row],[Twitter]],Table3[[#This Row],[Others]])</f>
        <v>21934511</v>
      </c>
      <c r="M163" s="2">
        <f>Table3[[#This Row],[Total]]/L156-1</f>
        <v>2.0201937045509322E-2</v>
      </c>
    </row>
    <row r="164" spans="2:13" x14ac:dyDescent="0.2">
      <c r="B164" s="15">
        <v>43627</v>
      </c>
      <c r="C164" s="30" t="str">
        <f>TEXT(Table3[[#This Row],[Date]],"dddd")</f>
        <v>Tuesday</v>
      </c>
      <c r="D164" s="1">
        <v>8052789</v>
      </c>
      <c r="E164" s="2">
        <f>Table3[[#This Row],[Facebook]]/D157-1</f>
        <v>0</v>
      </c>
      <c r="F164" s="1">
        <v>6039592</v>
      </c>
      <c r="G164" s="2">
        <f>Table3[[#This Row],[Youtube]]/F157-1</f>
        <v>0</v>
      </c>
      <c r="H164" s="1">
        <v>2460574</v>
      </c>
      <c r="I164" s="2">
        <f>Table3[[#This Row],[Twitter]]/H157-1</f>
        <v>0</v>
      </c>
      <c r="J164" s="1">
        <v>5815903</v>
      </c>
      <c r="K164" s="2">
        <f>Table3[[#This Row],[Others]]/J157-1</f>
        <v>0</v>
      </c>
      <c r="L164" s="1">
        <f>SUM(Table3[[#This Row],[Facebook]],Table3[[#This Row],[Youtube]],Table3[[#This Row],[Twitter]],Table3[[#This Row],[Others]])</f>
        <v>22368858</v>
      </c>
      <c r="M164" s="2">
        <f>Table3[[#This Row],[Total]]/L157-1</f>
        <v>0</v>
      </c>
    </row>
    <row r="165" spans="2:13" x14ac:dyDescent="0.2">
      <c r="B165" s="15">
        <v>43628</v>
      </c>
      <c r="C165" s="27" t="str">
        <f>TEXT(Table3[[#This Row],[Date]],"dddd")</f>
        <v>Wednesday</v>
      </c>
      <c r="D165" s="1">
        <v>7896424</v>
      </c>
      <c r="E165" s="2">
        <f>Table3[[#This Row],[Facebook]]/D158-1</f>
        <v>-1.9417496223979036E-2</v>
      </c>
      <c r="F165" s="1">
        <v>5922318</v>
      </c>
      <c r="G165" s="2">
        <f>Table3[[#This Row],[Youtube]]/F158-1</f>
        <v>-1.9417536813745029E-2</v>
      </c>
      <c r="H165" s="1">
        <v>2412796</v>
      </c>
      <c r="I165" s="2">
        <f>Table3[[#This Row],[Twitter]]/H158-1</f>
        <v>-1.941742048806494E-2</v>
      </c>
      <c r="J165" s="1">
        <v>5702973</v>
      </c>
      <c r="K165" s="2">
        <f>Table3[[#This Row],[Others]]/J158-1</f>
        <v>-1.9417449018664823E-2</v>
      </c>
      <c r="L165" s="1">
        <f>SUM(Table3[[#This Row],[Facebook]],Table3[[#This Row],[Youtube]],Table3[[#This Row],[Twitter]],Table3[[#This Row],[Others]])</f>
        <v>21934511</v>
      </c>
      <c r="M165" s="2">
        <f>Table3[[#This Row],[Total]]/L158-1</f>
        <v>-1.9417486578885645E-2</v>
      </c>
    </row>
    <row r="166" spans="2:13" x14ac:dyDescent="0.2">
      <c r="B166" s="15">
        <v>43629</v>
      </c>
      <c r="C166" s="39" t="str">
        <f>TEXT(Table3[[#This Row],[Date]],"dddd")</f>
        <v>Thursday</v>
      </c>
      <c r="D166" s="1">
        <v>7818242</v>
      </c>
      <c r="E166" s="2">
        <f>Table3[[#This Row],[Facebook]]/D159-1</f>
        <v>-2.9126182245679089E-2</v>
      </c>
      <c r="F166" s="1">
        <v>5863681</v>
      </c>
      <c r="G166" s="2">
        <f>Table3[[#This Row],[Youtube]]/F159-1</f>
        <v>-2.9126305220617543E-2</v>
      </c>
      <c r="H166" s="1">
        <v>2388907</v>
      </c>
      <c r="I166" s="2">
        <f>Table3[[#This Row],[Twitter]]/H159-1</f>
        <v>-2.9126130732097466E-2</v>
      </c>
      <c r="J166" s="1">
        <v>5646508</v>
      </c>
      <c r="K166" s="2">
        <f>Table3[[#This Row],[Others]]/J159-1</f>
        <v>-2.912617352799729E-2</v>
      </c>
      <c r="L166" s="1">
        <f>SUM(Table3[[#This Row],[Facebook]],Table3[[#This Row],[Youtube]],Table3[[#This Row],[Twitter]],Table3[[#This Row],[Others]])</f>
        <v>21717338</v>
      </c>
      <c r="M166" s="2">
        <f>Table3[[#This Row],[Total]]/L159-1</f>
        <v>-2.9126207515823954E-2</v>
      </c>
    </row>
    <row r="167" spans="2:13" x14ac:dyDescent="0.2">
      <c r="B167" s="15">
        <v>43630</v>
      </c>
      <c r="C167" s="40" t="str">
        <f>TEXT(Table3[[#This Row],[Date]],"dddd")</f>
        <v>Friday</v>
      </c>
      <c r="D167" s="1">
        <v>8052789</v>
      </c>
      <c r="E167" s="2">
        <f>Table3[[#This Row],[Facebook]]/D160-1</f>
        <v>6.1855599414269768E-2</v>
      </c>
      <c r="F167" s="1">
        <v>6039592</v>
      </c>
      <c r="G167" s="2">
        <f>Table3[[#This Row],[Youtube]]/F160-1</f>
        <v>6.1855690040966804E-2</v>
      </c>
      <c r="H167" s="1">
        <v>2460574</v>
      </c>
      <c r="I167" s="2">
        <f>Table3[[#This Row],[Twitter]]/H160-1</f>
        <v>6.1855483247311493E-2</v>
      </c>
      <c r="J167" s="1">
        <v>5815903</v>
      </c>
      <c r="K167" s="2">
        <f>Table3[[#This Row],[Others]]/J160-1</f>
        <v>6.1855579755246914E-2</v>
      </c>
      <c r="L167" s="1">
        <f>SUM(Table3[[#This Row],[Facebook]],Table3[[#This Row],[Youtube]],Table3[[#This Row],[Twitter]],Table3[[#This Row],[Others]])</f>
        <v>22368858</v>
      </c>
      <c r="M167" s="2">
        <f>Table3[[#This Row],[Total]]/L160-1</f>
        <v>6.1855605993766494E-2</v>
      </c>
    </row>
    <row r="168" spans="2:13" x14ac:dyDescent="0.2">
      <c r="B168" s="15">
        <v>43631</v>
      </c>
      <c r="C168" s="38" t="str">
        <f>TEXT(Table3[[#This Row],[Date]],"dddd")</f>
        <v>Saturday</v>
      </c>
      <c r="D168" s="1">
        <v>15998707</v>
      </c>
      <c r="E168" s="2">
        <f>Table3[[#This Row],[Facebook]]/D161-1</f>
        <v>4.2105303611303935E-2</v>
      </c>
      <c r="F168" s="1">
        <v>11999030</v>
      </c>
      <c r="G168" s="2">
        <f>Table3[[#This Row],[Youtube]]/F161-1</f>
        <v>4.2105236646057032E-2</v>
      </c>
      <c r="H168" s="1">
        <v>4888493</v>
      </c>
      <c r="I168" s="2">
        <f>Table3[[#This Row],[Twitter]]/H161-1</f>
        <v>4.210529232923288E-2</v>
      </c>
      <c r="J168" s="1">
        <v>11554621</v>
      </c>
      <c r="K168" s="2">
        <f>Table3[[#This Row],[Others]]/J161-1</f>
        <v>4.2105228031466657E-2</v>
      </c>
      <c r="L168" s="1">
        <f>SUM(Table3[[#This Row],[Facebook]],Table3[[#This Row],[Youtube]],Table3[[#This Row],[Twitter]],Table3[[#This Row],[Others]])</f>
        <v>44440851</v>
      </c>
      <c r="M168" s="2">
        <f>Table3[[#This Row],[Total]]/L161-1</f>
        <v>4.2105264638900852E-2</v>
      </c>
    </row>
    <row r="169" spans="2:13" x14ac:dyDescent="0.2">
      <c r="B169" s="15">
        <v>43632</v>
      </c>
      <c r="C169" s="41" t="str">
        <f>TEXT(Table3[[#This Row],[Date]],"dddd")</f>
        <v>Sunday</v>
      </c>
      <c r="D169" s="1">
        <v>16483516</v>
      </c>
      <c r="E169" s="2">
        <f>Table3[[#This Row],[Facebook]]/D162-1</f>
        <v>1.9999987623999793E-2</v>
      </c>
      <c r="F169" s="1">
        <v>12362637</v>
      </c>
      <c r="G169" s="2">
        <f>Table3[[#This Row],[Youtube]]/F162-1</f>
        <v>2.0000029702401667E-2</v>
      </c>
      <c r="H169" s="1">
        <v>5036630</v>
      </c>
      <c r="I169" s="2">
        <f>Table3[[#This Row],[Twitter]]/H162-1</f>
        <v>2.0000113409177178E-2</v>
      </c>
      <c r="J169" s="1">
        <v>11904761</v>
      </c>
      <c r="K169" s="2">
        <f>Table3[[#This Row],[Others]]/J162-1</f>
        <v>1.9999940023998963E-2</v>
      </c>
      <c r="L169" s="1">
        <f>SUM(Table3[[#This Row],[Facebook]],Table3[[#This Row],[Youtube]],Table3[[#This Row],[Twitter]],Table3[[#This Row],[Others]])</f>
        <v>45787544</v>
      </c>
      <c r="M169" s="2">
        <f>Table3[[#This Row],[Total]]/L162-1</f>
        <v>2.000000044553607E-2</v>
      </c>
    </row>
    <row r="170" spans="2:13" x14ac:dyDescent="0.2">
      <c r="B170" s="15">
        <v>43633</v>
      </c>
      <c r="C170" s="29" t="str">
        <f>TEXT(Table3[[#This Row],[Date]],"dddd")</f>
        <v>Monday</v>
      </c>
      <c r="D170" s="1">
        <v>8130972</v>
      </c>
      <c r="E170" s="2">
        <f>Table3[[#This Row],[Facebook]]/D163-1</f>
        <v>2.9703065590196198E-2</v>
      </c>
      <c r="F170" s="1">
        <v>6098229</v>
      </c>
      <c r="G170" s="2">
        <f>Table3[[#This Row],[Youtube]]/F163-1</f>
        <v>2.9703065590196198E-2</v>
      </c>
      <c r="H170" s="1">
        <v>2484463</v>
      </c>
      <c r="I170" s="2">
        <f>Table3[[#This Row],[Twitter]]/H163-1</f>
        <v>2.9702884122818407E-2</v>
      </c>
      <c r="J170" s="1">
        <v>5872368</v>
      </c>
      <c r="K170" s="2">
        <f>Table3[[#This Row],[Others]]/J163-1</f>
        <v>2.9702928630382708E-2</v>
      </c>
      <c r="L170" s="1">
        <f>SUM(Table3[[#This Row],[Facebook]],Table3[[#This Row],[Youtube]],Table3[[#This Row],[Twitter]],Table3[[#This Row],[Others]])</f>
        <v>22586032</v>
      </c>
      <c r="M170" s="2">
        <f>Table3[[#This Row],[Total]]/L163-1</f>
        <v>2.9703010019234144E-2</v>
      </c>
    </row>
    <row r="171" spans="2:13" x14ac:dyDescent="0.2">
      <c r="B171" s="15">
        <v>43634</v>
      </c>
      <c r="C171" s="30" t="str">
        <f>TEXT(Table3[[#This Row],[Date]],"dddd")</f>
        <v>Tuesday</v>
      </c>
      <c r="D171" s="1">
        <v>7583695</v>
      </c>
      <c r="E171" s="2">
        <f>Table3[[#This Row],[Facebook]]/D164-1</f>
        <v>-5.8252364491358177E-2</v>
      </c>
      <c r="F171" s="1">
        <v>5687771</v>
      </c>
      <c r="G171" s="2">
        <f>Table3[[#This Row],[Youtube]]/F164-1</f>
        <v>-5.8252444867136766E-2</v>
      </c>
      <c r="H171" s="1">
        <v>2317240</v>
      </c>
      <c r="I171" s="2">
        <f>Table3[[#This Row],[Twitter]]/H164-1</f>
        <v>-5.8252261464194932E-2</v>
      </c>
      <c r="J171" s="1">
        <v>5477113</v>
      </c>
      <c r="K171" s="2">
        <f>Table3[[#This Row],[Others]]/J164-1</f>
        <v>-5.825234705599458E-2</v>
      </c>
      <c r="L171" s="1">
        <f>SUM(Table3[[#This Row],[Facebook]],Table3[[#This Row],[Youtube]],Table3[[#This Row],[Twitter]],Table3[[#This Row],[Others]])</f>
        <v>21065819</v>
      </c>
      <c r="M171" s="2">
        <f>Table3[[#This Row],[Total]]/L164-1</f>
        <v>-5.8252370326638991E-2</v>
      </c>
    </row>
    <row r="172" spans="2:13" x14ac:dyDescent="0.2">
      <c r="B172" s="15">
        <v>43635</v>
      </c>
      <c r="C172" s="27" t="str">
        <f>TEXT(Table3[[#This Row],[Date]],"dddd")</f>
        <v>Wednesday</v>
      </c>
      <c r="D172" s="1">
        <v>7974607</v>
      </c>
      <c r="E172" s="2">
        <f>Table3[[#This Row],[Facebook]]/D165-1</f>
        <v>9.9010640765997415E-3</v>
      </c>
      <c r="F172" s="1">
        <v>5980955</v>
      </c>
      <c r="G172" s="2">
        <f>Table3[[#This Row],[Youtube]]/F165-1</f>
        <v>9.9010218633988067E-3</v>
      </c>
      <c r="H172" s="1">
        <v>2436685</v>
      </c>
      <c r="I172" s="2">
        <f>Table3[[#This Row],[Twitter]]/H165-1</f>
        <v>9.9009613742728764E-3</v>
      </c>
      <c r="J172" s="1">
        <v>5759438</v>
      </c>
      <c r="K172" s="2">
        <f>Table3[[#This Row],[Others]]/J165-1</f>
        <v>9.9009762101276433E-3</v>
      </c>
      <c r="L172" s="1">
        <f>SUM(Table3[[#This Row],[Facebook]],Table3[[#This Row],[Youtube]],Table3[[#This Row],[Twitter]],Table3[[#This Row],[Others]])</f>
        <v>22151685</v>
      </c>
      <c r="M172" s="2">
        <f>Table3[[#This Row],[Total]]/L165-1</f>
        <v>9.9010185364971637E-3</v>
      </c>
    </row>
    <row r="173" spans="2:13" x14ac:dyDescent="0.2">
      <c r="B173" s="15">
        <v>43636</v>
      </c>
      <c r="C173" s="39" t="str">
        <f>TEXT(Table3[[#This Row],[Date]],"dddd")</f>
        <v>Thursday</v>
      </c>
      <c r="D173" s="1">
        <v>3674574</v>
      </c>
      <c r="E173" s="2">
        <f>Table3[[#This Row],[Facebook]]/D166-1</f>
        <v>-0.52999996674444205</v>
      </c>
      <c r="F173" s="1">
        <v>2755930</v>
      </c>
      <c r="G173" s="2">
        <f>Table3[[#This Row],[Youtube]]/F166-1</f>
        <v>-0.53000001193789359</v>
      </c>
      <c r="H173" s="1">
        <v>1122786</v>
      </c>
      <c r="I173" s="2">
        <f>Table3[[#This Row],[Twitter]]/H166-1</f>
        <v>-0.53000012139442854</v>
      </c>
      <c r="J173" s="1">
        <v>2653859</v>
      </c>
      <c r="K173" s="2">
        <f>Table3[[#This Row],[Others]]/J166-1</f>
        <v>-0.52999995749585405</v>
      </c>
      <c r="L173" s="1">
        <f>SUM(Table3[[#This Row],[Facebook]],Table3[[#This Row],[Youtube]],Table3[[#This Row],[Twitter]],Table3[[#This Row],[Others]])</f>
        <v>10207149</v>
      </c>
      <c r="M173" s="2">
        <f>Table3[[#This Row],[Total]]/L166-1</f>
        <v>-0.52999999355353777</v>
      </c>
    </row>
    <row r="174" spans="2:13" x14ac:dyDescent="0.2">
      <c r="B174" s="15">
        <v>43637</v>
      </c>
      <c r="C174" s="40" t="str">
        <f>TEXT(Table3[[#This Row],[Date]],"dddd")</f>
        <v>Friday</v>
      </c>
      <c r="D174" s="1">
        <v>7583695</v>
      </c>
      <c r="E174" s="2">
        <f>Table3[[#This Row],[Facebook]]/D167-1</f>
        <v>-5.8252364491358177E-2</v>
      </c>
      <c r="F174" s="1">
        <v>5687771</v>
      </c>
      <c r="G174" s="2">
        <f>Table3[[#This Row],[Youtube]]/F167-1</f>
        <v>-5.8252444867136766E-2</v>
      </c>
      <c r="H174" s="1">
        <v>2317240</v>
      </c>
      <c r="I174" s="2">
        <f>Table3[[#This Row],[Twitter]]/H167-1</f>
        <v>-5.8252261464194932E-2</v>
      </c>
      <c r="J174" s="1">
        <v>5477113</v>
      </c>
      <c r="K174" s="2">
        <f>Table3[[#This Row],[Others]]/J167-1</f>
        <v>-5.825234705599458E-2</v>
      </c>
      <c r="L174" s="1">
        <f>SUM(Table3[[#This Row],[Facebook]],Table3[[#This Row],[Youtube]],Table3[[#This Row],[Twitter]],Table3[[#This Row],[Others]])</f>
        <v>21065819</v>
      </c>
      <c r="M174" s="2">
        <f>Table3[[#This Row],[Total]]/L167-1</f>
        <v>-5.8252370326638991E-2</v>
      </c>
    </row>
    <row r="175" spans="2:13" x14ac:dyDescent="0.2">
      <c r="B175" s="15">
        <v>43638</v>
      </c>
      <c r="C175" s="38" t="str">
        <f>TEXT(Table3[[#This Row],[Date]],"dddd")</f>
        <v>Saturday</v>
      </c>
      <c r="D175" s="1">
        <v>16160310</v>
      </c>
      <c r="E175" s="2">
        <f>Table3[[#This Row],[Facebook]]/D168-1</f>
        <v>1.0101003787368557E-2</v>
      </c>
      <c r="F175" s="1">
        <v>12120232</v>
      </c>
      <c r="G175" s="2">
        <f>Table3[[#This Row],[Youtube]]/F168-1</f>
        <v>1.010098316280561E-2</v>
      </c>
      <c r="H175" s="1">
        <v>4937872</v>
      </c>
      <c r="I175" s="2">
        <f>Table3[[#This Row],[Twitter]]/H168-1</f>
        <v>1.0101067956934884E-2</v>
      </c>
      <c r="J175" s="1">
        <v>11671335</v>
      </c>
      <c r="K175" s="2">
        <f>Table3[[#This Row],[Others]]/J168-1</f>
        <v>1.0101066923787538E-2</v>
      </c>
      <c r="L175" s="1">
        <f>SUM(Table3[[#This Row],[Facebook]],Table3[[#This Row],[Youtube]],Table3[[#This Row],[Twitter]],Table3[[#This Row],[Others]])</f>
        <v>44889749</v>
      </c>
      <c r="M175" s="2">
        <f>Table3[[#This Row],[Total]]/L168-1</f>
        <v>1.0101021692856316E-2</v>
      </c>
    </row>
    <row r="176" spans="2:13" x14ac:dyDescent="0.2">
      <c r="B176" s="15">
        <v>43639</v>
      </c>
      <c r="C176" s="41" t="str">
        <f>TEXT(Table3[[#This Row],[Date]],"dddd")</f>
        <v>Sunday</v>
      </c>
      <c r="D176" s="1">
        <v>15675500</v>
      </c>
      <c r="E176" s="2">
        <f>Table3[[#This Row],[Facebook]]/D169-1</f>
        <v>-4.9019638771242713E-2</v>
      </c>
      <c r="F176" s="1">
        <v>11756625</v>
      </c>
      <c r="G176" s="2">
        <f>Table3[[#This Row],[Youtube]]/F169-1</f>
        <v>-4.9019638771242713E-2</v>
      </c>
      <c r="H176" s="1">
        <v>4789736</v>
      </c>
      <c r="I176" s="2">
        <f>Table3[[#This Row],[Twitter]]/H169-1</f>
        <v>-4.9019681811052207E-2</v>
      </c>
      <c r="J176" s="1">
        <v>11321195</v>
      </c>
      <c r="K176" s="2">
        <f>Table3[[#This Row],[Others]]/J169-1</f>
        <v>-4.9019547725485668E-2</v>
      </c>
      <c r="L176" s="1">
        <f>SUM(Table3[[#This Row],[Facebook]],Table3[[#This Row],[Youtube]],Table3[[#This Row],[Twitter]],Table3[[#This Row],[Others]])</f>
        <v>43543056</v>
      </c>
      <c r="M176" s="2">
        <f>Table3[[#This Row],[Total]]/L169-1</f>
        <v>-4.9019619833725936E-2</v>
      </c>
    </row>
    <row r="177" spans="2:13" x14ac:dyDescent="0.2">
      <c r="B177" s="15">
        <v>43640</v>
      </c>
      <c r="C177" s="29" t="str">
        <f>TEXT(Table3[[#This Row],[Date]],"dddd")</f>
        <v>Monday</v>
      </c>
      <c r="D177" s="1">
        <v>7661877</v>
      </c>
      <c r="E177" s="2">
        <f>Table3[[#This Row],[Facebook]]/D170-1</f>
        <v>-5.7692364455319778E-2</v>
      </c>
      <c r="F177" s="1">
        <v>5746408</v>
      </c>
      <c r="G177" s="2">
        <f>Table3[[#This Row],[Youtube]]/F170-1</f>
        <v>-5.7692323459811012E-2</v>
      </c>
      <c r="H177" s="1">
        <v>2341129</v>
      </c>
      <c r="I177" s="2">
        <f>Table3[[#This Row],[Twitter]]/H170-1</f>
        <v>-5.769214514363874E-2</v>
      </c>
      <c r="J177" s="1">
        <v>5533578</v>
      </c>
      <c r="K177" s="2">
        <f>Table3[[#This Row],[Others]]/J170-1</f>
        <v>-5.7692229097359049E-2</v>
      </c>
      <c r="L177" s="1">
        <f>SUM(Table3[[#This Row],[Facebook]],Table3[[#This Row],[Youtube]],Table3[[#This Row],[Twitter]],Table3[[#This Row],[Others]])</f>
        <v>21282992</v>
      </c>
      <c r="M177" s="2">
        <f>Table3[[#This Row],[Total]]/L170-1</f>
        <v>-5.7692294069183969E-2</v>
      </c>
    </row>
    <row r="178" spans="2:13" x14ac:dyDescent="0.2">
      <c r="B178" s="15">
        <v>43641</v>
      </c>
      <c r="C178" s="30" t="str">
        <f>TEXT(Table3[[#This Row],[Date]],"dddd")</f>
        <v>Tuesday</v>
      </c>
      <c r="D178" s="1">
        <v>8130972</v>
      </c>
      <c r="E178" s="2">
        <f>Table3[[#This Row],[Facebook]]/D171-1</f>
        <v>7.2164953891209915E-2</v>
      </c>
      <c r="F178" s="1">
        <v>6098229</v>
      </c>
      <c r="G178" s="2">
        <f>Table3[[#This Row],[Youtube]]/F171-1</f>
        <v>7.2165001017094443E-2</v>
      </c>
      <c r="H178" s="1">
        <v>2484463</v>
      </c>
      <c r="I178" s="2">
        <f>Table3[[#This Row],[Twitter]]/H171-1</f>
        <v>7.2164730455196668E-2</v>
      </c>
      <c r="J178" s="1">
        <v>5872368</v>
      </c>
      <c r="K178" s="2">
        <f>Table3[[#This Row],[Others]]/J171-1</f>
        <v>7.2164843047788141E-2</v>
      </c>
      <c r="L178" s="1">
        <f>SUM(Table3[[#This Row],[Facebook]],Table3[[#This Row],[Youtube]],Table3[[#This Row],[Twitter]],Table3[[#This Row],[Others]])</f>
        <v>22586032</v>
      </c>
      <c r="M178" s="2">
        <f>Table3[[#This Row],[Total]]/L171-1</f>
        <v>7.2164913217948046E-2</v>
      </c>
    </row>
    <row r="179" spans="2:13" x14ac:dyDescent="0.2">
      <c r="B179" s="15">
        <v>43642</v>
      </c>
      <c r="C179" s="27" t="str">
        <f>TEXT(Table3[[#This Row],[Date]],"dddd")</f>
        <v>Wednesday</v>
      </c>
      <c r="D179" s="1">
        <v>8052789</v>
      </c>
      <c r="E179" s="2">
        <f>Table3[[#This Row],[Facebook]]/D172-1</f>
        <v>9.803868704752583E-3</v>
      </c>
      <c r="F179" s="1">
        <v>6039592</v>
      </c>
      <c r="G179" s="2">
        <f>Table3[[#This Row],[Youtube]]/F172-1</f>
        <v>9.8039527132371962E-3</v>
      </c>
      <c r="H179" s="1">
        <v>2460574</v>
      </c>
      <c r="I179" s="2">
        <f>Table3[[#This Row],[Twitter]]/H172-1</f>
        <v>9.8038934043587211E-3</v>
      </c>
      <c r="J179" s="1">
        <v>5815903</v>
      </c>
      <c r="K179" s="2">
        <f>Table3[[#This Row],[Others]]/J172-1</f>
        <v>9.803907950741042E-3</v>
      </c>
      <c r="L179" s="1">
        <f>SUM(Table3[[#This Row],[Facebook]],Table3[[#This Row],[Youtube]],Table3[[#This Row],[Twitter]],Table3[[#This Row],[Others]])</f>
        <v>22368858</v>
      </c>
      <c r="M179" s="2">
        <f>Table3[[#This Row],[Total]]/L172-1</f>
        <v>9.8039043079567456E-3</v>
      </c>
    </row>
    <row r="180" spans="2:13" x14ac:dyDescent="0.2">
      <c r="B180" s="15">
        <v>43643</v>
      </c>
      <c r="C180" s="39" t="str">
        <f>TEXT(Table3[[#This Row],[Date]],"dddd")</f>
        <v>Thursday</v>
      </c>
      <c r="D180" s="1">
        <v>8052789</v>
      </c>
      <c r="E180" s="2">
        <f>Table3[[#This Row],[Facebook]]/D173-1</f>
        <v>1.1914891358835065</v>
      </c>
      <c r="F180" s="1">
        <v>6039592</v>
      </c>
      <c r="G180" s="2">
        <f>Table3[[#This Row],[Youtube]]/F173-1</f>
        <v>1.1914896241921964</v>
      </c>
      <c r="H180" s="1">
        <v>2460574</v>
      </c>
      <c r="I180" s="2">
        <f>Table3[[#This Row],[Twitter]]/H173-1</f>
        <v>1.1914897406985836</v>
      </c>
      <c r="J180" s="1">
        <v>5815903</v>
      </c>
      <c r="K180" s="2">
        <f>Table3[[#This Row],[Others]]/J173-1</f>
        <v>1.1914890730818781</v>
      </c>
      <c r="L180" s="1">
        <f>SUM(Table3[[#This Row],[Facebook]],Table3[[#This Row],[Youtube]],Table3[[#This Row],[Twitter]],Table3[[#This Row],[Others]])</f>
        <v>22368858</v>
      </c>
      <c r="M180" s="2">
        <f>Table3[[#This Row],[Total]]/L173-1</f>
        <v>1.1914893179280521</v>
      </c>
    </row>
    <row r="181" spans="2:13" x14ac:dyDescent="0.2">
      <c r="B181" s="15">
        <v>43644</v>
      </c>
      <c r="C181" s="40" t="str">
        <f>TEXT(Table3[[#This Row],[Date]],"dddd")</f>
        <v>Friday</v>
      </c>
      <c r="D181" s="1">
        <v>7661877</v>
      </c>
      <c r="E181" s="2">
        <f>Table3[[#This Row],[Facebook]]/D174-1</f>
        <v>1.0309222615097369E-2</v>
      </c>
      <c r="F181" s="1">
        <v>5746408</v>
      </c>
      <c r="G181" s="2">
        <f>Table3[[#This Row],[Youtube]]/F174-1</f>
        <v>1.0309310976127639E-2</v>
      </c>
      <c r="H181" s="1">
        <v>2341129</v>
      </c>
      <c r="I181" s="2">
        <f>Table3[[#This Row],[Twitter]]/H174-1</f>
        <v>1.0309247207885175E-2</v>
      </c>
      <c r="J181" s="1">
        <v>5533578</v>
      </c>
      <c r="K181" s="2">
        <f>Table3[[#This Row],[Others]]/J174-1</f>
        <v>1.0309263292541226E-2</v>
      </c>
      <c r="L181" s="1">
        <f>SUM(Table3[[#This Row],[Facebook]],Table3[[#This Row],[Youtube]],Table3[[#This Row],[Twitter]],Table3[[#This Row],[Others]])</f>
        <v>21282992</v>
      </c>
      <c r="M181" s="2">
        <f>Table3[[#This Row],[Total]]/L174-1</f>
        <v>1.0309259753916944E-2</v>
      </c>
    </row>
    <row r="182" spans="2:13" x14ac:dyDescent="0.2">
      <c r="B182" s="15">
        <v>43645</v>
      </c>
      <c r="C182" s="38" t="str">
        <f>TEXT(Table3[[#This Row],[Date]],"dddd")</f>
        <v>Saturday</v>
      </c>
      <c r="D182" s="1">
        <v>16806722</v>
      </c>
      <c r="E182" s="2">
        <f>Table3[[#This Row],[Facebook]]/D175-1</f>
        <v>3.9999975247999586E-2</v>
      </c>
      <c r="F182" s="1">
        <v>12605042</v>
      </c>
      <c r="G182" s="2">
        <f>Table3[[#This Row],[Youtube]]/F175-1</f>
        <v>4.0000059404803556E-2</v>
      </c>
      <c r="H182" s="1">
        <v>5135387</v>
      </c>
      <c r="I182" s="2">
        <f>Table3[[#This Row],[Twitter]]/H175-1</f>
        <v>4.0000024301966475E-2</v>
      </c>
      <c r="J182" s="1">
        <v>12138188</v>
      </c>
      <c r="K182" s="2">
        <f>Table3[[#This Row],[Others]]/J175-1</f>
        <v>3.9999965727999465E-2</v>
      </c>
      <c r="L182" s="1">
        <f>SUM(Table3[[#This Row],[Facebook]],Table3[[#This Row],[Youtube]],Table3[[#This Row],[Twitter]],Table3[[#This Row],[Others]])</f>
        <v>46685339</v>
      </c>
      <c r="M182" s="2">
        <f>Table3[[#This Row],[Total]]/L175-1</f>
        <v>4.0000000891072141E-2</v>
      </c>
    </row>
    <row r="183" spans="2:13" x14ac:dyDescent="0.2">
      <c r="B183" s="15">
        <v>43646</v>
      </c>
      <c r="C183" s="41" t="str">
        <f>TEXT(Table3[[#This Row],[Date]],"dddd")</f>
        <v>Sunday</v>
      </c>
      <c r="D183" s="1">
        <v>15837104</v>
      </c>
      <c r="E183" s="2">
        <f>Table3[[#This Row],[Facebook]]/D176-1</f>
        <v>1.030933622531971E-2</v>
      </c>
      <c r="F183" s="1">
        <v>11877828</v>
      </c>
      <c r="G183" s="2">
        <f>Table3[[#This Row],[Youtube]]/F176-1</f>
        <v>1.030933622531971E-2</v>
      </c>
      <c r="H183" s="1">
        <v>4839115</v>
      </c>
      <c r="I183" s="2">
        <f>Table3[[#This Row],[Twitter]]/H176-1</f>
        <v>1.0309336464473295E-2</v>
      </c>
      <c r="J183" s="1">
        <v>11437908</v>
      </c>
      <c r="K183" s="2">
        <f>Table3[[#This Row],[Others]]/J176-1</f>
        <v>1.0309247389520326E-2</v>
      </c>
      <c r="L183" s="1">
        <f>SUM(Table3[[#This Row],[Facebook]],Table3[[#This Row],[Youtube]],Table3[[#This Row],[Twitter]],Table3[[#This Row],[Others]])</f>
        <v>43991955</v>
      </c>
      <c r="M183" s="2">
        <f>Table3[[#This Row],[Total]]/L176-1</f>
        <v>1.0309313154317934E-2</v>
      </c>
    </row>
    <row r="184" spans="2:13" x14ac:dyDescent="0.2">
      <c r="B184" s="15">
        <v>43647</v>
      </c>
      <c r="C184" s="29" t="str">
        <f>TEXT(Table3[[#This Row],[Date]],"dddd")</f>
        <v>Monday</v>
      </c>
      <c r="D184" s="1">
        <v>7740060</v>
      </c>
      <c r="E184" s="2">
        <f>Table3[[#This Row],[Facebook]]/D177-1</f>
        <v>1.0204157545207204E-2</v>
      </c>
      <c r="F184" s="1">
        <v>5805045</v>
      </c>
      <c r="G184" s="2">
        <f>Table3[[#This Row],[Youtube]]/F177-1</f>
        <v>1.0204113595832398E-2</v>
      </c>
      <c r="H184" s="1">
        <v>2365018</v>
      </c>
      <c r="I184" s="2">
        <f>Table3[[#This Row],[Twitter]]/H177-1</f>
        <v>1.0204051122343127E-2</v>
      </c>
      <c r="J184" s="1">
        <v>5590043</v>
      </c>
      <c r="K184" s="2">
        <f>Table3[[#This Row],[Others]]/J177-1</f>
        <v>1.0204066880416196E-2</v>
      </c>
      <c r="L184" s="1">
        <f>SUM(Table3[[#This Row],[Facebook]],Table3[[#This Row],[Youtube]],Table3[[#This Row],[Twitter]],Table3[[#This Row],[Others]])</f>
        <v>21500166</v>
      </c>
      <c r="M184" s="2">
        <f>Table3[[#This Row],[Total]]/L177-1</f>
        <v>1.0204110399515187E-2</v>
      </c>
    </row>
    <row r="185" spans="2:13" x14ac:dyDescent="0.2">
      <c r="B185" s="15">
        <v>43648</v>
      </c>
      <c r="C185" s="30" t="str">
        <f>TEXT(Table3[[#This Row],[Date]],"dddd")</f>
        <v>Tuesday</v>
      </c>
      <c r="D185" s="1">
        <v>7896424</v>
      </c>
      <c r="E185" s="2">
        <f>Table3[[#This Row],[Facebook]]/D178-1</f>
        <v>-2.8846243720922926E-2</v>
      </c>
      <c r="F185" s="1">
        <v>5922318</v>
      </c>
      <c r="G185" s="2">
        <f>Table3[[#This Row],[Youtube]]/F178-1</f>
        <v>-2.8846243720922926E-2</v>
      </c>
      <c r="H185" s="1">
        <v>2412796</v>
      </c>
      <c r="I185" s="2">
        <f>Table3[[#This Row],[Twitter]]/H178-1</f>
        <v>-2.884607257181937E-2</v>
      </c>
      <c r="J185" s="1">
        <v>5702973</v>
      </c>
      <c r="K185" s="2">
        <f>Table3[[#This Row],[Others]]/J178-1</f>
        <v>-2.8846114548679469E-2</v>
      </c>
      <c r="L185" s="1">
        <f>SUM(Table3[[#This Row],[Facebook]],Table3[[#This Row],[Youtube]],Table3[[#This Row],[Twitter]],Table3[[#This Row],[Others]])</f>
        <v>21934511</v>
      </c>
      <c r="M185" s="2">
        <f>Table3[[#This Row],[Total]]/L178-1</f>
        <v>-2.8846191309743974E-2</v>
      </c>
    </row>
    <row r="186" spans="2:13" x14ac:dyDescent="0.2">
      <c r="B186" s="15">
        <v>43649</v>
      </c>
      <c r="C186" s="27" t="str">
        <f>TEXT(Table3[[#This Row],[Date]],"dddd")</f>
        <v>Wednesday</v>
      </c>
      <c r="D186" s="1">
        <v>7974607</v>
      </c>
      <c r="E186" s="2">
        <f>Table3[[#This Row],[Facebook]]/D179-1</f>
        <v>-9.7086860217000526E-3</v>
      </c>
      <c r="F186" s="1">
        <v>5980955</v>
      </c>
      <c r="G186" s="2">
        <f>Table3[[#This Row],[Youtube]]/F179-1</f>
        <v>-9.7087684068725144E-3</v>
      </c>
      <c r="H186" s="1">
        <v>2436685</v>
      </c>
      <c r="I186" s="2">
        <f>Table3[[#This Row],[Twitter]]/H179-1</f>
        <v>-9.7087102440325257E-3</v>
      </c>
      <c r="J186" s="1">
        <v>5759438</v>
      </c>
      <c r="K186" s="2">
        <f>Table3[[#This Row],[Others]]/J179-1</f>
        <v>-9.708724509332467E-3</v>
      </c>
      <c r="L186" s="1">
        <f>SUM(Table3[[#This Row],[Facebook]],Table3[[#This Row],[Youtube]],Table3[[#This Row],[Twitter]],Table3[[#This Row],[Others]])</f>
        <v>22151685</v>
      </c>
      <c r="M186" s="2">
        <f>Table3[[#This Row],[Total]]/L179-1</f>
        <v>-9.7087209369383087E-3</v>
      </c>
    </row>
    <row r="187" spans="2:13" x14ac:dyDescent="0.2">
      <c r="B187" s="15">
        <v>43650</v>
      </c>
      <c r="C187" s="39" t="str">
        <f>TEXT(Table3[[#This Row],[Date]],"dddd")</f>
        <v>Thursday</v>
      </c>
      <c r="D187" s="1">
        <v>8052789</v>
      </c>
      <c r="E187" s="2">
        <f>Table3[[#This Row],[Facebook]]/D180-1</f>
        <v>0</v>
      </c>
      <c r="F187" s="1">
        <v>6039592</v>
      </c>
      <c r="G187" s="2">
        <f>Table3[[#This Row],[Youtube]]/F180-1</f>
        <v>0</v>
      </c>
      <c r="H187" s="1">
        <v>2460574</v>
      </c>
      <c r="I187" s="2">
        <f>Table3[[#This Row],[Twitter]]/H180-1</f>
        <v>0</v>
      </c>
      <c r="J187" s="1">
        <v>5815903</v>
      </c>
      <c r="K187" s="2">
        <f>Table3[[#This Row],[Others]]/J180-1</f>
        <v>0</v>
      </c>
      <c r="L187" s="1">
        <f>SUM(Table3[[#This Row],[Facebook]],Table3[[#This Row],[Youtube]],Table3[[#This Row],[Twitter]],Table3[[#This Row],[Others]])</f>
        <v>22368858</v>
      </c>
      <c r="M187" s="2">
        <f>Table3[[#This Row],[Total]]/L180-1</f>
        <v>0</v>
      </c>
    </row>
    <row r="188" spans="2:13" x14ac:dyDescent="0.2">
      <c r="B188" s="15">
        <v>43651</v>
      </c>
      <c r="C188" s="40" t="str">
        <f>TEXT(Table3[[#This Row],[Date]],"dddd")</f>
        <v>Friday</v>
      </c>
      <c r="D188" s="1">
        <v>7427330</v>
      </c>
      <c r="E188" s="2">
        <f>Table3[[#This Row],[Facebook]]/D181-1</f>
        <v>-3.0612211602979222E-2</v>
      </c>
      <c r="F188" s="1">
        <v>5570497</v>
      </c>
      <c r="G188" s="2">
        <f>Table3[[#This Row],[Youtube]]/F181-1</f>
        <v>-3.0612340787497194E-2</v>
      </c>
      <c r="H188" s="1">
        <v>2269462</v>
      </c>
      <c r="I188" s="2">
        <f>Table3[[#This Row],[Twitter]]/H181-1</f>
        <v>-3.0612153367029271E-2</v>
      </c>
      <c r="J188" s="1">
        <v>5364183</v>
      </c>
      <c r="K188" s="2">
        <f>Table3[[#This Row],[Others]]/J181-1</f>
        <v>-3.0612200641248699E-2</v>
      </c>
      <c r="L188" s="1">
        <f>SUM(Table3[[#This Row],[Facebook]],Table3[[#This Row],[Youtube]],Table3[[#This Row],[Twitter]],Table3[[#This Row],[Others]])</f>
        <v>20631472</v>
      </c>
      <c r="M188" s="2">
        <f>Table3[[#This Row],[Total]]/L181-1</f>
        <v>-3.0612237226795957E-2</v>
      </c>
    </row>
    <row r="189" spans="2:13" x14ac:dyDescent="0.2">
      <c r="B189" s="15">
        <v>43652</v>
      </c>
      <c r="C189" s="38" t="str">
        <f>TEXT(Table3[[#This Row],[Date]],"dddd")</f>
        <v>Saturday</v>
      </c>
      <c r="D189" s="1">
        <v>16160310</v>
      </c>
      <c r="E189" s="2">
        <f>Table3[[#This Row],[Facebook]]/D182-1</f>
        <v>-3.8461515576922123E-2</v>
      </c>
      <c r="F189" s="1">
        <v>12120232</v>
      </c>
      <c r="G189" s="2">
        <f>Table3[[#This Row],[Youtube]]/F182-1</f>
        <v>-3.8461593384615411E-2</v>
      </c>
      <c r="H189" s="1">
        <v>4937872</v>
      </c>
      <c r="I189" s="2">
        <f>Table3[[#This Row],[Twitter]]/H182-1</f>
        <v>-3.8461560930072025E-2</v>
      </c>
      <c r="J189" s="1">
        <v>11671335</v>
      </c>
      <c r="K189" s="2">
        <f>Table3[[#This Row],[Others]]/J182-1</f>
        <v>-3.846150677514637E-2</v>
      </c>
      <c r="L189" s="1">
        <f>SUM(Table3[[#This Row],[Facebook]],Table3[[#This Row],[Youtube]],Table3[[#This Row],[Twitter]],Table3[[#This Row],[Others]])</f>
        <v>44889749</v>
      </c>
      <c r="M189" s="2">
        <f>Table3[[#This Row],[Total]]/L182-1</f>
        <v>-3.8461539285384649E-2</v>
      </c>
    </row>
    <row r="190" spans="2:13" x14ac:dyDescent="0.2">
      <c r="B190" s="15">
        <v>43653</v>
      </c>
      <c r="C190" s="41" t="str">
        <f>TEXT(Table3[[#This Row],[Date]],"dddd")</f>
        <v>Sunday</v>
      </c>
      <c r="D190" s="1">
        <v>15675500</v>
      </c>
      <c r="E190" s="2">
        <f>Table3[[#This Row],[Facebook]]/D183-1</f>
        <v>-1.0204138332361778E-2</v>
      </c>
      <c r="F190" s="1">
        <v>11756625</v>
      </c>
      <c r="G190" s="2">
        <f>Table3[[#This Row],[Youtube]]/F183-1</f>
        <v>-1.0204138332361778E-2</v>
      </c>
      <c r="H190" s="1">
        <v>4789736</v>
      </c>
      <c r="I190" s="2">
        <f>Table3[[#This Row],[Twitter]]/H183-1</f>
        <v>-1.020413856665936E-2</v>
      </c>
      <c r="J190" s="1">
        <v>11321195</v>
      </c>
      <c r="K190" s="2">
        <f>Table3[[#This Row],[Others]]/J183-1</f>
        <v>-1.0204051300290229E-2</v>
      </c>
      <c r="L190" s="1">
        <f>SUM(Table3[[#This Row],[Facebook]],Table3[[#This Row],[Youtube]],Table3[[#This Row],[Twitter]],Table3[[#This Row],[Others]])</f>
        <v>43543056</v>
      </c>
      <c r="M190" s="2">
        <f>Table3[[#This Row],[Total]]/L183-1</f>
        <v>-1.0204115729796515E-2</v>
      </c>
    </row>
    <row r="191" spans="2:13" x14ac:dyDescent="0.2">
      <c r="B191" s="15">
        <v>43654</v>
      </c>
      <c r="C191" s="29" t="str">
        <f>TEXT(Table3[[#This Row],[Date]],"dddd")</f>
        <v>Monday</v>
      </c>
      <c r="D191" s="1">
        <v>7661877</v>
      </c>
      <c r="E191" s="2">
        <f>Table3[[#This Row],[Facebook]]/D184-1</f>
        <v>-1.0101084487717182E-2</v>
      </c>
      <c r="F191" s="1">
        <v>5746408</v>
      </c>
      <c r="G191" s="2">
        <f>Table3[[#This Row],[Youtube]]/F184-1</f>
        <v>-1.0101041421728851E-2</v>
      </c>
      <c r="H191" s="1">
        <v>2341129</v>
      </c>
      <c r="I191" s="2">
        <f>Table3[[#This Row],[Twitter]]/H184-1</f>
        <v>-1.0100980203956111E-2</v>
      </c>
      <c r="J191" s="1">
        <v>5533578</v>
      </c>
      <c r="K191" s="2">
        <f>Table3[[#This Row],[Others]]/J184-1</f>
        <v>-1.0100995645292876E-2</v>
      </c>
      <c r="L191" s="1">
        <f>SUM(Table3[[#This Row],[Facebook]],Table3[[#This Row],[Youtube]],Table3[[#This Row],[Twitter]],Table3[[#This Row],[Others]])</f>
        <v>21282992</v>
      </c>
      <c r="M191" s="2">
        <f>Table3[[#This Row],[Total]]/L184-1</f>
        <v>-1.0101038289657804E-2</v>
      </c>
    </row>
    <row r="192" spans="2:13" x14ac:dyDescent="0.2">
      <c r="B192" s="15">
        <v>43655</v>
      </c>
      <c r="C192" s="30" t="str">
        <f>TEXT(Table3[[#This Row],[Date]],"dddd")</f>
        <v>Tuesday</v>
      </c>
      <c r="D192" s="1">
        <v>8209154</v>
      </c>
      <c r="E192" s="2">
        <f>Table3[[#This Row],[Facebook]]/D185-1</f>
        <v>3.9604003027193135E-2</v>
      </c>
      <c r="F192" s="1">
        <v>6156866</v>
      </c>
      <c r="G192" s="2">
        <f>Table3[[#This Row],[Youtube]]/F185-1</f>
        <v>3.9604087453595005E-2</v>
      </c>
      <c r="H192" s="1">
        <v>2508352</v>
      </c>
      <c r="I192" s="2">
        <f>Table3[[#This Row],[Twitter]]/H185-1</f>
        <v>3.9603845497091283E-2</v>
      </c>
      <c r="J192" s="1">
        <v>5928833</v>
      </c>
      <c r="K192" s="2">
        <f>Table3[[#This Row],[Others]]/J185-1</f>
        <v>3.9603904840510351E-2</v>
      </c>
      <c r="L192" s="1">
        <f>SUM(Table3[[#This Row],[Facebook]],Table3[[#This Row],[Youtube]],Table3[[#This Row],[Twitter]],Table3[[#This Row],[Others]])</f>
        <v>22803205</v>
      </c>
      <c r="M192" s="2">
        <f>Table3[[#This Row],[Total]]/L185-1</f>
        <v>3.9603982965473961E-2</v>
      </c>
    </row>
    <row r="193" spans="2:13" x14ac:dyDescent="0.2">
      <c r="B193" s="15">
        <v>43656</v>
      </c>
      <c r="C193" s="27" t="str">
        <f>TEXT(Table3[[#This Row],[Date]],"dddd")</f>
        <v>Wednesday</v>
      </c>
      <c r="D193" s="1">
        <v>8209154</v>
      </c>
      <c r="E193" s="2">
        <f>Table3[[#This Row],[Facebook]]/D186-1</f>
        <v>2.9411731512286376E-2</v>
      </c>
      <c r="F193" s="1">
        <v>6156866</v>
      </c>
      <c r="G193" s="2">
        <f>Table3[[#This Row],[Youtube]]/F186-1</f>
        <v>2.9411858139711811E-2</v>
      </c>
      <c r="H193" s="1">
        <v>2508352</v>
      </c>
      <c r="I193" s="2">
        <f>Table3[[#This Row],[Twitter]]/H186-1</f>
        <v>2.9411680213076385E-2</v>
      </c>
      <c r="J193" s="1">
        <v>5928833</v>
      </c>
      <c r="K193" s="2">
        <f>Table3[[#This Row],[Others]]/J186-1</f>
        <v>2.9411723852223126E-2</v>
      </c>
      <c r="L193" s="1">
        <f>SUM(Table3[[#This Row],[Facebook]],Table3[[#This Row],[Youtube]],Table3[[#This Row],[Twitter]],Table3[[#This Row],[Others]])</f>
        <v>22803205</v>
      </c>
      <c r="M193" s="2">
        <f>Table3[[#This Row],[Total]]/L186-1</f>
        <v>2.9411758067162896E-2</v>
      </c>
    </row>
    <row r="194" spans="2:13" x14ac:dyDescent="0.2">
      <c r="B194" s="15">
        <v>43657</v>
      </c>
      <c r="C194" s="39" t="str">
        <f>TEXT(Table3[[#This Row],[Date]],"dddd")</f>
        <v>Thursday</v>
      </c>
      <c r="D194" s="1">
        <v>7740060</v>
      </c>
      <c r="E194" s="2">
        <f>Table3[[#This Row],[Facebook]]/D187-1</f>
        <v>-3.8834868267379141E-2</v>
      </c>
      <c r="F194" s="1">
        <v>5805045</v>
      </c>
      <c r="G194" s="2">
        <f>Table3[[#This Row],[Youtube]]/F187-1</f>
        <v>-3.8834908053391737E-2</v>
      </c>
      <c r="H194" s="1">
        <v>2365018</v>
      </c>
      <c r="I194" s="2">
        <f>Table3[[#This Row],[Twitter]]/H187-1</f>
        <v>-3.8834840976129992E-2</v>
      </c>
      <c r="J194" s="1">
        <v>5590043</v>
      </c>
      <c r="K194" s="2">
        <f>Table3[[#This Row],[Others]]/J187-1</f>
        <v>-3.8834898037329757E-2</v>
      </c>
      <c r="L194" s="1">
        <f>SUM(Table3[[#This Row],[Facebook]],Table3[[#This Row],[Youtube]],Table3[[#This Row],[Twitter]],Table3[[#This Row],[Others]])</f>
        <v>21500166</v>
      </c>
      <c r="M194" s="2">
        <f>Table3[[#This Row],[Total]]/L187-1</f>
        <v>-3.8834883747753235E-2</v>
      </c>
    </row>
    <row r="195" spans="2:13" x14ac:dyDescent="0.2">
      <c r="B195" s="15">
        <v>43658</v>
      </c>
      <c r="C195" s="40" t="str">
        <f>TEXT(Table3[[#This Row],[Date]],"dddd")</f>
        <v>Friday</v>
      </c>
      <c r="D195" s="1">
        <v>7505512</v>
      </c>
      <c r="E195" s="2">
        <f>Table3[[#This Row],[Facebook]]/D188-1</f>
        <v>1.0526259099838065E-2</v>
      </c>
      <c r="F195" s="1">
        <v>5629134</v>
      </c>
      <c r="G195" s="2">
        <f>Table3[[#This Row],[Youtube]]/F188-1</f>
        <v>1.0526349803258173E-2</v>
      </c>
      <c r="H195" s="1">
        <v>2293351</v>
      </c>
      <c r="I195" s="2">
        <f>Table3[[#This Row],[Twitter]]/H188-1</f>
        <v>1.0526283321774077E-2</v>
      </c>
      <c r="J195" s="1">
        <v>5420648</v>
      </c>
      <c r="K195" s="2">
        <f>Table3[[#This Row],[Others]]/J188-1</f>
        <v>1.0526300090806018E-2</v>
      </c>
      <c r="L195" s="1">
        <f>SUM(Table3[[#This Row],[Facebook]],Table3[[#This Row],[Youtube]],Table3[[#This Row],[Twitter]],Table3[[#This Row],[Others]])</f>
        <v>20848645</v>
      </c>
      <c r="M195" s="2">
        <f>Table3[[#This Row],[Total]]/L188-1</f>
        <v>1.0526296911824717E-2</v>
      </c>
    </row>
    <row r="196" spans="2:13" x14ac:dyDescent="0.2">
      <c r="B196" s="15">
        <v>43659</v>
      </c>
      <c r="C196" s="38" t="str">
        <f>TEXT(Table3[[#This Row],[Date]],"dddd")</f>
        <v>Saturday</v>
      </c>
      <c r="D196" s="1">
        <v>16160310</v>
      </c>
      <c r="E196" s="2">
        <f>Table3[[#This Row],[Facebook]]/D189-1</f>
        <v>0</v>
      </c>
      <c r="F196" s="1">
        <v>12120232</v>
      </c>
      <c r="G196" s="2">
        <f>Table3[[#This Row],[Youtube]]/F189-1</f>
        <v>0</v>
      </c>
      <c r="H196" s="1">
        <v>4937872</v>
      </c>
      <c r="I196" s="2">
        <f>Table3[[#This Row],[Twitter]]/H189-1</f>
        <v>0</v>
      </c>
      <c r="J196" s="1">
        <v>11671335</v>
      </c>
      <c r="K196" s="2">
        <f>Table3[[#This Row],[Others]]/J189-1</f>
        <v>0</v>
      </c>
      <c r="L196" s="1">
        <f>SUM(Table3[[#This Row],[Facebook]],Table3[[#This Row],[Youtube]],Table3[[#This Row],[Twitter]],Table3[[#This Row],[Others]])</f>
        <v>44889749</v>
      </c>
      <c r="M196" s="2">
        <f>Table3[[#This Row],[Total]]/L189-1</f>
        <v>0</v>
      </c>
    </row>
    <row r="197" spans="2:13" x14ac:dyDescent="0.2">
      <c r="B197" s="15">
        <v>43660</v>
      </c>
      <c r="C197" s="41" t="str">
        <f>TEXT(Table3[[#This Row],[Date]],"dddd")</f>
        <v>Sunday</v>
      </c>
      <c r="D197" s="1">
        <v>15513897</v>
      </c>
      <c r="E197" s="2">
        <f>Table3[[#This Row],[Facebook]]/D190-1</f>
        <v>-1.0309272431501371E-2</v>
      </c>
      <c r="F197" s="1">
        <v>11635423</v>
      </c>
      <c r="G197" s="2">
        <f>Table3[[#This Row],[Youtube]]/F190-1</f>
        <v>-1.0309251166895295E-2</v>
      </c>
      <c r="H197" s="1">
        <v>4740357</v>
      </c>
      <c r="I197" s="2">
        <f>Table3[[#This Row],[Twitter]]/H190-1</f>
        <v>-1.0309336464473184E-2</v>
      </c>
      <c r="J197" s="1">
        <v>11204481</v>
      </c>
      <c r="K197" s="2">
        <f>Table3[[#This Row],[Others]]/J190-1</f>
        <v>-1.0309335719418278E-2</v>
      </c>
      <c r="L197" s="1">
        <f>SUM(Table3[[#This Row],[Facebook]],Table3[[#This Row],[Youtube]],Table3[[#This Row],[Twitter]],Table3[[#This Row],[Others]])</f>
        <v>43094158</v>
      </c>
      <c r="M197" s="2">
        <f>Table3[[#This Row],[Total]]/L190-1</f>
        <v>-1.0309290188543541E-2</v>
      </c>
    </row>
    <row r="198" spans="2:13" x14ac:dyDescent="0.2">
      <c r="B198" s="15">
        <v>43661</v>
      </c>
      <c r="C198" s="29" t="str">
        <f>TEXT(Table3[[#This Row],[Date]],"dddd")</f>
        <v>Monday</v>
      </c>
      <c r="D198" s="1">
        <v>7740060</v>
      </c>
      <c r="E198" s="2">
        <f>Table3[[#This Row],[Facebook]]/D191-1</f>
        <v>1.0204157545207204E-2</v>
      </c>
      <c r="F198" s="1">
        <v>5805045</v>
      </c>
      <c r="G198" s="2">
        <f>Table3[[#This Row],[Youtube]]/F191-1</f>
        <v>1.0204113595832398E-2</v>
      </c>
      <c r="H198" s="1">
        <v>2365018</v>
      </c>
      <c r="I198" s="2">
        <f>Table3[[#This Row],[Twitter]]/H191-1</f>
        <v>1.0204051122343127E-2</v>
      </c>
      <c r="J198" s="1">
        <v>5590043</v>
      </c>
      <c r="K198" s="2">
        <f>Table3[[#This Row],[Others]]/J191-1</f>
        <v>1.0204066880416196E-2</v>
      </c>
      <c r="L198" s="1">
        <f>SUM(Table3[[#This Row],[Facebook]],Table3[[#This Row],[Youtube]],Table3[[#This Row],[Twitter]],Table3[[#This Row],[Others]])</f>
        <v>21500166</v>
      </c>
      <c r="M198" s="2">
        <f>Table3[[#This Row],[Total]]/L191-1</f>
        <v>1.0204110399515187E-2</v>
      </c>
    </row>
    <row r="199" spans="2:13" x14ac:dyDescent="0.2">
      <c r="B199" s="15">
        <v>43662</v>
      </c>
      <c r="C199" s="30" t="str">
        <f>TEXT(Table3[[#This Row],[Date]],"dddd")</f>
        <v>Tuesday</v>
      </c>
      <c r="D199" s="1">
        <v>7427330</v>
      </c>
      <c r="E199" s="2">
        <f>Table3[[#This Row],[Facebook]]/D192-1</f>
        <v>-9.5238072035193855E-2</v>
      </c>
      <c r="F199" s="1">
        <v>5570497</v>
      </c>
      <c r="G199" s="2">
        <f>Table3[[#This Row],[Youtube]]/F192-1</f>
        <v>-9.5238226721192198E-2</v>
      </c>
      <c r="H199" s="1">
        <v>2269462</v>
      </c>
      <c r="I199" s="2">
        <f>Table3[[#This Row],[Twitter]]/H192-1</f>
        <v>-9.5237829459342227E-2</v>
      </c>
      <c r="J199" s="1">
        <v>5364183</v>
      </c>
      <c r="K199" s="2">
        <f>Table3[[#This Row],[Others]]/J192-1</f>
        <v>-9.5237966729708856E-2</v>
      </c>
      <c r="L199" s="1">
        <f>SUM(Table3[[#This Row],[Facebook]],Table3[[#This Row],[Youtube]],Table3[[#This Row],[Twitter]],Table3[[#This Row],[Others]])</f>
        <v>20631472</v>
      </c>
      <c r="M199" s="2">
        <f>Table3[[#This Row],[Total]]/L192-1</f>
        <v>-9.5238059737655312E-2</v>
      </c>
    </row>
    <row r="200" spans="2:13" x14ac:dyDescent="0.2">
      <c r="B200" s="15">
        <v>43663</v>
      </c>
      <c r="C200" s="27" t="str">
        <f>TEXT(Table3[[#This Row],[Date]],"dddd")</f>
        <v>Wednesday</v>
      </c>
      <c r="D200" s="1">
        <v>7740060</v>
      </c>
      <c r="E200" s="2">
        <f>Table3[[#This Row],[Facebook]]/D193-1</f>
        <v>-5.7142794495023463E-2</v>
      </c>
      <c r="F200" s="1">
        <v>5805045</v>
      </c>
      <c r="G200" s="2">
        <f>Table3[[#This Row],[Youtube]]/F193-1</f>
        <v>-5.7142871064596812E-2</v>
      </c>
      <c r="H200" s="1">
        <v>2365018</v>
      </c>
      <c r="I200" s="2">
        <f>Table3[[#This Row],[Twitter]]/H193-1</f>
        <v>-5.7142697675605314E-2</v>
      </c>
      <c r="J200" s="1">
        <v>5590043</v>
      </c>
      <c r="K200" s="2">
        <f>Table3[[#This Row],[Others]]/J193-1</f>
        <v>-5.7142780037825358E-2</v>
      </c>
      <c r="L200" s="1">
        <f>SUM(Table3[[#This Row],[Facebook]],Table3[[#This Row],[Youtube]],Table3[[#This Row],[Twitter]],Table3[[#This Row],[Others]])</f>
        <v>21500166</v>
      </c>
      <c r="M200" s="2">
        <f>Table3[[#This Row],[Total]]/L193-1</f>
        <v>-5.714280075980549E-2</v>
      </c>
    </row>
    <row r="201" spans="2:13" x14ac:dyDescent="0.2">
      <c r="B201" s="15">
        <v>43664</v>
      </c>
      <c r="C201" s="39" t="str">
        <f>TEXT(Table3[[#This Row],[Date]],"dddd")</f>
        <v>Thursday</v>
      </c>
      <c r="D201" s="1">
        <v>7974607</v>
      </c>
      <c r="E201" s="2">
        <f>Table3[[#This Row],[Facebook]]/D194-1</f>
        <v>3.0302995067221783E-2</v>
      </c>
      <c r="F201" s="1">
        <v>5980955</v>
      </c>
      <c r="G201" s="2">
        <f>Table3[[#This Row],[Youtube]]/F194-1</f>
        <v>3.0302952001233452E-2</v>
      </c>
      <c r="H201" s="1">
        <v>2436685</v>
      </c>
      <c r="I201" s="2">
        <f>Table3[[#This Row],[Twitter]]/H194-1</f>
        <v>3.0302940611868445E-2</v>
      </c>
      <c r="J201" s="1">
        <v>5759438</v>
      </c>
      <c r="K201" s="2">
        <f>Table3[[#This Row],[Others]]/J194-1</f>
        <v>3.0302986935878629E-2</v>
      </c>
      <c r="L201" s="1">
        <f>SUM(Table3[[#This Row],[Facebook]],Table3[[#This Row],[Youtube]],Table3[[#This Row],[Twitter]],Table3[[#This Row],[Others]])</f>
        <v>22151685</v>
      </c>
      <c r="M201" s="2">
        <f>Table3[[#This Row],[Total]]/L194-1</f>
        <v>3.0302975335167126E-2</v>
      </c>
    </row>
    <row r="202" spans="2:13" x14ac:dyDescent="0.2">
      <c r="B202" s="15">
        <v>43665</v>
      </c>
      <c r="C202" s="40" t="str">
        <f>TEXT(Table3[[#This Row],[Date]],"dddd")</f>
        <v>Friday</v>
      </c>
      <c r="D202" s="1">
        <v>8130972</v>
      </c>
      <c r="E202" s="2">
        <f>Table3[[#This Row],[Facebook]]/D195-1</f>
        <v>8.3333422156942838E-2</v>
      </c>
      <c r="F202" s="1">
        <v>6098229</v>
      </c>
      <c r="G202" s="2">
        <f>Table3[[#This Row],[Youtube]]/F195-1</f>
        <v>8.3333422156942838E-2</v>
      </c>
      <c r="H202" s="1">
        <v>2484463</v>
      </c>
      <c r="I202" s="2">
        <f>Table3[[#This Row],[Twitter]]/H195-1</f>
        <v>8.3333078974827668E-2</v>
      </c>
      <c r="J202" s="1">
        <v>5872368</v>
      </c>
      <c r="K202" s="2">
        <f>Table3[[#This Row],[Others]]/J195-1</f>
        <v>8.3333210346807185E-2</v>
      </c>
      <c r="L202" s="1">
        <f>SUM(Table3[[#This Row],[Facebook]],Table3[[#This Row],[Youtube]],Table3[[#This Row],[Twitter]],Table3[[#This Row],[Others]])</f>
        <v>22586032</v>
      </c>
      <c r="M202" s="2">
        <f>Table3[[#This Row],[Total]]/L195-1</f>
        <v>8.3333329336271023E-2</v>
      </c>
    </row>
    <row r="203" spans="2:13" x14ac:dyDescent="0.2">
      <c r="B203" s="15">
        <v>43666</v>
      </c>
      <c r="C203" s="38" t="str">
        <f>TEXT(Table3[[#This Row],[Date]],"dddd")</f>
        <v>Saturday</v>
      </c>
      <c r="D203" s="1">
        <v>15998707</v>
      </c>
      <c r="E203" s="2">
        <f>Table3[[#This Row],[Facebook]]/D196-1</f>
        <v>-9.9999938119998966E-3</v>
      </c>
      <c r="F203" s="1">
        <v>11999030</v>
      </c>
      <c r="G203" s="2">
        <f>Table3[[#This Row],[Youtube]]/F196-1</f>
        <v>-9.9999735978650861E-3</v>
      </c>
      <c r="H203" s="1">
        <v>4888493</v>
      </c>
      <c r="I203" s="2">
        <f>Table3[[#This Row],[Twitter]]/H196-1</f>
        <v>-1.0000056704588589E-2</v>
      </c>
      <c r="J203" s="1">
        <v>11554621</v>
      </c>
      <c r="K203" s="2">
        <f>Table3[[#This Row],[Others]]/J196-1</f>
        <v>-1.0000055692000909E-2</v>
      </c>
      <c r="L203" s="1">
        <f>SUM(Table3[[#This Row],[Facebook]],Table3[[#This Row],[Youtube]],Table3[[#This Row],[Twitter]],Table3[[#This Row],[Others]])</f>
        <v>44440851</v>
      </c>
      <c r="M203" s="2">
        <f>Table3[[#This Row],[Total]]/L196-1</f>
        <v>-1.0000011361168459E-2</v>
      </c>
    </row>
    <row r="204" spans="2:13" x14ac:dyDescent="0.2">
      <c r="B204" s="15">
        <v>43667</v>
      </c>
      <c r="C204" s="41" t="str">
        <f>TEXT(Table3[[#This Row],[Date]],"dddd")</f>
        <v>Sunday</v>
      </c>
      <c r="D204" s="1">
        <v>15352294</v>
      </c>
      <c r="E204" s="2">
        <f>Table3[[#This Row],[Facebook]]/D197-1</f>
        <v>-1.0416660623697616E-2</v>
      </c>
      <c r="F204" s="1">
        <v>11514221</v>
      </c>
      <c r="G204" s="2">
        <f>Table3[[#This Row],[Youtube]]/F197-1</f>
        <v>-1.0416638913772203E-2</v>
      </c>
      <c r="H204" s="1">
        <v>4690978</v>
      </c>
      <c r="I204" s="2">
        <f>Table3[[#This Row],[Twitter]]/H197-1</f>
        <v>-1.0416725997641096E-2</v>
      </c>
      <c r="J204" s="1">
        <v>11087768</v>
      </c>
      <c r="K204" s="2">
        <f>Table3[[#This Row],[Others]]/J197-1</f>
        <v>-1.0416635986976952E-2</v>
      </c>
      <c r="L204" s="1">
        <f>SUM(Table3[[#This Row],[Facebook]],Table3[[#This Row],[Youtube]],Table3[[#This Row],[Twitter]],Table3[[#This Row],[Others]])</f>
        <v>42645261</v>
      </c>
      <c r="M204" s="2">
        <f>Table3[[#This Row],[Total]]/L197-1</f>
        <v>-1.0416655547603404E-2</v>
      </c>
    </row>
    <row r="205" spans="2:13" x14ac:dyDescent="0.2">
      <c r="B205" s="15">
        <v>43668</v>
      </c>
      <c r="C205" s="29" t="str">
        <f>TEXT(Table3[[#This Row],[Date]],"dddd")</f>
        <v>Monday</v>
      </c>
      <c r="D205" s="1">
        <v>7740060</v>
      </c>
      <c r="E205" s="2">
        <f>Table3[[#This Row],[Facebook]]/D198-1</f>
        <v>0</v>
      </c>
      <c r="F205" s="1">
        <v>5805045</v>
      </c>
      <c r="G205" s="2">
        <f>Table3[[#This Row],[Youtube]]/F198-1</f>
        <v>0</v>
      </c>
      <c r="H205" s="1">
        <v>2365018</v>
      </c>
      <c r="I205" s="2">
        <f>Table3[[#This Row],[Twitter]]/H198-1</f>
        <v>0</v>
      </c>
      <c r="J205" s="1">
        <v>5590043</v>
      </c>
      <c r="K205" s="2">
        <f>Table3[[#This Row],[Others]]/J198-1</f>
        <v>0</v>
      </c>
      <c r="L205" s="1">
        <f>SUM(Table3[[#This Row],[Facebook]],Table3[[#This Row],[Youtube]],Table3[[#This Row],[Twitter]],Table3[[#This Row],[Others]])</f>
        <v>21500166</v>
      </c>
      <c r="M205" s="2">
        <f>Table3[[#This Row],[Total]]/L198-1</f>
        <v>0</v>
      </c>
    </row>
    <row r="206" spans="2:13" x14ac:dyDescent="0.2">
      <c r="B206" s="15">
        <v>43669</v>
      </c>
      <c r="C206" s="30" t="str">
        <f>TEXT(Table3[[#This Row],[Date]],"dddd")</f>
        <v>Tuesday</v>
      </c>
      <c r="D206" s="1">
        <v>7661877</v>
      </c>
      <c r="E206" s="2">
        <f>Table3[[#This Row],[Facebook]]/D199-1</f>
        <v>3.1578911937398813E-2</v>
      </c>
      <c r="F206" s="1">
        <v>5746408</v>
      </c>
      <c r="G206" s="2">
        <f>Table3[[#This Row],[Youtube]]/F199-1</f>
        <v>3.1579049409774296E-2</v>
      </c>
      <c r="H206" s="1">
        <v>2341129</v>
      </c>
      <c r="I206" s="2">
        <f>Table3[[#This Row],[Twitter]]/H199-1</f>
        <v>3.1578849965322231E-2</v>
      </c>
      <c r="J206" s="1">
        <v>5533578</v>
      </c>
      <c r="K206" s="2">
        <f>Table3[[#This Row],[Others]]/J199-1</f>
        <v>3.1578900272418053E-2</v>
      </c>
      <c r="L206" s="1">
        <f>SUM(Table3[[#This Row],[Facebook]],Table3[[#This Row],[Youtube]],Table3[[#This Row],[Twitter]],Table3[[#This Row],[Others]])</f>
        <v>21282992</v>
      </c>
      <c r="M206" s="2">
        <f>Table3[[#This Row],[Total]]/L199-1</f>
        <v>3.1578939205113343E-2</v>
      </c>
    </row>
    <row r="207" spans="2:13" x14ac:dyDescent="0.2">
      <c r="B207" s="15">
        <v>43670</v>
      </c>
      <c r="C207" s="27" t="str">
        <f>TEXT(Table3[[#This Row],[Date]],"dddd")</f>
        <v>Wednesday</v>
      </c>
      <c r="D207" s="1">
        <v>7896424</v>
      </c>
      <c r="E207" s="2">
        <f>Table3[[#This Row],[Facebook]]/D200-1</f>
        <v>2.0201910579504601E-2</v>
      </c>
      <c r="F207" s="1">
        <v>5922318</v>
      </c>
      <c r="G207" s="2">
        <f>Table3[[#This Row],[Youtube]]/F200-1</f>
        <v>2.0201910579504601E-2</v>
      </c>
      <c r="H207" s="1">
        <v>2412796</v>
      </c>
      <c r="I207" s="2">
        <f>Table3[[#This Row],[Twitter]]/H200-1</f>
        <v>2.0201960407912223E-2</v>
      </c>
      <c r="J207" s="1">
        <v>5702973</v>
      </c>
      <c r="K207" s="2">
        <f>Table3[[#This Row],[Others]]/J200-1</f>
        <v>2.0201991290585752E-2</v>
      </c>
      <c r="L207" s="1">
        <f>SUM(Table3[[#This Row],[Facebook]],Table3[[#This Row],[Youtube]],Table3[[#This Row],[Twitter]],Table3[[#This Row],[Others]])</f>
        <v>21934511</v>
      </c>
      <c r="M207" s="2">
        <f>Table3[[#This Row],[Total]]/L200-1</f>
        <v>2.0201937045509322E-2</v>
      </c>
    </row>
    <row r="208" spans="2:13" x14ac:dyDescent="0.2">
      <c r="B208" s="15">
        <v>43671</v>
      </c>
      <c r="C208" s="39" t="str">
        <f>TEXT(Table3[[#This Row],[Date]],"dddd")</f>
        <v>Thursday</v>
      </c>
      <c r="D208" s="1">
        <v>7427330</v>
      </c>
      <c r="E208" s="2">
        <f>Table3[[#This Row],[Facebook]]/D201-1</f>
        <v>-6.8627457127354408E-2</v>
      </c>
      <c r="F208" s="1">
        <v>5570497</v>
      </c>
      <c r="G208" s="2">
        <f>Table3[[#This Row],[Youtube]]/F201-1</f>
        <v>-6.8627501795281876E-2</v>
      </c>
      <c r="H208" s="1">
        <v>2269462</v>
      </c>
      <c r="I208" s="2">
        <f>Table3[[#This Row],[Twitter]]/H201-1</f>
        <v>-6.8627253830511492E-2</v>
      </c>
      <c r="J208" s="1">
        <v>5364183</v>
      </c>
      <c r="K208" s="2">
        <f>Table3[[#This Row],[Others]]/J201-1</f>
        <v>-6.8627355655187183E-2</v>
      </c>
      <c r="L208" s="1">
        <f>SUM(Table3[[#This Row],[Facebook]],Table3[[#This Row],[Youtube]],Table3[[#This Row],[Twitter]],Table3[[#This Row],[Others]])</f>
        <v>20631472</v>
      </c>
      <c r="M208" s="2">
        <f>Table3[[#This Row],[Total]]/L201-1</f>
        <v>-6.8627420442282427E-2</v>
      </c>
    </row>
    <row r="209" spans="2:13" x14ac:dyDescent="0.2">
      <c r="B209" s="15">
        <v>43672</v>
      </c>
      <c r="C209" s="40" t="str">
        <f>TEXT(Table3[[#This Row],[Date]],"dddd")</f>
        <v>Friday</v>
      </c>
      <c r="D209" s="1">
        <v>7583695</v>
      </c>
      <c r="E209" s="2">
        <f>Table3[[#This Row],[Facebook]]/D202-1</f>
        <v>-6.7307697037943259E-2</v>
      </c>
      <c r="F209" s="1">
        <v>5687771</v>
      </c>
      <c r="G209" s="2">
        <f>Table3[[#This Row],[Youtube]]/F202-1</f>
        <v>-6.7307738033452025E-2</v>
      </c>
      <c r="H209" s="1">
        <v>2317240</v>
      </c>
      <c r="I209" s="2">
        <f>Table3[[#This Row],[Twitter]]/H202-1</f>
        <v>-6.7307502667578456E-2</v>
      </c>
      <c r="J209" s="1">
        <v>5477113</v>
      </c>
      <c r="K209" s="2">
        <f>Table3[[#This Row],[Others]]/J202-1</f>
        <v>-6.7307600613585539E-2</v>
      </c>
      <c r="L209" s="1">
        <f>SUM(Table3[[#This Row],[Facebook]],Table3[[#This Row],[Youtube]],Table3[[#This Row],[Twitter]],Table3[[#This Row],[Others]])</f>
        <v>21065819</v>
      </c>
      <c r="M209" s="2">
        <f>Table3[[#This Row],[Total]]/L202-1</f>
        <v>-6.7307661655664042E-2</v>
      </c>
    </row>
    <row r="210" spans="2:13" x14ac:dyDescent="0.2">
      <c r="B210" s="15">
        <v>43673</v>
      </c>
      <c r="C210" s="38" t="str">
        <f>TEXT(Table3[[#This Row],[Date]],"dddd")</f>
        <v>Saturday</v>
      </c>
      <c r="D210" s="1">
        <v>16160310</v>
      </c>
      <c r="E210" s="2">
        <f>Table3[[#This Row],[Facebook]]/D203-1</f>
        <v>1.0101003787368557E-2</v>
      </c>
      <c r="F210" s="1">
        <v>12120232</v>
      </c>
      <c r="G210" s="2">
        <f>Table3[[#This Row],[Youtube]]/F203-1</f>
        <v>1.010098316280561E-2</v>
      </c>
      <c r="H210" s="1">
        <v>4937872</v>
      </c>
      <c r="I210" s="2">
        <f>Table3[[#This Row],[Twitter]]/H203-1</f>
        <v>1.0101067956934884E-2</v>
      </c>
      <c r="J210" s="1">
        <v>11671335</v>
      </c>
      <c r="K210" s="2">
        <f>Table3[[#This Row],[Others]]/J203-1</f>
        <v>1.0101066923787538E-2</v>
      </c>
      <c r="L210" s="1">
        <f>SUM(Table3[[#This Row],[Facebook]],Table3[[#This Row],[Youtube]],Table3[[#This Row],[Twitter]],Table3[[#This Row],[Others]])</f>
        <v>44889749</v>
      </c>
      <c r="M210" s="2">
        <f>Table3[[#This Row],[Total]]/L203-1</f>
        <v>1.0101021692856316E-2</v>
      </c>
    </row>
    <row r="211" spans="2:13" x14ac:dyDescent="0.2">
      <c r="B211" s="15">
        <v>43674</v>
      </c>
      <c r="C211" s="41" t="str">
        <f>TEXT(Table3[[#This Row],[Date]],"dddd")</f>
        <v>Sunday</v>
      </c>
      <c r="D211" s="1">
        <v>15675500</v>
      </c>
      <c r="E211" s="2">
        <f>Table3[[#This Row],[Facebook]]/D204-1</f>
        <v>2.1052619237229342E-2</v>
      </c>
      <c r="F211" s="1">
        <v>11756625</v>
      </c>
      <c r="G211" s="2">
        <f>Table3[[#This Row],[Youtube]]/F204-1</f>
        <v>2.1052574898466903E-2</v>
      </c>
      <c r="H211" s="1">
        <v>4789736</v>
      </c>
      <c r="I211" s="2">
        <f>Table3[[#This Row],[Twitter]]/H204-1</f>
        <v>2.1052752752197978E-2</v>
      </c>
      <c r="J211" s="1">
        <v>11321195</v>
      </c>
      <c r="K211" s="2">
        <f>Table3[[#This Row],[Others]]/J204-1</f>
        <v>2.105265911047205E-2</v>
      </c>
      <c r="L211" s="1">
        <f>SUM(Table3[[#This Row],[Facebook]],Table3[[#This Row],[Youtube]],Table3[[#This Row],[Twitter]],Table3[[#This Row],[Others]])</f>
        <v>43543056</v>
      </c>
      <c r="M211" s="2">
        <f>Table3[[#This Row],[Total]]/L204-1</f>
        <v>2.1052632319450426E-2</v>
      </c>
    </row>
    <row r="212" spans="2:13" x14ac:dyDescent="0.2">
      <c r="B212" s="15">
        <v>43675</v>
      </c>
      <c r="C212" s="29" t="str">
        <f>TEXT(Table3[[#This Row],[Date]],"dddd")</f>
        <v>Monday</v>
      </c>
      <c r="D212" s="1">
        <v>7740060</v>
      </c>
      <c r="E212" s="2">
        <f>Table3[[#This Row],[Facebook]]/D205-1</f>
        <v>0</v>
      </c>
      <c r="F212" s="1">
        <v>5805045</v>
      </c>
      <c r="G212" s="2">
        <f>Table3[[#This Row],[Youtube]]/F205-1</f>
        <v>0</v>
      </c>
      <c r="H212" s="1">
        <v>2365018</v>
      </c>
      <c r="I212" s="2">
        <f>Table3[[#This Row],[Twitter]]/H205-1</f>
        <v>0</v>
      </c>
      <c r="J212" s="1">
        <v>5590043</v>
      </c>
      <c r="K212" s="2">
        <f>Table3[[#This Row],[Others]]/J205-1</f>
        <v>0</v>
      </c>
      <c r="L212" s="1">
        <f>SUM(Table3[[#This Row],[Facebook]],Table3[[#This Row],[Youtube]],Table3[[#This Row],[Twitter]],Table3[[#This Row],[Others]])</f>
        <v>21500166</v>
      </c>
      <c r="M212" s="2">
        <f>Table3[[#This Row],[Total]]/L205-1</f>
        <v>0</v>
      </c>
    </row>
    <row r="213" spans="2:13" x14ac:dyDescent="0.2">
      <c r="B213" s="15">
        <v>43676</v>
      </c>
      <c r="C213" s="30" t="str">
        <f>TEXT(Table3[[#This Row],[Date]],"dddd")</f>
        <v>Tuesday</v>
      </c>
      <c r="D213" s="1">
        <v>7505512</v>
      </c>
      <c r="E213" s="2">
        <f>Table3[[#This Row],[Facebook]]/D206-1</f>
        <v>-2.0408184574093213E-2</v>
      </c>
      <c r="F213" s="1">
        <v>5629134</v>
      </c>
      <c r="G213" s="2">
        <f>Table3[[#This Row],[Youtube]]/F206-1</f>
        <v>-2.0408227191664796E-2</v>
      </c>
      <c r="H213" s="1">
        <v>2293351</v>
      </c>
      <c r="I213" s="2">
        <f>Table3[[#This Row],[Twitter]]/H206-1</f>
        <v>-2.0408102244686255E-2</v>
      </c>
      <c r="J213" s="1">
        <v>5420648</v>
      </c>
      <c r="K213" s="2">
        <f>Table3[[#This Row],[Others]]/J206-1</f>
        <v>-2.0408133760832503E-2</v>
      </c>
      <c r="L213" s="1">
        <f>SUM(Table3[[#This Row],[Facebook]],Table3[[#This Row],[Youtube]],Table3[[#This Row],[Twitter]],Table3[[#This Row],[Others]])</f>
        <v>20848645</v>
      </c>
      <c r="M213" s="2">
        <f>Table3[[#This Row],[Total]]/L206-1</f>
        <v>-2.0408173813155628E-2</v>
      </c>
    </row>
    <row r="214" spans="2:13" x14ac:dyDescent="0.2">
      <c r="B214" s="15">
        <v>43677</v>
      </c>
      <c r="C214" s="27" t="str">
        <f>TEXT(Table3[[#This Row],[Date]],"dddd")</f>
        <v>Wednesday</v>
      </c>
      <c r="D214" s="1">
        <v>8052789</v>
      </c>
      <c r="E214" s="2">
        <f>Table3[[#This Row],[Facebook]]/D207-1</f>
        <v>1.9802001513596457E-2</v>
      </c>
      <c r="F214" s="1">
        <v>6039592</v>
      </c>
      <c r="G214" s="2">
        <f>Table3[[#This Row],[Youtube]]/F207-1</f>
        <v>1.9802043726797613E-2</v>
      </c>
      <c r="H214" s="1">
        <v>2460574</v>
      </c>
      <c r="I214" s="2">
        <f>Table3[[#This Row],[Twitter]]/H207-1</f>
        <v>1.9801922748545753E-2</v>
      </c>
      <c r="J214" s="1">
        <v>5815903</v>
      </c>
      <c r="K214" s="2">
        <f>Table3[[#This Row],[Others]]/J207-1</f>
        <v>1.9801952420255287E-2</v>
      </c>
      <c r="L214" s="1">
        <f>SUM(Table3[[#This Row],[Facebook]],Table3[[#This Row],[Youtube]],Table3[[#This Row],[Twitter]],Table3[[#This Row],[Others]])</f>
        <v>22368858</v>
      </c>
      <c r="M214" s="2">
        <f>Table3[[#This Row],[Total]]/L207-1</f>
        <v>1.980199148273698E-2</v>
      </c>
    </row>
    <row r="215" spans="2:13" x14ac:dyDescent="0.2">
      <c r="B215" s="15">
        <v>43678</v>
      </c>
      <c r="C215" s="39" t="str">
        <f>TEXT(Table3[[#This Row],[Date]],"dddd")</f>
        <v>Thursday</v>
      </c>
      <c r="D215" s="1">
        <v>7974607</v>
      </c>
      <c r="E215" s="2">
        <f>Table3[[#This Row],[Facebook]]/D208-1</f>
        <v>7.3684217612520309E-2</v>
      </c>
      <c r="F215" s="1">
        <v>5980955</v>
      </c>
      <c r="G215" s="2">
        <f>Table3[[#This Row],[Youtube]]/F208-1</f>
        <v>7.3684269105611211E-2</v>
      </c>
      <c r="H215" s="1">
        <v>2436685</v>
      </c>
      <c r="I215" s="2">
        <f>Table3[[#This Row],[Twitter]]/H208-1</f>
        <v>7.3683983252418317E-2</v>
      </c>
      <c r="J215" s="1">
        <v>5759438</v>
      </c>
      <c r="K215" s="2">
        <f>Table3[[#This Row],[Others]]/J208-1</f>
        <v>7.3684100635641903E-2</v>
      </c>
      <c r="L215" s="1">
        <f>SUM(Table3[[#This Row],[Facebook]],Table3[[#This Row],[Youtube]],Table3[[#This Row],[Twitter]],Table3[[#This Row],[Others]])</f>
        <v>22151685</v>
      </c>
      <c r="M215" s="2">
        <f>Table3[[#This Row],[Total]]/L208-1</f>
        <v>7.3684175322051626E-2</v>
      </c>
    </row>
    <row r="216" spans="2:13" x14ac:dyDescent="0.2">
      <c r="B216" s="15">
        <v>43679</v>
      </c>
      <c r="C216" s="40" t="str">
        <f>TEXT(Table3[[#This Row],[Date]],"dddd")</f>
        <v>Friday</v>
      </c>
      <c r="D216" s="1">
        <v>8209154</v>
      </c>
      <c r="E216" s="2">
        <f>Table3[[#This Row],[Facebook]]/D209-1</f>
        <v>8.2474176506307284E-2</v>
      </c>
      <c r="F216" s="1">
        <v>6156866</v>
      </c>
      <c r="G216" s="2">
        <f>Table3[[#This Row],[Youtube]]/F209-1</f>
        <v>8.247431199322186E-2</v>
      </c>
      <c r="H216" s="1">
        <v>2508352</v>
      </c>
      <c r="I216" s="2">
        <f>Table3[[#This Row],[Twitter]]/H209-1</f>
        <v>8.2473977663081843E-2</v>
      </c>
      <c r="J216" s="1">
        <v>5928833</v>
      </c>
      <c r="K216" s="2">
        <f>Table3[[#This Row],[Others]]/J209-1</f>
        <v>8.2474106340329367E-2</v>
      </c>
      <c r="L216" s="1">
        <f>SUM(Table3[[#This Row],[Facebook]],Table3[[#This Row],[Youtube]],Table3[[#This Row],[Twitter]],Table3[[#This Row],[Others]])</f>
        <v>22803205</v>
      </c>
      <c r="M216" s="2">
        <f>Table3[[#This Row],[Total]]/L209-1</f>
        <v>8.247417297186499E-2</v>
      </c>
    </row>
    <row r="217" spans="2:13" x14ac:dyDescent="0.2">
      <c r="B217" s="15">
        <v>43680</v>
      </c>
      <c r="C217" s="38" t="str">
        <f>TEXT(Table3[[#This Row],[Date]],"dddd")</f>
        <v>Saturday</v>
      </c>
      <c r="D217" s="1">
        <v>16321913</v>
      </c>
      <c r="E217" s="2">
        <f>Table3[[#This Row],[Facebook]]/D210-1</f>
        <v>9.9999938119998966E-3</v>
      </c>
      <c r="F217" s="1">
        <v>12241435</v>
      </c>
      <c r="G217" s="2">
        <f>Table3[[#This Row],[Youtube]]/F210-1</f>
        <v>1.0000056104536581E-2</v>
      </c>
      <c r="H217" s="1">
        <v>4987251</v>
      </c>
      <c r="I217" s="2">
        <f>Table3[[#This Row],[Twitter]]/H210-1</f>
        <v>1.0000056704588589E-2</v>
      </c>
      <c r="J217" s="1">
        <v>11788048</v>
      </c>
      <c r="K217" s="2">
        <f>Table3[[#This Row],[Others]]/J210-1</f>
        <v>9.9999700119994817E-3</v>
      </c>
      <c r="L217" s="1">
        <f>SUM(Table3[[#This Row],[Facebook]],Table3[[#This Row],[Youtube]],Table3[[#This Row],[Twitter]],Table3[[#This Row],[Others]])</f>
        <v>45338647</v>
      </c>
      <c r="M217" s="2">
        <f>Table3[[#This Row],[Total]]/L210-1</f>
        <v>1.0000011361168459E-2</v>
      </c>
    </row>
    <row r="218" spans="2:13" x14ac:dyDescent="0.2">
      <c r="B218" s="15">
        <v>43681</v>
      </c>
      <c r="C218" s="41" t="str">
        <f>TEXT(Table3[[#This Row],[Date]],"dddd")</f>
        <v>Sunday</v>
      </c>
      <c r="D218" s="1">
        <v>15837104</v>
      </c>
      <c r="E218" s="2">
        <f>Table3[[#This Row],[Facebook]]/D211-1</f>
        <v>1.030933622531971E-2</v>
      </c>
      <c r="F218" s="1">
        <v>11877828</v>
      </c>
      <c r="G218" s="2">
        <f>Table3[[#This Row],[Youtube]]/F211-1</f>
        <v>1.030933622531971E-2</v>
      </c>
      <c r="H218" s="1">
        <v>4839115</v>
      </c>
      <c r="I218" s="2">
        <f>Table3[[#This Row],[Twitter]]/H211-1</f>
        <v>1.0309336464473295E-2</v>
      </c>
      <c r="J218" s="1">
        <v>11437908</v>
      </c>
      <c r="K218" s="2">
        <f>Table3[[#This Row],[Others]]/J211-1</f>
        <v>1.0309247389520326E-2</v>
      </c>
      <c r="L218" s="1">
        <f>SUM(Table3[[#This Row],[Facebook]],Table3[[#This Row],[Youtube]],Table3[[#This Row],[Twitter]],Table3[[#This Row],[Others]])</f>
        <v>43991955</v>
      </c>
      <c r="M218" s="2">
        <f>Table3[[#This Row],[Total]]/L211-1</f>
        <v>1.0309313154317934E-2</v>
      </c>
    </row>
    <row r="219" spans="2:13" x14ac:dyDescent="0.2">
      <c r="B219" s="15">
        <v>43682</v>
      </c>
      <c r="C219" s="29" t="str">
        <f>TEXT(Table3[[#This Row],[Date]],"dddd")</f>
        <v>Monday</v>
      </c>
      <c r="D219" s="1">
        <v>8052789</v>
      </c>
      <c r="E219" s="2">
        <f>Table3[[#This Row],[Facebook]]/D212-1</f>
        <v>4.0403950356973972E-2</v>
      </c>
      <c r="F219" s="1">
        <v>6039592</v>
      </c>
      <c r="G219" s="2">
        <f>Table3[[#This Row],[Youtube]]/F212-1</f>
        <v>4.0403993422962303E-2</v>
      </c>
      <c r="H219" s="1">
        <v>2460574</v>
      </c>
      <c r="I219" s="2">
        <f>Table3[[#This Row],[Twitter]]/H212-1</f>
        <v>4.0403920815824668E-2</v>
      </c>
      <c r="J219" s="1">
        <v>5815903</v>
      </c>
      <c r="K219" s="2">
        <f>Table3[[#This Row],[Others]]/J212-1</f>
        <v>4.0403982581171505E-2</v>
      </c>
      <c r="L219" s="1">
        <f>SUM(Table3[[#This Row],[Facebook]],Table3[[#This Row],[Youtube]],Table3[[#This Row],[Twitter]],Table3[[#This Row],[Others]])</f>
        <v>22368858</v>
      </c>
      <c r="M219" s="2">
        <f>Table3[[#This Row],[Total]]/L212-1</f>
        <v>4.0403967113556316E-2</v>
      </c>
    </row>
    <row r="220" spans="2:13" x14ac:dyDescent="0.2">
      <c r="B220" s="15">
        <v>43683</v>
      </c>
      <c r="C220" s="30" t="str">
        <f>TEXT(Table3[[#This Row],[Date]],"dddd")</f>
        <v>Tuesday</v>
      </c>
      <c r="D220" s="1">
        <v>8130972</v>
      </c>
      <c r="E220" s="2">
        <f>Table3[[#This Row],[Facebook]]/D213-1</f>
        <v>8.3333422156942838E-2</v>
      </c>
      <c r="F220" s="1">
        <v>6098229</v>
      </c>
      <c r="G220" s="2">
        <f>Table3[[#This Row],[Youtube]]/F213-1</f>
        <v>8.3333422156942838E-2</v>
      </c>
      <c r="H220" s="1">
        <v>2484463</v>
      </c>
      <c r="I220" s="2">
        <f>Table3[[#This Row],[Twitter]]/H213-1</f>
        <v>8.3333078974827668E-2</v>
      </c>
      <c r="J220" s="1">
        <v>5872368</v>
      </c>
      <c r="K220" s="2">
        <f>Table3[[#This Row],[Others]]/J213-1</f>
        <v>8.3333210346807185E-2</v>
      </c>
      <c r="L220" s="1">
        <f>SUM(Table3[[#This Row],[Facebook]],Table3[[#This Row],[Youtube]],Table3[[#This Row],[Twitter]],Table3[[#This Row],[Others]])</f>
        <v>22586032</v>
      </c>
      <c r="M220" s="2">
        <f>Table3[[#This Row],[Total]]/L213-1</f>
        <v>8.3333329336271023E-2</v>
      </c>
    </row>
    <row r="221" spans="2:13" x14ac:dyDescent="0.2">
      <c r="B221" s="15">
        <v>43684</v>
      </c>
      <c r="C221" s="27" t="str">
        <f>TEXT(Table3[[#This Row],[Date]],"dddd")</f>
        <v>Wednesday</v>
      </c>
      <c r="D221" s="1">
        <v>8130972</v>
      </c>
      <c r="E221" s="2">
        <f>Table3[[#This Row],[Facebook]]/D214-1</f>
        <v>9.7088102022790945E-3</v>
      </c>
      <c r="F221" s="1">
        <v>6098229</v>
      </c>
      <c r="G221" s="2">
        <f>Table3[[#This Row],[Youtube]]/F214-1</f>
        <v>9.7087684068726254E-3</v>
      </c>
      <c r="H221" s="1">
        <v>2484463</v>
      </c>
      <c r="I221" s="2">
        <f>Table3[[#This Row],[Twitter]]/H214-1</f>
        <v>9.7087102440325257E-3</v>
      </c>
      <c r="J221" s="1">
        <v>5872368</v>
      </c>
      <c r="K221" s="2">
        <f>Table3[[#This Row],[Others]]/J214-1</f>
        <v>9.708724509332356E-3</v>
      </c>
      <c r="L221" s="1">
        <f>SUM(Table3[[#This Row],[Facebook]],Table3[[#This Row],[Youtube]],Table3[[#This Row],[Twitter]],Table3[[#This Row],[Others]])</f>
        <v>22586032</v>
      </c>
      <c r="M221" s="2">
        <f>Table3[[#This Row],[Total]]/L214-1</f>
        <v>9.7087656419474477E-3</v>
      </c>
    </row>
    <row r="222" spans="2:13" x14ac:dyDescent="0.2">
      <c r="B222" s="15">
        <v>43685</v>
      </c>
      <c r="C222" s="39" t="str">
        <f>TEXT(Table3[[#This Row],[Date]],"dddd")</f>
        <v>Thursday</v>
      </c>
      <c r="D222" s="1">
        <v>7505512</v>
      </c>
      <c r="E222" s="2">
        <f>Table3[[#This Row],[Facebook]]/D215-1</f>
        <v>-5.8823588422601936E-2</v>
      </c>
      <c r="F222" s="1">
        <v>5629134</v>
      </c>
      <c r="G222" s="2">
        <f>Table3[[#This Row],[Youtube]]/F215-1</f>
        <v>-5.8823549082044568E-2</v>
      </c>
      <c r="H222" s="1">
        <v>2293351</v>
      </c>
      <c r="I222" s="2">
        <f>Table3[[#This Row],[Twitter]]/H215-1</f>
        <v>-5.8823360426152771E-2</v>
      </c>
      <c r="J222" s="1">
        <v>5420648</v>
      </c>
      <c r="K222" s="2">
        <f>Table3[[#This Row],[Others]]/J215-1</f>
        <v>-5.8823447704446141E-2</v>
      </c>
      <c r="L222" s="1">
        <f>SUM(Table3[[#This Row],[Facebook]],Table3[[#This Row],[Youtube]],Table3[[#This Row],[Twitter]],Table3[[#This Row],[Others]])</f>
        <v>20848645</v>
      </c>
      <c r="M222" s="2">
        <f>Table3[[#This Row],[Total]]/L215-1</f>
        <v>-5.8823516134325682E-2</v>
      </c>
    </row>
    <row r="223" spans="2:13" x14ac:dyDescent="0.2">
      <c r="B223" s="15">
        <v>43686</v>
      </c>
      <c r="C223" s="40" t="str">
        <f>TEXT(Table3[[#This Row],[Date]],"dddd")</f>
        <v>Friday</v>
      </c>
      <c r="D223" s="1">
        <v>8130972</v>
      </c>
      <c r="E223" s="2">
        <f>Table3[[#This Row],[Facebook]]/D216-1</f>
        <v>-9.5237584774265915E-3</v>
      </c>
      <c r="F223" s="1">
        <v>6098229</v>
      </c>
      <c r="G223" s="2">
        <f>Table3[[#This Row],[Youtube]]/F216-1</f>
        <v>-9.5238389141488744E-3</v>
      </c>
      <c r="H223" s="1">
        <v>2484463</v>
      </c>
      <c r="I223" s="2">
        <f>Table3[[#This Row],[Twitter]]/H216-1</f>
        <v>-9.523782945934256E-3</v>
      </c>
      <c r="J223" s="1">
        <v>5872368</v>
      </c>
      <c r="K223" s="2">
        <f>Table3[[#This Row],[Others]]/J216-1</f>
        <v>-9.5237966729708745E-3</v>
      </c>
      <c r="L223" s="1">
        <f>SUM(Table3[[#This Row],[Facebook]],Table3[[#This Row],[Youtube]],Table3[[#This Row],[Twitter]],Table3[[#This Row],[Others]])</f>
        <v>22586032</v>
      </c>
      <c r="M223" s="2">
        <f>Table3[[#This Row],[Total]]/L216-1</f>
        <v>-9.5237928177200892E-3</v>
      </c>
    </row>
    <row r="224" spans="2:13" x14ac:dyDescent="0.2">
      <c r="B224" s="15">
        <v>43687</v>
      </c>
      <c r="C224" s="38" t="str">
        <f>TEXT(Table3[[#This Row],[Date]],"dddd")</f>
        <v>Saturday</v>
      </c>
      <c r="D224" s="1">
        <v>16806722</v>
      </c>
      <c r="E224" s="2">
        <f>Table3[[#This Row],[Facebook]]/D217-1</f>
        <v>2.9702952098813462E-2</v>
      </c>
      <c r="F224" s="1">
        <v>12605042</v>
      </c>
      <c r="G224" s="2">
        <f>Table3[[#This Row],[Youtube]]/F217-1</f>
        <v>2.9702971914648879E-2</v>
      </c>
      <c r="H224" s="1">
        <v>5135387</v>
      </c>
      <c r="I224" s="2">
        <f>Table3[[#This Row],[Twitter]]/H217-1</f>
        <v>2.9702936547609138E-2</v>
      </c>
      <c r="J224" s="1">
        <v>12138188</v>
      </c>
      <c r="K224" s="2">
        <f>Table3[[#This Row],[Others]]/J217-1</f>
        <v>2.9702966937358966E-2</v>
      </c>
      <c r="L224" s="1">
        <f>SUM(Table3[[#This Row],[Facebook]],Table3[[#This Row],[Youtube]],Table3[[#This Row],[Twitter]],Table3[[#This Row],[Others]])</f>
        <v>46685339</v>
      </c>
      <c r="M224" s="2">
        <f>Table3[[#This Row],[Total]]/L217-1</f>
        <v>2.9702959596478395E-2</v>
      </c>
    </row>
    <row r="225" spans="2:13" x14ac:dyDescent="0.2">
      <c r="B225" s="15">
        <v>43688</v>
      </c>
      <c r="C225" s="41" t="str">
        <f>TEXT(Table3[[#This Row],[Date]],"dddd")</f>
        <v>Sunday</v>
      </c>
      <c r="D225" s="1">
        <v>15837104</v>
      </c>
      <c r="E225" s="2">
        <f>Table3[[#This Row],[Facebook]]/D218-1</f>
        <v>0</v>
      </c>
      <c r="F225" s="1">
        <v>11877828</v>
      </c>
      <c r="G225" s="2">
        <f>Table3[[#This Row],[Youtube]]/F218-1</f>
        <v>0</v>
      </c>
      <c r="H225" s="1">
        <v>4839115</v>
      </c>
      <c r="I225" s="2">
        <f>Table3[[#This Row],[Twitter]]/H218-1</f>
        <v>0</v>
      </c>
      <c r="J225" s="1">
        <v>11437908</v>
      </c>
      <c r="K225" s="2">
        <f>Table3[[#This Row],[Others]]/J218-1</f>
        <v>0</v>
      </c>
      <c r="L225" s="1">
        <f>SUM(Table3[[#This Row],[Facebook]],Table3[[#This Row],[Youtube]],Table3[[#This Row],[Twitter]],Table3[[#This Row],[Others]])</f>
        <v>43991955</v>
      </c>
      <c r="M225" s="2">
        <f>Table3[[#This Row],[Total]]/L218-1</f>
        <v>0</v>
      </c>
    </row>
    <row r="226" spans="2:13" x14ac:dyDescent="0.2">
      <c r="B226" s="15">
        <v>43689</v>
      </c>
      <c r="C226" s="29" t="str">
        <f>TEXT(Table3[[#This Row],[Date]],"dddd")</f>
        <v>Monday</v>
      </c>
      <c r="D226" s="1">
        <v>7427330</v>
      </c>
      <c r="E226" s="2">
        <f>Table3[[#This Row],[Facebook]]/D219-1</f>
        <v>-7.7669860715337213E-2</v>
      </c>
      <c r="F226" s="1">
        <v>5570497</v>
      </c>
      <c r="G226" s="2">
        <f>Table3[[#This Row],[Youtube]]/F219-1</f>
        <v>-7.7669981680881794E-2</v>
      </c>
      <c r="H226" s="1">
        <v>2269462</v>
      </c>
      <c r="I226" s="2">
        <f>Table3[[#This Row],[Twitter]]/H219-1</f>
        <v>-7.7669681952259872E-2</v>
      </c>
      <c r="J226" s="1">
        <v>5364183</v>
      </c>
      <c r="K226" s="2">
        <f>Table3[[#This Row],[Others]]/J219-1</f>
        <v>-7.7669796074659403E-2</v>
      </c>
      <c r="L226" s="1">
        <f>SUM(Table3[[#This Row],[Facebook]],Table3[[#This Row],[Youtube]],Table3[[#This Row],[Twitter]],Table3[[#This Row],[Others]])</f>
        <v>20631472</v>
      </c>
      <c r="M226" s="2">
        <f>Table3[[#This Row],[Total]]/L219-1</f>
        <v>-7.7669856905524637E-2</v>
      </c>
    </row>
    <row r="227" spans="2:13" x14ac:dyDescent="0.2">
      <c r="B227" s="15">
        <v>43690</v>
      </c>
      <c r="C227" s="30" t="str">
        <f>TEXT(Table3[[#This Row],[Date]],"dddd")</f>
        <v>Tuesday</v>
      </c>
      <c r="D227" s="1">
        <v>7505512</v>
      </c>
      <c r="E227" s="2">
        <f>Table3[[#This Row],[Facebook]]/D220-1</f>
        <v>-7.6923152607092926E-2</v>
      </c>
      <c r="F227" s="1">
        <v>5629134</v>
      </c>
      <c r="G227" s="2">
        <f>Table3[[#This Row],[Youtube]]/F220-1</f>
        <v>-7.6923152607092926E-2</v>
      </c>
      <c r="H227" s="1">
        <v>2293351</v>
      </c>
      <c r="I227" s="2">
        <f>Table3[[#This Row],[Twitter]]/H220-1</f>
        <v>-7.6922860191518283E-2</v>
      </c>
      <c r="J227" s="1">
        <v>5420648</v>
      </c>
      <c r="K227" s="2">
        <f>Table3[[#This Row],[Others]]/J220-1</f>
        <v>-7.6922972129812028E-2</v>
      </c>
      <c r="L227" s="1">
        <f>SUM(Table3[[#This Row],[Facebook]],Table3[[#This Row],[Youtube]],Table3[[#This Row],[Twitter]],Table3[[#This Row],[Others]])</f>
        <v>20848645</v>
      </c>
      <c r="M227" s="2">
        <f>Table3[[#This Row],[Total]]/L220-1</f>
        <v>-7.6923073517295992E-2</v>
      </c>
    </row>
    <row r="228" spans="2:13" x14ac:dyDescent="0.2">
      <c r="B228" s="15">
        <v>43691</v>
      </c>
      <c r="C228" s="27" t="str">
        <f>TEXT(Table3[[#This Row],[Date]],"dddd")</f>
        <v>Wednesday</v>
      </c>
      <c r="D228" s="1">
        <v>8130972</v>
      </c>
      <c r="E228" s="2">
        <f>Table3[[#This Row],[Facebook]]/D221-1</f>
        <v>0</v>
      </c>
      <c r="F228" s="1">
        <v>6098229</v>
      </c>
      <c r="G228" s="2">
        <f>Table3[[#This Row],[Youtube]]/F221-1</f>
        <v>0</v>
      </c>
      <c r="H228" s="1">
        <v>2484463</v>
      </c>
      <c r="I228" s="2">
        <f>Table3[[#This Row],[Twitter]]/H221-1</f>
        <v>0</v>
      </c>
      <c r="J228" s="1">
        <v>5872368</v>
      </c>
      <c r="K228" s="2">
        <f>Table3[[#This Row],[Others]]/J221-1</f>
        <v>0</v>
      </c>
      <c r="L228" s="1">
        <f>SUM(Table3[[#This Row],[Facebook]],Table3[[#This Row],[Youtube]],Table3[[#This Row],[Twitter]],Table3[[#This Row],[Others]])</f>
        <v>22586032</v>
      </c>
      <c r="M228" s="2">
        <f>Table3[[#This Row],[Total]]/L221-1</f>
        <v>0</v>
      </c>
    </row>
    <row r="229" spans="2:13" x14ac:dyDescent="0.2">
      <c r="B229" s="15">
        <v>43692</v>
      </c>
      <c r="C229" s="39" t="str">
        <f>TEXT(Table3[[#This Row],[Date]],"dddd")</f>
        <v>Thursday</v>
      </c>
      <c r="D229" s="1">
        <v>7896424</v>
      </c>
      <c r="E229" s="2">
        <f>Table3[[#This Row],[Facebook]]/D222-1</f>
        <v>5.2083322230382256E-2</v>
      </c>
      <c r="F229" s="1">
        <v>5922318</v>
      </c>
      <c r="G229" s="2">
        <f>Table3[[#This Row],[Youtube]]/F222-1</f>
        <v>5.2083322230382256E-2</v>
      </c>
      <c r="H229" s="1">
        <v>2412796</v>
      </c>
      <c r="I229" s="2">
        <f>Table3[[#This Row],[Twitter]]/H222-1</f>
        <v>5.2083174359267348E-2</v>
      </c>
      <c r="J229" s="1">
        <v>5702973</v>
      </c>
      <c r="K229" s="2">
        <f>Table3[[#This Row],[Others]]/J222-1</f>
        <v>5.2083256466754602E-2</v>
      </c>
      <c r="L229" s="1">
        <f>SUM(Table3[[#This Row],[Facebook]],Table3[[#This Row],[Youtube]],Table3[[#This Row],[Twitter]],Table3[[#This Row],[Others]])</f>
        <v>21934511</v>
      </c>
      <c r="M229" s="2">
        <f>Table3[[#This Row],[Total]]/L222-1</f>
        <v>5.2083288866014987E-2</v>
      </c>
    </row>
    <row r="230" spans="2:13" x14ac:dyDescent="0.2">
      <c r="B230" s="15">
        <v>43693</v>
      </c>
      <c r="C230" s="40" t="str">
        <f>TEXT(Table3[[#This Row],[Date]],"dddd")</f>
        <v>Friday</v>
      </c>
      <c r="D230" s="1">
        <v>7661877</v>
      </c>
      <c r="E230" s="2">
        <f>Table3[[#This Row],[Facebook]]/D223-1</f>
        <v>-5.7692364455319778E-2</v>
      </c>
      <c r="F230" s="1">
        <v>5746408</v>
      </c>
      <c r="G230" s="2">
        <f>Table3[[#This Row],[Youtube]]/F223-1</f>
        <v>-5.7692323459811012E-2</v>
      </c>
      <c r="H230" s="1">
        <v>2341129</v>
      </c>
      <c r="I230" s="2">
        <f>Table3[[#This Row],[Twitter]]/H223-1</f>
        <v>-5.769214514363874E-2</v>
      </c>
      <c r="J230" s="1">
        <v>5533578</v>
      </c>
      <c r="K230" s="2">
        <f>Table3[[#This Row],[Others]]/J223-1</f>
        <v>-5.7692229097359049E-2</v>
      </c>
      <c r="L230" s="1">
        <f>SUM(Table3[[#This Row],[Facebook]],Table3[[#This Row],[Youtube]],Table3[[#This Row],[Twitter]],Table3[[#This Row],[Others]])</f>
        <v>21282992</v>
      </c>
      <c r="M230" s="2">
        <f>Table3[[#This Row],[Total]]/L223-1</f>
        <v>-5.7692294069183969E-2</v>
      </c>
    </row>
    <row r="231" spans="2:13" x14ac:dyDescent="0.2">
      <c r="B231" s="15">
        <v>43694</v>
      </c>
      <c r="C231" s="38" t="str">
        <f>TEXT(Table3[[#This Row],[Date]],"dddd")</f>
        <v>Saturday</v>
      </c>
      <c r="D231" s="1">
        <v>16806722</v>
      </c>
      <c r="E231" s="2">
        <f>Table3[[#This Row],[Facebook]]/D224-1</f>
        <v>0</v>
      </c>
      <c r="F231" s="1">
        <v>12605042</v>
      </c>
      <c r="G231" s="2">
        <f>Table3[[#This Row],[Youtube]]/F224-1</f>
        <v>0</v>
      </c>
      <c r="H231" s="1">
        <v>5135387</v>
      </c>
      <c r="I231" s="2">
        <f>Table3[[#This Row],[Twitter]]/H224-1</f>
        <v>0</v>
      </c>
      <c r="J231" s="1">
        <v>12138188</v>
      </c>
      <c r="K231" s="2">
        <f>Table3[[#This Row],[Others]]/J224-1</f>
        <v>0</v>
      </c>
      <c r="L231" s="1">
        <f>SUM(Table3[[#This Row],[Facebook]],Table3[[#This Row],[Youtube]],Table3[[#This Row],[Twitter]],Table3[[#This Row],[Others]])</f>
        <v>46685339</v>
      </c>
      <c r="M231" s="2">
        <f>Table3[[#This Row],[Total]]/L224-1</f>
        <v>0</v>
      </c>
    </row>
    <row r="232" spans="2:13" x14ac:dyDescent="0.2">
      <c r="B232" s="15">
        <v>43695</v>
      </c>
      <c r="C232" s="41" t="str">
        <f>TEXT(Table3[[#This Row],[Date]],"dddd")</f>
        <v>Sunday</v>
      </c>
      <c r="D232" s="1">
        <v>16321913</v>
      </c>
      <c r="E232" s="2">
        <f>Table3[[#This Row],[Facebook]]/D225-1</f>
        <v>3.0612225568513063E-2</v>
      </c>
      <c r="F232" s="1">
        <v>12241435</v>
      </c>
      <c r="G232" s="2">
        <f>Table3[[#This Row],[Youtube]]/F225-1</f>
        <v>3.0612246616132266E-2</v>
      </c>
      <c r="H232" s="1">
        <v>4987251</v>
      </c>
      <c r="I232" s="2">
        <f>Table3[[#This Row],[Twitter]]/H225-1</f>
        <v>3.0612209050621786E-2</v>
      </c>
      <c r="J232" s="1">
        <v>11788048</v>
      </c>
      <c r="K232" s="2">
        <f>Table3[[#This Row],[Others]]/J225-1</f>
        <v>3.0612241329445844E-2</v>
      </c>
      <c r="L232" s="1">
        <f>SUM(Table3[[#This Row],[Facebook]],Table3[[#This Row],[Youtube]],Table3[[#This Row],[Twitter]],Table3[[#This Row],[Others]])</f>
        <v>45338647</v>
      </c>
      <c r="M232" s="2">
        <f>Table3[[#This Row],[Total]]/L225-1</f>
        <v>3.0612233532244737E-2</v>
      </c>
    </row>
    <row r="233" spans="2:13" x14ac:dyDescent="0.2">
      <c r="B233" s="15">
        <v>43696</v>
      </c>
      <c r="C233" s="29" t="str">
        <f>TEXT(Table3[[#This Row],[Date]],"dddd")</f>
        <v>Monday</v>
      </c>
      <c r="D233" s="1">
        <v>7583695</v>
      </c>
      <c r="E233" s="2">
        <f>Table3[[#This Row],[Facebook]]/D226-1</f>
        <v>2.1052652837560748E-2</v>
      </c>
      <c r="F233" s="1">
        <v>5687771</v>
      </c>
      <c r="G233" s="2">
        <f>Table3[[#This Row],[Youtube]]/F226-1</f>
        <v>2.1052699606516345E-2</v>
      </c>
      <c r="H233" s="1">
        <v>2317240</v>
      </c>
      <c r="I233" s="2">
        <f>Table3[[#This Row],[Twitter]]/H226-1</f>
        <v>2.1052566643548154E-2</v>
      </c>
      <c r="J233" s="1">
        <v>5477113</v>
      </c>
      <c r="K233" s="2">
        <f>Table3[[#This Row],[Others]]/J226-1</f>
        <v>2.1052600181612036E-2</v>
      </c>
      <c r="L233" s="1">
        <f>SUM(Table3[[#This Row],[Facebook]],Table3[[#This Row],[Youtube]],Table3[[#This Row],[Twitter]],Table3[[#This Row],[Others]])</f>
        <v>21065819</v>
      </c>
      <c r="M233" s="2">
        <f>Table3[[#This Row],[Total]]/L226-1</f>
        <v>2.1052642293288626E-2</v>
      </c>
    </row>
    <row r="234" spans="2:13" x14ac:dyDescent="0.2">
      <c r="B234" s="15">
        <v>43697</v>
      </c>
      <c r="C234" s="30" t="str">
        <f>TEXT(Table3[[#This Row],[Date]],"dddd")</f>
        <v>Tuesday</v>
      </c>
      <c r="D234" s="1">
        <v>7896424</v>
      </c>
      <c r="E234" s="2">
        <f>Table3[[#This Row],[Facebook]]/D227-1</f>
        <v>5.2083322230382256E-2</v>
      </c>
      <c r="F234" s="1">
        <v>5922318</v>
      </c>
      <c r="G234" s="2">
        <f>Table3[[#This Row],[Youtube]]/F227-1</f>
        <v>5.2083322230382256E-2</v>
      </c>
      <c r="H234" s="1">
        <v>2412796</v>
      </c>
      <c r="I234" s="2">
        <f>Table3[[#This Row],[Twitter]]/H227-1</f>
        <v>5.2083174359267348E-2</v>
      </c>
      <c r="J234" s="1">
        <v>5702973</v>
      </c>
      <c r="K234" s="2">
        <f>Table3[[#This Row],[Others]]/J227-1</f>
        <v>5.2083256466754602E-2</v>
      </c>
      <c r="L234" s="1">
        <f>SUM(Table3[[#This Row],[Facebook]],Table3[[#This Row],[Youtube]],Table3[[#This Row],[Twitter]],Table3[[#This Row],[Others]])</f>
        <v>21934511</v>
      </c>
      <c r="M234" s="2">
        <f>Table3[[#This Row],[Total]]/L227-1</f>
        <v>5.2083288866014987E-2</v>
      </c>
    </row>
    <row r="235" spans="2:13" x14ac:dyDescent="0.2">
      <c r="B235" s="15">
        <v>43698</v>
      </c>
      <c r="C235" s="27" t="str">
        <f>TEXT(Table3[[#This Row],[Date]],"dddd")</f>
        <v>Wednesday</v>
      </c>
      <c r="D235" s="1">
        <v>8052789</v>
      </c>
      <c r="E235" s="2">
        <f>Table3[[#This Row],[Facebook]]/D228-1</f>
        <v>-9.6154555691496668E-3</v>
      </c>
      <c r="F235" s="1">
        <v>6039592</v>
      </c>
      <c r="G235" s="2">
        <f>Table3[[#This Row],[Youtube]]/F228-1</f>
        <v>-9.6154145736410124E-3</v>
      </c>
      <c r="H235" s="1">
        <v>2460574</v>
      </c>
      <c r="I235" s="2">
        <f>Table3[[#This Row],[Twitter]]/H228-1</f>
        <v>-9.615357523939827E-3</v>
      </c>
      <c r="J235" s="1">
        <v>5815903</v>
      </c>
      <c r="K235" s="2">
        <f>Table3[[#This Row],[Others]]/J228-1</f>
        <v>-9.6153715162264897E-3</v>
      </c>
      <c r="L235" s="1">
        <f>SUM(Table3[[#This Row],[Facebook]],Table3[[#This Row],[Youtube]],Table3[[#This Row],[Twitter]],Table3[[#This Row],[Others]])</f>
        <v>22368858</v>
      </c>
      <c r="M235" s="2">
        <f>Table3[[#This Row],[Total]]/L228-1</f>
        <v>-9.6154118616319506E-3</v>
      </c>
    </row>
    <row r="236" spans="2:13" x14ac:dyDescent="0.2">
      <c r="B236" s="15">
        <v>43699</v>
      </c>
      <c r="C236" s="39" t="str">
        <f>TEXT(Table3[[#This Row],[Date]],"dddd")</f>
        <v>Thursday</v>
      </c>
      <c r="D236" s="1">
        <v>7896424</v>
      </c>
      <c r="E236" s="2">
        <f>Table3[[#This Row],[Facebook]]/D229-1</f>
        <v>0</v>
      </c>
      <c r="F236" s="1">
        <v>5922318</v>
      </c>
      <c r="G236" s="2">
        <f>Table3[[#This Row],[Youtube]]/F229-1</f>
        <v>0</v>
      </c>
      <c r="H236" s="1">
        <v>2412796</v>
      </c>
      <c r="I236" s="2">
        <f>Table3[[#This Row],[Twitter]]/H229-1</f>
        <v>0</v>
      </c>
      <c r="J236" s="1">
        <v>5702973</v>
      </c>
      <c r="K236" s="2">
        <f>Table3[[#This Row],[Others]]/J229-1</f>
        <v>0</v>
      </c>
      <c r="L236" s="1">
        <f>SUM(Table3[[#This Row],[Facebook]],Table3[[#This Row],[Youtube]],Table3[[#This Row],[Twitter]],Table3[[#This Row],[Others]])</f>
        <v>21934511</v>
      </c>
      <c r="M236" s="2">
        <f>Table3[[#This Row],[Total]]/L229-1</f>
        <v>0</v>
      </c>
    </row>
    <row r="237" spans="2:13" x14ac:dyDescent="0.2">
      <c r="B237" s="15">
        <v>43700</v>
      </c>
      <c r="C237" s="40" t="str">
        <f>TEXT(Table3[[#This Row],[Date]],"dddd")</f>
        <v>Friday</v>
      </c>
      <c r="D237" s="1">
        <v>7505512</v>
      </c>
      <c r="E237" s="2">
        <f>Table3[[#This Row],[Facebook]]/D230-1</f>
        <v>-2.0408184574093213E-2</v>
      </c>
      <c r="F237" s="1">
        <v>5629134</v>
      </c>
      <c r="G237" s="2">
        <f>Table3[[#This Row],[Youtube]]/F230-1</f>
        <v>-2.0408227191664796E-2</v>
      </c>
      <c r="H237" s="1">
        <v>2293351</v>
      </c>
      <c r="I237" s="2">
        <f>Table3[[#This Row],[Twitter]]/H230-1</f>
        <v>-2.0408102244686255E-2</v>
      </c>
      <c r="J237" s="1">
        <v>5420648</v>
      </c>
      <c r="K237" s="2">
        <f>Table3[[#This Row],[Others]]/J230-1</f>
        <v>-2.0408133760832503E-2</v>
      </c>
      <c r="L237" s="1">
        <f>SUM(Table3[[#This Row],[Facebook]],Table3[[#This Row],[Youtube]],Table3[[#This Row],[Twitter]],Table3[[#This Row],[Others]])</f>
        <v>20848645</v>
      </c>
      <c r="M237" s="2">
        <f>Table3[[#This Row],[Total]]/L230-1</f>
        <v>-2.0408173813155628E-2</v>
      </c>
    </row>
    <row r="238" spans="2:13" x14ac:dyDescent="0.2">
      <c r="B238" s="15">
        <v>43701</v>
      </c>
      <c r="C238" s="38" t="str">
        <f>TEXT(Table3[[#This Row],[Date]],"dddd")</f>
        <v>Saturday</v>
      </c>
      <c r="D238" s="1">
        <v>15513897</v>
      </c>
      <c r="E238" s="2">
        <f>Table3[[#This Row],[Facebook]]/D231-1</f>
        <v>-7.6923090653846726E-2</v>
      </c>
      <c r="F238" s="1">
        <v>11635423</v>
      </c>
      <c r="G238" s="2">
        <f>Table3[[#This Row],[Youtube]]/F231-1</f>
        <v>-7.6923107435897475E-2</v>
      </c>
      <c r="H238" s="1">
        <v>4740357</v>
      </c>
      <c r="I238" s="2">
        <f>Table3[[#This Row],[Twitter]]/H231-1</f>
        <v>-7.6923121860144161E-2</v>
      </c>
      <c r="J238" s="1">
        <v>11204481</v>
      </c>
      <c r="K238" s="2">
        <f>Table3[[#This Row],[Others]]/J231-1</f>
        <v>-7.69230959349122E-2</v>
      </c>
      <c r="L238" s="1">
        <f>SUM(Table3[[#This Row],[Facebook]],Table3[[#This Row],[Youtube]],Table3[[#This Row],[Twitter]],Table3[[#This Row],[Others]])</f>
        <v>43094158</v>
      </c>
      <c r="M238" s="2">
        <f>Table3[[#This Row],[Total]]/L231-1</f>
        <v>-7.6923099990770072E-2</v>
      </c>
    </row>
    <row r="239" spans="2:13" x14ac:dyDescent="0.2">
      <c r="B239" s="15">
        <v>43702</v>
      </c>
      <c r="C239" s="41" t="str">
        <f>TEXT(Table3[[#This Row],[Date]],"dddd")</f>
        <v>Sunday</v>
      </c>
      <c r="D239" s="1">
        <v>15998707</v>
      </c>
      <c r="E239" s="2">
        <f>Table3[[#This Row],[Facebook]]/D232-1</f>
        <v>-1.9801968065875641E-2</v>
      </c>
      <c r="F239" s="1">
        <v>11999030</v>
      </c>
      <c r="G239" s="2">
        <f>Table3[[#This Row],[Youtube]]/F232-1</f>
        <v>-1.9802008506355717E-2</v>
      </c>
      <c r="H239" s="1">
        <v>4888493</v>
      </c>
      <c r="I239" s="2">
        <f>Table3[[#This Row],[Twitter]]/H232-1</f>
        <v>-1.980209137258182E-2</v>
      </c>
      <c r="J239" s="1">
        <v>11554621</v>
      </c>
      <c r="K239" s="2">
        <f>Table3[[#This Row],[Others]]/J232-1</f>
        <v>-1.980200623546835E-2</v>
      </c>
      <c r="L239" s="1">
        <f>SUM(Table3[[#This Row],[Facebook]],Table3[[#This Row],[Youtube]],Table3[[#This Row],[Twitter]],Table3[[#This Row],[Others]])</f>
        <v>44440851</v>
      </c>
      <c r="M239" s="2">
        <f>Table3[[#This Row],[Total]]/L232-1</f>
        <v>-1.9802002472636637E-2</v>
      </c>
    </row>
    <row r="240" spans="2:13" x14ac:dyDescent="0.2">
      <c r="B240" s="15">
        <v>43703</v>
      </c>
      <c r="C240" s="29" t="str">
        <f>TEXT(Table3[[#This Row],[Date]],"dddd")</f>
        <v>Monday</v>
      </c>
      <c r="D240" s="1">
        <v>8052789</v>
      </c>
      <c r="E240" s="2">
        <f>Table3[[#This Row],[Facebook]]/D233-1</f>
        <v>6.1855599414269768E-2</v>
      </c>
      <c r="F240" s="1">
        <v>6039592</v>
      </c>
      <c r="G240" s="2">
        <f>Table3[[#This Row],[Youtube]]/F233-1</f>
        <v>6.1855690040966804E-2</v>
      </c>
      <c r="H240" s="1">
        <v>2460574</v>
      </c>
      <c r="I240" s="2">
        <f>Table3[[#This Row],[Twitter]]/H233-1</f>
        <v>6.1855483247311493E-2</v>
      </c>
      <c r="J240" s="1">
        <v>5815903</v>
      </c>
      <c r="K240" s="2">
        <f>Table3[[#This Row],[Others]]/J233-1</f>
        <v>6.1855579755246914E-2</v>
      </c>
      <c r="L240" s="1">
        <f>SUM(Table3[[#This Row],[Facebook]],Table3[[#This Row],[Youtube]],Table3[[#This Row],[Twitter]],Table3[[#This Row],[Others]])</f>
        <v>22368858</v>
      </c>
      <c r="M240" s="2">
        <f>Table3[[#This Row],[Total]]/L233-1</f>
        <v>6.1855605993766494E-2</v>
      </c>
    </row>
    <row r="241" spans="2:13" x14ac:dyDescent="0.2">
      <c r="B241" s="15">
        <v>43704</v>
      </c>
      <c r="C241" s="30" t="str">
        <f>TEXT(Table3[[#This Row],[Date]],"dddd")</f>
        <v>Tuesday</v>
      </c>
      <c r="D241" s="1">
        <v>7505512</v>
      </c>
      <c r="E241" s="2">
        <f>Table3[[#This Row],[Facebook]]/D234-1</f>
        <v>-4.9504940464189851E-2</v>
      </c>
      <c r="F241" s="1">
        <v>5629134</v>
      </c>
      <c r="G241" s="2">
        <f>Table3[[#This Row],[Youtube]]/F234-1</f>
        <v>-4.9504940464189851E-2</v>
      </c>
      <c r="H241" s="1">
        <v>2293351</v>
      </c>
      <c r="I241" s="2">
        <f>Table3[[#This Row],[Twitter]]/H234-1</f>
        <v>-4.950480687136416E-2</v>
      </c>
      <c r="J241" s="1">
        <v>5420648</v>
      </c>
      <c r="K241" s="2">
        <f>Table3[[#This Row],[Others]]/J234-1</f>
        <v>-4.9504881050637994E-2</v>
      </c>
      <c r="L241" s="1">
        <f>SUM(Table3[[#This Row],[Facebook]],Table3[[#This Row],[Youtube]],Table3[[#This Row],[Twitter]],Table3[[#This Row],[Others]])</f>
        <v>20848645</v>
      </c>
      <c r="M241" s="2">
        <f>Table3[[#This Row],[Total]]/L234-1</f>
        <v>-4.950491032145643E-2</v>
      </c>
    </row>
    <row r="242" spans="2:13" x14ac:dyDescent="0.2">
      <c r="B242" s="15">
        <v>43705</v>
      </c>
      <c r="C242" s="27" t="str">
        <f>TEXT(Table3[[#This Row],[Date]],"dddd")</f>
        <v>Wednesday</v>
      </c>
      <c r="D242" s="1">
        <v>7896424</v>
      </c>
      <c r="E242" s="2">
        <f>Table3[[#This Row],[Facebook]]/D235-1</f>
        <v>-1.9417496223979036E-2</v>
      </c>
      <c r="F242" s="1">
        <v>5922318</v>
      </c>
      <c r="G242" s="2">
        <f>Table3[[#This Row],[Youtube]]/F235-1</f>
        <v>-1.9417536813745029E-2</v>
      </c>
      <c r="H242" s="1">
        <v>2412796</v>
      </c>
      <c r="I242" s="2">
        <f>Table3[[#This Row],[Twitter]]/H235-1</f>
        <v>-1.941742048806494E-2</v>
      </c>
      <c r="J242" s="1">
        <v>5702973</v>
      </c>
      <c r="K242" s="2">
        <f>Table3[[#This Row],[Others]]/J235-1</f>
        <v>-1.9417449018664823E-2</v>
      </c>
      <c r="L242" s="1">
        <f>SUM(Table3[[#This Row],[Facebook]],Table3[[#This Row],[Youtube]],Table3[[#This Row],[Twitter]],Table3[[#This Row],[Others]])</f>
        <v>21934511</v>
      </c>
      <c r="M242" s="2">
        <f>Table3[[#This Row],[Total]]/L235-1</f>
        <v>-1.9417486578885645E-2</v>
      </c>
    </row>
    <row r="243" spans="2:13" x14ac:dyDescent="0.2">
      <c r="B243" s="15">
        <v>43706</v>
      </c>
      <c r="C243" s="39" t="str">
        <f>TEXT(Table3[[#This Row],[Date]],"dddd")</f>
        <v>Thursday</v>
      </c>
      <c r="D243" s="1">
        <v>7661877</v>
      </c>
      <c r="E243" s="2">
        <f>Table3[[#This Row],[Facebook]]/D236-1</f>
        <v>-2.9702938950593283E-2</v>
      </c>
      <c r="F243" s="1">
        <v>5746408</v>
      </c>
      <c r="G243" s="2">
        <f>Table3[[#This Row],[Youtube]]/F236-1</f>
        <v>-2.9702896737392348E-2</v>
      </c>
      <c r="H243" s="1">
        <v>2341129</v>
      </c>
      <c r="I243" s="2">
        <f>Table3[[#This Row],[Twitter]]/H236-1</f>
        <v>-2.9702884122818518E-2</v>
      </c>
      <c r="J243" s="1">
        <v>5533578</v>
      </c>
      <c r="K243" s="2">
        <f>Table3[[#This Row],[Others]]/J236-1</f>
        <v>-2.9702928630382819E-2</v>
      </c>
      <c r="L243" s="1">
        <f>SUM(Table3[[#This Row],[Facebook]],Table3[[#This Row],[Youtube]],Table3[[#This Row],[Twitter]],Table3[[#This Row],[Others]])</f>
        <v>21282992</v>
      </c>
      <c r="M243" s="2">
        <f>Table3[[#This Row],[Total]]/L236-1</f>
        <v>-2.970291883871945E-2</v>
      </c>
    </row>
    <row r="244" spans="2:13" x14ac:dyDescent="0.2">
      <c r="B244" s="15">
        <v>43707</v>
      </c>
      <c r="C244" s="40" t="str">
        <f>TEXT(Table3[[#This Row],[Date]],"dddd")</f>
        <v>Friday</v>
      </c>
      <c r="D244" s="1">
        <v>7896424</v>
      </c>
      <c r="E244" s="2">
        <f>Table3[[#This Row],[Facebook]]/D237-1</f>
        <v>5.2083322230382256E-2</v>
      </c>
      <c r="F244" s="1">
        <v>5922318</v>
      </c>
      <c r="G244" s="2">
        <f>Table3[[#This Row],[Youtube]]/F237-1</f>
        <v>5.2083322230382256E-2</v>
      </c>
      <c r="H244" s="1">
        <v>2412796</v>
      </c>
      <c r="I244" s="2">
        <f>Table3[[#This Row],[Twitter]]/H237-1</f>
        <v>5.2083174359267348E-2</v>
      </c>
      <c r="J244" s="1">
        <v>5702973</v>
      </c>
      <c r="K244" s="2">
        <f>Table3[[#This Row],[Others]]/J237-1</f>
        <v>5.2083256466754602E-2</v>
      </c>
      <c r="L244" s="1">
        <f>SUM(Table3[[#This Row],[Facebook]],Table3[[#This Row],[Youtube]],Table3[[#This Row],[Twitter]],Table3[[#This Row],[Others]])</f>
        <v>21934511</v>
      </c>
      <c r="M244" s="2">
        <f>Table3[[#This Row],[Total]]/L237-1</f>
        <v>5.2083288866014987E-2</v>
      </c>
    </row>
    <row r="245" spans="2:13" x14ac:dyDescent="0.2">
      <c r="B245" s="15">
        <v>43708</v>
      </c>
      <c r="C245" s="38" t="str">
        <f>TEXT(Table3[[#This Row],[Date]],"dddd")</f>
        <v>Saturday</v>
      </c>
      <c r="D245" s="1">
        <v>16321913</v>
      </c>
      <c r="E245" s="2">
        <f>Table3[[#This Row],[Facebook]]/D238-1</f>
        <v>5.2083367576824857E-2</v>
      </c>
      <c r="F245" s="1">
        <v>12241435</v>
      </c>
      <c r="G245" s="2">
        <f>Table3[[#This Row],[Youtube]]/F238-1</f>
        <v>5.2083366457755798E-2</v>
      </c>
      <c r="H245" s="1">
        <v>4987251</v>
      </c>
      <c r="I245" s="2">
        <f>Table3[[#This Row],[Twitter]]/H238-1</f>
        <v>5.2083419033629674E-2</v>
      </c>
      <c r="J245" s="1">
        <v>11788048</v>
      </c>
      <c r="K245" s="2">
        <f>Table3[[#This Row],[Others]]/J238-1</f>
        <v>5.2083358434897642E-2</v>
      </c>
      <c r="L245" s="1">
        <f>SUM(Table3[[#This Row],[Facebook]],Table3[[#This Row],[Youtube]],Table3[[#This Row],[Twitter]],Table3[[#This Row],[Others]])</f>
        <v>45338647</v>
      </c>
      <c r="M245" s="2">
        <f>Table3[[#This Row],[Total]]/L238-1</f>
        <v>5.2083370558023256E-2</v>
      </c>
    </row>
    <row r="246" spans="2:13" x14ac:dyDescent="0.2">
      <c r="B246" s="15">
        <v>43709</v>
      </c>
      <c r="C246" s="41" t="str">
        <f>TEXT(Table3[[#This Row],[Date]],"dddd")</f>
        <v>Sunday</v>
      </c>
      <c r="D246" s="1">
        <v>15352294</v>
      </c>
      <c r="E246" s="2">
        <f>Table3[[#This Row],[Facebook]]/D239-1</f>
        <v>-4.0404077654525472E-2</v>
      </c>
      <c r="F246" s="1">
        <v>11514221</v>
      </c>
      <c r="G246" s="2">
        <f>Table3[[#This Row],[Youtube]]/F239-1</f>
        <v>-4.0404015991292619E-2</v>
      </c>
      <c r="H246" s="1">
        <v>4690978</v>
      </c>
      <c r="I246" s="2">
        <f>Table3[[#This Row],[Twitter]]/H239-1</f>
        <v>-4.0404067265719767E-2</v>
      </c>
      <c r="J246" s="1">
        <v>11087768</v>
      </c>
      <c r="K246" s="2">
        <f>Table3[[#This Row],[Others]]/J239-1</f>
        <v>-4.0404008058767094E-2</v>
      </c>
      <c r="L246" s="1">
        <f>SUM(Table3[[#This Row],[Facebook]],Table3[[#This Row],[Youtube]],Table3[[#This Row],[Twitter]],Table3[[#This Row],[Others]])</f>
        <v>42645261</v>
      </c>
      <c r="M246" s="2">
        <f>Table3[[#This Row],[Total]]/L239-1</f>
        <v>-4.0404041767787002E-2</v>
      </c>
    </row>
    <row r="247" spans="2:13" x14ac:dyDescent="0.2">
      <c r="B247" s="15">
        <v>43710</v>
      </c>
      <c r="C247" s="29" t="str">
        <f>TEXT(Table3[[#This Row],[Date]],"dddd")</f>
        <v>Monday</v>
      </c>
      <c r="D247" s="1">
        <v>8209154</v>
      </c>
      <c r="E247" s="2">
        <f>Table3[[#This Row],[Facebook]]/D240-1</f>
        <v>1.9417496223979036E-2</v>
      </c>
      <c r="F247" s="1">
        <v>6156866</v>
      </c>
      <c r="G247" s="2">
        <f>Table3[[#This Row],[Youtube]]/F240-1</f>
        <v>1.9417536813745029E-2</v>
      </c>
      <c r="H247" s="1">
        <v>2508352</v>
      </c>
      <c r="I247" s="2">
        <f>Table3[[#This Row],[Twitter]]/H240-1</f>
        <v>1.9417420488065051E-2</v>
      </c>
      <c r="J247" s="1">
        <v>5928833</v>
      </c>
      <c r="K247" s="2">
        <f>Table3[[#This Row],[Others]]/J240-1</f>
        <v>1.9417449018664934E-2</v>
      </c>
      <c r="L247" s="1">
        <f>SUM(Table3[[#This Row],[Facebook]],Table3[[#This Row],[Youtube]],Table3[[#This Row],[Twitter]],Table3[[#This Row],[Others]])</f>
        <v>22803205</v>
      </c>
      <c r="M247" s="2">
        <f>Table3[[#This Row],[Total]]/L240-1</f>
        <v>1.9417486578885645E-2</v>
      </c>
    </row>
    <row r="248" spans="2:13" x14ac:dyDescent="0.2">
      <c r="B248" s="15">
        <v>43711</v>
      </c>
      <c r="C248" s="30" t="str">
        <f>TEXT(Table3[[#This Row],[Date]],"dddd")</f>
        <v>Tuesday</v>
      </c>
      <c r="D248" s="1">
        <v>8130972</v>
      </c>
      <c r="E248" s="2">
        <f>Table3[[#This Row],[Facebook]]/D241-1</f>
        <v>8.3333422156942838E-2</v>
      </c>
      <c r="F248" s="1">
        <v>6098229</v>
      </c>
      <c r="G248" s="2">
        <f>Table3[[#This Row],[Youtube]]/F241-1</f>
        <v>8.3333422156942838E-2</v>
      </c>
      <c r="H248" s="1">
        <v>2484463</v>
      </c>
      <c r="I248" s="2">
        <f>Table3[[#This Row],[Twitter]]/H241-1</f>
        <v>8.3333078974827668E-2</v>
      </c>
      <c r="J248" s="1">
        <v>5872368</v>
      </c>
      <c r="K248" s="2">
        <f>Table3[[#This Row],[Others]]/J241-1</f>
        <v>8.3333210346807185E-2</v>
      </c>
      <c r="L248" s="1">
        <f>SUM(Table3[[#This Row],[Facebook]],Table3[[#This Row],[Youtube]],Table3[[#This Row],[Twitter]],Table3[[#This Row],[Others]])</f>
        <v>22586032</v>
      </c>
      <c r="M248" s="2">
        <f>Table3[[#This Row],[Total]]/L241-1</f>
        <v>8.3333329336271023E-2</v>
      </c>
    </row>
    <row r="249" spans="2:13" x14ac:dyDescent="0.2">
      <c r="B249" s="15">
        <v>43712</v>
      </c>
      <c r="C249" s="27" t="str">
        <f>TEXT(Table3[[#This Row],[Date]],"dddd")</f>
        <v>Wednesday</v>
      </c>
      <c r="D249" s="1">
        <v>8052789</v>
      </c>
      <c r="E249" s="2">
        <f>Table3[[#This Row],[Facebook]]/D242-1</f>
        <v>1.9802001513596457E-2</v>
      </c>
      <c r="F249" s="1">
        <v>6039592</v>
      </c>
      <c r="G249" s="2">
        <f>Table3[[#This Row],[Youtube]]/F242-1</f>
        <v>1.9802043726797613E-2</v>
      </c>
      <c r="H249" s="1">
        <v>2460574</v>
      </c>
      <c r="I249" s="2">
        <f>Table3[[#This Row],[Twitter]]/H242-1</f>
        <v>1.9801922748545753E-2</v>
      </c>
      <c r="J249" s="1">
        <v>5815903</v>
      </c>
      <c r="K249" s="2">
        <f>Table3[[#This Row],[Others]]/J242-1</f>
        <v>1.9801952420255287E-2</v>
      </c>
      <c r="L249" s="1">
        <f>SUM(Table3[[#This Row],[Facebook]],Table3[[#This Row],[Youtube]],Table3[[#This Row],[Twitter]],Table3[[#This Row],[Others]])</f>
        <v>22368858</v>
      </c>
      <c r="M249" s="2">
        <f>Table3[[#This Row],[Total]]/L242-1</f>
        <v>1.980199148273698E-2</v>
      </c>
    </row>
    <row r="250" spans="2:13" x14ac:dyDescent="0.2">
      <c r="B250" s="15">
        <v>43713</v>
      </c>
      <c r="C250" s="39" t="str">
        <f>TEXT(Table3[[#This Row],[Date]],"dddd")</f>
        <v>Thursday</v>
      </c>
      <c r="D250" s="1">
        <v>7427330</v>
      </c>
      <c r="E250" s="2">
        <f>Table3[[#This Row],[Facebook]]/D243-1</f>
        <v>-3.0612211602979222E-2</v>
      </c>
      <c r="F250" s="1">
        <v>5570497</v>
      </c>
      <c r="G250" s="2">
        <f>Table3[[#This Row],[Youtube]]/F243-1</f>
        <v>-3.0612340787497194E-2</v>
      </c>
      <c r="H250" s="1">
        <v>2269462</v>
      </c>
      <c r="I250" s="2">
        <f>Table3[[#This Row],[Twitter]]/H243-1</f>
        <v>-3.0612153367029271E-2</v>
      </c>
      <c r="J250" s="1">
        <v>5364183</v>
      </c>
      <c r="K250" s="2">
        <f>Table3[[#This Row],[Others]]/J243-1</f>
        <v>-3.0612200641248699E-2</v>
      </c>
      <c r="L250" s="1">
        <f>SUM(Table3[[#This Row],[Facebook]],Table3[[#This Row],[Youtube]],Table3[[#This Row],[Twitter]],Table3[[#This Row],[Others]])</f>
        <v>20631472</v>
      </c>
      <c r="M250" s="2">
        <f>Table3[[#This Row],[Total]]/L243-1</f>
        <v>-3.0612237226795957E-2</v>
      </c>
    </row>
    <row r="251" spans="2:13" x14ac:dyDescent="0.2">
      <c r="B251" s="15">
        <v>43714</v>
      </c>
      <c r="C251" s="40" t="str">
        <f>TEXT(Table3[[#This Row],[Date]],"dddd")</f>
        <v>Friday</v>
      </c>
      <c r="D251" s="1">
        <v>7505512</v>
      </c>
      <c r="E251" s="2">
        <f>Table3[[#This Row],[Facebook]]/D244-1</f>
        <v>-4.9504940464189851E-2</v>
      </c>
      <c r="F251" s="1">
        <v>5629134</v>
      </c>
      <c r="G251" s="2">
        <f>Table3[[#This Row],[Youtube]]/F244-1</f>
        <v>-4.9504940464189851E-2</v>
      </c>
      <c r="H251" s="1">
        <v>2293351</v>
      </c>
      <c r="I251" s="2">
        <f>Table3[[#This Row],[Twitter]]/H244-1</f>
        <v>-4.950480687136416E-2</v>
      </c>
      <c r="J251" s="1">
        <v>5420648</v>
      </c>
      <c r="K251" s="2">
        <f>Table3[[#This Row],[Others]]/J244-1</f>
        <v>-4.9504881050637994E-2</v>
      </c>
      <c r="L251" s="1">
        <f>SUM(Table3[[#This Row],[Facebook]],Table3[[#This Row],[Youtube]],Table3[[#This Row],[Twitter]],Table3[[#This Row],[Others]])</f>
        <v>20848645</v>
      </c>
      <c r="M251" s="2">
        <f>Table3[[#This Row],[Total]]/L244-1</f>
        <v>-4.950491032145643E-2</v>
      </c>
    </row>
    <row r="252" spans="2:13" x14ac:dyDescent="0.2">
      <c r="B252" s="15">
        <v>43715</v>
      </c>
      <c r="C252" s="38" t="str">
        <f>TEXT(Table3[[#This Row],[Date]],"dddd")</f>
        <v>Saturday</v>
      </c>
      <c r="D252" s="1">
        <v>16806722</v>
      </c>
      <c r="E252" s="2">
        <f>Table3[[#This Row],[Facebook]]/D245-1</f>
        <v>2.9702952098813462E-2</v>
      </c>
      <c r="F252" s="1">
        <v>12605042</v>
      </c>
      <c r="G252" s="2">
        <f>Table3[[#This Row],[Youtube]]/F245-1</f>
        <v>2.9702971914648879E-2</v>
      </c>
      <c r="H252" s="1">
        <v>5135387</v>
      </c>
      <c r="I252" s="2">
        <f>Table3[[#This Row],[Twitter]]/H245-1</f>
        <v>2.9702936547609138E-2</v>
      </c>
      <c r="J252" s="1">
        <v>12138188</v>
      </c>
      <c r="K252" s="2">
        <f>Table3[[#This Row],[Others]]/J245-1</f>
        <v>2.9702966937358966E-2</v>
      </c>
      <c r="L252" s="1">
        <f>SUM(Table3[[#This Row],[Facebook]],Table3[[#This Row],[Youtube]],Table3[[#This Row],[Twitter]],Table3[[#This Row],[Others]])</f>
        <v>46685339</v>
      </c>
      <c r="M252" s="2">
        <f>Table3[[#This Row],[Total]]/L245-1</f>
        <v>2.9702959596478395E-2</v>
      </c>
    </row>
    <row r="253" spans="2:13" x14ac:dyDescent="0.2">
      <c r="B253" s="15">
        <v>43716</v>
      </c>
      <c r="C253" s="41" t="str">
        <f>TEXT(Table3[[#This Row],[Date]],"dddd")</f>
        <v>Sunday</v>
      </c>
      <c r="D253" s="1">
        <v>15513897</v>
      </c>
      <c r="E253" s="2">
        <f>Table3[[#This Row],[Facebook]]/D246-1</f>
        <v>1.052630961861456E-2</v>
      </c>
      <c r="F253" s="1">
        <v>11635423</v>
      </c>
      <c r="G253" s="2">
        <f>Table3[[#This Row],[Youtube]]/F246-1</f>
        <v>1.052628744923334E-2</v>
      </c>
      <c r="H253" s="1">
        <v>4740357</v>
      </c>
      <c r="I253" s="2">
        <f>Table3[[#This Row],[Twitter]]/H246-1</f>
        <v>1.0526376376098989E-2</v>
      </c>
      <c r="J253" s="1">
        <v>11204481</v>
      </c>
      <c r="K253" s="2">
        <f>Table3[[#This Row],[Others]]/J246-1</f>
        <v>1.0526284460497415E-2</v>
      </c>
      <c r="L253" s="1">
        <f>SUM(Table3[[#This Row],[Facebook]],Table3[[#This Row],[Youtube]],Table3[[#This Row],[Twitter]],Table3[[#This Row],[Others]])</f>
        <v>43094158</v>
      </c>
      <c r="M253" s="2">
        <f>Table3[[#This Row],[Total]]/L246-1</f>
        <v>1.0526304435092948E-2</v>
      </c>
    </row>
    <row r="254" spans="2:13" x14ac:dyDescent="0.2">
      <c r="B254" s="15">
        <v>43717</v>
      </c>
      <c r="C254" s="29" t="str">
        <f>TEXT(Table3[[#This Row],[Date]],"dddd")</f>
        <v>Monday</v>
      </c>
      <c r="D254" s="1">
        <v>7818242</v>
      </c>
      <c r="E254" s="2">
        <f>Table3[[#This Row],[Facebook]]/D247-1</f>
        <v>-4.7619036017596983E-2</v>
      </c>
      <c r="F254" s="1">
        <v>5863681</v>
      </c>
      <c r="G254" s="2">
        <f>Table3[[#This Row],[Youtube]]/F247-1</f>
        <v>-4.7619194570744261E-2</v>
      </c>
      <c r="H254" s="1">
        <v>2388907</v>
      </c>
      <c r="I254" s="2">
        <f>Table3[[#This Row],[Twitter]]/H247-1</f>
        <v>-4.7618914729671169E-2</v>
      </c>
      <c r="J254" s="1">
        <v>5646508</v>
      </c>
      <c r="K254" s="2">
        <f>Table3[[#This Row],[Others]]/J247-1</f>
        <v>-4.7618983364854484E-2</v>
      </c>
      <c r="L254" s="1">
        <f>SUM(Table3[[#This Row],[Facebook]],Table3[[#This Row],[Youtube]],Table3[[#This Row],[Twitter]],Table3[[#This Row],[Others]])</f>
        <v>21717338</v>
      </c>
      <c r="M254" s="2">
        <f>Table3[[#This Row],[Total]]/L247-1</f>
        <v>-4.7619051795569911E-2</v>
      </c>
    </row>
    <row r="255" spans="2:13" x14ac:dyDescent="0.2">
      <c r="B255" s="15">
        <v>43718</v>
      </c>
      <c r="C255" s="30" t="str">
        <f>TEXT(Table3[[#This Row],[Date]],"dddd")</f>
        <v>Tuesday</v>
      </c>
      <c r="D255" s="1">
        <v>8052789</v>
      </c>
      <c r="E255" s="2">
        <f>Table3[[#This Row],[Facebook]]/D248-1</f>
        <v>-9.6154555691496668E-3</v>
      </c>
      <c r="F255" s="1">
        <v>6039592</v>
      </c>
      <c r="G255" s="2">
        <f>Table3[[#This Row],[Youtube]]/F248-1</f>
        <v>-9.6154145736410124E-3</v>
      </c>
      <c r="H255" s="1">
        <v>2460574</v>
      </c>
      <c r="I255" s="2">
        <f>Table3[[#This Row],[Twitter]]/H248-1</f>
        <v>-9.615357523939827E-3</v>
      </c>
      <c r="J255" s="1">
        <v>5815903</v>
      </c>
      <c r="K255" s="2">
        <f>Table3[[#This Row],[Others]]/J248-1</f>
        <v>-9.6153715162264897E-3</v>
      </c>
      <c r="L255" s="1">
        <f>SUM(Table3[[#This Row],[Facebook]],Table3[[#This Row],[Youtube]],Table3[[#This Row],[Twitter]],Table3[[#This Row],[Others]])</f>
        <v>22368858</v>
      </c>
      <c r="M255" s="2">
        <f>Table3[[#This Row],[Total]]/L248-1</f>
        <v>-9.6154118616319506E-3</v>
      </c>
    </row>
    <row r="256" spans="2:13" x14ac:dyDescent="0.2">
      <c r="B256" s="15">
        <v>43719</v>
      </c>
      <c r="C256" s="27" t="str">
        <f>TEXT(Table3[[#This Row],[Date]],"dddd")</f>
        <v>Wednesday</v>
      </c>
      <c r="D256" s="1">
        <v>7583695</v>
      </c>
      <c r="E256" s="2">
        <f>Table3[[#This Row],[Facebook]]/D249-1</f>
        <v>-5.8252364491358177E-2</v>
      </c>
      <c r="F256" s="1">
        <v>5687771</v>
      </c>
      <c r="G256" s="2">
        <f>Table3[[#This Row],[Youtube]]/F249-1</f>
        <v>-5.8252444867136766E-2</v>
      </c>
      <c r="H256" s="1">
        <v>2317240</v>
      </c>
      <c r="I256" s="2">
        <f>Table3[[#This Row],[Twitter]]/H249-1</f>
        <v>-5.8252261464194932E-2</v>
      </c>
      <c r="J256" s="1">
        <v>5477113</v>
      </c>
      <c r="K256" s="2">
        <f>Table3[[#This Row],[Others]]/J249-1</f>
        <v>-5.825234705599458E-2</v>
      </c>
      <c r="L256" s="1">
        <f>SUM(Table3[[#This Row],[Facebook]],Table3[[#This Row],[Youtube]],Table3[[#This Row],[Twitter]],Table3[[#This Row],[Others]])</f>
        <v>21065819</v>
      </c>
      <c r="M256" s="2">
        <f>Table3[[#This Row],[Total]]/L249-1</f>
        <v>-5.8252370326638991E-2</v>
      </c>
    </row>
    <row r="257" spans="2:13" x14ac:dyDescent="0.2">
      <c r="B257" s="15">
        <v>43720</v>
      </c>
      <c r="C257" s="39" t="str">
        <f>TEXT(Table3[[#This Row],[Date]],"dddd")</f>
        <v>Thursday</v>
      </c>
      <c r="D257" s="1">
        <v>7505512</v>
      </c>
      <c r="E257" s="2">
        <f>Table3[[#This Row],[Facebook]]/D250-1</f>
        <v>1.0526259099838065E-2</v>
      </c>
      <c r="F257" s="1">
        <v>5629134</v>
      </c>
      <c r="G257" s="2">
        <f>Table3[[#This Row],[Youtube]]/F250-1</f>
        <v>1.0526349803258173E-2</v>
      </c>
      <c r="H257" s="1">
        <v>2293351</v>
      </c>
      <c r="I257" s="2">
        <f>Table3[[#This Row],[Twitter]]/H250-1</f>
        <v>1.0526283321774077E-2</v>
      </c>
      <c r="J257" s="1">
        <v>5420648</v>
      </c>
      <c r="K257" s="2">
        <f>Table3[[#This Row],[Others]]/J250-1</f>
        <v>1.0526300090806018E-2</v>
      </c>
      <c r="L257" s="1">
        <f>SUM(Table3[[#This Row],[Facebook]],Table3[[#This Row],[Youtube]],Table3[[#This Row],[Twitter]],Table3[[#This Row],[Others]])</f>
        <v>20848645</v>
      </c>
      <c r="M257" s="2">
        <f>Table3[[#This Row],[Total]]/L250-1</f>
        <v>1.0526296911824717E-2</v>
      </c>
    </row>
    <row r="258" spans="2:13" x14ac:dyDescent="0.2">
      <c r="B258" s="15">
        <v>43721</v>
      </c>
      <c r="C258" s="40" t="str">
        <f>TEXT(Table3[[#This Row],[Date]],"dddd")</f>
        <v>Friday</v>
      </c>
      <c r="D258" s="1">
        <v>8209154</v>
      </c>
      <c r="E258" s="2">
        <f>Table3[[#This Row],[Facebook]]/D251-1</f>
        <v>9.3750033308853453E-2</v>
      </c>
      <c r="F258" s="1">
        <v>6156866</v>
      </c>
      <c r="G258" s="2">
        <f>Table3[[#This Row],[Youtube]]/F251-1</f>
        <v>9.3750122132463032E-2</v>
      </c>
      <c r="H258" s="1">
        <v>2508352</v>
      </c>
      <c r="I258" s="2">
        <f>Table3[[#This Row],[Twitter]]/H251-1</f>
        <v>9.3749713846681182E-2</v>
      </c>
      <c r="J258" s="1">
        <v>5928833</v>
      </c>
      <c r="K258" s="2">
        <f>Table3[[#This Row],[Others]]/J251-1</f>
        <v>9.3749861640158194E-2</v>
      </c>
      <c r="L258" s="1">
        <f>SUM(Table3[[#This Row],[Facebook]],Table3[[#This Row],[Youtube]],Table3[[#This Row],[Twitter]],Table3[[#This Row],[Others]])</f>
        <v>22803205</v>
      </c>
      <c r="M258" s="2">
        <f>Table3[[#This Row],[Total]]/L251-1</f>
        <v>9.3749977516524474E-2</v>
      </c>
    </row>
    <row r="259" spans="2:13" x14ac:dyDescent="0.2">
      <c r="B259" s="15">
        <v>43722</v>
      </c>
      <c r="C259" s="38" t="str">
        <f>TEXT(Table3[[#This Row],[Date]],"dddd")</f>
        <v>Saturday</v>
      </c>
      <c r="D259" s="1">
        <v>15998707</v>
      </c>
      <c r="E259" s="2">
        <f>Table3[[#This Row],[Facebook]]/D252-1</f>
        <v>-4.8076894471152709E-2</v>
      </c>
      <c r="F259" s="1">
        <v>11999030</v>
      </c>
      <c r="G259" s="2">
        <f>Table3[[#This Row],[Youtube]]/F252-1</f>
        <v>-4.8076952064102563E-2</v>
      </c>
      <c r="H259" s="1">
        <v>4888493</v>
      </c>
      <c r="I259" s="2">
        <f>Table3[[#This Row],[Twitter]]/H252-1</f>
        <v>-4.8076999844412938E-2</v>
      </c>
      <c r="J259" s="1">
        <v>11554621</v>
      </c>
      <c r="K259" s="2">
        <f>Table3[[#This Row],[Others]]/J252-1</f>
        <v>-4.8076945257397585E-2</v>
      </c>
      <c r="L259" s="1">
        <f>SUM(Table3[[#This Row],[Facebook]],Table3[[#This Row],[Youtube]],Table3[[#This Row],[Twitter]],Table3[[#This Row],[Others]])</f>
        <v>44440851</v>
      </c>
      <c r="M259" s="2">
        <f>Table3[[#This Row],[Total]]/L252-1</f>
        <v>-4.8076934816731254E-2</v>
      </c>
    </row>
    <row r="260" spans="2:13" x14ac:dyDescent="0.2">
      <c r="B260" s="15">
        <v>43723</v>
      </c>
      <c r="C260" s="41" t="str">
        <f>TEXT(Table3[[#This Row],[Date]],"dddd")</f>
        <v>Sunday</v>
      </c>
      <c r="D260" s="1">
        <v>16645119</v>
      </c>
      <c r="E260" s="2">
        <f>Table3[[#This Row],[Facebook]]/D253-1</f>
        <v>7.2916688824220088E-2</v>
      </c>
      <c r="F260" s="1">
        <v>12483839</v>
      </c>
      <c r="G260" s="2">
        <f>Table3[[#This Row],[Youtube]]/F253-1</f>
        <v>7.2916644285300203E-2</v>
      </c>
      <c r="H260" s="1">
        <v>5086008</v>
      </c>
      <c r="I260" s="2">
        <f>Table3[[#This Row],[Twitter]]/H253-1</f>
        <v>7.2916660074336281E-2</v>
      </c>
      <c r="J260" s="1">
        <v>12021475</v>
      </c>
      <c r="K260" s="2">
        <f>Table3[[#This Row],[Others]]/J253-1</f>
        <v>7.291671965885782E-2</v>
      </c>
      <c r="L260" s="1">
        <f>SUM(Table3[[#This Row],[Facebook]],Table3[[#This Row],[Youtube]],Table3[[#This Row],[Twitter]],Table3[[#This Row],[Others]])</f>
        <v>46236441</v>
      </c>
      <c r="M260" s="2">
        <f>Table3[[#This Row],[Total]]/L253-1</f>
        <v>7.2916681653230064E-2</v>
      </c>
    </row>
    <row r="261" spans="2:13" x14ac:dyDescent="0.2">
      <c r="B261" s="15">
        <v>43724</v>
      </c>
      <c r="C261" s="29" t="str">
        <f>TEXT(Table3[[#This Row],[Date]],"dddd")</f>
        <v>Monday</v>
      </c>
      <c r="D261" s="1">
        <v>7427330</v>
      </c>
      <c r="E261" s="2">
        <f>Table3[[#This Row],[Facebook]]/D254-1</f>
        <v>-4.9999987209400798E-2</v>
      </c>
      <c r="F261" s="1">
        <v>5570497</v>
      </c>
      <c r="G261" s="2">
        <f>Table3[[#This Row],[Youtube]]/F254-1</f>
        <v>-4.9999991472933103E-2</v>
      </c>
      <c r="H261" s="1">
        <v>2269462</v>
      </c>
      <c r="I261" s="2">
        <f>Table3[[#This Row],[Twitter]]/H254-1</f>
        <v>-4.9999853489482882E-2</v>
      </c>
      <c r="J261" s="1">
        <v>5364183</v>
      </c>
      <c r="K261" s="2">
        <f>Table3[[#This Row],[Others]]/J254-1</f>
        <v>-4.9999929159756817E-2</v>
      </c>
      <c r="L261" s="1">
        <f>SUM(Table3[[#This Row],[Facebook]],Table3[[#This Row],[Youtube]],Table3[[#This Row],[Twitter]],Table3[[#This Row],[Others]])</f>
        <v>20631472</v>
      </c>
      <c r="M261" s="2">
        <f>Table3[[#This Row],[Total]]/L254-1</f>
        <v>-4.9999958558456847E-2</v>
      </c>
    </row>
    <row r="262" spans="2:13" x14ac:dyDescent="0.2">
      <c r="B262" s="15">
        <v>43725</v>
      </c>
      <c r="C262" s="30" t="str">
        <f>TEXT(Table3[[#This Row],[Date]],"dddd")</f>
        <v>Tuesday</v>
      </c>
      <c r="D262" s="1">
        <v>8052789</v>
      </c>
      <c r="E262" s="2">
        <f>Table3[[#This Row],[Facebook]]/D255-1</f>
        <v>0</v>
      </c>
      <c r="F262" s="1">
        <v>6039592</v>
      </c>
      <c r="G262" s="2">
        <f>Table3[[#This Row],[Youtube]]/F255-1</f>
        <v>0</v>
      </c>
      <c r="H262" s="1">
        <v>2460574</v>
      </c>
      <c r="I262" s="2">
        <f>Table3[[#This Row],[Twitter]]/H255-1</f>
        <v>0</v>
      </c>
      <c r="J262" s="1">
        <v>5815903</v>
      </c>
      <c r="K262" s="2">
        <f>Table3[[#This Row],[Others]]/J255-1</f>
        <v>0</v>
      </c>
      <c r="L262" s="1">
        <f>SUM(Table3[[#This Row],[Facebook]],Table3[[#This Row],[Youtube]],Table3[[#This Row],[Twitter]],Table3[[#This Row],[Others]])</f>
        <v>22368858</v>
      </c>
      <c r="M262" s="2">
        <f>Table3[[#This Row],[Total]]/L255-1</f>
        <v>0</v>
      </c>
    </row>
    <row r="263" spans="2:13" x14ac:dyDescent="0.2">
      <c r="B263" s="15">
        <v>43726</v>
      </c>
      <c r="C263" s="27" t="str">
        <f>TEXT(Table3[[#This Row],[Date]],"dddd")</f>
        <v>Wednesday</v>
      </c>
      <c r="D263" s="1">
        <v>7740060</v>
      </c>
      <c r="E263" s="2">
        <f>Table3[[#This Row],[Facebook]]/D256-1</f>
        <v>2.0618577092037516E-2</v>
      </c>
      <c r="F263" s="1">
        <v>5805045</v>
      </c>
      <c r="G263" s="2">
        <f>Table3[[#This Row],[Youtube]]/F256-1</f>
        <v>2.0618621952255056E-2</v>
      </c>
      <c r="H263" s="1">
        <v>2365018</v>
      </c>
      <c r="I263" s="2">
        <f>Table3[[#This Row],[Twitter]]/H256-1</f>
        <v>2.0618494415770572E-2</v>
      </c>
      <c r="J263" s="1">
        <v>5590043</v>
      </c>
      <c r="K263" s="2">
        <f>Table3[[#This Row],[Others]]/J256-1</f>
        <v>2.0618526585082231E-2</v>
      </c>
      <c r="L263" s="1">
        <f>SUM(Table3[[#This Row],[Facebook]],Table3[[#This Row],[Youtube]],Table3[[#This Row],[Twitter]],Table3[[#This Row],[Others]])</f>
        <v>21500166</v>
      </c>
      <c r="M263" s="2">
        <f>Table3[[#This Row],[Total]]/L256-1</f>
        <v>2.0618566978098496E-2</v>
      </c>
    </row>
    <row r="264" spans="2:13" x14ac:dyDescent="0.2">
      <c r="B264" s="15">
        <v>43727</v>
      </c>
      <c r="C264" s="39" t="str">
        <f>TEXT(Table3[[#This Row],[Date]],"dddd")</f>
        <v>Thursday</v>
      </c>
      <c r="D264" s="1">
        <v>7661877</v>
      </c>
      <c r="E264" s="2">
        <f>Table3[[#This Row],[Facebook]]/D257-1</f>
        <v>2.0833355539235709E-2</v>
      </c>
      <c r="F264" s="1">
        <v>5746408</v>
      </c>
      <c r="G264" s="2">
        <f>Table3[[#This Row],[Youtube]]/F257-1</f>
        <v>2.0833399951040388E-2</v>
      </c>
      <c r="H264" s="1">
        <v>2341129</v>
      </c>
      <c r="I264" s="2">
        <f>Table3[[#This Row],[Twitter]]/H257-1</f>
        <v>2.0833269743706806E-2</v>
      </c>
      <c r="J264" s="1">
        <v>5533578</v>
      </c>
      <c r="K264" s="2">
        <f>Table3[[#This Row],[Others]]/J257-1</f>
        <v>2.0833302586701796E-2</v>
      </c>
      <c r="L264" s="1">
        <f>SUM(Table3[[#This Row],[Facebook]],Table3[[#This Row],[Youtube]],Table3[[#This Row],[Twitter]],Table3[[#This Row],[Others]])</f>
        <v>21282992</v>
      </c>
      <c r="M264" s="2">
        <f>Table3[[#This Row],[Total]]/L257-1</f>
        <v>2.0833344325254632E-2</v>
      </c>
    </row>
    <row r="265" spans="2:13" x14ac:dyDescent="0.2">
      <c r="B265" s="15">
        <v>43728</v>
      </c>
      <c r="C265" s="40" t="str">
        <f>TEXT(Table3[[#This Row],[Date]],"dddd")</f>
        <v>Friday</v>
      </c>
      <c r="D265" s="1">
        <v>7661877</v>
      </c>
      <c r="E265" s="2">
        <f>Table3[[#This Row],[Facebook]]/D258-1</f>
        <v>-6.6666674787682179E-2</v>
      </c>
      <c r="F265" s="1">
        <v>5746408</v>
      </c>
      <c r="G265" s="2">
        <f>Table3[[#This Row],[Youtube]]/F258-1</f>
        <v>-6.6666709978745686E-2</v>
      </c>
      <c r="H265" s="1">
        <v>2341129</v>
      </c>
      <c r="I265" s="2">
        <f>Table3[[#This Row],[Twitter]]/H258-1</f>
        <v>-6.666648062153957E-2</v>
      </c>
      <c r="J265" s="1">
        <v>5533578</v>
      </c>
      <c r="K265" s="2">
        <f>Table3[[#This Row],[Others]]/J258-1</f>
        <v>-6.6666576710796233E-2</v>
      </c>
      <c r="L265" s="1">
        <f>SUM(Table3[[#This Row],[Facebook]],Table3[[#This Row],[Youtube]],Table3[[#This Row],[Twitter]],Table3[[#This Row],[Others]])</f>
        <v>21282992</v>
      </c>
      <c r="M265" s="2">
        <f>Table3[[#This Row],[Total]]/L258-1</f>
        <v>-6.6666637431010201E-2</v>
      </c>
    </row>
    <row r="266" spans="2:13" x14ac:dyDescent="0.2">
      <c r="B266" s="15">
        <v>43729</v>
      </c>
      <c r="C266" s="38" t="str">
        <f>TEXT(Table3[[#This Row],[Date]],"dddd")</f>
        <v>Saturday</v>
      </c>
      <c r="D266" s="1">
        <v>15837104</v>
      </c>
      <c r="E266" s="2">
        <f>Table3[[#This Row],[Facebook]]/D259-1</f>
        <v>-1.0101003787368557E-2</v>
      </c>
      <c r="F266" s="1">
        <v>11877828</v>
      </c>
      <c r="G266" s="2">
        <f>Table3[[#This Row],[Youtube]]/F259-1</f>
        <v>-1.010098316280561E-2</v>
      </c>
      <c r="H266" s="1">
        <v>4839115</v>
      </c>
      <c r="I266" s="2">
        <f>Table3[[#This Row],[Twitter]]/H259-1</f>
        <v>-1.0100863394915338E-2</v>
      </c>
      <c r="J266" s="1">
        <v>11437908</v>
      </c>
      <c r="K266" s="2">
        <f>Table3[[#This Row],[Others]]/J259-1</f>
        <v>-1.0100980378326518E-2</v>
      </c>
      <c r="L266" s="1">
        <f>SUM(Table3[[#This Row],[Facebook]],Table3[[#This Row],[Youtube]],Table3[[#This Row],[Twitter]],Table3[[#This Row],[Others]])</f>
        <v>43991955</v>
      </c>
      <c r="M266" s="2">
        <f>Table3[[#This Row],[Total]]/L259-1</f>
        <v>-1.0100976689217722E-2</v>
      </c>
    </row>
    <row r="267" spans="2:13" x14ac:dyDescent="0.2">
      <c r="B267" s="15">
        <v>43730</v>
      </c>
      <c r="C267" s="41" t="str">
        <f>TEXT(Table3[[#This Row],[Date]],"dddd")</f>
        <v>Sunday</v>
      </c>
      <c r="D267" s="1">
        <v>16483516</v>
      </c>
      <c r="E267" s="2">
        <f>Table3[[#This Row],[Facebook]]/D260-1</f>
        <v>-9.7087320312939651E-3</v>
      </c>
      <c r="F267" s="1">
        <v>12362637</v>
      </c>
      <c r="G267" s="2">
        <f>Table3[[#This Row],[Youtube]]/F260-1</f>
        <v>-9.7087121998289394E-3</v>
      </c>
      <c r="H267" s="1">
        <v>5036630</v>
      </c>
      <c r="I267" s="2">
        <f>Table3[[#This Row],[Twitter]]/H260-1</f>
        <v>-9.7085966046455141E-3</v>
      </c>
      <c r="J267" s="1">
        <v>11904761</v>
      </c>
      <c r="K267" s="2">
        <f>Table3[[#This Row],[Others]]/J260-1</f>
        <v>-9.708791974362585E-3</v>
      </c>
      <c r="L267" s="1">
        <f>SUM(Table3[[#This Row],[Facebook]],Table3[[#This Row],[Youtube]],Table3[[#This Row],[Twitter]],Table3[[#This Row],[Others]])</f>
        <v>45787544</v>
      </c>
      <c r="M267" s="2">
        <f>Table3[[#This Row],[Total]]/L260-1</f>
        <v>-9.7087273650668937E-3</v>
      </c>
    </row>
    <row r="268" spans="2:13" x14ac:dyDescent="0.2">
      <c r="B268" s="15">
        <v>43731</v>
      </c>
      <c r="C268" s="29" t="str">
        <f>TEXT(Table3[[#This Row],[Date]],"dddd")</f>
        <v>Monday</v>
      </c>
      <c r="D268" s="1">
        <v>7505512</v>
      </c>
      <c r="E268" s="2">
        <f>Table3[[#This Row],[Facebook]]/D261-1</f>
        <v>1.0526259099838065E-2</v>
      </c>
      <c r="F268" s="1">
        <v>5629134</v>
      </c>
      <c r="G268" s="2">
        <f>Table3[[#This Row],[Youtube]]/F261-1</f>
        <v>1.0526349803258173E-2</v>
      </c>
      <c r="H268" s="1">
        <v>2293351</v>
      </c>
      <c r="I268" s="2">
        <f>Table3[[#This Row],[Twitter]]/H261-1</f>
        <v>1.0526283321774077E-2</v>
      </c>
      <c r="J268" s="1">
        <v>5420648</v>
      </c>
      <c r="K268" s="2">
        <f>Table3[[#This Row],[Others]]/J261-1</f>
        <v>1.0526300090806018E-2</v>
      </c>
      <c r="L268" s="1">
        <f>SUM(Table3[[#This Row],[Facebook]],Table3[[#This Row],[Youtube]],Table3[[#This Row],[Twitter]],Table3[[#This Row],[Others]])</f>
        <v>20848645</v>
      </c>
      <c r="M268" s="2">
        <f>Table3[[#This Row],[Total]]/L261-1</f>
        <v>1.0526296911824717E-2</v>
      </c>
    </row>
    <row r="269" spans="2:13" x14ac:dyDescent="0.2">
      <c r="B269" s="15">
        <v>43732</v>
      </c>
      <c r="C269" s="30" t="str">
        <f>TEXT(Table3[[#This Row],[Date]],"dddd")</f>
        <v>Tuesday</v>
      </c>
      <c r="D269" s="1">
        <v>7896424</v>
      </c>
      <c r="E269" s="2">
        <f>Table3[[#This Row],[Facebook]]/D262-1</f>
        <v>-1.9417496223979036E-2</v>
      </c>
      <c r="F269" s="1">
        <v>5922318</v>
      </c>
      <c r="G269" s="2">
        <f>Table3[[#This Row],[Youtube]]/F262-1</f>
        <v>-1.9417536813745029E-2</v>
      </c>
      <c r="H269" s="1">
        <v>2412796</v>
      </c>
      <c r="I269" s="2">
        <f>Table3[[#This Row],[Twitter]]/H262-1</f>
        <v>-1.941742048806494E-2</v>
      </c>
      <c r="J269" s="1">
        <v>5702973</v>
      </c>
      <c r="K269" s="2">
        <f>Table3[[#This Row],[Others]]/J262-1</f>
        <v>-1.9417449018664823E-2</v>
      </c>
      <c r="L269" s="1">
        <f>SUM(Table3[[#This Row],[Facebook]],Table3[[#This Row],[Youtube]],Table3[[#This Row],[Twitter]],Table3[[#This Row],[Others]])</f>
        <v>21934511</v>
      </c>
      <c r="M269" s="2">
        <f>Table3[[#This Row],[Total]]/L262-1</f>
        <v>-1.9417486578885645E-2</v>
      </c>
    </row>
    <row r="270" spans="2:13" x14ac:dyDescent="0.2">
      <c r="B270" s="15">
        <v>43733</v>
      </c>
      <c r="C270" s="27" t="str">
        <f>TEXT(Table3[[#This Row],[Date]],"dddd")</f>
        <v>Wednesday</v>
      </c>
      <c r="D270" s="1">
        <v>7661877</v>
      </c>
      <c r="E270" s="2">
        <f>Table3[[#This Row],[Facebook]]/D263-1</f>
        <v>-1.0101084487717182E-2</v>
      </c>
      <c r="F270" s="1">
        <v>5746408</v>
      </c>
      <c r="G270" s="2">
        <f>Table3[[#This Row],[Youtube]]/F263-1</f>
        <v>-1.0101041421728851E-2</v>
      </c>
      <c r="H270" s="1">
        <v>2341129</v>
      </c>
      <c r="I270" s="2">
        <f>Table3[[#This Row],[Twitter]]/H263-1</f>
        <v>-1.0100980203956111E-2</v>
      </c>
      <c r="J270" s="1">
        <v>5533578</v>
      </c>
      <c r="K270" s="2">
        <f>Table3[[#This Row],[Others]]/J263-1</f>
        <v>-1.0100995645292876E-2</v>
      </c>
      <c r="L270" s="1">
        <f>SUM(Table3[[#This Row],[Facebook]],Table3[[#This Row],[Youtube]],Table3[[#This Row],[Twitter]],Table3[[#This Row],[Others]])</f>
        <v>21282992</v>
      </c>
      <c r="M270" s="2">
        <f>Table3[[#This Row],[Total]]/L263-1</f>
        <v>-1.0101038289657804E-2</v>
      </c>
    </row>
    <row r="271" spans="2:13" x14ac:dyDescent="0.2">
      <c r="B271" s="15">
        <v>43734</v>
      </c>
      <c r="C271" s="39" t="str">
        <f>TEXT(Table3[[#This Row],[Date]],"dddd")</f>
        <v>Thursday</v>
      </c>
      <c r="D271" s="1">
        <v>8052789</v>
      </c>
      <c r="E271" s="2">
        <f>Table3[[#This Row],[Facebook]]/D264-1</f>
        <v>5.1020396177072547E-2</v>
      </c>
      <c r="F271" s="1">
        <v>6039592</v>
      </c>
      <c r="G271" s="2">
        <f>Table3[[#This Row],[Youtube]]/F264-1</f>
        <v>5.1020393957407872E-2</v>
      </c>
      <c r="H271" s="1">
        <v>2460574</v>
      </c>
      <c r="I271" s="2">
        <f>Table3[[#This Row],[Twitter]]/H264-1</f>
        <v>5.1020255611715637E-2</v>
      </c>
      <c r="J271" s="1">
        <v>5815903</v>
      </c>
      <c r="K271" s="2">
        <f>Table3[[#This Row],[Others]]/J264-1</f>
        <v>5.1020334402081202E-2</v>
      </c>
      <c r="L271" s="1">
        <f>SUM(Table3[[#This Row],[Facebook]],Table3[[#This Row],[Youtube]],Table3[[#This Row],[Twitter]],Table3[[#This Row],[Others]])</f>
        <v>22368858</v>
      </c>
      <c r="M271" s="2">
        <f>Table3[[#This Row],[Total]]/L264-1</f>
        <v>5.1020364054076506E-2</v>
      </c>
    </row>
    <row r="272" spans="2:13" x14ac:dyDescent="0.2">
      <c r="B272" s="15">
        <v>43735</v>
      </c>
      <c r="C272" s="40" t="str">
        <f>TEXT(Table3[[#This Row],[Date]],"dddd")</f>
        <v>Friday</v>
      </c>
      <c r="D272" s="1">
        <v>7505512</v>
      </c>
      <c r="E272" s="2">
        <f>Table3[[#This Row],[Facebook]]/D265-1</f>
        <v>-2.0408184574093213E-2</v>
      </c>
      <c r="F272" s="1">
        <v>5629134</v>
      </c>
      <c r="G272" s="2">
        <f>Table3[[#This Row],[Youtube]]/F265-1</f>
        <v>-2.0408227191664796E-2</v>
      </c>
      <c r="H272" s="1">
        <v>2293351</v>
      </c>
      <c r="I272" s="2">
        <f>Table3[[#This Row],[Twitter]]/H265-1</f>
        <v>-2.0408102244686255E-2</v>
      </c>
      <c r="J272" s="1">
        <v>5420648</v>
      </c>
      <c r="K272" s="2">
        <f>Table3[[#This Row],[Others]]/J265-1</f>
        <v>-2.0408133760832503E-2</v>
      </c>
      <c r="L272" s="1">
        <f>SUM(Table3[[#This Row],[Facebook]],Table3[[#This Row],[Youtube]],Table3[[#This Row],[Twitter]],Table3[[#This Row],[Others]])</f>
        <v>20848645</v>
      </c>
      <c r="M272" s="2">
        <f>Table3[[#This Row],[Total]]/L265-1</f>
        <v>-2.0408173813155628E-2</v>
      </c>
    </row>
    <row r="273" spans="2:13" x14ac:dyDescent="0.2">
      <c r="B273" s="15">
        <v>43736</v>
      </c>
      <c r="C273" s="38" t="str">
        <f>TEXT(Table3[[#This Row],[Date]],"dddd")</f>
        <v>Saturday</v>
      </c>
      <c r="D273" s="1">
        <v>15837104</v>
      </c>
      <c r="E273" s="2">
        <f>Table3[[#This Row],[Facebook]]/D266-1</f>
        <v>0</v>
      </c>
      <c r="F273" s="1">
        <v>11877828</v>
      </c>
      <c r="G273" s="2">
        <f>Table3[[#This Row],[Youtube]]/F266-1</f>
        <v>0</v>
      </c>
      <c r="H273" s="1">
        <v>4839115</v>
      </c>
      <c r="I273" s="2">
        <f>Table3[[#This Row],[Twitter]]/H266-1</f>
        <v>0</v>
      </c>
      <c r="J273" s="1">
        <v>11437908</v>
      </c>
      <c r="K273" s="2">
        <f>Table3[[#This Row],[Others]]/J266-1</f>
        <v>0</v>
      </c>
      <c r="L273" s="1">
        <f>SUM(Table3[[#This Row],[Facebook]],Table3[[#This Row],[Youtube]],Table3[[#This Row],[Twitter]],Table3[[#This Row],[Others]])</f>
        <v>43991955</v>
      </c>
      <c r="M273" s="2">
        <f>Table3[[#This Row],[Total]]/L266-1</f>
        <v>0</v>
      </c>
    </row>
    <row r="274" spans="2:13" x14ac:dyDescent="0.2">
      <c r="B274" s="15">
        <v>43737</v>
      </c>
      <c r="C274" s="41" t="str">
        <f>TEXT(Table3[[#This Row],[Date]],"dddd")</f>
        <v>Sunday</v>
      </c>
      <c r="D274" s="1">
        <v>15352294</v>
      </c>
      <c r="E274" s="2">
        <f>Table3[[#This Row],[Facebook]]/D267-1</f>
        <v>-6.8627470013072456E-2</v>
      </c>
      <c r="F274" s="1">
        <v>11514221</v>
      </c>
      <c r="G274" s="2">
        <f>Table3[[#This Row],[Youtube]]/F267-1</f>
        <v>-6.8627429568626774E-2</v>
      </c>
      <c r="H274" s="1">
        <v>4690978</v>
      </c>
      <c r="I274" s="2">
        <f>Table3[[#This Row],[Twitter]]/H267-1</f>
        <v>-6.8627633953655565E-2</v>
      </c>
      <c r="J274" s="1">
        <v>11087768</v>
      </c>
      <c r="K274" s="2">
        <f>Table3[[#This Row],[Others]]/J267-1</f>
        <v>-6.8627417215683661E-2</v>
      </c>
      <c r="L274" s="1">
        <f>SUM(Table3[[#This Row],[Facebook]],Table3[[#This Row],[Youtube]],Table3[[#This Row],[Twitter]],Table3[[#This Row],[Others]])</f>
        <v>42645261</v>
      </c>
      <c r="M274" s="2">
        <f>Table3[[#This Row],[Total]]/L267-1</f>
        <v>-6.8627463399216215E-2</v>
      </c>
    </row>
    <row r="275" spans="2:13" x14ac:dyDescent="0.2">
      <c r="B275" s="15">
        <v>43738</v>
      </c>
      <c r="C275" s="29" t="str">
        <f>TEXT(Table3[[#This Row],[Date]],"dddd")</f>
        <v>Monday</v>
      </c>
      <c r="D275" s="1">
        <v>7818242</v>
      </c>
      <c r="E275" s="2">
        <f>Table3[[#This Row],[Facebook]]/D268-1</f>
        <v>4.1666711078471419E-2</v>
      </c>
      <c r="F275" s="1">
        <v>5863681</v>
      </c>
      <c r="G275" s="2">
        <f>Table3[[#This Row],[Youtube]]/F268-1</f>
        <v>4.166662225486184E-2</v>
      </c>
      <c r="H275" s="1">
        <v>2388907</v>
      </c>
      <c r="I275" s="2">
        <f>Table3[[#This Row],[Twitter]]/H268-1</f>
        <v>4.1666539487413834E-2</v>
      </c>
      <c r="J275" s="1">
        <v>5646508</v>
      </c>
      <c r="K275" s="2">
        <f>Table3[[#This Row],[Others]]/J268-1</f>
        <v>4.1666605173403592E-2</v>
      </c>
      <c r="L275" s="1">
        <f>SUM(Table3[[#This Row],[Facebook]],Table3[[#This Row],[Youtube]],Table3[[#This Row],[Twitter]],Table3[[#This Row],[Others]])</f>
        <v>21717338</v>
      </c>
      <c r="M275" s="2">
        <f>Table3[[#This Row],[Total]]/L268-1</f>
        <v>4.1666640685761536E-2</v>
      </c>
    </row>
    <row r="276" spans="2:13" x14ac:dyDescent="0.2">
      <c r="B276" s="15">
        <v>43739</v>
      </c>
      <c r="C276" s="30" t="str">
        <f>TEXT(Table3[[#This Row],[Date]],"dddd")</f>
        <v>Tuesday</v>
      </c>
      <c r="D276" s="1">
        <v>7896424</v>
      </c>
      <c r="E276" s="2">
        <f>Table3[[#This Row],[Facebook]]/D269-1</f>
        <v>0</v>
      </c>
      <c r="F276" s="1">
        <v>5922318</v>
      </c>
      <c r="G276" s="2">
        <f>Table3[[#This Row],[Youtube]]/F269-1</f>
        <v>0</v>
      </c>
      <c r="H276" s="1">
        <v>2412796</v>
      </c>
      <c r="I276" s="2">
        <f>Table3[[#This Row],[Twitter]]/H269-1</f>
        <v>0</v>
      </c>
      <c r="J276" s="1">
        <v>5702973</v>
      </c>
      <c r="K276" s="2">
        <f>Table3[[#This Row],[Others]]/J269-1</f>
        <v>0</v>
      </c>
      <c r="L276" s="1">
        <f>SUM(Table3[[#This Row],[Facebook]],Table3[[#This Row],[Youtube]],Table3[[#This Row],[Twitter]],Table3[[#This Row],[Others]])</f>
        <v>21934511</v>
      </c>
      <c r="M276" s="2">
        <f>Table3[[#This Row],[Total]]/L269-1</f>
        <v>0</v>
      </c>
    </row>
    <row r="277" spans="2:13" x14ac:dyDescent="0.2">
      <c r="B277" s="15">
        <v>43740</v>
      </c>
      <c r="C277" s="27" t="str">
        <f>TEXT(Table3[[#This Row],[Date]],"dddd")</f>
        <v>Wednesday</v>
      </c>
      <c r="D277" s="1">
        <v>7740060</v>
      </c>
      <c r="E277" s="2">
        <f>Table3[[#This Row],[Facebook]]/D270-1</f>
        <v>1.0204157545207204E-2</v>
      </c>
      <c r="F277" s="1">
        <v>5805045</v>
      </c>
      <c r="G277" s="2">
        <f>Table3[[#This Row],[Youtube]]/F270-1</f>
        <v>1.0204113595832398E-2</v>
      </c>
      <c r="H277" s="1">
        <v>2365018</v>
      </c>
      <c r="I277" s="2">
        <f>Table3[[#This Row],[Twitter]]/H270-1</f>
        <v>1.0204051122343127E-2</v>
      </c>
      <c r="J277" s="1">
        <v>5590043</v>
      </c>
      <c r="K277" s="2">
        <f>Table3[[#This Row],[Others]]/J270-1</f>
        <v>1.0204066880416196E-2</v>
      </c>
      <c r="L277" s="1">
        <f>SUM(Table3[[#This Row],[Facebook]],Table3[[#This Row],[Youtube]],Table3[[#This Row],[Twitter]],Table3[[#This Row],[Others]])</f>
        <v>21500166</v>
      </c>
      <c r="M277" s="2">
        <f>Table3[[#This Row],[Total]]/L270-1</f>
        <v>1.0204110399515187E-2</v>
      </c>
    </row>
    <row r="278" spans="2:13" x14ac:dyDescent="0.2">
      <c r="B278" s="15">
        <v>43741</v>
      </c>
      <c r="C278" s="39" t="str">
        <f>TEXT(Table3[[#This Row],[Date]],"dddd")</f>
        <v>Thursday</v>
      </c>
      <c r="D278" s="1">
        <v>7661877</v>
      </c>
      <c r="E278" s="2">
        <f>Table3[[#This Row],[Facebook]]/D271-1</f>
        <v>-4.8543678469658125E-2</v>
      </c>
      <c r="F278" s="1">
        <v>5746408</v>
      </c>
      <c r="G278" s="2">
        <f>Table3[[#This Row],[Youtube]]/F271-1</f>
        <v>-4.8543676460264251E-2</v>
      </c>
      <c r="H278" s="1">
        <v>2341129</v>
      </c>
      <c r="I278" s="2">
        <f>Table3[[#This Row],[Twitter]]/H271-1</f>
        <v>-4.8543551220162406E-2</v>
      </c>
      <c r="J278" s="1">
        <v>5533578</v>
      </c>
      <c r="K278" s="2">
        <f>Table3[[#This Row],[Others]]/J271-1</f>
        <v>-4.8543622546662113E-2</v>
      </c>
      <c r="L278" s="1">
        <f>SUM(Table3[[#This Row],[Facebook]],Table3[[#This Row],[Youtube]],Table3[[#This Row],[Twitter]],Table3[[#This Row],[Others]])</f>
        <v>21282992</v>
      </c>
      <c r="M278" s="2">
        <f>Table3[[#This Row],[Total]]/L271-1</f>
        <v>-4.8543649389700683E-2</v>
      </c>
    </row>
    <row r="279" spans="2:13" x14ac:dyDescent="0.2">
      <c r="B279" s="15">
        <v>43742</v>
      </c>
      <c r="C279" s="40" t="str">
        <f>TEXT(Table3[[#This Row],[Date]],"dddd")</f>
        <v>Friday</v>
      </c>
      <c r="D279" s="1">
        <v>7583695</v>
      </c>
      <c r="E279" s="2">
        <f>Table3[[#This Row],[Facebook]]/D272-1</f>
        <v>1.0416744387324872E-2</v>
      </c>
      <c r="F279" s="1">
        <v>5687771</v>
      </c>
      <c r="G279" s="2">
        <f>Table3[[#This Row],[Youtube]]/F272-1</f>
        <v>1.0416699975520194E-2</v>
      </c>
      <c r="H279" s="1">
        <v>2317240</v>
      </c>
      <c r="I279" s="2">
        <f>Table3[[#This Row],[Twitter]]/H272-1</f>
        <v>1.0416634871853514E-2</v>
      </c>
      <c r="J279" s="1">
        <v>5477113</v>
      </c>
      <c r="K279" s="2">
        <f>Table3[[#This Row],[Others]]/J272-1</f>
        <v>1.0416651293351009E-2</v>
      </c>
      <c r="L279" s="1">
        <f>SUM(Table3[[#This Row],[Facebook]],Table3[[#This Row],[Youtube]],Table3[[#This Row],[Twitter]],Table3[[#This Row],[Others]])</f>
        <v>21065819</v>
      </c>
      <c r="M279" s="2">
        <f>Table3[[#This Row],[Total]]/L272-1</f>
        <v>1.0416696145001181E-2</v>
      </c>
    </row>
    <row r="280" spans="2:13" x14ac:dyDescent="0.2">
      <c r="B280" s="15">
        <v>43743</v>
      </c>
      <c r="C280" s="38" t="str">
        <f>TEXT(Table3[[#This Row],[Date]],"dddd")</f>
        <v>Saturday</v>
      </c>
      <c r="D280" s="1">
        <v>16645119</v>
      </c>
      <c r="E280" s="2">
        <f>Table3[[#This Row],[Facebook]]/D273-1</f>
        <v>5.1020375947521623E-2</v>
      </c>
      <c r="F280" s="1">
        <v>12483839</v>
      </c>
      <c r="G280" s="2">
        <f>Table3[[#This Row],[Youtube]]/F273-1</f>
        <v>5.1020354899902642E-2</v>
      </c>
      <c r="H280" s="1">
        <v>5086008</v>
      </c>
      <c r="I280" s="2">
        <f>Table3[[#This Row],[Twitter]]/H273-1</f>
        <v>5.1020279534584212E-2</v>
      </c>
      <c r="J280" s="1">
        <v>12021475</v>
      </c>
      <c r="K280" s="2">
        <f>Table3[[#This Row],[Others]]/J273-1</f>
        <v>5.102043135860157E-2</v>
      </c>
      <c r="L280" s="1">
        <f>SUM(Table3[[#This Row],[Facebook]],Table3[[#This Row],[Youtube]],Table3[[#This Row],[Twitter]],Table3[[#This Row],[Others]])</f>
        <v>46236441</v>
      </c>
      <c r="M280" s="2">
        <f>Table3[[#This Row],[Total]]/L273-1</f>
        <v>5.1020374066121921E-2</v>
      </c>
    </row>
    <row r="281" spans="2:13" x14ac:dyDescent="0.2">
      <c r="B281" s="15">
        <v>43744</v>
      </c>
      <c r="C281" s="41" t="str">
        <f>TEXT(Table3[[#This Row],[Date]],"dddd")</f>
        <v>Sunday</v>
      </c>
      <c r="D281" s="1">
        <v>15675500</v>
      </c>
      <c r="E281" s="2">
        <f>Table3[[#This Row],[Facebook]]/D274-1</f>
        <v>2.1052619237229342E-2</v>
      </c>
      <c r="F281" s="1">
        <v>11756625</v>
      </c>
      <c r="G281" s="2">
        <f>Table3[[#This Row],[Youtube]]/F274-1</f>
        <v>2.1052574898466903E-2</v>
      </c>
      <c r="H281" s="1">
        <v>4789736</v>
      </c>
      <c r="I281" s="2">
        <f>Table3[[#This Row],[Twitter]]/H274-1</f>
        <v>2.1052752752197978E-2</v>
      </c>
      <c r="J281" s="1">
        <v>11321195</v>
      </c>
      <c r="K281" s="2">
        <f>Table3[[#This Row],[Others]]/J274-1</f>
        <v>2.105265911047205E-2</v>
      </c>
      <c r="L281" s="1">
        <f>SUM(Table3[[#This Row],[Facebook]],Table3[[#This Row],[Youtube]],Table3[[#This Row],[Twitter]],Table3[[#This Row],[Others]])</f>
        <v>43543056</v>
      </c>
      <c r="M281" s="2">
        <f>Table3[[#This Row],[Total]]/L274-1</f>
        <v>2.1052632319450426E-2</v>
      </c>
    </row>
    <row r="282" spans="2:13" x14ac:dyDescent="0.2">
      <c r="B282" s="15">
        <v>43745</v>
      </c>
      <c r="C282" s="29" t="str">
        <f>TEXT(Table3[[#This Row],[Date]],"dddd")</f>
        <v>Monday</v>
      </c>
      <c r="D282" s="1">
        <v>7740060</v>
      </c>
      <c r="E282" s="2">
        <f>Table3[[#This Row],[Facebook]]/D275-1</f>
        <v>-9.9999462794833072E-3</v>
      </c>
      <c r="F282" s="1">
        <v>5805045</v>
      </c>
      <c r="G282" s="2">
        <f>Table3[[#This Row],[Youtube]]/F275-1</f>
        <v>-9.9998618615166901E-3</v>
      </c>
      <c r="H282" s="1">
        <v>2365018</v>
      </c>
      <c r="I282" s="2">
        <f>Table3[[#This Row],[Twitter]]/H275-1</f>
        <v>-9.9999706978965985E-3</v>
      </c>
      <c r="J282" s="1">
        <v>5590043</v>
      </c>
      <c r="K282" s="2">
        <f>Table3[[#This Row],[Others]]/J275-1</f>
        <v>-9.9999858319513857E-3</v>
      </c>
      <c r="L282" s="1">
        <f>SUM(Table3[[#This Row],[Facebook]],Table3[[#This Row],[Youtube]],Table3[[#This Row],[Twitter]],Table3[[#This Row],[Others]])</f>
        <v>21500166</v>
      </c>
      <c r="M282" s="2">
        <f>Table3[[#This Row],[Total]]/L275-1</f>
        <v>-9.9999364563004844E-3</v>
      </c>
    </row>
    <row r="283" spans="2:13" x14ac:dyDescent="0.2">
      <c r="B283" s="15">
        <v>43746</v>
      </c>
      <c r="C283" s="30" t="str">
        <f>TEXT(Table3[[#This Row],[Date]],"dddd")</f>
        <v>Tuesday</v>
      </c>
      <c r="D283" s="1">
        <v>8052789</v>
      </c>
      <c r="E283" s="2">
        <f>Table3[[#This Row],[Facebook]]/D276-1</f>
        <v>1.9802001513596457E-2</v>
      </c>
      <c r="F283" s="1">
        <v>6039592</v>
      </c>
      <c r="G283" s="2">
        <f>Table3[[#This Row],[Youtube]]/F276-1</f>
        <v>1.9802043726797613E-2</v>
      </c>
      <c r="H283" s="1">
        <v>2460574</v>
      </c>
      <c r="I283" s="2">
        <f>Table3[[#This Row],[Twitter]]/H276-1</f>
        <v>1.9801922748545753E-2</v>
      </c>
      <c r="J283" s="1">
        <v>5815903</v>
      </c>
      <c r="K283" s="2">
        <f>Table3[[#This Row],[Others]]/J276-1</f>
        <v>1.9801952420255287E-2</v>
      </c>
      <c r="L283" s="1">
        <f>SUM(Table3[[#This Row],[Facebook]],Table3[[#This Row],[Youtube]],Table3[[#This Row],[Twitter]],Table3[[#This Row],[Others]])</f>
        <v>22368858</v>
      </c>
      <c r="M283" s="2">
        <f>Table3[[#This Row],[Total]]/L276-1</f>
        <v>1.980199148273698E-2</v>
      </c>
    </row>
    <row r="284" spans="2:13" x14ac:dyDescent="0.2">
      <c r="B284" s="15">
        <v>43747</v>
      </c>
      <c r="C284" s="27" t="str">
        <f>TEXT(Table3[[#This Row],[Date]],"dddd")</f>
        <v>Wednesday</v>
      </c>
      <c r="D284" s="1">
        <v>7427330</v>
      </c>
      <c r="E284" s="2">
        <f>Table3[[#This Row],[Facebook]]/D277-1</f>
        <v>-4.0404079554938854E-2</v>
      </c>
      <c r="F284" s="1">
        <v>5570497</v>
      </c>
      <c r="G284" s="2">
        <f>Table3[[#This Row],[Youtube]]/F277-1</f>
        <v>-4.0404165686915405E-2</v>
      </c>
      <c r="H284" s="1">
        <v>2269462</v>
      </c>
      <c r="I284" s="2">
        <f>Table3[[#This Row],[Twitter]]/H277-1</f>
        <v>-4.0403920815824668E-2</v>
      </c>
      <c r="J284" s="1">
        <v>5364183</v>
      </c>
      <c r="K284" s="2">
        <f>Table3[[#This Row],[Others]]/J277-1</f>
        <v>-4.0403982581171505E-2</v>
      </c>
      <c r="L284" s="1">
        <f>SUM(Table3[[#This Row],[Facebook]],Table3[[#This Row],[Youtube]],Table3[[#This Row],[Twitter]],Table3[[#This Row],[Others]])</f>
        <v>20631472</v>
      </c>
      <c r="M284" s="2">
        <f>Table3[[#This Row],[Total]]/L277-1</f>
        <v>-4.0404060136093878E-2</v>
      </c>
    </row>
    <row r="285" spans="2:13" x14ac:dyDescent="0.2">
      <c r="B285" s="15">
        <v>43748</v>
      </c>
      <c r="C285" s="39" t="str">
        <f>TEXT(Table3[[#This Row],[Date]],"dddd")</f>
        <v>Thursday</v>
      </c>
      <c r="D285" s="1">
        <v>7661877</v>
      </c>
      <c r="E285" s="2">
        <f>Table3[[#This Row],[Facebook]]/D278-1</f>
        <v>0</v>
      </c>
      <c r="F285" s="1">
        <v>5746408</v>
      </c>
      <c r="G285" s="2">
        <f>Table3[[#This Row],[Youtube]]/F278-1</f>
        <v>0</v>
      </c>
      <c r="H285" s="1">
        <v>2341129</v>
      </c>
      <c r="I285" s="2">
        <f>Table3[[#This Row],[Twitter]]/H278-1</f>
        <v>0</v>
      </c>
      <c r="J285" s="1">
        <v>5533578</v>
      </c>
      <c r="K285" s="2">
        <f>Table3[[#This Row],[Others]]/J278-1</f>
        <v>0</v>
      </c>
      <c r="L285" s="1">
        <f>SUM(Table3[[#This Row],[Facebook]],Table3[[#This Row],[Youtube]],Table3[[#This Row],[Twitter]],Table3[[#This Row],[Others]])</f>
        <v>21282992</v>
      </c>
      <c r="M285" s="2">
        <f>Table3[[#This Row],[Total]]/L278-1</f>
        <v>0</v>
      </c>
    </row>
    <row r="286" spans="2:13" x14ac:dyDescent="0.2">
      <c r="B286" s="15">
        <v>43749</v>
      </c>
      <c r="C286" s="40" t="str">
        <f>TEXT(Table3[[#This Row],[Date]],"dddd")</f>
        <v>Friday</v>
      </c>
      <c r="D286" s="1">
        <v>7661877</v>
      </c>
      <c r="E286" s="2">
        <f>Table3[[#This Row],[Facebook]]/D279-1</f>
        <v>1.0309222615097369E-2</v>
      </c>
      <c r="F286" s="1">
        <v>5746408</v>
      </c>
      <c r="G286" s="2">
        <f>Table3[[#This Row],[Youtube]]/F279-1</f>
        <v>1.0309310976127639E-2</v>
      </c>
      <c r="H286" s="1">
        <v>2341129</v>
      </c>
      <c r="I286" s="2">
        <f>Table3[[#This Row],[Twitter]]/H279-1</f>
        <v>1.0309247207885175E-2</v>
      </c>
      <c r="J286" s="1">
        <v>5533578</v>
      </c>
      <c r="K286" s="2">
        <f>Table3[[#This Row],[Others]]/J279-1</f>
        <v>1.0309263292541226E-2</v>
      </c>
      <c r="L286" s="1">
        <f>SUM(Table3[[#This Row],[Facebook]],Table3[[#This Row],[Youtube]],Table3[[#This Row],[Twitter]],Table3[[#This Row],[Others]])</f>
        <v>21282992</v>
      </c>
      <c r="M286" s="2">
        <f>Table3[[#This Row],[Total]]/L279-1</f>
        <v>1.0309259753916944E-2</v>
      </c>
    </row>
    <row r="287" spans="2:13" x14ac:dyDescent="0.2">
      <c r="B287" s="15">
        <v>43750</v>
      </c>
      <c r="C287" s="38" t="str">
        <f>TEXT(Table3[[#This Row],[Date]],"dddd")</f>
        <v>Saturday</v>
      </c>
      <c r="D287" s="1">
        <v>16321913</v>
      </c>
      <c r="E287" s="2">
        <f>Table3[[#This Row],[Facebook]]/D280-1</f>
        <v>-1.941746406258793E-2</v>
      </c>
      <c r="F287" s="1">
        <v>12241435</v>
      </c>
      <c r="G287" s="2">
        <f>Table3[[#This Row],[Youtube]]/F280-1</f>
        <v>-1.9417424399657879E-2</v>
      </c>
      <c r="H287" s="1">
        <v>4987251</v>
      </c>
      <c r="I287" s="2">
        <f>Table3[[#This Row],[Twitter]]/H280-1</f>
        <v>-1.9417389827149356E-2</v>
      </c>
      <c r="J287" s="1">
        <v>11788048</v>
      </c>
      <c r="K287" s="2">
        <f>Table3[[#This Row],[Others]]/J280-1</f>
        <v>-1.9417500764257301E-2</v>
      </c>
      <c r="L287" s="1">
        <f>SUM(Table3[[#This Row],[Facebook]],Table3[[#This Row],[Youtube]],Table3[[#This Row],[Twitter]],Table3[[#This Row],[Others]])</f>
        <v>45338647</v>
      </c>
      <c r="M287" s="2">
        <f>Table3[[#This Row],[Total]]/L280-1</f>
        <v>-1.9417454730133787E-2</v>
      </c>
    </row>
    <row r="288" spans="2:13" x14ac:dyDescent="0.2">
      <c r="B288" s="15">
        <v>43751</v>
      </c>
      <c r="C288" s="41" t="str">
        <f>TEXT(Table3[[#This Row],[Date]],"dddd")</f>
        <v>Sunday</v>
      </c>
      <c r="D288" s="1">
        <v>15675500</v>
      </c>
      <c r="E288" s="2">
        <f>Table3[[#This Row],[Facebook]]/D281-1</f>
        <v>0</v>
      </c>
      <c r="F288" s="1">
        <v>11756625</v>
      </c>
      <c r="G288" s="2">
        <f>Table3[[#This Row],[Youtube]]/F281-1</f>
        <v>0</v>
      </c>
      <c r="H288" s="1">
        <v>4789736</v>
      </c>
      <c r="I288" s="2">
        <f>Table3[[#This Row],[Twitter]]/H281-1</f>
        <v>0</v>
      </c>
      <c r="J288" s="1">
        <v>11321195</v>
      </c>
      <c r="K288" s="2">
        <f>Table3[[#This Row],[Others]]/J281-1</f>
        <v>0</v>
      </c>
      <c r="L288" s="1">
        <f>SUM(Table3[[#This Row],[Facebook]],Table3[[#This Row],[Youtube]],Table3[[#This Row],[Twitter]],Table3[[#This Row],[Others]])</f>
        <v>43543056</v>
      </c>
      <c r="M288" s="2">
        <f>Table3[[#This Row],[Total]]/L281-1</f>
        <v>0</v>
      </c>
    </row>
    <row r="289" spans="2:13" x14ac:dyDescent="0.2">
      <c r="B289" s="15">
        <v>43752</v>
      </c>
      <c r="C289" s="29" t="str">
        <f>TEXT(Table3[[#This Row],[Date]],"dddd")</f>
        <v>Monday</v>
      </c>
      <c r="D289" s="1">
        <v>7505512</v>
      </c>
      <c r="E289" s="2">
        <f>Table3[[#This Row],[Facebook]]/D282-1</f>
        <v>-3.0303124265186554E-2</v>
      </c>
      <c r="F289" s="1">
        <v>5629134</v>
      </c>
      <c r="G289" s="2">
        <f>Table3[[#This Row],[Youtube]]/F282-1</f>
        <v>-3.0303124265186554E-2</v>
      </c>
      <c r="H289" s="1">
        <v>2293351</v>
      </c>
      <c r="I289" s="2">
        <f>Table3[[#This Row],[Twitter]]/H282-1</f>
        <v>-3.0302940611868445E-2</v>
      </c>
      <c r="J289" s="1">
        <v>5420648</v>
      </c>
      <c r="K289" s="2">
        <f>Table3[[#This Row],[Others]]/J282-1</f>
        <v>-3.0302986935878629E-2</v>
      </c>
      <c r="L289" s="1">
        <f>SUM(Table3[[#This Row],[Facebook]],Table3[[#This Row],[Youtube]],Table3[[#This Row],[Twitter]],Table3[[#This Row],[Others]])</f>
        <v>20848645</v>
      </c>
      <c r="M289" s="2">
        <f>Table3[[#This Row],[Total]]/L282-1</f>
        <v>-3.0303068357704799E-2</v>
      </c>
    </row>
    <row r="290" spans="2:13" x14ac:dyDescent="0.2">
      <c r="B290" s="15">
        <v>43753</v>
      </c>
      <c r="C290" s="30" t="str">
        <f>TEXT(Table3[[#This Row],[Date]],"dddd")</f>
        <v>Tuesday</v>
      </c>
      <c r="D290" s="1">
        <v>7896424</v>
      </c>
      <c r="E290" s="2">
        <f>Table3[[#This Row],[Facebook]]/D283-1</f>
        <v>-1.9417496223979036E-2</v>
      </c>
      <c r="F290" s="1">
        <v>5922318</v>
      </c>
      <c r="G290" s="2">
        <f>Table3[[#This Row],[Youtube]]/F283-1</f>
        <v>-1.9417536813745029E-2</v>
      </c>
      <c r="H290" s="1">
        <v>2412796</v>
      </c>
      <c r="I290" s="2">
        <f>Table3[[#This Row],[Twitter]]/H283-1</f>
        <v>-1.941742048806494E-2</v>
      </c>
      <c r="J290" s="1">
        <v>5702973</v>
      </c>
      <c r="K290" s="2">
        <f>Table3[[#This Row],[Others]]/J283-1</f>
        <v>-1.9417449018664823E-2</v>
      </c>
      <c r="L290" s="1">
        <f>SUM(Table3[[#This Row],[Facebook]],Table3[[#This Row],[Youtube]],Table3[[#This Row],[Twitter]],Table3[[#This Row],[Others]])</f>
        <v>21934511</v>
      </c>
      <c r="M290" s="2">
        <f>Table3[[#This Row],[Total]]/L283-1</f>
        <v>-1.9417486578885645E-2</v>
      </c>
    </row>
    <row r="291" spans="2:13" x14ac:dyDescent="0.2">
      <c r="B291" s="15">
        <v>43754</v>
      </c>
      <c r="C291" s="27" t="str">
        <f>TEXT(Table3[[#This Row],[Date]],"dddd")</f>
        <v>Wednesday</v>
      </c>
      <c r="D291" s="1">
        <v>7427330</v>
      </c>
      <c r="E291" s="2">
        <f>Table3[[#This Row],[Facebook]]/D284-1</f>
        <v>0</v>
      </c>
      <c r="F291" s="1">
        <v>5570497</v>
      </c>
      <c r="G291" s="2">
        <f>Table3[[#This Row],[Youtube]]/F284-1</f>
        <v>0</v>
      </c>
      <c r="H291" s="1">
        <v>2269462</v>
      </c>
      <c r="I291" s="2">
        <f>Table3[[#This Row],[Twitter]]/H284-1</f>
        <v>0</v>
      </c>
      <c r="J291" s="1">
        <v>5364183</v>
      </c>
      <c r="K291" s="2">
        <f>Table3[[#This Row],[Others]]/J284-1</f>
        <v>0</v>
      </c>
      <c r="L291" s="1">
        <f>SUM(Table3[[#This Row],[Facebook]],Table3[[#This Row],[Youtube]],Table3[[#This Row],[Twitter]],Table3[[#This Row],[Others]])</f>
        <v>20631472</v>
      </c>
      <c r="M291" s="2">
        <f>Table3[[#This Row],[Total]]/L284-1</f>
        <v>0</v>
      </c>
    </row>
    <row r="292" spans="2:13" x14ac:dyDescent="0.2">
      <c r="B292" s="15">
        <v>43755</v>
      </c>
      <c r="C292" s="39" t="str">
        <f>TEXT(Table3[[#This Row],[Date]],"dddd")</f>
        <v>Thursday</v>
      </c>
      <c r="D292" s="1">
        <v>7974607</v>
      </c>
      <c r="E292" s="2">
        <f>Table3[[#This Row],[Facebook]]/D285-1</f>
        <v>4.0816369148186427E-2</v>
      </c>
      <c r="F292" s="1">
        <v>5980955</v>
      </c>
      <c r="G292" s="2">
        <f>Table3[[#This Row],[Youtube]]/F285-1</f>
        <v>4.0816280361575474E-2</v>
      </c>
      <c r="H292" s="1">
        <v>2436685</v>
      </c>
      <c r="I292" s="2">
        <f>Table3[[#This Row],[Twitter]]/H285-1</f>
        <v>4.081620448937251E-2</v>
      </c>
      <c r="J292" s="1">
        <v>5759438</v>
      </c>
      <c r="K292" s="2">
        <f>Table3[[#This Row],[Others]]/J285-1</f>
        <v>4.0816267521665006E-2</v>
      </c>
      <c r="L292" s="1">
        <f>SUM(Table3[[#This Row],[Facebook]],Table3[[#This Row],[Youtube]],Table3[[#This Row],[Twitter]],Table3[[#This Row],[Others]])</f>
        <v>22151685</v>
      </c>
      <c r="M292" s="2">
        <f>Table3[[#This Row],[Total]]/L285-1</f>
        <v>4.0816300640436287E-2</v>
      </c>
    </row>
    <row r="293" spans="2:13" x14ac:dyDescent="0.2">
      <c r="B293" s="15">
        <v>43756</v>
      </c>
      <c r="C293" s="40" t="str">
        <f>TEXT(Table3[[#This Row],[Date]],"dddd")</f>
        <v>Friday</v>
      </c>
      <c r="D293" s="1">
        <v>7505512</v>
      </c>
      <c r="E293" s="2">
        <f>Table3[[#This Row],[Facebook]]/D286-1</f>
        <v>-2.0408184574093213E-2</v>
      </c>
      <c r="F293" s="1">
        <v>5629134</v>
      </c>
      <c r="G293" s="2">
        <f>Table3[[#This Row],[Youtube]]/F286-1</f>
        <v>-2.0408227191664796E-2</v>
      </c>
      <c r="H293" s="1">
        <v>2293351</v>
      </c>
      <c r="I293" s="2">
        <f>Table3[[#This Row],[Twitter]]/H286-1</f>
        <v>-2.0408102244686255E-2</v>
      </c>
      <c r="J293" s="1">
        <v>5420648</v>
      </c>
      <c r="K293" s="2">
        <f>Table3[[#This Row],[Others]]/J286-1</f>
        <v>-2.0408133760832503E-2</v>
      </c>
      <c r="L293" s="1">
        <f>SUM(Table3[[#This Row],[Facebook]],Table3[[#This Row],[Youtube]],Table3[[#This Row],[Twitter]],Table3[[#This Row],[Others]])</f>
        <v>20848645</v>
      </c>
      <c r="M293" s="2">
        <f>Table3[[#This Row],[Total]]/L286-1</f>
        <v>-2.0408173813155628E-2</v>
      </c>
    </row>
    <row r="294" spans="2:13" x14ac:dyDescent="0.2">
      <c r="B294" s="15">
        <v>43757</v>
      </c>
      <c r="C294" s="38" t="str">
        <f>TEXT(Table3[[#This Row],[Date]],"dddd")</f>
        <v>Saturday</v>
      </c>
      <c r="D294" s="1">
        <v>16645119</v>
      </c>
      <c r="E294" s="2">
        <f>Table3[[#This Row],[Facebook]]/D287-1</f>
        <v>1.9801968065875641E-2</v>
      </c>
      <c r="F294" s="1">
        <v>12483839</v>
      </c>
      <c r="G294" s="2">
        <f>Table3[[#This Row],[Youtube]]/F287-1</f>
        <v>1.9801926816586546E-2</v>
      </c>
      <c r="H294" s="1">
        <v>5086008</v>
      </c>
      <c r="I294" s="2">
        <f>Table3[[#This Row],[Twitter]]/H287-1</f>
        <v>1.9801890861318228E-2</v>
      </c>
      <c r="J294" s="1">
        <v>12021475</v>
      </c>
      <c r="K294" s="2">
        <f>Table3[[#This Row],[Others]]/J287-1</f>
        <v>1.9802006235468239E-2</v>
      </c>
      <c r="L294" s="1">
        <f>SUM(Table3[[#This Row],[Facebook]],Table3[[#This Row],[Youtube]],Table3[[#This Row],[Twitter]],Table3[[#This Row],[Others]])</f>
        <v>46236441</v>
      </c>
      <c r="M294" s="2">
        <f>Table3[[#This Row],[Total]]/L287-1</f>
        <v>1.9801958360160077E-2</v>
      </c>
    </row>
    <row r="295" spans="2:13" x14ac:dyDescent="0.2">
      <c r="B295" s="15">
        <v>43758</v>
      </c>
      <c r="C295" s="41" t="str">
        <f>TEXT(Table3[[#This Row],[Date]],"dddd")</f>
        <v>Sunday</v>
      </c>
      <c r="D295" s="1">
        <v>15513897</v>
      </c>
      <c r="E295" s="2">
        <f>Table3[[#This Row],[Facebook]]/D288-1</f>
        <v>-1.0309272431501371E-2</v>
      </c>
      <c r="F295" s="1">
        <v>11635423</v>
      </c>
      <c r="G295" s="2">
        <f>Table3[[#This Row],[Youtube]]/F288-1</f>
        <v>-1.0309251166895295E-2</v>
      </c>
      <c r="H295" s="1">
        <v>4740357</v>
      </c>
      <c r="I295" s="2">
        <f>Table3[[#This Row],[Twitter]]/H288-1</f>
        <v>-1.0309336464473184E-2</v>
      </c>
      <c r="J295" s="1">
        <v>11204481</v>
      </c>
      <c r="K295" s="2">
        <f>Table3[[#This Row],[Others]]/J288-1</f>
        <v>-1.0309335719418278E-2</v>
      </c>
      <c r="L295" s="1">
        <f>SUM(Table3[[#This Row],[Facebook]],Table3[[#This Row],[Youtube]],Table3[[#This Row],[Twitter]],Table3[[#This Row],[Others]])</f>
        <v>43094158</v>
      </c>
      <c r="M295" s="2">
        <f>Table3[[#This Row],[Total]]/L288-1</f>
        <v>-1.0309290188543541E-2</v>
      </c>
    </row>
    <row r="296" spans="2:13" x14ac:dyDescent="0.2">
      <c r="B296" s="15">
        <v>43759</v>
      </c>
      <c r="C296" s="29" t="str">
        <f>TEXT(Table3[[#This Row],[Date]],"dddd")</f>
        <v>Monday</v>
      </c>
      <c r="D296" s="1">
        <v>8209154</v>
      </c>
      <c r="E296" s="2">
        <f>Table3[[#This Row],[Facebook]]/D289-1</f>
        <v>9.3750033308853453E-2</v>
      </c>
      <c r="F296" s="1">
        <v>6156866</v>
      </c>
      <c r="G296" s="2">
        <f>Table3[[#This Row],[Youtube]]/F289-1</f>
        <v>9.3750122132463032E-2</v>
      </c>
      <c r="H296" s="1">
        <v>2508352</v>
      </c>
      <c r="I296" s="2">
        <f>Table3[[#This Row],[Twitter]]/H289-1</f>
        <v>9.3749713846681182E-2</v>
      </c>
      <c r="J296" s="1">
        <v>5928833</v>
      </c>
      <c r="K296" s="2">
        <f>Table3[[#This Row],[Others]]/J289-1</f>
        <v>9.3749861640158194E-2</v>
      </c>
      <c r="L296" s="1">
        <f>SUM(Table3[[#This Row],[Facebook]],Table3[[#This Row],[Youtube]],Table3[[#This Row],[Twitter]],Table3[[#This Row],[Others]])</f>
        <v>22803205</v>
      </c>
      <c r="M296" s="2">
        <f>Table3[[#This Row],[Total]]/L289-1</f>
        <v>9.3749977516524474E-2</v>
      </c>
    </row>
    <row r="297" spans="2:13" x14ac:dyDescent="0.2">
      <c r="B297" s="15">
        <v>43760</v>
      </c>
      <c r="C297" s="30" t="str">
        <f>TEXT(Table3[[#This Row],[Date]],"dddd")</f>
        <v>Tuesday</v>
      </c>
      <c r="D297" s="1">
        <v>7818242</v>
      </c>
      <c r="E297" s="2">
        <f>Table3[[#This Row],[Facebook]]/D290-1</f>
        <v>-9.9009374369968262E-3</v>
      </c>
      <c r="F297" s="1">
        <v>5863681</v>
      </c>
      <c r="G297" s="2">
        <f>Table3[[#This Row],[Youtube]]/F290-1</f>
        <v>-9.9010218633988067E-3</v>
      </c>
      <c r="H297" s="1">
        <v>2388907</v>
      </c>
      <c r="I297" s="2">
        <f>Table3[[#This Row],[Twitter]]/H290-1</f>
        <v>-9.9009613742728764E-3</v>
      </c>
      <c r="J297" s="1">
        <v>5646508</v>
      </c>
      <c r="K297" s="2">
        <f>Table3[[#This Row],[Others]]/J290-1</f>
        <v>-9.9009762101276433E-3</v>
      </c>
      <c r="L297" s="1">
        <f>SUM(Table3[[#This Row],[Facebook]],Table3[[#This Row],[Youtube]],Table3[[#This Row],[Twitter]],Table3[[#This Row],[Others]])</f>
        <v>21717338</v>
      </c>
      <c r="M297" s="2">
        <f>Table3[[#This Row],[Total]]/L290-1</f>
        <v>-9.9009729462398166E-3</v>
      </c>
    </row>
    <row r="298" spans="2:13" x14ac:dyDescent="0.2">
      <c r="B298" s="15">
        <v>43761</v>
      </c>
      <c r="C298" s="27" t="str">
        <f>TEXT(Table3[[#This Row],[Date]],"dddd")</f>
        <v>Wednesday</v>
      </c>
      <c r="D298" s="1">
        <v>7818242</v>
      </c>
      <c r="E298" s="2">
        <f>Table3[[#This Row],[Facebook]]/D291-1</f>
        <v>5.2631564774959561E-2</v>
      </c>
      <c r="F298" s="1">
        <v>5863681</v>
      </c>
      <c r="G298" s="2">
        <f>Table3[[#This Row],[Youtube]]/F291-1</f>
        <v>5.2631569499094866E-2</v>
      </c>
      <c r="H298" s="1">
        <v>2388907</v>
      </c>
      <c r="I298" s="2">
        <f>Table3[[#This Row],[Twitter]]/H291-1</f>
        <v>5.2631416608870385E-2</v>
      </c>
      <c r="J298" s="1">
        <v>5646508</v>
      </c>
      <c r="K298" s="2">
        <f>Table3[[#This Row],[Others]]/J291-1</f>
        <v>5.2631500454030089E-2</v>
      </c>
      <c r="L298" s="1">
        <f>SUM(Table3[[#This Row],[Facebook]],Table3[[#This Row],[Youtube]],Table3[[#This Row],[Twitter]],Table3[[#This Row],[Others]])</f>
        <v>21717338</v>
      </c>
      <c r="M298" s="2">
        <f>Table3[[#This Row],[Total]]/L291-1</f>
        <v>5.2631533028763E-2</v>
      </c>
    </row>
    <row r="299" spans="2:13" x14ac:dyDescent="0.2">
      <c r="B299" s="15">
        <v>43762</v>
      </c>
      <c r="C299" s="39" t="str">
        <f>TEXT(Table3[[#This Row],[Date]],"dddd")</f>
        <v>Thursday</v>
      </c>
      <c r="D299" s="1">
        <v>7583695</v>
      </c>
      <c r="E299" s="2">
        <f>Table3[[#This Row],[Facebook]]/D292-1</f>
        <v>-4.9019594319820392E-2</v>
      </c>
      <c r="F299" s="1">
        <v>5687771</v>
      </c>
      <c r="G299" s="2">
        <f>Table3[[#This Row],[Youtube]]/F292-1</f>
        <v>-4.9019596368807372E-2</v>
      </c>
      <c r="H299" s="1">
        <v>2317240</v>
      </c>
      <c r="I299" s="2">
        <f>Table3[[#This Row],[Twitter]]/H292-1</f>
        <v>-4.9019467021793939E-2</v>
      </c>
      <c r="J299" s="1">
        <v>5477113</v>
      </c>
      <c r="K299" s="2">
        <f>Table3[[#This Row],[Others]]/J292-1</f>
        <v>-4.9019539753705099E-2</v>
      </c>
      <c r="L299" s="1">
        <f>SUM(Table3[[#This Row],[Facebook]],Table3[[#This Row],[Youtube]],Table3[[#This Row],[Twitter]],Table3[[#This Row],[Others]])</f>
        <v>21065819</v>
      </c>
      <c r="M299" s="2">
        <f>Table3[[#This Row],[Total]]/L292-1</f>
        <v>-4.9019566683076277E-2</v>
      </c>
    </row>
    <row r="300" spans="2:13" x14ac:dyDescent="0.2">
      <c r="B300" s="15">
        <v>43763</v>
      </c>
      <c r="C300" s="40" t="str">
        <f>TEXT(Table3[[#This Row],[Date]],"dddd")</f>
        <v>Friday</v>
      </c>
      <c r="D300" s="1">
        <v>7740060</v>
      </c>
      <c r="E300" s="2">
        <f>Table3[[#This Row],[Facebook]]/D293-1</f>
        <v>3.1250099926560582E-2</v>
      </c>
      <c r="F300" s="1">
        <v>5805045</v>
      </c>
      <c r="G300" s="2">
        <f>Table3[[#This Row],[Youtube]]/F293-1</f>
        <v>3.1250099926560582E-2</v>
      </c>
      <c r="H300" s="1">
        <v>2365018</v>
      </c>
      <c r="I300" s="2">
        <f>Table3[[#This Row],[Twitter]]/H293-1</f>
        <v>3.124990461556032E-2</v>
      </c>
      <c r="J300" s="1">
        <v>5590043</v>
      </c>
      <c r="K300" s="2">
        <f>Table3[[#This Row],[Others]]/J293-1</f>
        <v>3.1249953880052805E-2</v>
      </c>
      <c r="L300" s="1">
        <f>SUM(Table3[[#This Row],[Facebook]],Table3[[#This Row],[Youtube]],Table3[[#This Row],[Twitter]],Table3[[#This Row],[Others]])</f>
        <v>21500166</v>
      </c>
      <c r="M300" s="2">
        <f>Table3[[#This Row],[Total]]/L293-1</f>
        <v>3.1250040470256035E-2</v>
      </c>
    </row>
    <row r="301" spans="2:13" x14ac:dyDescent="0.2">
      <c r="B301" s="15">
        <v>43764</v>
      </c>
      <c r="C301" s="38" t="str">
        <f>TEXT(Table3[[#This Row],[Date]],"dddd")</f>
        <v>Saturday</v>
      </c>
      <c r="D301" s="1">
        <v>15837104</v>
      </c>
      <c r="E301" s="2">
        <f>Table3[[#This Row],[Facebook]]/D294-1</f>
        <v>-4.8543660156469937E-2</v>
      </c>
      <c r="F301" s="1">
        <v>11877828</v>
      </c>
      <c r="G301" s="2">
        <f>Table3[[#This Row],[Youtube]]/F294-1</f>
        <v>-4.8543641102708923E-2</v>
      </c>
      <c r="H301" s="1">
        <v>4839115</v>
      </c>
      <c r="I301" s="2">
        <f>Table3[[#This Row],[Twitter]]/H294-1</f>
        <v>-4.8543572876802443E-2</v>
      </c>
      <c r="J301" s="1">
        <v>11437908</v>
      </c>
      <c r="K301" s="2">
        <f>Table3[[#This Row],[Others]]/J294-1</f>
        <v>-4.8543710318409317E-2</v>
      </c>
      <c r="L301" s="1">
        <f>SUM(Table3[[#This Row],[Facebook]],Table3[[#This Row],[Youtube]],Table3[[#This Row],[Twitter]],Table3[[#This Row],[Others]])</f>
        <v>43991955</v>
      </c>
      <c r="M301" s="2">
        <f>Table3[[#This Row],[Total]]/L294-1</f>
        <v>-4.8543658453296556E-2</v>
      </c>
    </row>
    <row r="302" spans="2:13" x14ac:dyDescent="0.2">
      <c r="B302" s="15">
        <v>43765</v>
      </c>
      <c r="C302" s="41" t="str">
        <f>TEXT(Table3[[#This Row],[Date]],"dddd")</f>
        <v>Sunday</v>
      </c>
      <c r="D302" s="1">
        <v>15513897</v>
      </c>
      <c r="E302" s="2">
        <f>Table3[[#This Row],[Facebook]]/D295-1</f>
        <v>0</v>
      </c>
      <c r="F302" s="1">
        <v>11635423</v>
      </c>
      <c r="G302" s="2">
        <f>Table3[[#This Row],[Youtube]]/F295-1</f>
        <v>0</v>
      </c>
      <c r="H302" s="1">
        <v>4740357</v>
      </c>
      <c r="I302" s="2">
        <f>Table3[[#This Row],[Twitter]]/H295-1</f>
        <v>0</v>
      </c>
      <c r="J302" s="1">
        <v>11204481</v>
      </c>
      <c r="K302" s="2">
        <f>Table3[[#This Row],[Others]]/J295-1</f>
        <v>0</v>
      </c>
      <c r="L302" s="1">
        <f>SUM(Table3[[#This Row],[Facebook]],Table3[[#This Row],[Youtube]],Table3[[#This Row],[Twitter]],Table3[[#This Row],[Others]])</f>
        <v>43094158</v>
      </c>
      <c r="M302" s="2">
        <f>Table3[[#This Row],[Total]]/L295-1</f>
        <v>0</v>
      </c>
    </row>
    <row r="303" spans="2:13" x14ac:dyDescent="0.2">
      <c r="B303" s="15">
        <v>43766</v>
      </c>
      <c r="C303" s="29" t="str">
        <f>TEXT(Table3[[#This Row],[Date]],"dddd")</f>
        <v>Monday</v>
      </c>
      <c r="D303" s="1">
        <v>7583695</v>
      </c>
      <c r="E303" s="2">
        <f>Table3[[#This Row],[Facebook]]/D296-1</f>
        <v>-7.6190433265108659E-2</v>
      </c>
      <c r="F303" s="1">
        <v>5687771</v>
      </c>
      <c r="G303" s="2">
        <f>Table3[[#This Row],[Youtube]]/F296-1</f>
        <v>-7.6190548892894561E-2</v>
      </c>
      <c r="H303" s="1">
        <v>2317240</v>
      </c>
      <c r="I303" s="2">
        <f>Table3[[#This Row],[Twitter]]/H296-1</f>
        <v>-7.6190263567473826E-2</v>
      </c>
      <c r="J303" s="1">
        <v>5477113</v>
      </c>
      <c r="K303" s="2">
        <f>Table3[[#This Row],[Others]]/J296-1</f>
        <v>-7.6190373383767107E-2</v>
      </c>
      <c r="L303" s="1">
        <f>SUM(Table3[[#This Row],[Facebook]],Table3[[#This Row],[Youtube]],Table3[[#This Row],[Twitter]],Table3[[#This Row],[Others]])</f>
        <v>21065819</v>
      </c>
      <c r="M303" s="2">
        <f>Table3[[#This Row],[Total]]/L296-1</f>
        <v>-7.6190430248730401E-2</v>
      </c>
    </row>
    <row r="304" spans="2:13" x14ac:dyDescent="0.2">
      <c r="B304" s="15">
        <v>43767</v>
      </c>
      <c r="C304" s="30" t="str">
        <f>TEXT(Table3[[#This Row],[Date]],"dddd")</f>
        <v>Tuesday</v>
      </c>
      <c r="D304" s="1">
        <v>7974607</v>
      </c>
      <c r="E304" s="2">
        <f>Table3[[#This Row],[Facebook]]/D297-1</f>
        <v>2.0000020464958856E-2</v>
      </c>
      <c r="F304" s="1">
        <v>5980955</v>
      </c>
      <c r="G304" s="2">
        <f>Table3[[#This Row],[Youtube]]/F297-1</f>
        <v>2.0000064805708151E-2</v>
      </c>
      <c r="H304" s="1">
        <v>2436685</v>
      </c>
      <c r="I304" s="2">
        <f>Table3[[#This Row],[Twitter]]/H297-1</f>
        <v>1.9999941395793197E-2</v>
      </c>
      <c r="J304" s="1">
        <v>5759438</v>
      </c>
      <c r="K304" s="2">
        <f>Table3[[#This Row],[Others]]/J297-1</f>
        <v>1.9999971663902771E-2</v>
      </c>
      <c r="L304" s="1">
        <f>SUM(Table3[[#This Row],[Facebook]],Table3[[#This Row],[Youtube]],Table3[[#This Row],[Twitter]],Table3[[#This Row],[Others]])</f>
        <v>22151685</v>
      </c>
      <c r="M304" s="2">
        <f>Table3[[#This Row],[Total]]/L297-1</f>
        <v>2.000001105107807E-2</v>
      </c>
    </row>
    <row r="305" spans="2:13" x14ac:dyDescent="0.2">
      <c r="B305" s="15">
        <v>43768</v>
      </c>
      <c r="C305" s="27" t="str">
        <f>TEXT(Table3[[#This Row],[Date]],"dddd")</f>
        <v>Wednesday</v>
      </c>
      <c r="D305" s="1">
        <v>7740060</v>
      </c>
      <c r="E305" s="2">
        <f>Table3[[#This Row],[Facebook]]/D298-1</f>
        <v>-9.9999462794833072E-3</v>
      </c>
      <c r="F305" s="1">
        <v>5805045</v>
      </c>
      <c r="G305" s="2">
        <f>Table3[[#This Row],[Youtube]]/F298-1</f>
        <v>-9.9998618615166901E-3</v>
      </c>
      <c r="H305" s="1">
        <v>2365018</v>
      </c>
      <c r="I305" s="2">
        <f>Table3[[#This Row],[Twitter]]/H298-1</f>
        <v>-9.9999706978965985E-3</v>
      </c>
      <c r="J305" s="1">
        <v>5590043</v>
      </c>
      <c r="K305" s="2">
        <f>Table3[[#This Row],[Others]]/J298-1</f>
        <v>-9.9999858319513857E-3</v>
      </c>
      <c r="L305" s="1">
        <f>SUM(Table3[[#This Row],[Facebook]],Table3[[#This Row],[Youtube]],Table3[[#This Row],[Twitter]],Table3[[#This Row],[Others]])</f>
        <v>21500166</v>
      </c>
      <c r="M305" s="2">
        <f>Table3[[#This Row],[Total]]/L298-1</f>
        <v>-9.9999364563004844E-3</v>
      </c>
    </row>
    <row r="306" spans="2:13" x14ac:dyDescent="0.2">
      <c r="B306" s="15">
        <v>43769</v>
      </c>
      <c r="C306" s="39" t="str">
        <f>TEXT(Table3[[#This Row],[Date]],"dddd")</f>
        <v>Thursday</v>
      </c>
      <c r="D306" s="1">
        <v>7427330</v>
      </c>
      <c r="E306" s="2">
        <f>Table3[[#This Row],[Facebook]]/D299-1</f>
        <v>-2.0618577092037627E-2</v>
      </c>
      <c r="F306" s="1">
        <v>5570497</v>
      </c>
      <c r="G306" s="2">
        <f>Table3[[#This Row],[Youtube]]/F299-1</f>
        <v>-2.0618621952255056E-2</v>
      </c>
      <c r="H306" s="1">
        <v>2269462</v>
      </c>
      <c r="I306" s="2">
        <f>Table3[[#This Row],[Twitter]]/H299-1</f>
        <v>-2.0618494415770461E-2</v>
      </c>
      <c r="J306" s="1">
        <v>5364183</v>
      </c>
      <c r="K306" s="2">
        <f>Table3[[#This Row],[Others]]/J299-1</f>
        <v>-2.0618526585082342E-2</v>
      </c>
      <c r="L306" s="1">
        <f>SUM(Table3[[#This Row],[Facebook]],Table3[[#This Row],[Youtube]],Table3[[#This Row],[Twitter]],Table3[[#This Row],[Others]])</f>
        <v>20631472</v>
      </c>
      <c r="M306" s="2">
        <f>Table3[[#This Row],[Total]]/L299-1</f>
        <v>-2.0618566978098496E-2</v>
      </c>
    </row>
    <row r="307" spans="2:13" x14ac:dyDescent="0.2">
      <c r="B307" s="15">
        <v>43770</v>
      </c>
      <c r="C307" s="40" t="str">
        <f>TEXT(Table3[[#This Row],[Date]],"dddd")</f>
        <v>Friday</v>
      </c>
      <c r="D307" s="1">
        <v>7583695</v>
      </c>
      <c r="E307" s="2">
        <f>Table3[[#This Row],[Facebook]]/D300-1</f>
        <v>-2.0202039777469372E-2</v>
      </c>
      <c r="F307" s="1">
        <v>5687771</v>
      </c>
      <c r="G307" s="2">
        <f>Table3[[#This Row],[Youtube]]/F300-1</f>
        <v>-2.0202082843457703E-2</v>
      </c>
      <c r="H307" s="1">
        <v>2317240</v>
      </c>
      <c r="I307" s="2">
        <f>Table3[[#This Row],[Twitter]]/H300-1</f>
        <v>-2.0201960407912334E-2</v>
      </c>
      <c r="J307" s="1">
        <v>5477113</v>
      </c>
      <c r="K307" s="2">
        <f>Table3[[#This Row],[Others]]/J300-1</f>
        <v>-2.0201991290585752E-2</v>
      </c>
      <c r="L307" s="1">
        <f>SUM(Table3[[#This Row],[Facebook]],Table3[[#This Row],[Youtube]],Table3[[#This Row],[Twitter]],Table3[[#This Row],[Others]])</f>
        <v>21065819</v>
      </c>
      <c r="M307" s="2">
        <f>Table3[[#This Row],[Total]]/L300-1</f>
        <v>-2.0202030068046883E-2</v>
      </c>
    </row>
    <row r="308" spans="2:13" x14ac:dyDescent="0.2">
      <c r="B308" s="15">
        <v>43771</v>
      </c>
      <c r="C308" s="38" t="str">
        <f>TEXT(Table3[[#This Row],[Date]],"dddd")</f>
        <v>Saturday</v>
      </c>
      <c r="D308" s="1">
        <v>15352294</v>
      </c>
      <c r="E308" s="2">
        <f>Table3[[#This Row],[Facebook]]/D301-1</f>
        <v>-3.061228871137045E-2</v>
      </c>
      <c r="F308" s="1">
        <v>11514221</v>
      </c>
      <c r="G308" s="2">
        <f>Table3[[#This Row],[Youtube]]/F301-1</f>
        <v>-3.0612246616132155E-2</v>
      </c>
      <c r="H308" s="1">
        <v>4690978</v>
      </c>
      <c r="I308" s="2">
        <f>Table3[[#This Row],[Twitter]]/H301-1</f>
        <v>-3.061241569997819E-2</v>
      </c>
      <c r="J308" s="1">
        <v>11087768</v>
      </c>
      <c r="K308" s="2">
        <f>Table3[[#This Row],[Others]]/J301-1</f>
        <v>-3.0612241329445955E-2</v>
      </c>
      <c r="L308" s="1">
        <f>SUM(Table3[[#This Row],[Facebook]],Table3[[#This Row],[Youtube]],Table3[[#This Row],[Twitter]],Table3[[#This Row],[Others]])</f>
        <v>42645261</v>
      </c>
      <c r="M308" s="2">
        <f>Table3[[#This Row],[Total]]/L301-1</f>
        <v>-3.061227899510266E-2</v>
      </c>
    </row>
    <row r="309" spans="2:13" x14ac:dyDescent="0.2">
      <c r="B309" s="15">
        <v>43772</v>
      </c>
      <c r="C309" s="41" t="str">
        <f>TEXT(Table3[[#This Row],[Date]],"dddd")</f>
        <v>Sunday</v>
      </c>
      <c r="D309" s="1">
        <v>16483516</v>
      </c>
      <c r="E309" s="2">
        <f>Table3[[#This Row],[Facebook]]/D302-1</f>
        <v>6.2500028200522362E-2</v>
      </c>
      <c r="F309" s="1">
        <v>12362637</v>
      </c>
      <c r="G309" s="2">
        <f>Table3[[#This Row],[Youtube]]/F302-1</f>
        <v>6.2500005371527889E-2</v>
      </c>
      <c r="H309" s="1">
        <v>5036630</v>
      </c>
      <c r="I309" s="2">
        <f>Table3[[#This Row],[Twitter]]/H302-1</f>
        <v>6.2500145031270771E-2</v>
      </c>
      <c r="J309" s="1">
        <v>11904761</v>
      </c>
      <c r="K309" s="2">
        <f>Table3[[#This Row],[Others]]/J302-1</f>
        <v>6.2499994421874705E-2</v>
      </c>
      <c r="L309" s="1">
        <f>SUM(Table3[[#This Row],[Facebook]],Table3[[#This Row],[Youtube]],Table3[[#This Row],[Twitter]],Table3[[#This Row],[Others]])</f>
        <v>45787544</v>
      </c>
      <c r="M309" s="2">
        <f>Table3[[#This Row],[Total]]/L302-1</f>
        <v>6.2500026105626771E-2</v>
      </c>
    </row>
    <row r="310" spans="2:13" x14ac:dyDescent="0.2">
      <c r="B310" s="15">
        <v>43773</v>
      </c>
      <c r="C310" s="29" t="str">
        <f>TEXT(Table3[[#This Row],[Date]],"dddd")</f>
        <v>Monday</v>
      </c>
      <c r="D310" s="1">
        <v>7661877</v>
      </c>
      <c r="E310" s="2">
        <f>Table3[[#This Row],[Facebook]]/D303-1</f>
        <v>1.0309222615097369E-2</v>
      </c>
      <c r="F310" s="1">
        <v>5746408</v>
      </c>
      <c r="G310" s="2">
        <f>Table3[[#This Row],[Youtube]]/F303-1</f>
        <v>1.0309310976127639E-2</v>
      </c>
      <c r="H310" s="1">
        <v>2341129</v>
      </c>
      <c r="I310" s="2">
        <f>Table3[[#This Row],[Twitter]]/H303-1</f>
        <v>1.0309247207885175E-2</v>
      </c>
      <c r="J310" s="1">
        <v>5533578</v>
      </c>
      <c r="K310" s="2">
        <f>Table3[[#This Row],[Others]]/J303-1</f>
        <v>1.0309263292541226E-2</v>
      </c>
      <c r="L310" s="1">
        <f>SUM(Table3[[#This Row],[Facebook]],Table3[[#This Row],[Youtube]],Table3[[#This Row],[Twitter]],Table3[[#This Row],[Others]])</f>
        <v>21282992</v>
      </c>
      <c r="M310" s="2">
        <f>Table3[[#This Row],[Total]]/L303-1</f>
        <v>1.0309259753916944E-2</v>
      </c>
    </row>
    <row r="311" spans="2:13" x14ac:dyDescent="0.2">
      <c r="B311" s="15">
        <v>43774</v>
      </c>
      <c r="C311" s="30" t="str">
        <f>TEXT(Table3[[#This Row],[Date]],"dddd")</f>
        <v>Tuesday</v>
      </c>
      <c r="D311" s="1">
        <v>7505512</v>
      </c>
      <c r="E311" s="2">
        <f>Table3[[#This Row],[Facebook]]/D304-1</f>
        <v>-5.8823588422601936E-2</v>
      </c>
      <c r="F311" s="1">
        <v>5629134</v>
      </c>
      <c r="G311" s="2">
        <f>Table3[[#This Row],[Youtube]]/F304-1</f>
        <v>-5.8823549082044568E-2</v>
      </c>
      <c r="H311" s="1">
        <v>2293351</v>
      </c>
      <c r="I311" s="2">
        <f>Table3[[#This Row],[Twitter]]/H304-1</f>
        <v>-5.8823360426152771E-2</v>
      </c>
      <c r="J311" s="1">
        <v>5420648</v>
      </c>
      <c r="K311" s="2">
        <f>Table3[[#This Row],[Others]]/J304-1</f>
        <v>-5.8823447704446141E-2</v>
      </c>
      <c r="L311" s="1">
        <f>SUM(Table3[[#This Row],[Facebook]],Table3[[#This Row],[Youtube]],Table3[[#This Row],[Twitter]],Table3[[#This Row],[Others]])</f>
        <v>20848645</v>
      </c>
      <c r="M311" s="2">
        <f>Table3[[#This Row],[Total]]/L304-1</f>
        <v>-5.8823516134325682E-2</v>
      </c>
    </row>
    <row r="312" spans="2:13" x14ac:dyDescent="0.2">
      <c r="B312" s="15">
        <v>43775</v>
      </c>
      <c r="C312" s="27" t="str">
        <f>TEXT(Table3[[#This Row],[Date]],"dddd")</f>
        <v>Wednesday</v>
      </c>
      <c r="D312" s="1">
        <v>7740060</v>
      </c>
      <c r="E312" s="2">
        <f>Table3[[#This Row],[Facebook]]/D305-1</f>
        <v>0</v>
      </c>
      <c r="F312" s="1">
        <v>5805045</v>
      </c>
      <c r="G312" s="2">
        <f>Table3[[#This Row],[Youtube]]/F305-1</f>
        <v>0</v>
      </c>
      <c r="H312" s="1">
        <v>2365018</v>
      </c>
      <c r="I312" s="2">
        <f>Table3[[#This Row],[Twitter]]/H305-1</f>
        <v>0</v>
      </c>
      <c r="J312" s="1">
        <v>5590043</v>
      </c>
      <c r="K312" s="2">
        <f>Table3[[#This Row],[Others]]/J305-1</f>
        <v>0</v>
      </c>
      <c r="L312" s="1">
        <f>SUM(Table3[[#This Row],[Facebook]],Table3[[#This Row],[Youtube]],Table3[[#This Row],[Twitter]],Table3[[#This Row],[Others]])</f>
        <v>21500166</v>
      </c>
      <c r="M312" s="2">
        <f>Table3[[#This Row],[Total]]/L305-1</f>
        <v>0</v>
      </c>
    </row>
    <row r="313" spans="2:13" x14ac:dyDescent="0.2">
      <c r="B313" s="15">
        <v>43776</v>
      </c>
      <c r="C313" s="39" t="str">
        <f>TEXT(Table3[[#This Row],[Date]],"dddd")</f>
        <v>Thursday</v>
      </c>
      <c r="D313" s="1">
        <v>7505512</v>
      </c>
      <c r="E313" s="2">
        <f>Table3[[#This Row],[Facebook]]/D306-1</f>
        <v>1.0526259099838065E-2</v>
      </c>
      <c r="F313" s="1">
        <v>5629134</v>
      </c>
      <c r="G313" s="2">
        <f>Table3[[#This Row],[Youtube]]/F306-1</f>
        <v>1.0526349803258173E-2</v>
      </c>
      <c r="H313" s="1">
        <v>2293351</v>
      </c>
      <c r="I313" s="2">
        <f>Table3[[#This Row],[Twitter]]/H306-1</f>
        <v>1.0526283321774077E-2</v>
      </c>
      <c r="J313" s="1">
        <v>5420648</v>
      </c>
      <c r="K313" s="2">
        <f>Table3[[#This Row],[Others]]/J306-1</f>
        <v>1.0526300090806018E-2</v>
      </c>
      <c r="L313" s="1">
        <f>SUM(Table3[[#This Row],[Facebook]],Table3[[#This Row],[Youtube]],Table3[[#This Row],[Twitter]],Table3[[#This Row],[Others]])</f>
        <v>20848645</v>
      </c>
      <c r="M313" s="2">
        <f>Table3[[#This Row],[Total]]/L306-1</f>
        <v>1.0526296911824717E-2</v>
      </c>
    </row>
    <row r="314" spans="2:13" x14ac:dyDescent="0.2">
      <c r="B314" s="15">
        <v>43777</v>
      </c>
      <c r="C314" s="40" t="str">
        <f>TEXT(Table3[[#This Row],[Date]],"dddd")</f>
        <v>Friday</v>
      </c>
      <c r="D314" s="1">
        <v>7583695</v>
      </c>
      <c r="E314" s="2">
        <f>Table3[[#This Row],[Facebook]]/D307-1</f>
        <v>0</v>
      </c>
      <c r="F314" s="1">
        <v>5687771</v>
      </c>
      <c r="G314" s="2">
        <f>Table3[[#This Row],[Youtube]]/F307-1</f>
        <v>0</v>
      </c>
      <c r="H314" s="1">
        <v>2317240</v>
      </c>
      <c r="I314" s="2">
        <f>Table3[[#This Row],[Twitter]]/H307-1</f>
        <v>0</v>
      </c>
      <c r="J314" s="1">
        <v>5477113</v>
      </c>
      <c r="K314" s="2">
        <f>Table3[[#This Row],[Others]]/J307-1</f>
        <v>0</v>
      </c>
      <c r="L314" s="1">
        <f>SUM(Table3[[#This Row],[Facebook]],Table3[[#This Row],[Youtube]],Table3[[#This Row],[Twitter]],Table3[[#This Row],[Others]])</f>
        <v>21065819</v>
      </c>
      <c r="M314" s="2">
        <f>Table3[[#This Row],[Total]]/L307-1</f>
        <v>0</v>
      </c>
    </row>
    <row r="315" spans="2:13" x14ac:dyDescent="0.2">
      <c r="B315" s="15">
        <v>43778</v>
      </c>
      <c r="C315" s="38" t="str">
        <f>TEXT(Table3[[#This Row],[Date]],"dddd")</f>
        <v>Saturday</v>
      </c>
      <c r="D315" s="1">
        <v>16483516</v>
      </c>
      <c r="E315" s="2">
        <f>Table3[[#This Row],[Facebook]]/D308-1</f>
        <v>7.3684232467147837E-2</v>
      </c>
      <c r="F315" s="1">
        <v>12362637</v>
      </c>
      <c r="G315" s="2">
        <f>Table3[[#This Row],[Youtube]]/F308-1</f>
        <v>7.3684185842880723E-2</v>
      </c>
      <c r="H315" s="1">
        <v>5036630</v>
      </c>
      <c r="I315" s="2">
        <f>Table3[[#This Row],[Twitter]]/H308-1</f>
        <v>7.3684421457529847E-2</v>
      </c>
      <c r="J315" s="1">
        <v>11904761</v>
      </c>
      <c r="K315" s="2">
        <f>Table3[[#This Row],[Others]]/J308-1</f>
        <v>7.3684171602436122E-2</v>
      </c>
      <c r="L315" s="1">
        <f>SUM(Table3[[#This Row],[Facebook]],Table3[[#This Row],[Youtube]],Table3[[#This Row],[Twitter]],Table3[[#This Row],[Others]])</f>
        <v>45787544</v>
      </c>
      <c r="M315" s="2">
        <f>Table3[[#This Row],[Total]]/L308-1</f>
        <v>7.3684224842708756E-2</v>
      </c>
    </row>
    <row r="316" spans="2:13" x14ac:dyDescent="0.2">
      <c r="B316" s="15">
        <v>43779</v>
      </c>
      <c r="C316" s="41" t="str">
        <f>TEXT(Table3[[#This Row],[Date]],"dddd")</f>
        <v>Sunday</v>
      </c>
      <c r="D316" s="1">
        <v>16968325</v>
      </c>
      <c r="E316" s="2">
        <f>Table3[[#This Row],[Facebook]]/D309-1</f>
        <v>2.9411746862744614E-2</v>
      </c>
      <c r="F316" s="1">
        <v>12726244</v>
      </c>
      <c r="G316" s="2">
        <f>Table3[[#This Row],[Youtube]]/F309-1</f>
        <v>2.94117670849674E-2</v>
      </c>
      <c r="H316" s="1">
        <v>5184766</v>
      </c>
      <c r="I316" s="2">
        <f>Table3[[#This Row],[Twitter]]/H309-1</f>
        <v>2.9411729668448849E-2</v>
      </c>
      <c r="J316" s="1">
        <v>12254901</v>
      </c>
      <c r="K316" s="2">
        <f>Table3[[#This Row],[Others]]/J309-1</f>
        <v>2.9411762235293848E-2</v>
      </c>
      <c r="L316" s="1">
        <f>SUM(Table3[[#This Row],[Facebook]],Table3[[#This Row],[Youtube]],Table3[[#This Row],[Twitter]],Table3[[#This Row],[Others]])</f>
        <v>47134236</v>
      </c>
      <c r="M316" s="2">
        <f>Table3[[#This Row],[Total]]/L309-1</f>
        <v>2.9411754428234849E-2</v>
      </c>
    </row>
    <row r="317" spans="2:13" x14ac:dyDescent="0.2">
      <c r="B317" s="15">
        <v>43780</v>
      </c>
      <c r="C317" s="29" t="str">
        <f>TEXT(Table3[[#This Row],[Date]],"dddd")</f>
        <v>Monday</v>
      </c>
      <c r="D317" s="1">
        <v>7740060</v>
      </c>
      <c r="E317" s="2">
        <f>Table3[[#This Row],[Facebook]]/D310-1</f>
        <v>1.0204157545207204E-2</v>
      </c>
      <c r="F317" s="1">
        <v>5805045</v>
      </c>
      <c r="G317" s="2">
        <f>Table3[[#This Row],[Youtube]]/F310-1</f>
        <v>1.0204113595832398E-2</v>
      </c>
      <c r="H317" s="1">
        <v>2365018</v>
      </c>
      <c r="I317" s="2">
        <f>Table3[[#This Row],[Twitter]]/H310-1</f>
        <v>1.0204051122343127E-2</v>
      </c>
      <c r="J317" s="1">
        <v>5590043</v>
      </c>
      <c r="K317" s="2">
        <f>Table3[[#This Row],[Others]]/J310-1</f>
        <v>1.0204066880416196E-2</v>
      </c>
      <c r="L317" s="1">
        <f>SUM(Table3[[#This Row],[Facebook]],Table3[[#This Row],[Youtube]],Table3[[#This Row],[Twitter]],Table3[[#This Row],[Others]])</f>
        <v>21500166</v>
      </c>
      <c r="M317" s="2">
        <f>Table3[[#This Row],[Total]]/L310-1</f>
        <v>1.0204110399515187E-2</v>
      </c>
    </row>
    <row r="318" spans="2:13" x14ac:dyDescent="0.2">
      <c r="B318" s="15">
        <v>43781</v>
      </c>
      <c r="C318" s="30" t="str">
        <f>TEXT(Table3[[#This Row],[Date]],"dddd")</f>
        <v>Tuesday</v>
      </c>
      <c r="D318" s="1">
        <v>7427330</v>
      </c>
      <c r="E318" s="2">
        <f>Table3[[#This Row],[Facebook]]/D311-1</f>
        <v>-1.0416611151910726E-2</v>
      </c>
      <c r="F318" s="1">
        <v>5570497</v>
      </c>
      <c r="G318" s="2">
        <f>Table3[[#This Row],[Youtube]]/F311-1</f>
        <v>-1.0416699975520194E-2</v>
      </c>
      <c r="H318" s="1">
        <v>2269462</v>
      </c>
      <c r="I318" s="2">
        <f>Table3[[#This Row],[Twitter]]/H311-1</f>
        <v>-1.0416634871853403E-2</v>
      </c>
      <c r="J318" s="1">
        <v>5364183</v>
      </c>
      <c r="K318" s="2">
        <f>Table3[[#This Row],[Others]]/J311-1</f>
        <v>-1.0416651293350898E-2</v>
      </c>
      <c r="L318" s="1">
        <f>SUM(Table3[[#This Row],[Facebook]],Table3[[#This Row],[Youtube]],Table3[[#This Row],[Twitter]],Table3[[#This Row],[Others]])</f>
        <v>20631472</v>
      </c>
      <c r="M318" s="2">
        <f>Table3[[#This Row],[Total]]/L311-1</f>
        <v>-1.0416648180253452E-2</v>
      </c>
    </row>
    <row r="319" spans="2:13" x14ac:dyDescent="0.2">
      <c r="B319" s="15">
        <v>43782</v>
      </c>
      <c r="C319" s="27" t="str">
        <f>TEXT(Table3[[#This Row],[Date]],"dddd")</f>
        <v>Wednesday</v>
      </c>
      <c r="D319" s="1">
        <v>7740060</v>
      </c>
      <c r="E319" s="2">
        <f>Table3[[#This Row],[Facebook]]/D312-1</f>
        <v>0</v>
      </c>
      <c r="F319" s="1">
        <v>5805045</v>
      </c>
      <c r="G319" s="2">
        <f>Table3[[#This Row],[Youtube]]/F312-1</f>
        <v>0</v>
      </c>
      <c r="H319" s="1">
        <v>2365018</v>
      </c>
      <c r="I319" s="2">
        <f>Table3[[#This Row],[Twitter]]/H312-1</f>
        <v>0</v>
      </c>
      <c r="J319" s="1">
        <v>5590043</v>
      </c>
      <c r="K319" s="2">
        <f>Table3[[#This Row],[Others]]/J312-1</f>
        <v>0</v>
      </c>
      <c r="L319" s="1">
        <f>SUM(Table3[[#This Row],[Facebook]],Table3[[#This Row],[Youtube]],Table3[[#This Row],[Twitter]],Table3[[#This Row],[Others]])</f>
        <v>21500166</v>
      </c>
      <c r="M319" s="2">
        <f>Table3[[#This Row],[Total]]/L312-1</f>
        <v>0</v>
      </c>
    </row>
    <row r="320" spans="2:13" x14ac:dyDescent="0.2">
      <c r="B320" s="15">
        <v>43783</v>
      </c>
      <c r="C320" s="39" t="str">
        <f>TEXT(Table3[[#This Row],[Date]],"dddd")</f>
        <v>Thursday</v>
      </c>
      <c r="D320" s="1">
        <v>7505512</v>
      </c>
      <c r="E320" s="2">
        <f>Table3[[#This Row],[Facebook]]/D313-1</f>
        <v>0</v>
      </c>
      <c r="F320" s="1">
        <v>5629134</v>
      </c>
      <c r="G320" s="2">
        <f>Table3[[#This Row],[Youtube]]/F313-1</f>
        <v>0</v>
      </c>
      <c r="H320" s="1">
        <v>2293351</v>
      </c>
      <c r="I320" s="2">
        <f>Table3[[#This Row],[Twitter]]/H313-1</f>
        <v>0</v>
      </c>
      <c r="J320" s="1">
        <v>5420648</v>
      </c>
      <c r="K320" s="2">
        <f>Table3[[#This Row],[Others]]/J313-1</f>
        <v>0</v>
      </c>
      <c r="L320" s="1">
        <f>SUM(Table3[[#This Row],[Facebook]],Table3[[#This Row],[Youtube]],Table3[[#This Row],[Twitter]],Table3[[#This Row],[Others]])</f>
        <v>20848645</v>
      </c>
      <c r="M320" s="2">
        <f>Table3[[#This Row],[Total]]/L313-1</f>
        <v>0</v>
      </c>
    </row>
    <row r="321" spans="2:13" x14ac:dyDescent="0.2">
      <c r="B321" s="15">
        <v>43784</v>
      </c>
      <c r="C321" s="40" t="str">
        <f>TEXT(Table3[[#This Row],[Date]],"dddd")</f>
        <v>Friday</v>
      </c>
      <c r="D321" s="1">
        <v>7818242</v>
      </c>
      <c r="E321" s="2">
        <f>Table3[[#This Row],[Facebook]]/D314-1</f>
        <v>3.0927799707134884E-2</v>
      </c>
      <c r="F321" s="1">
        <v>5863681</v>
      </c>
      <c r="G321" s="2">
        <f>Table3[[#This Row],[Youtube]]/F314-1</f>
        <v>3.0927757112584109E-2</v>
      </c>
      <c r="H321" s="1">
        <v>2388907</v>
      </c>
      <c r="I321" s="2">
        <f>Table3[[#This Row],[Twitter]]/H314-1</f>
        <v>3.0927741623655747E-2</v>
      </c>
      <c r="J321" s="1">
        <v>5646508</v>
      </c>
      <c r="K321" s="2">
        <f>Table3[[#This Row],[Others]]/J314-1</f>
        <v>3.0927789877623457E-2</v>
      </c>
      <c r="L321" s="1">
        <f>SUM(Table3[[#This Row],[Facebook]],Table3[[#This Row],[Youtube]],Table3[[#This Row],[Twitter]],Table3[[#This Row],[Others]])</f>
        <v>21717338</v>
      </c>
      <c r="M321" s="2">
        <f>Table3[[#This Row],[Total]]/L314-1</f>
        <v>3.0927779261751054E-2</v>
      </c>
    </row>
    <row r="322" spans="2:13" x14ac:dyDescent="0.2">
      <c r="B322" s="15">
        <v>43785</v>
      </c>
      <c r="C322" s="38" t="str">
        <f>TEXT(Table3[[#This Row],[Date]],"dddd")</f>
        <v>Saturday</v>
      </c>
      <c r="D322" s="1">
        <v>16968325</v>
      </c>
      <c r="E322" s="2">
        <f>Table3[[#This Row],[Facebook]]/D315-1</f>
        <v>2.9411746862744614E-2</v>
      </c>
      <c r="F322" s="1">
        <v>12726244</v>
      </c>
      <c r="G322" s="2">
        <f>Table3[[#This Row],[Youtube]]/F315-1</f>
        <v>2.94117670849674E-2</v>
      </c>
      <c r="H322" s="1">
        <v>5184766</v>
      </c>
      <c r="I322" s="2">
        <f>Table3[[#This Row],[Twitter]]/H315-1</f>
        <v>2.9411729668448849E-2</v>
      </c>
      <c r="J322" s="1">
        <v>12254901</v>
      </c>
      <c r="K322" s="2">
        <f>Table3[[#This Row],[Others]]/J315-1</f>
        <v>2.9411762235293848E-2</v>
      </c>
      <c r="L322" s="1">
        <f>SUM(Table3[[#This Row],[Facebook]],Table3[[#This Row],[Youtube]],Table3[[#This Row],[Twitter]],Table3[[#This Row],[Others]])</f>
        <v>47134236</v>
      </c>
      <c r="M322" s="2">
        <f>Table3[[#This Row],[Total]]/L315-1</f>
        <v>2.9411754428234849E-2</v>
      </c>
    </row>
    <row r="323" spans="2:13" x14ac:dyDescent="0.2">
      <c r="B323" s="15">
        <v>43786</v>
      </c>
      <c r="C323" s="41" t="str">
        <f>TEXT(Table3[[#This Row],[Date]],"dddd")</f>
        <v>Sunday</v>
      </c>
      <c r="D323" s="1">
        <v>15837104</v>
      </c>
      <c r="E323" s="2">
        <f>Table3[[#This Row],[Facebook]]/D316-1</f>
        <v>-6.6666627377775955E-2</v>
      </c>
      <c r="F323" s="1">
        <v>11877828</v>
      </c>
      <c r="G323" s="2">
        <f>Table3[[#This Row],[Youtube]]/F316-1</f>
        <v>-6.6666645712592065E-2</v>
      </c>
      <c r="H323" s="1">
        <v>4839115</v>
      </c>
      <c r="I323" s="2">
        <f>Table3[[#This Row],[Twitter]]/H316-1</f>
        <v>-6.6666653808484355E-2</v>
      </c>
      <c r="J323" s="1">
        <v>11437908</v>
      </c>
      <c r="K323" s="2">
        <f>Table3[[#This Row],[Others]]/J316-1</f>
        <v>-6.6666634026664062E-2</v>
      </c>
      <c r="L323" s="1">
        <f>SUM(Table3[[#This Row],[Facebook]],Table3[[#This Row],[Youtube]],Table3[[#This Row],[Twitter]],Table3[[#This Row],[Others]])</f>
        <v>43991955</v>
      </c>
      <c r="M323" s="2">
        <f>Table3[[#This Row],[Total]]/L316-1</f>
        <v>-6.6666636964265225E-2</v>
      </c>
    </row>
    <row r="324" spans="2:13" x14ac:dyDescent="0.2">
      <c r="B324" s="15">
        <v>43787</v>
      </c>
      <c r="C324" s="29" t="str">
        <f>TEXT(Table3[[#This Row],[Date]],"dddd")</f>
        <v>Monday</v>
      </c>
      <c r="D324" s="1">
        <v>8209154</v>
      </c>
      <c r="E324" s="2">
        <f>Table3[[#This Row],[Facebook]]/D317-1</f>
        <v>6.0605990134443344E-2</v>
      </c>
      <c r="F324" s="1">
        <v>6156866</v>
      </c>
      <c r="G324" s="2">
        <f>Table3[[#This Row],[Youtube]]/F317-1</f>
        <v>6.0606076266420006E-2</v>
      </c>
      <c r="H324" s="1">
        <v>2508352</v>
      </c>
      <c r="I324" s="2">
        <f>Table3[[#This Row],[Twitter]]/H317-1</f>
        <v>6.060588122373689E-2</v>
      </c>
      <c r="J324" s="1">
        <v>5928833</v>
      </c>
      <c r="K324" s="2">
        <f>Table3[[#This Row],[Others]]/J317-1</f>
        <v>6.0605973871757257E-2</v>
      </c>
      <c r="L324" s="1">
        <f>SUM(Table3[[#This Row],[Facebook]],Table3[[#This Row],[Youtube]],Table3[[#This Row],[Twitter]],Table3[[#This Row],[Others]])</f>
        <v>22803205</v>
      </c>
      <c r="M324" s="2">
        <f>Table3[[#This Row],[Total]]/L317-1</f>
        <v>6.0605997181603088E-2</v>
      </c>
    </row>
    <row r="325" spans="2:13" x14ac:dyDescent="0.2">
      <c r="B325" s="15">
        <v>43788</v>
      </c>
      <c r="C325" s="30" t="str">
        <f>TEXT(Table3[[#This Row],[Date]],"dddd")</f>
        <v>Tuesday</v>
      </c>
      <c r="D325" s="1">
        <v>7661877</v>
      </c>
      <c r="E325" s="2">
        <f>Table3[[#This Row],[Facebook]]/D318-1</f>
        <v>3.1578911937398813E-2</v>
      </c>
      <c r="F325" s="1">
        <v>5746408</v>
      </c>
      <c r="G325" s="2">
        <f>Table3[[#This Row],[Youtube]]/F318-1</f>
        <v>3.1579049409774296E-2</v>
      </c>
      <c r="H325" s="1">
        <v>2341129</v>
      </c>
      <c r="I325" s="2">
        <f>Table3[[#This Row],[Twitter]]/H318-1</f>
        <v>3.1578849965322231E-2</v>
      </c>
      <c r="J325" s="1">
        <v>5533578</v>
      </c>
      <c r="K325" s="2">
        <f>Table3[[#This Row],[Others]]/J318-1</f>
        <v>3.1578900272418053E-2</v>
      </c>
      <c r="L325" s="1">
        <f>SUM(Table3[[#This Row],[Facebook]],Table3[[#This Row],[Youtube]],Table3[[#This Row],[Twitter]],Table3[[#This Row],[Others]])</f>
        <v>21282992</v>
      </c>
      <c r="M325" s="2">
        <f>Table3[[#This Row],[Total]]/L318-1</f>
        <v>3.1578939205113343E-2</v>
      </c>
    </row>
    <row r="326" spans="2:13" x14ac:dyDescent="0.2">
      <c r="B326" s="15">
        <v>43789</v>
      </c>
      <c r="C326" s="27" t="str">
        <f>TEXT(Table3[[#This Row],[Date]],"dddd")</f>
        <v>Wednesday</v>
      </c>
      <c r="D326" s="1">
        <v>8052789</v>
      </c>
      <c r="E326" s="2">
        <f>Table3[[#This Row],[Facebook]]/D319-1</f>
        <v>4.0403950356973972E-2</v>
      </c>
      <c r="F326" s="1">
        <v>6039592</v>
      </c>
      <c r="G326" s="2">
        <f>Table3[[#This Row],[Youtube]]/F319-1</f>
        <v>4.0403993422962303E-2</v>
      </c>
      <c r="H326" s="1">
        <v>2460574</v>
      </c>
      <c r="I326" s="2">
        <f>Table3[[#This Row],[Twitter]]/H319-1</f>
        <v>4.0403920815824668E-2</v>
      </c>
      <c r="J326" s="1">
        <v>5815903</v>
      </c>
      <c r="K326" s="2">
        <f>Table3[[#This Row],[Others]]/J319-1</f>
        <v>4.0403982581171505E-2</v>
      </c>
      <c r="L326" s="1">
        <f>SUM(Table3[[#This Row],[Facebook]],Table3[[#This Row],[Youtube]],Table3[[#This Row],[Twitter]],Table3[[#This Row],[Others]])</f>
        <v>22368858</v>
      </c>
      <c r="M326" s="2">
        <f>Table3[[#This Row],[Total]]/L319-1</f>
        <v>4.0403967113556316E-2</v>
      </c>
    </row>
    <row r="327" spans="2:13" x14ac:dyDescent="0.2">
      <c r="B327" s="15">
        <v>43790</v>
      </c>
      <c r="C327" s="39" t="str">
        <f>TEXT(Table3[[#This Row],[Date]],"dddd")</f>
        <v>Thursday</v>
      </c>
      <c r="D327" s="1">
        <v>7661877</v>
      </c>
      <c r="E327" s="2">
        <f>Table3[[#This Row],[Facebook]]/D320-1</f>
        <v>2.0833355539235709E-2</v>
      </c>
      <c r="F327" s="1">
        <v>5746408</v>
      </c>
      <c r="G327" s="2">
        <f>Table3[[#This Row],[Youtube]]/F320-1</f>
        <v>2.0833399951040388E-2</v>
      </c>
      <c r="H327" s="1">
        <v>2341129</v>
      </c>
      <c r="I327" s="2">
        <f>Table3[[#This Row],[Twitter]]/H320-1</f>
        <v>2.0833269743706806E-2</v>
      </c>
      <c r="J327" s="1">
        <v>5533578</v>
      </c>
      <c r="K327" s="2">
        <f>Table3[[#This Row],[Others]]/J320-1</f>
        <v>2.0833302586701796E-2</v>
      </c>
      <c r="L327" s="1">
        <f>SUM(Table3[[#This Row],[Facebook]],Table3[[#This Row],[Youtube]],Table3[[#This Row],[Twitter]],Table3[[#This Row],[Others]])</f>
        <v>21282992</v>
      </c>
      <c r="M327" s="2">
        <f>Table3[[#This Row],[Total]]/L320-1</f>
        <v>2.0833344325254632E-2</v>
      </c>
    </row>
    <row r="328" spans="2:13" x14ac:dyDescent="0.2">
      <c r="B328" s="15">
        <v>43791</v>
      </c>
      <c r="C328" s="40" t="str">
        <f>TEXT(Table3[[#This Row],[Date]],"dddd")</f>
        <v>Friday</v>
      </c>
      <c r="D328" s="1">
        <v>8209154</v>
      </c>
      <c r="E328" s="2">
        <f>Table3[[#This Row],[Facebook]]/D321-1</f>
        <v>4.9999987209400798E-2</v>
      </c>
      <c r="F328" s="1">
        <v>6156866</v>
      </c>
      <c r="G328" s="2">
        <f>Table3[[#This Row],[Youtube]]/F321-1</f>
        <v>5.0000162014270488E-2</v>
      </c>
      <c r="H328" s="1">
        <v>2508352</v>
      </c>
      <c r="I328" s="2">
        <f>Table3[[#This Row],[Twitter]]/H321-1</f>
        <v>4.9999853489482771E-2</v>
      </c>
      <c r="J328" s="1">
        <v>5928833</v>
      </c>
      <c r="K328" s="2">
        <f>Table3[[#This Row],[Others]]/J321-1</f>
        <v>4.9999929159756817E-2</v>
      </c>
      <c r="L328" s="1">
        <f>SUM(Table3[[#This Row],[Facebook]],Table3[[#This Row],[Youtube]],Table3[[#This Row],[Twitter]],Table3[[#This Row],[Others]])</f>
        <v>22803205</v>
      </c>
      <c r="M328" s="2">
        <f>Table3[[#This Row],[Total]]/L321-1</f>
        <v>5.0000004604615844E-2</v>
      </c>
    </row>
    <row r="329" spans="2:13" x14ac:dyDescent="0.2">
      <c r="B329" s="15">
        <v>43792</v>
      </c>
      <c r="C329" s="38" t="str">
        <f>TEXT(Table3[[#This Row],[Date]],"dddd")</f>
        <v>Saturday</v>
      </c>
      <c r="D329" s="1">
        <v>16483516</v>
      </c>
      <c r="E329" s="2">
        <f>Table3[[#This Row],[Facebook]]/D322-1</f>
        <v>-2.8571411733332552E-2</v>
      </c>
      <c r="F329" s="1">
        <v>12362637</v>
      </c>
      <c r="G329" s="2">
        <f>Table3[[#This Row],[Youtube]]/F322-1</f>
        <v>-2.8571430816508037E-2</v>
      </c>
      <c r="H329" s="1">
        <v>5036630</v>
      </c>
      <c r="I329" s="2">
        <f>Table3[[#This Row],[Twitter]]/H322-1</f>
        <v>-2.8571395507531072E-2</v>
      </c>
      <c r="J329" s="1">
        <v>11904761</v>
      </c>
      <c r="K329" s="2">
        <f>Table3[[#This Row],[Others]]/J322-1</f>
        <v>-2.8571426239999864E-2</v>
      </c>
      <c r="L329" s="1">
        <f>SUM(Table3[[#This Row],[Facebook]],Table3[[#This Row],[Youtube]],Table3[[#This Row],[Twitter]],Table3[[#This Row],[Others]])</f>
        <v>45787544</v>
      </c>
      <c r="M329" s="2">
        <f>Table3[[#This Row],[Total]]/L322-1</f>
        <v>-2.8571418872685217E-2</v>
      </c>
    </row>
    <row r="330" spans="2:13" x14ac:dyDescent="0.2">
      <c r="B330" s="15">
        <v>43793</v>
      </c>
      <c r="C330" s="41" t="str">
        <f>TEXT(Table3[[#This Row],[Date]],"dddd")</f>
        <v>Sunday</v>
      </c>
      <c r="D330" s="1">
        <v>16645119</v>
      </c>
      <c r="E330" s="2">
        <f>Table3[[#This Row],[Facebook]]/D323-1</f>
        <v>5.1020375947521623E-2</v>
      </c>
      <c r="F330" s="1">
        <v>12483839</v>
      </c>
      <c r="G330" s="2">
        <f>Table3[[#This Row],[Youtube]]/F323-1</f>
        <v>5.1020354899902642E-2</v>
      </c>
      <c r="H330" s="1">
        <v>5086008</v>
      </c>
      <c r="I330" s="2">
        <f>Table3[[#This Row],[Twitter]]/H323-1</f>
        <v>5.1020279534584212E-2</v>
      </c>
      <c r="J330" s="1">
        <v>12021475</v>
      </c>
      <c r="K330" s="2">
        <f>Table3[[#This Row],[Others]]/J323-1</f>
        <v>5.102043135860157E-2</v>
      </c>
      <c r="L330" s="1">
        <f>SUM(Table3[[#This Row],[Facebook]],Table3[[#This Row],[Youtube]],Table3[[#This Row],[Twitter]],Table3[[#This Row],[Others]])</f>
        <v>46236441</v>
      </c>
      <c r="M330" s="2">
        <f>Table3[[#This Row],[Total]]/L323-1</f>
        <v>5.1020374066121921E-2</v>
      </c>
    </row>
    <row r="331" spans="2:13" x14ac:dyDescent="0.2">
      <c r="B331" s="15">
        <v>43794</v>
      </c>
      <c r="C331" s="29" t="str">
        <f>TEXT(Table3[[#This Row],[Date]],"dddd")</f>
        <v>Monday</v>
      </c>
      <c r="D331" s="1">
        <v>7974607</v>
      </c>
      <c r="E331" s="2">
        <f>Table3[[#This Row],[Facebook]]/D324-1</f>
        <v>-2.8571397247511787E-2</v>
      </c>
      <c r="F331" s="1">
        <v>5980955</v>
      </c>
      <c r="G331" s="2">
        <f>Table3[[#This Row],[Youtube]]/F324-1</f>
        <v>-2.8571516742446512E-2</v>
      </c>
      <c r="H331" s="1">
        <v>2436685</v>
      </c>
      <c r="I331" s="2">
        <f>Table3[[#This Row],[Twitter]]/H324-1</f>
        <v>-2.8571348837802657E-2</v>
      </c>
      <c r="J331" s="1">
        <v>5759438</v>
      </c>
      <c r="K331" s="2">
        <f>Table3[[#This Row],[Others]]/J324-1</f>
        <v>-2.8571390018912624E-2</v>
      </c>
      <c r="L331" s="1">
        <f>SUM(Table3[[#This Row],[Facebook]],Table3[[#This Row],[Youtube]],Table3[[#This Row],[Twitter]],Table3[[#This Row],[Others]])</f>
        <v>22151685</v>
      </c>
      <c r="M331" s="2">
        <f>Table3[[#This Row],[Total]]/L324-1</f>
        <v>-2.8571422306645E-2</v>
      </c>
    </row>
    <row r="332" spans="2:13" x14ac:dyDescent="0.2">
      <c r="B332" s="15">
        <v>43795</v>
      </c>
      <c r="C332" s="30" t="str">
        <f>TEXT(Table3[[#This Row],[Date]],"dddd")</f>
        <v>Tuesday</v>
      </c>
      <c r="D332" s="1">
        <v>7583695</v>
      </c>
      <c r="E332" s="2">
        <f>Table3[[#This Row],[Facebook]]/D325-1</f>
        <v>-1.0204027028886009E-2</v>
      </c>
      <c r="F332" s="1">
        <v>5687771</v>
      </c>
      <c r="G332" s="2">
        <f>Table3[[#This Row],[Youtube]]/F325-1</f>
        <v>-1.0204113595832398E-2</v>
      </c>
      <c r="H332" s="1">
        <v>2317240</v>
      </c>
      <c r="I332" s="2">
        <f>Table3[[#This Row],[Twitter]]/H325-1</f>
        <v>-1.0204051122343127E-2</v>
      </c>
      <c r="J332" s="1">
        <v>5477113</v>
      </c>
      <c r="K332" s="2">
        <f>Table3[[#This Row],[Others]]/J325-1</f>
        <v>-1.0204066880416196E-2</v>
      </c>
      <c r="L332" s="1">
        <f>SUM(Table3[[#This Row],[Facebook]],Table3[[#This Row],[Youtube]],Table3[[#This Row],[Twitter]],Table3[[#This Row],[Others]])</f>
        <v>21065819</v>
      </c>
      <c r="M332" s="2">
        <f>Table3[[#This Row],[Total]]/L325-1</f>
        <v>-1.020406341364033E-2</v>
      </c>
    </row>
    <row r="333" spans="2:13" x14ac:dyDescent="0.2">
      <c r="B333" s="15">
        <v>43796</v>
      </c>
      <c r="C333" s="27" t="str">
        <f>TEXT(Table3[[#This Row],[Date]],"dddd")</f>
        <v>Wednesday</v>
      </c>
      <c r="D333" s="1">
        <v>8209154</v>
      </c>
      <c r="E333" s="2">
        <f>Table3[[#This Row],[Facebook]]/D326-1</f>
        <v>1.9417496223979036E-2</v>
      </c>
      <c r="F333" s="1">
        <v>6156866</v>
      </c>
      <c r="G333" s="2">
        <f>Table3[[#This Row],[Youtube]]/F326-1</f>
        <v>1.9417536813745029E-2</v>
      </c>
      <c r="H333" s="1">
        <v>2508352</v>
      </c>
      <c r="I333" s="2">
        <f>Table3[[#This Row],[Twitter]]/H326-1</f>
        <v>1.9417420488065051E-2</v>
      </c>
      <c r="J333" s="1">
        <v>5928833</v>
      </c>
      <c r="K333" s="2">
        <f>Table3[[#This Row],[Others]]/J326-1</f>
        <v>1.9417449018664934E-2</v>
      </c>
      <c r="L333" s="1">
        <f>SUM(Table3[[#This Row],[Facebook]],Table3[[#This Row],[Youtube]],Table3[[#This Row],[Twitter]],Table3[[#This Row],[Others]])</f>
        <v>22803205</v>
      </c>
      <c r="M333" s="2">
        <f>Table3[[#This Row],[Total]]/L326-1</f>
        <v>1.9417486578885645E-2</v>
      </c>
    </row>
    <row r="334" spans="2:13" x14ac:dyDescent="0.2">
      <c r="B334" s="15">
        <v>43797</v>
      </c>
      <c r="C334" s="39" t="str">
        <f>TEXT(Table3[[#This Row],[Date]],"dddd")</f>
        <v>Thursday</v>
      </c>
      <c r="D334" s="1">
        <v>8209154</v>
      </c>
      <c r="E334" s="2">
        <f>Table3[[#This Row],[Facebook]]/D327-1</f>
        <v>7.1428580751165871E-2</v>
      </c>
      <c r="F334" s="1">
        <v>6156866</v>
      </c>
      <c r="G334" s="2">
        <f>Table3[[#This Row],[Youtube]]/F327-1</f>
        <v>7.1428621149072669E-2</v>
      </c>
      <c r="H334" s="1">
        <v>2508352</v>
      </c>
      <c r="I334" s="2">
        <f>Table3[[#This Row],[Twitter]]/H327-1</f>
        <v>7.142835785640167E-2</v>
      </c>
      <c r="J334" s="1">
        <v>5928833</v>
      </c>
      <c r="K334" s="2">
        <f>Table3[[#This Row],[Others]]/J327-1</f>
        <v>7.1428468162913816E-2</v>
      </c>
      <c r="L334" s="1">
        <f>SUM(Table3[[#This Row],[Facebook]],Table3[[#This Row],[Youtube]],Table3[[#This Row],[Twitter]],Table3[[#This Row],[Others]])</f>
        <v>22803205</v>
      </c>
      <c r="M334" s="2">
        <f>Table3[[#This Row],[Total]]/L327-1</f>
        <v>7.1428537867232134E-2</v>
      </c>
    </row>
    <row r="335" spans="2:13" x14ac:dyDescent="0.2">
      <c r="B335" s="15">
        <v>43798</v>
      </c>
      <c r="C335" s="40" t="str">
        <f>TEXT(Table3[[#This Row],[Date]],"dddd")</f>
        <v>Friday</v>
      </c>
      <c r="D335" s="1">
        <v>7818242</v>
      </c>
      <c r="E335" s="2">
        <f>Table3[[#This Row],[Facebook]]/D328-1</f>
        <v>-4.7619036017596983E-2</v>
      </c>
      <c r="F335" s="1">
        <v>5863681</v>
      </c>
      <c r="G335" s="2">
        <f>Table3[[#This Row],[Youtube]]/F328-1</f>
        <v>-4.7619194570744261E-2</v>
      </c>
      <c r="H335" s="1">
        <v>2388907</v>
      </c>
      <c r="I335" s="2">
        <f>Table3[[#This Row],[Twitter]]/H328-1</f>
        <v>-4.7618914729671169E-2</v>
      </c>
      <c r="J335" s="1">
        <v>5646508</v>
      </c>
      <c r="K335" s="2">
        <f>Table3[[#This Row],[Others]]/J328-1</f>
        <v>-4.7618983364854484E-2</v>
      </c>
      <c r="L335" s="1">
        <f>SUM(Table3[[#This Row],[Facebook]],Table3[[#This Row],[Youtube]],Table3[[#This Row],[Twitter]],Table3[[#This Row],[Others]])</f>
        <v>21717338</v>
      </c>
      <c r="M335" s="2">
        <f>Table3[[#This Row],[Total]]/L328-1</f>
        <v>-4.7619051795569911E-2</v>
      </c>
    </row>
    <row r="336" spans="2:13" x14ac:dyDescent="0.2">
      <c r="B336" s="15">
        <v>43799</v>
      </c>
      <c r="C336" s="38" t="str">
        <f>TEXT(Table3[[#This Row],[Date]],"dddd")</f>
        <v>Saturday</v>
      </c>
      <c r="D336" s="1">
        <v>16968325</v>
      </c>
      <c r="E336" s="2">
        <f>Table3[[#This Row],[Facebook]]/D329-1</f>
        <v>2.9411746862744614E-2</v>
      </c>
      <c r="F336" s="1">
        <v>12726244</v>
      </c>
      <c r="G336" s="2">
        <f>Table3[[#This Row],[Youtube]]/F329-1</f>
        <v>2.94117670849674E-2</v>
      </c>
      <c r="H336" s="1">
        <v>5184766</v>
      </c>
      <c r="I336" s="2">
        <f>Table3[[#This Row],[Twitter]]/H329-1</f>
        <v>2.9411729668448849E-2</v>
      </c>
      <c r="J336" s="1">
        <v>12254901</v>
      </c>
      <c r="K336" s="2">
        <f>Table3[[#This Row],[Others]]/J329-1</f>
        <v>2.9411762235293848E-2</v>
      </c>
      <c r="L336" s="1">
        <f>SUM(Table3[[#This Row],[Facebook]],Table3[[#This Row],[Youtube]],Table3[[#This Row],[Twitter]],Table3[[#This Row],[Others]])</f>
        <v>47134236</v>
      </c>
      <c r="M336" s="2">
        <f>Table3[[#This Row],[Total]]/L329-1</f>
        <v>2.9411754428234849E-2</v>
      </c>
    </row>
    <row r="337" spans="2:13" x14ac:dyDescent="0.2">
      <c r="B337" s="15">
        <v>43800</v>
      </c>
      <c r="C337" s="41" t="str">
        <f>TEXT(Table3[[#This Row],[Date]],"dddd")</f>
        <v>Sunday</v>
      </c>
      <c r="D337" s="1">
        <v>16806722</v>
      </c>
      <c r="E337" s="2">
        <f>Table3[[#This Row],[Facebook]]/D330-1</f>
        <v>9.7087320312940761E-3</v>
      </c>
      <c r="F337" s="1">
        <v>12605042</v>
      </c>
      <c r="G337" s="2">
        <f>Table3[[#This Row],[Youtube]]/F330-1</f>
        <v>9.7087923033931656E-3</v>
      </c>
      <c r="H337" s="1">
        <v>5135387</v>
      </c>
      <c r="I337" s="2">
        <f>Table3[[#This Row],[Twitter]]/H330-1</f>
        <v>9.708793222503731E-3</v>
      </c>
      <c r="J337" s="1">
        <v>12138188</v>
      </c>
      <c r="K337" s="2">
        <f>Table3[[#This Row],[Others]]/J330-1</f>
        <v>9.7087087898948266E-3</v>
      </c>
      <c r="L337" s="1">
        <f>SUM(Table3[[#This Row],[Facebook]],Table3[[#This Row],[Youtube]],Table3[[#This Row],[Twitter]],Table3[[#This Row],[Others]])</f>
        <v>46685339</v>
      </c>
      <c r="M337" s="2">
        <f>Table3[[#This Row],[Total]]/L330-1</f>
        <v>9.7087489930292037E-3</v>
      </c>
    </row>
    <row r="338" spans="2:13" x14ac:dyDescent="0.2">
      <c r="B338" s="15">
        <v>43801</v>
      </c>
      <c r="C338" s="29" t="str">
        <f>TEXT(Table3[[#This Row],[Date]],"dddd")</f>
        <v>Monday</v>
      </c>
      <c r="D338" s="1">
        <v>7740060</v>
      </c>
      <c r="E338" s="2">
        <f>Table3[[#This Row],[Facebook]]/D331-1</f>
        <v>-2.9411731512286488E-2</v>
      </c>
      <c r="F338" s="1">
        <v>5805045</v>
      </c>
      <c r="G338" s="2">
        <f>Table3[[#This Row],[Youtube]]/F331-1</f>
        <v>-2.9411690942332758E-2</v>
      </c>
      <c r="H338" s="1">
        <v>2365018</v>
      </c>
      <c r="I338" s="2">
        <f>Table3[[#This Row],[Twitter]]/H331-1</f>
        <v>-2.9411680213076385E-2</v>
      </c>
      <c r="J338" s="1">
        <v>5590043</v>
      </c>
      <c r="K338" s="2">
        <f>Table3[[#This Row],[Others]]/J331-1</f>
        <v>-2.9411723852223126E-2</v>
      </c>
      <c r="L338" s="1">
        <f>SUM(Table3[[#This Row],[Facebook]],Table3[[#This Row],[Youtube]],Table3[[#This Row],[Twitter]],Table3[[#This Row],[Others]])</f>
        <v>21500166</v>
      </c>
      <c r="M338" s="2">
        <f>Table3[[#This Row],[Total]]/L331-1</f>
        <v>-2.9411712923870126E-2</v>
      </c>
    </row>
    <row r="339" spans="2:13" x14ac:dyDescent="0.2">
      <c r="B339" s="15">
        <v>43802</v>
      </c>
      <c r="C339" s="30" t="str">
        <f>TEXT(Table3[[#This Row],[Date]],"dddd")</f>
        <v>Tuesday</v>
      </c>
      <c r="D339" s="1">
        <v>7505512</v>
      </c>
      <c r="E339" s="2">
        <f>Table3[[#This Row],[Facebook]]/D332-1</f>
        <v>-1.0309354476940369E-2</v>
      </c>
      <c r="F339" s="1">
        <v>5629134</v>
      </c>
      <c r="G339" s="2">
        <f>Table3[[#This Row],[Youtube]]/F332-1</f>
        <v>-1.0309310976127528E-2</v>
      </c>
      <c r="H339" s="1">
        <v>2293351</v>
      </c>
      <c r="I339" s="2">
        <f>Table3[[#This Row],[Twitter]]/H332-1</f>
        <v>-1.0309247207885286E-2</v>
      </c>
      <c r="J339" s="1">
        <v>5420648</v>
      </c>
      <c r="K339" s="2">
        <f>Table3[[#This Row],[Others]]/J332-1</f>
        <v>-1.0309263292541115E-2</v>
      </c>
      <c r="L339" s="1">
        <f>SUM(Table3[[#This Row],[Facebook]],Table3[[#This Row],[Youtube]],Table3[[#This Row],[Twitter]],Table3[[#This Row],[Others]])</f>
        <v>20848645</v>
      </c>
      <c r="M339" s="2">
        <f>Table3[[#This Row],[Total]]/L332-1</f>
        <v>-1.0309307224181552E-2</v>
      </c>
    </row>
    <row r="340" spans="2:13" x14ac:dyDescent="0.2">
      <c r="B340" s="15">
        <v>43803</v>
      </c>
      <c r="C340" s="27" t="str">
        <f>TEXT(Table3[[#This Row],[Date]],"dddd")</f>
        <v>Wednesday</v>
      </c>
      <c r="D340" s="1">
        <v>8052789</v>
      </c>
      <c r="E340" s="2">
        <f>Table3[[#This Row],[Facebook]]/D333-1</f>
        <v>-1.9047638770085196E-2</v>
      </c>
      <c r="F340" s="1">
        <v>6039592</v>
      </c>
      <c r="G340" s="2">
        <f>Table3[[#This Row],[Youtube]]/F333-1</f>
        <v>-1.9047677828297749E-2</v>
      </c>
      <c r="H340" s="1">
        <v>2460574</v>
      </c>
      <c r="I340" s="2">
        <f>Table3[[#This Row],[Twitter]]/H333-1</f>
        <v>-1.9047565891868401E-2</v>
      </c>
      <c r="J340" s="1">
        <v>5815903</v>
      </c>
      <c r="K340" s="2">
        <f>Table3[[#This Row],[Others]]/J333-1</f>
        <v>-1.9047593345941749E-2</v>
      </c>
      <c r="L340" s="1">
        <f>SUM(Table3[[#This Row],[Facebook]],Table3[[#This Row],[Youtube]],Table3[[#This Row],[Twitter]],Table3[[#This Row],[Others]])</f>
        <v>22368858</v>
      </c>
      <c r="M340" s="2">
        <f>Table3[[#This Row],[Total]]/L333-1</f>
        <v>-1.9047629488924911E-2</v>
      </c>
    </row>
    <row r="341" spans="2:13" x14ac:dyDescent="0.2">
      <c r="B341" s="15">
        <v>43804</v>
      </c>
      <c r="C341" s="39" t="str">
        <f>TEXT(Table3[[#This Row],[Date]],"dddd")</f>
        <v>Thursday</v>
      </c>
      <c r="D341" s="1">
        <v>8130972</v>
      </c>
      <c r="E341" s="2">
        <f>Table3[[#This Row],[Facebook]]/D334-1</f>
        <v>-9.5237584774265915E-3</v>
      </c>
      <c r="F341" s="1">
        <v>6098229</v>
      </c>
      <c r="G341" s="2">
        <f>Table3[[#This Row],[Youtube]]/F334-1</f>
        <v>-9.5238389141488744E-3</v>
      </c>
      <c r="H341" s="1">
        <v>2484463</v>
      </c>
      <c r="I341" s="2">
        <f>Table3[[#This Row],[Twitter]]/H334-1</f>
        <v>-9.523782945934256E-3</v>
      </c>
      <c r="J341" s="1">
        <v>5872368</v>
      </c>
      <c r="K341" s="2">
        <f>Table3[[#This Row],[Others]]/J334-1</f>
        <v>-9.5237966729708745E-3</v>
      </c>
      <c r="L341" s="1">
        <f>SUM(Table3[[#This Row],[Facebook]],Table3[[#This Row],[Youtube]],Table3[[#This Row],[Twitter]],Table3[[#This Row],[Others]])</f>
        <v>22586032</v>
      </c>
      <c r="M341" s="2">
        <f>Table3[[#This Row],[Total]]/L334-1</f>
        <v>-9.5237928177200892E-3</v>
      </c>
    </row>
    <row r="342" spans="2:13" x14ac:dyDescent="0.2">
      <c r="B342" s="15">
        <v>43805</v>
      </c>
      <c r="C342" s="40" t="str">
        <f>TEXT(Table3[[#This Row],[Date]],"dddd")</f>
        <v>Friday</v>
      </c>
      <c r="D342" s="1">
        <v>7583695</v>
      </c>
      <c r="E342" s="2">
        <f>Table3[[#This Row],[Facebook]]/D335-1</f>
        <v>-2.9999966744442053E-2</v>
      </c>
      <c r="F342" s="1">
        <v>5687771</v>
      </c>
      <c r="G342" s="2">
        <f>Table3[[#This Row],[Youtube]]/F335-1</f>
        <v>-2.9999926667224952E-2</v>
      </c>
      <c r="H342" s="1">
        <v>2317240</v>
      </c>
      <c r="I342" s="2">
        <f>Table3[[#This Row],[Twitter]]/H335-1</f>
        <v>-2.9999912093689685E-2</v>
      </c>
      <c r="J342" s="1">
        <v>5477113</v>
      </c>
      <c r="K342" s="2">
        <f>Table3[[#This Row],[Others]]/J335-1</f>
        <v>-2.9999957495854046E-2</v>
      </c>
      <c r="L342" s="1">
        <f>SUM(Table3[[#This Row],[Facebook]],Table3[[#This Row],[Youtube]],Table3[[#This Row],[Twitter]],Table3[[#This Row],[Others]])</f>
        <v>21065819</v>
      </c>
      <c r="M342" s="2">
        <f>Table3[[#This Row],[Total]]/L335-1</f>
        <v>-2.9999947507378666E-2</v>
      </c>
    </row>
    <row r="343" spans="2:13" x14ac:dyDescent="0.2">
      <c r="B343" s="15">
        <v>43806</v>
      </c>
      <c r="C343" s="38" t="str">
        <f>TEXT(Table3[[#This Row],[Date]],"dddd")</f>
        <v>Saturday</v>
      </c>
      <c r="D343" s="1">
        <v>15837104</v>
      </c>
      <c r="E343" s="2">
        <f>Table3[[#This Row],[Facebook]]/D336-1</f>
        <v>-6.6666627377775955E-2</v>
      </c>
      <c r="F343" s="1">
        <v>11877828</v>
      </c>
      <c r="G343" s="2">
        <f>Table3[[#This Row],[Youtube]]/F336-1</f>
        <v>-6.6666645712592065E-2</v>
      </c>
      <c r="H343" s="1">
        <v>4839115</v>
      </c>
      <c r="I343" s="2">
        <f>Table3[[#This Row],[Twitter]]/H336-1</f>
        <v>-6.6666653808484355E-2</v>
      </c>
      <c r="J343" s="1">
        <v>11437908</v>
      </c>
      <c r="K343" s="2">
        <f>Table3[[#This Row],[Others]]/J336-1</f>
        <v>-6.6666634026664062E-2</v>
      </c>
      <c r="L343" s="1">
        <f>SUM(Table3[[#This Row],[Facebook]],Table3[[#This Row],[Youtube]],Table3[[#This Row],[Twitter]],Table3[[#This Row],[Others]])</f>
        <v>43991955</v>
      </c>
      <c r="M343" s="2">
        <f>Table3[[#This Row],[Total]]/L336-1</f>
        <v>-6.6666636964265225E-2</v>
      </c>
    </row>
    <row r="344" spans="2:13" x14ac:dyDescent="0.2">
      <c r="B344" s="15">
        <v>43807</v>
      </c>
      <c r="C344" s="41" t="str">
        <f>TEXT(Table3[[#This Row],[Date]],"dddd")</f>
        <v>Sunday</v>
      </c>
      <c r="D344" s="1">
        <v>15837104</v>
      </c>
      <c r="E344" s="2">
        <f>Table3[[#This Row],[Facebook]]/D337-1</f>
        <v>-5.7692273365383184E-2</v>
      </c>
      <c r="F344" s="1">
        <v>11877828</v>
      </c>
      <c r="G344" s="2">
        <f>Table3[[#This Row],[Youtube]]/F337-1</f>
        <v>-5.7692310743589714E-2</v>
      </c>
      <c r="H344" s="1">
        <v>4839115</v>
      </c>
      <c r="I344" s="2">
        <f>Table3[[#This Row],[Twitter]]/H337-1</f>
        <v>-5.7692244031462447E-2</v>
      </c>
      <c r="J344" s="1">
        <v>11437908</v>
      </c>
      <c r="K344" s="2">
        <f>Table3[[#This Row],[Others]]/J337-1</f>
        <v>-5.769230135502923E-2</v>
      </c>
      <c r="L344" s="1">
        <f>SUM(Table3[[#This Row],[Facebook]],Table3[[#This Row],[Youtube]],Table3[[#This Row],[Twitter]],Table3[[#This Row],[Others]])</f>
        <v>43991955</v>
      </c>
      <c r="M344" s="2">
        <f>Table3[[#This Row],[Total]]/L337-1</f>
        <v>-5.769228750807609E-2</v>
      </c>
    </row>
    <row r="345" spans="2:13" x14ac:dyDescent="0.2">
      <c r="B345" s="15">
        <v>43808</v>
      </c>
      <c r="C345" s="29" t="str">
        <f>TEXT(Table3[[#This Row],[Date]],"dddd")</f>
        <v>Monday</v>
      </c>
      <c r="D345" s="1">
        <v>8130972</v>
      </c>
      <c r="E345" s="2">
        <f>Table3[[#This Row],[Facebook]]/D338-1</f>
        <v>5.0505034844691155E-2</v>
      </c>
      <c r="F345" s="1">
        <v>6098229</v>
      </c>
      <c r="G345" s="2">
        <f>Table3[[#This Row],[Youtube]]/F338-1</f>
        <v>5.0505034844691155E-2</v>
      </c>
      <c r="H345" s="1">
        <v>2484463</v>
      </c>
      <c r="I345" s="2">
        <f>Table3[[#This Row],[Twitter]]/H338-1</f>
        <v>5.050490101978089E-2</v>
      </c>
      <c r="J345" s="1">
        <v>5872368</v>
      </c>
      <c r="K345" s="2">
        <f>Table3[[#This Row],[Others]]/J338-1</f>
        <v>5.0504978226464381E-2</v>
      </c>
      <c r="L345" s="1">
        <f>SUM(Table3[[#This Row],[Facebook]],Table3[[#This Row],[Youtube]],Table3[[#This Row],[Twitter]],Table3[[#This Row],[Others]])</f>
        <v>22586032</v>
      </c>
      <c r="M345" s="2">
        <f>Table3[[#This Row],[Total]]/L338-1</f>
        <v>5.050500540321412E-2</v>
      </c>
    </row>
    <row r="346" spans="2:13" x14ac:dyDescent="0.2">
      <c r="B346" s="15">
        <v>43809</v>
      </c>
      <c r="C346" s="30" t="str">
        <f>TEXT(Table3[[#This Row],[Date]],"dddd")</f>
        <v>Tuesday</v>
      </c>
      <c r="D346" s="1">
        <v>7740060</v>
      </c>
      <c r="E346" s="2">
        <f>Table3[[#This Row],[Facebook]]/D339-1</f>
        <v>3.1250099926560582E-2</v>
      </c>
      <c r="F346" s="1">
        <v>5805045</v>
      </c>
      <c r="G346" s="2">
        <f>Table3[[#This Row],[Youtube]]/F339-1</f>
        <v>3.1250099926560582E-2</v>
      </c>
      <c r="H346" s="1">
        <v>2365018</v>
      </c>
      <c r="I346" s="2">
        <f>Table3[[#This Row],[Twitter]]/H339-1</f>
        <v>3.124990461556032E-2</v>
      </c>
      <c r="J346" s="1">
        <v>5590043</v>
      </c>
      <c r="K346" s="2">
        <f>Table3[[#This Row],[Others]]/J339-1</f>
        <v>3.1249953880052805E-2</v>
      </c>
      <c r="L346" s="1">
        <f>SUM(Table3[[#This Row],[Facebook]],Table3[[#This Row],[Youtube]],Table3[[#This Row],[Twitter]],Table3[[#This Row],[Others]])</f>
        <v>21500166</v>
      </c>
      <c r="M346" s="2">
        <f>Table3[[#This Row],[Total]]/L339-1</f>
        <v>3.1250040470256035E-2</v>
      </c>
    </row>
    <row r="347" spans="2:13" x14ac:dyDescent="0.2">
      <c r="B347" s="15">
        <v>43810</v>
      </c>
      <c r="C347" s="27" t="str">
        <f>TEXT(Table3[[#This Row],[Date]],"dddd")</f>
        <v>Wednesday</v>
      </c>
      <c r="D347" s="1">
        <v>8130972</v>
      </c>
      <c r="E347" s="2">
        <f>Table3[[#This Row],[Facebook]]/D340-1</f>
        <v>9.7088102022790945E-3</v>
      </c>
      <c r="F347" s="1">
        <v>6098229</v>
      </c>
      <c r="G347" s="2">
        <f>Table3[[#This Row],[Youtube]]/F340-1</f>
        <v>9.7087684068726254E-3</v>
      </c>
      <c r="H347" s="1">
        <v>2484463</v>
      </c>
      <c r="I347" s="2">
        <f>Table3[[#This Row],[Twitter]]/H340-1</f>
        <v>9.7087102440325257E-3</v>
      </c>
      <c r="J347" s="1">
        <v>5872368</v>
      </c>
      <c r="K347" s="2">
        <f>Table3[[#This Row],[Others]]/J340-1</f>
        <v>9.708724509332356E-3</v>
      </c>
      <c r="L347" s="1">
        <f>SUM(Table3[[#This Row],[Facebook]],Table3[[#This Row],[Youtube]],Table3[[#This Row],[Twitter]],Table3[[#This Row],[Others]])</f>
        <v>22586032</v>
      </c>
      <c r="M347" s="2">
        <f>Table3[[#This Row],[Total]]/L340-1</f>
        <v>9.7087656419474477E-3</v>
      </c>
    </row>
    <row r="348" spans="2:13" x14ac:dyDescent="0.2">
      <c r="B348" s="15">
        <v>43811</v>
      </c>
      <c r="C348" s="39" t="str">
        <f>TEXT(Table3[[#This Row],[Date]],"dddd")</f>
        <v>Thursday</v>
      </c>
      <c r="D348" s="1">
        <v>7896424</v>
      </c>
      <c r="E348" s="2">
        <f>Table3[[#This Row],[Facebook]]/D341-1</f>
        <v>-2.8846243720922926E-2</v>
      </c>
      <c r="F348" s="1">
        <v>5922318</v>
      </c>
      <c r="G348" s="2">
        <f>Table3[[#This Row],[Youtube]]/F341-1</f>
        <v>-2.8846243720922926E-2</v>
      </c>
      <c r="H348" s="1">
        <v>2412796</v>
      </c>
      <c r="I348" s="2">
        <f>Table3[[#This Row],[Twitter]]/H341-1</f>
        <v>-2.884607257181937E-2</v>
      </c>
      <c r="J348" s="1">
        <v>5702973</v>
      </c>
      <c r="K348" s="2">
        <f>Table3[[#This Row],[Others]]/J341-1</f>
        <v>-2.8846114548679469E-2</v>
      </c>
      <c r="L348" s="1">
        <f>SUM(Table3[[#This Row],[Facebook]],Table3[[#This Row],[Youtube]],Table3[[#This Row],[Twitter]],Table3[[#This Row],[Others]])</f>
        <v>21934511</v>
      </c>
      <c r="M348" s="2">
        <f>Table3[[#This Row],[Total]]/L341-1</f>
        <v>-2.8846191309743974E-2</v>
      </c>
    </row>
    <row r="349" spans="2:13" x14ac:dyDescent="0.2">
      <c r="B349" s="15">
        <v>43812</v>
      </c>
      <c r="C349" s="40" t="str">
        <f>TEXT(Table3[[#This Row],[Date]],"dddd")</f>
        <v>Friday</v>
      </c>
      <c r="D349" s="1">
        <v>8209154</v>
      </c>
      <c r="E349" s="2">
        <f>Table3[[#This Row],[Facebook]]/D342-1</f>
        <v>8.2474176506307284E-2</v>
      </c>
      <c r="F349" s="1">
        <v>6156866</v>
      </c>
      <c r="G349" s="2">
        <f>Table3[[#This Row],[Youtube]]/F342-1</f>
        <v>8.247431199322186E-2</v>
      </c>
      <c r="H349" s="1">
        <v>2508352</v>
      </c>
      <c r="I349" s="2">
        <f>Table3[[#This Row],[Twitter]]/H342-1</f>
        <v>8.2473977663081843E-2</v>
      </c>
      <c r="J349" s="1">
        <v>5928833</v>
      </c>
      <c r="K349" s="2">
        <f>Table3[[#This Row],[Others]]/J342-1</f>
        <v>8.2474106340329367E-2</v>
      </c>
      <c r="L349" s="1">
        <f>SUM(Table3[[#This Row],[Facebook]],Table3[[#This Row],[Youtube]],Table3[[#This Row],[Twitter]],Table3[[#This Row],[Others]])</f>
        <v>22803205</v>
      </c>
      <c r="M349" s="2">
        <f>Table3[[#This Row],[Total]]/L342-1</f>
        <v>8.247417297186499E-2</v>
      </c>
    </row>
    <row r="350" spans="2:13" x14ac:dyDescent="0.2">
      <c r="B350" s="15">
        <v>43813</v>
      </c>
      <c r="C350" s="38" t="str">
        <f>TEXT(Table3[[#This Row],[Date]],"dddd")</f>
        <v>Saturday</v>
      </c>
      <c r="D350" s="1">
        <v>16483516</v>
      </c>
      <c r="E350" s="2">
        <f>Table3[[#This Row],[Facebook]]/D343-1</f>
        <v>4.0816300758017343E-2</v>
      </c>
      <c r="F350" s="1">
        <v>12362637</v>
      </c>
      <c r="G350" s="2">
        <f>Table3[[#This Row],[Youtube]]/F343-1</f>
        <v>4.0816300758017343E-2</v>
      </c>
      <c r="H350" s="1">
        <v>5036630</v>
      </c>
      <c r="I350" s="2">
        <f>Table3[[#This Row],[Twitter]]/H343-1</f>
        <v>4.0816347617281368E-2</v>
      </c>
      <c r="J350" s="1">
        <v>11904761</v>
      </c>
      <c r="K350" s="2">
        <f>Table3[[#This Row],[Others]]/J343-1</f>
        <v>4.0816292629736184E-2</v>
      </c>
      <c r="L350" s="1">
        <f>SUM(Table3[[#This Row],[Facebook]],Table3[[#This Row],[Youtube]],Table3[[#This Row],[Twitter]],Table3[[#This Row],[Others]])</f>
        <v>45787544</v>
      </c>
      <c r="M350" s="2">
        <f>Table3[[#This Row],[Total]]/L343-1</f>
        <v>4.0816303799183329E-2</v>
      </c>
    </row>
    <row r="351" spans="2:13" x14ac:dyDescent="0.2">
      <c r="B351" s="15">
        <v>43814</v>
      </c>
      <c r="C351" s="41" t="str">
        <f>TEXT(Table3[[#This Row],[Date]],"dddd")</f>
        <v>Sunday</v>
      </c>
      <c r="D351" s="1">
        <v>15513897</v>
      </c>
      <c r="E351" s="2">
        <f>Table3[[#This Row],[Facebook]]/D344-1</f>
        <v>-2.040821352186617E-2</v>
      </c>
      <c r="F351" s="1">
        <v>11635423</v>
      </c>
      <c r="G351" s="2">
        <f>Table3[[#This Row],[Youtube]]/F344-1</f>
        <v>-2.0408192474246967E-2</v>
      </c>
      <c r="H351" s="1">
        <v>4740357</v>
      </c>
      <c r="I351" s="2">
        <f>Table3[[#This Row],[Twitter]]/H344-1</f>
        <v>-2.0408277133318831E-2</v>
      </c>
      <c r="J351" s="1">
        <v>11204481</v>
      </c>
      <c r="K351" s="2">
        <f>Table3[[#This Row],[Others]]/J344-1</f>
        <v>-2.0408190029155726E-2</v>
      </c>
      <c r="L351" s="1">
        <f>SUM(Table3[[#This Row],[Facebook]],Table3[[#This Row],[Youtube]],Table3[[#This Row],[Twitter]],Table3[[#This Row],[Others]])</f>
        <v>43094158</v>
      </c>
      <c r="M351" s="2">
        <f>Table3[[#This Row],[Total]]/L344-1</f>
        <v>-2.0408208728164068E-2</v>
      </c>
    </row>
    <row r="352" spans="2:13" x14ac:dyDescent="0.2">
      <c r="B352" s="15">
        <v>43815</v>
      </c>
      <c r="C352" s="29" t="str">
        <f>TEXT(Table3[[#This Row],[Date]],"dddd")</f>
        <v>Monday</v>
      </c>
      <c r="D352" s="1">
        <v>7661877</v>
      </c>
      <c r="E352" s="2">
        <f>Table3[[#This Row],[Facebook]]/D345-1</f>
        <v>-5.7692364455319778E-2</v>
      </c>
      <c r="F352" s="1">
        <v>5746408</v>
      </c>
      <c r="G352" s="2">
        <f>Table3[[#This Row],[Youtube]]/F345-1</f>
        <v>-5.7692323459811012E-2</v>
      </c>
      <c r="H352" s="1">
        <v>2341129</v>
      </c>
      <c r="I352" s="2">
        <f>Table3[[#This Row],[Twitter]]/H345-1</f>
        <v>-5.769214514363874E-2</v>
      </c>
      <c r="J352" s="1">
        <v>5533578</v>
      </c>
      <c r="K352" s="2">
        <f>Table3[[#This Row],[Others]]/J345-1</f>
        <v>-5.7692229097359049E-2</v>
      </c>
      <c r="L352" s="1">
        <f>SUM(Table3[[#This Row],[Facebook]],Table3[[#This Row],[Youtube]],Table3[[#This Row],[Twitter]],Table3[[#This Row],[Others]])</f>
        <v>21282992</v>
      </c>
      <c r="M352" s="2">
        <f>Table3[[#This Row],[Total]]/L345-1</f>
        <v>-5.7692294069183969E-2</v>
      </c>
    </row>
    <row r="353" spans="2:13" x14ac:dyDescent="0.2">
      <c r="B353" s="15">
        <v>43816</v>
      </c>
      <c r="C353" s="30" t="str">
        <f>TEXT(Table3[[#This Row],[Date]],"dddd")</f>
        <v>Tuesday</v>
      </c>
      <c r="D353" s="1">
        <v>7583695</v>
      </c>
      <c r="E353" s="2">
        <f>Table3[[#This Row],[Facebook]]/D346-1</f>
        <v>-2.0202039777469372E-2</v>
      </c>
      <c r="F353" s="1">
        <v>5687771</v>
      </c>
      <c r="G353" s="2">
        <f>Table3[[#This Row],[Youtube]]/F346-1</f>
        <v>-2.0202082843457703E-2</v>
      </c>
      <c r="H353" s="1">
        <v>2317240</v>
      </c>
      <c r="I353" s="2">
        <f>Table3[[#This Row],[Twitter]]/H346-1</f>
        <v>-2.0201960407912334E-2</v>
      </c>
      <c r="J353" s="1">
        <v>5477113</v>
      </c>
      <c r="K353" s="2">
        <f>Table3[[#This Row],[Others]]/J346-1</f>
        <v>-2.0201991290585752E-2</v>
      </c>
      <c r="L353" s="1">
        <f>SUM(Table3[[#This Row],[Facebook]],Table3[[#This Row],[Youtube]],Table3[[#This Row],[Twitter]],Table3[[#This Row],[Others]])</f>
        <v>21065819</v>
      </c>
      <c r="M353" s="2">
        <f>Table3[[#This Row],[Total]]/L346-1</f>
        <v>-2.0202030068046883E-2</v>
      </c>
    </row>
    <row r="354" spans="2:13" x14ac:dyDescent="0.2">
      <c r="B354" s="15">
        <v>43817</v>
      </c>
      <c r="C354" s="27" t="str">
        <f>TEXT(Table3[[#This Row],[Date]],"dddd")</f>
        <v>Wednesday</v>
      </c>
      <c r="D354" s="1">
        <v>8052789</v>
      </c>
      <c r="E354" s="2">
        <f>Table3[[#This Row],[Facebook]]/D347-1</f>
        <v>-9.6154555691496668E-3</v>
      </c>
      <c r="F354" s="1">
        <v>6039592</v>
      </c>
      <c r="G354" s="2">
        <f>Table3[[#This Row],[Youtube]]/F347-1</f>
        <v>-9.6154145736410124E-3</v>
      </c>
      <c r="H354" s="1">
        <v>2460574</v>
      </c>
      <c r="I354" s="2">
        <f>Table3[[#This Row],[Twitter]]/H347-1</f>
        <v>-9.615357523939827E-3</v>
      </c>
      <c r="J354" s="1">
        <v>5815903</v>
      </c>
      <c r="K354" s="2">
        <f>Table3[[#This Row],[Others]]/J347-1</f>
        <v>-9.6153715162264897E-3</v>
      </c>
      <c r="L354" s="1">
        <f>SUM(Table3[[#This Row],[Facebook]],Table3[[#This Row],[Youtube]],Table3[[#This Row],[Twitter]],Table3[[#This Row],[Others]])</f>
        <v>22368858</v>
      </c>
      <c r="M354" s="2">
        <f>Table3[[#This Row],[Total]]/L347-1</f>
        <v>-9.6154118616319506E-3</v>
      </c>
    </row>
    <row r="355" spans="2:13" x14ac:dyDescent="0.2">
      <c r="B355" s="15">
        <v>43818</v>
      </c>
      <c r="C355" s="39" t="str">
        <f>TEXT(Table3[[#This Row],[Date]],"dddd")</f>
        <v>Thursday</v>
      </c>
      <c r="D355" s="1">
        <v>7583695</v>
      </c>
      <c r="E355" s="2">
        <f>Table3[[#This Row],[Facebook]]/D348-1</f>
        <v>-3.9603876387590109E-2</v>
      </c>
      <c r="F355" s="1">
        <v>5687771</v>
      </c>
      <c r="G355" s="2">
        <f>Table3[[#This Row],[Youtube]]/F348-1</f>
        <v>-3.9603918600791155E-2</v>
      </c>
      <c r="H355" s="1">
        <v>2317240</v>
      </c>
      <c r="I355" s="2">
        <f>Table3[[#This Row],[Twitter]]/H348-1</f>
        <v>-3.9603845497091394E-2</v>
      </c>
      <c r="J355" s="1">
        <v>5477113</v>
      </c>
      <c r="K355" s="2">
        <f>Table3[[#This Row],[Others]]/J348-1</f>
        <v>-3.9603904840510351E-2</v>
      </c>
      <c r="L355" s="1">
        <f>SUM(Table3[[#This Row],[Facebook]],Table3[[#This Row],[Youtube]],Table3[[#This Row],[Twitter]],Table3[[#This Row],[Others]])</f>
        <v>21065819</v>
      </c>
      <c r="M355" s="2">
        <f>Table3[[#This Row],[Total]]/L348-1</f>
        <v>-3.9603891784959377E-2</v>
      </c>
    </row>
    <row r="356" spans="2:13" x14ac:dyDescent="0.2">
      <c r="B356" s="15">
        <v>43819</v>
      </c>
      <c r="C356" s="40" t="str">
        <f>TEXT(Table3[[#This Row],[Date]],"dddd")</f>
        <v>Friday</v>
      </c>
      <c r="D356" s="1">
        <v>7974607</v>
      </c>
      <c r="E356" s="2">
        <f>Table3[[#This Row],[Facebook]]/D349-1</f>
        <v>-2.8571397247511787E-2</v>
      </c>
      <c r="F356" s="1">
        <v>5980955</v>
      </c>
      <c r="G356" s="2">
        <f>Table3[[#This Row],[Youtube]]/F349-1</f>
        <v>-2.8571516742446512E-2</v>
      </c>
      <c r="H356" s="1">
        <v>2436685</v>
      </c>
      <c r="I356" s="2">
        <f>Table3[[#This Row],[Twitter]]/H349-1</f>
        <v>-2.8571348837802657E-2</v>
      </c>
      <c r="J356" s="1">
        <v>5759438</v>
      </c>
      <c r="K356" s="2">
        <f>Table3[[#This Row],[Others]]/J349-1</f>
        <v>-2.8571390018912624E-2</v>
      </c>
      <c r="L356" s="1">
        <f>SUM(Table3[[#This Row],[Facebook]],Table3[[#This Row],[Youtube]],Table3[[#This Row],[Twitter]],Table3[[#This Row],[Others]])</f>
        <v>22151685</v>
      </c>
      <c r="M356" s="2">
        <f>Table3[[#This Row],[Total]]/L349-1</f>
        <v>-2.8571422306645E-2</v>
      </c>
    </row>
    <row r="357" spans="2:13" x14ac:dyDescent="0.2">
      <c r="B357" s="15">
        <v>43820</v>
      </c>
      <c r="C357" s="38" t="str">
        <f>TEXT(Table3[[#This Row],[Date]],"dddd")</f>
        <v>Saturday</v>
      </c>
      <c r="D357" s="1">
        <v>16645119</v>
      </c>
      <c r="E357" s="2">
        <f>Table3[[#This Row],[Facebook]]/D350-1</f>
        <v>9.8039156209148715E-3</v>
      </c>
      <c r="F357" s="1">
        <v>12483839</v>
      </c>
      <c r="G357" s="2">
        <f>Table3[[#This Row],[Youtube]]/F350-1</f>
        <v>9.8038953986920863E-3</v>
      </c>
      <c r="H357" s="1">
        <v>5086008</v>
      </c>
      <c r="I357" s="2">
        <f>Table3[[#This Row],[Twitter]]/H350-1</f>
        <v>9.8037775258457138E-3</v>
      </c>
      <c r="J357" s="1">
        <v>12021475</v>
      </c>
      <c r="K357" s="2">
        <f>Table3[[#This Row],[Others]]/J350-1</f>
        <v>9.8039767451021387E-3</v>
      </c>
      <c r="L357" s="1">
        <f>SUM(Table3[[#This Row],[Facebook]],Table3[[#This Row],[Youtube]],Table3[[#This Row],[Twitter]],Table3[[#This Row],[Others]])</f>
        <v>46236441</v>
      </c>
      <c r="M357" s="2">
        <f>Table3[[#This Row],[Total]]/L350-1</f>
        <v>9.8039108627445692E-3</v>
      </c>
    </row>
    <row r="358" spans="2:13" x14ac:dyDescent="0.2">
      <c r="B358" s="15">
        <v>43821</v>
      </c>
      <c r="C358" s="41" t="str">
        <f>TEXT(Table3[[#This Row],[Date]],"dddd")</f>
        <v>Sunday</v>
      </c>
      <c r="D358" s="1">
        <v>15513897</v>
      </c>
      <c r="E358" s="2">
        <f>Table3[[#This Row],[Facebook]]/D351-1</f>
        <v>0</v>
      </c>
      <c r="F358" s="1">
        <v>11635423</v>
      </c>
      <c r="G358" s="2">
        <f>Table3[[#This Row],[Youtube]]/F351-1</f>
        <v>0</v>
      </c>
      <c r="H358" s="1">
        <v>4740357</v>
      </c>
      <c r="I358" s="2">
        <f>Table3[[#This Row],[Twitter]]/H351-1</f>
        <v>0</v>
      </c>
      <c r="J358" s="1">
        <v>11204481</v>
      </c>
      <c r="K358" s="2">
        <f>Table3[[#This Row],[Others]]/J351-1</f>
        <v>0</v>
      </c>
      <c r="L358" s="1">
        <f>SUM(Table3[[#This Row],[Facebook]],Table3[[#This Row],[Youtube]],Table3[[#This Row],[Twitter]],Table3[[#This Row],[Others]])</f>
        <v>43094158</v>
      </c>
      <c r="M358" s="2">
        <f>Table3[[#This Row],[Total]]/L351-1</f>
        <v>0</v>
      </c>
    </row>
    <row r="359" spans="2:13" x14ac:dyDescent="0.2">
      <c r="B359" s="15">
        <v>43822</v>
      </c>
      <c r="C359" s="29" t="str">
        <f>TEXT(Table3[[#This Row],[Date]],"dddd")</f>
        <v>Monday</v>
      </c>
      <c r="D359" s="1">
        <v>7740060</v>
      </c>
      <c r="E359" s="2">
        <f>Table3[[#This Row],[Facebook]]/D352-1</f>
        <v>1.0204157545207204E-2</v>
      </c>
      <c r="F359" s="1">
        <v>5805045</v>
      </c>
      <c r="G359" s="2">
        <f>Table3[[#This Row],[Youtube]]/F352-1</f>
        <v>1.0204113595832398E-2</v>
      </c>
      <c r="H359" s="1">
        <v>2365018</v>
      </c>
      <c r="I359" s="2">
        <f>Table3[[#This Row],[Twitter]]/H352-1</f>
        <v>1.0204051122343127E-2</v>
      </c>
      <c r="J359" s="1">
        <v>5590043</v>
      </c>
      <c r="K359" s="2">
        <f>Table3[[#This Row],[Others]]/J352-1</f>
        <v>1.0204066880416196E-2</v>
      </c>
      <c r="L359" s="1">
        <f>SUM(Table3[[#This Row],[Facebook]],Table3[[#This Row],[Youtube]],Table3[[#This Row],[Twitter]],Table3[[#This Row],[Others]])</f>
        <v>21500166</v>
      </c>
      <c r="M359" s="2">
        <f>Table3[[#This Row],[Total]]/L352-1</f>
        <v>1.0204110399515187E-2</v>
      </c>
    </row>
    <row r="360" spans="2:13" x14ac:dyDescent="0.2">
      <c r="B360" s="15">
        <v>43823</v>
      </c>
      <c r="C360" s="30" t="str">
        <f>TEXT(Table3[[#This Row],[Date]],"dddd")</f>
        <v>Tuesday</v>
      </c>
      <c r="D360" s="1">
        <v>7661877</v>
      </c>
      <c r="E360" s="2">
        <f>Table3[[#This Row],[Facebook]]/D353-1</f>
        <v>1.0309222615097369E-2</v>
      </c>
      <c r="F360" s="1">
        <v>5746408</v>
      </c>
      <c r="G360" s="2">
        <f>Table3[[#This Row],[Youtube]]/F353-1</f>
        <v>1.0309310976127639E-2</v>
      </c>
      <c r="H360" s="1">
        <v>2341129</v>
      </c>
      <c r="I360" s="2">
        <f>Table3[[#This Row],[Twitter]]/H353-1</f>
        <v>1.0309247207885175E-2</v>
      </c>
      <c r="J360" s="1">
        <v>5533578</v>
      </c>
      <c r="K360" s="2">
        <f>Table3[[#This Row],[Others]]/J353-1</f>
        <v>1.0309263292541226E-2</v>
      </c>
      <c r="L360" s="1">
        <f>SUM(Table3[[#This Row],[Facebook]],Table3[[#This Row],[Youtube]],Table3[[#This Row],[Twitter]],Table3[[#This Row],[Others]])</f>
        <v>21282992</v>
      </c>
      <c r="M360" s="2">
        <f>Table3[[#This Row],[Total]]/L353-1</f>
        <v>1.0309259753916944E-2</v>
      </c>
    </row>
    <row r="361" spans="2:13" x14ac:dyDescent="0.2">
      <c r="B361" s="15">
        <v>43824</v>
      </c>
      <c r="C361" s="27" t="str">
        <f>TEXT(Table3[[#This Row],[Date]],"dddd")</f>
        <v>Wednesday</v>
      </c>
      <c r="D361" s="1">
        <v>7427330</v>
      </c>
      <c r="E361" s="2">
        <f>Table3[[#This Row],[Facebook]]/D354-1</f>
        <v>-7.7669860715337213E-2</v>
      </c>
      <c r="F361" s="1">
        <v>5570497</v>
      </c>
      <c r="G361" s="2">
        <f>Table3[[#This Row],[Youtube]]/F354-1</f>
        <v>-7.7669981680881794E-2</v>
      </c>
      <c r="H361" s="1">
        <v>2269462</v>
      </c>
      <c r="I361" s="2">
        <f>Table3[[#This Row],[Twitter]]/H354-1</f>
        <v>-7.7669681952259872E-2</v>
      </c>
      <c r="J361" s="1">
        <v>5364183</v>
      </c>
      <c r="K361" s="2">
        <f>Table3[[#This Row],[Others]]/J354-1</f>
        <v>-7.7669796074659403E-2</v>
      </c>
      <c r="L361" s="1">
        <f>SUM(Table3[[#This Row],[Facebook]],Table3[[#This Row],[Youtube]],Table3[[#This Row],[Twitter]],Table3[[#This Row],[Others]])</f>
        <v>20631472</v>
      </c>
      <c r="M361" s="2">
        <f>Table3[[#This Row],[Total]]/L354-1</f>
        <v>-7.7669856905524637E-2</v>
      </c>
    </row>
    <row r="362" spans="2:13" x14ac:dyDescent="0.2">
      <c r="B362" s="15">
        <v>43825</v>
      </c>
      <c r="C362" s="39" t="str">
        <f>TEXT(Table3[[#This Row],[Date]],"dddd")</f>
        <v>Thursday</v>
      </c>
      <c r="D362" s="1">
        <v>7427330</v>
      </c>
      <c r="E362" s="2">
        <f>Table3[[#This Row],[Facebook]]/D355-1</f>
        <v>-2.0618577092037627E-2</v>
      </c>
      <c r="F362" s="1">
        <v>5570497</v>
      </c>
      <c r="G362" s="2">
        <f>Table3[[#This Row],[Youtube]]/F355-1</f>
        <v>-2.0618621952255056E-2</v>
      </c>
      <c r="H362" s="1">
        <v>2269462</v>
      </c>
      <c r="I362" s="2">
        <f>Table3[[#This Row],[Twitter]]/H355-1</f>
        <v>-2.0618494415770461E-2</v>
      </c>
      <c r="J362" s="1">
        <v>5364183</v>
      </c>
      <c r="K362" s="2">
        <f>Table3[[#This Row],[Others]]/J355-1</f>
        <v>-2.0618526585082342E-2</v>
      </c>
      <c r="L362" s="1">
        <f>SUM(Table3[[#This Row],[Facebook]],Table3[[#This Row],[Youtube]],Table3[[#This Row],[Twitter]],Table3[[#This Row],[Others]])</f>
        <v>20631472</v>
      </c>
      <c r="M362" s="2">
        <f>Table3[[#This Row],[Total]]/L355-1</f>
        <v>-2.0618566978098496E-2</v>
      </c>
    </row>
    <row r="363" spans="2:13" x14ac:dyDescent="0.2">
      <c r="B363" s="15">
        <v>43826</v>
      </c>
      <c r="C363" s="40" t="str">
        <f>TEXT(Table3[[#This Row],[Date]],"dddd")</f>
        <v>Friday</v>
      </c>
      <c r="D363" s="1">
        <v>8052789</v>
      </c>
      <c r="E363" s="2">
        <f>Table3[[#This Row],[Facebook]]/D356-1</f>
        <v>9.803868704752583E-3</v>
      </c>
      <c r="F363" s="1">
        <v>6039592</v>
      </c>
      <c r="G363" s="2">
        <f>Table3[[#This Row],[Youtube]]/F356-1</f>
        <v>9.8039527132371962E-3</v>
      </c>
      <c r="H363" s="1">
        <v>2460574</v>
      </c>
      <c r="I363" s="2">
        <f>Table3[[#This Row],[Twitter]]/H356-1</f>
        <v>9.8038934043587211E-3</v>
      </c>
      <c r="J363" s="1">
        <v>5815903</v>
      </c>
      <c r="K363" s="2">
        <f>Table3[[#This Row],[Others]]/J356-1</f>
        <v>9.803907950741042E-3</v>
      </c>
      <c r="L363" s="1">
        <f>SUM(Table3[[#This Row],[Facebook]],Table3[[#This Row],[Youtube]],Table3[[#This Row],[Twitter]],Table3[[#This Row],[Others]])</f>
        <v>22368858</v>
      </c>
      <c r="M363" s="2">
        <f>Table3[[#This Row],[Total]]/L356-1</f>
        <v>9.8039043079567456E-3</v>
      </c>
    </row>
    <row r="364" spans="2:13" x14ac:dyDescent="0.2">
      <c r="B364" s="15">
        <v>43827</v>
      </c>
      <c r="C364" s="38" t="str">
        <f>TEXT(Table3[[#This Row],[Date]],"dddd")</f>
        <v>Saturday</v>
      </c>
      <c r="D364" s="1">
        <v>16321913</v>
      </c>
      <c r="E364" s="2">
        <f>Table3[[#This Row],[Facebook]]/D357-1</f>
        <v>-1.941746406258793E-2</v>
      </c>
      <c r="F364" s="1">
        <v>12241435</v>
      </c>
      <c r="G364" s="2">
        <f>Table3[[#This Row],[Youtube]]/F357-1</f>
        <v>-1.9417424399657879E-2</v>
      </c>
      <c r="H364" s="1">
        <v>4987251</v>
      </c>
      <c r="I364" s="2">
        <f>Table3[[#This Row],[Twitter]]/H357-1</f>
        <v>-1.9417389827149356E-2</v>
      </c>
      <c r="J364" s="1">
        <v>11788048</v>
      </c>
      <c r="K364" s="2">
        <f>Table3[[#This Row],[Others]]/J357-1</f>
        <v>-1.9417500764257301E-2</v>
      </c>
      <c r="L364" s="1">
        <f>SUM(Table3[[#This Row],[Facebook]],Table3[[#This Row],[Youtube]],Table3[[#This Row],[Twitter]],Table3[[#This Row],[Others]])</f>
        <v>45338647</v>
      </c>
      <c r="M364" s="2">
        <f>Table3[[#This Row],[Total]]/L357-1</f>
        <v>-1.9417454730133787E-2</v>
      </c>
    </row>
    <row r="365" spans="2:13" x14ac:dyDescent="0.2">
      <c r="B365" s="15">
        <v>43828</v>
      </c>
      <c r="C365" s="41" t="str">
        <f>TEXT(Table3[[#This Row],[Date]],"dddd")</f>
        <v>Sunday</v>
      </c>
      <c r="D365" s="1">
        <v>15675500</v>
      </c>
      <c r="E365" s="2">
        <f>Table3[[#This Row],[Facebook]]/D358-1</f>
        <v>1.0416660623697505E-2</v>
      </c>
      <c r="F365" s="1">
        <v>11756625</v>
      </c>
      <c r="G365" s="2">
        <f>Table3[[#This Row],[Youtube]]/F358-1</f>
        <v>1.0416638913772092E-2</v>
      </c>
      <c r="H365" s="1">
        <v>4789736</v>
      </c>
      <c r="I365" s="2">
        <f>Table3[[#This Row],[Twitter]]/H358-1</f>
        <v>1.0416725997641096E-2</v>
      </c>
      <c r="J365" s="1">
        <v>11321195</v>
      </c>
      <c r="K365" s="2">
        <f>Table3[[#This Row],[Others]]/J358-1</f>
        <v>1.0416725236983337E-2</v>
      </c>
      <c r="L365" s="1">
        <f>SUM(Table3[[#This Row],[Facebook]],Table3[[#This Row],[Youtube]],Table3[[#This Row],[Twitter]],Table3[[#This Row],[Others]])</f>
        <v>43543056</v>
      </c>
      <c r="M365" s="2">
        <f>Table3[[#This Row],[Total]]/L358-1</f>
        <v>1.0416678752604991E-2</v>
      </c>
    </row>
    <row r="366" spans="2:13" x14ac:dyDescent="0.2">
      <c r="B366" s="15">
        <v>43829</v>
      </c>
      <c r="C366" s="29" t="str">
        <f>TEXT(Table3[[#This Row],[Date]],"dddd")</f>
        <v>Monday</v>
      </c>
      <c r="D366" s="1">
        <v>7974607</v>
      </c>
      <c r="E366" s="2">
        <f>Table3[[#This Row],[Facebook]]/D359-1</f>
        <v>3.0302995067221783E-2</v>
      </c>
      <c r="F366" s="1">
        <v>5980955</v>
      </c>
      <c r="G366" s="2">
        <f>Table3[[#This Row],[Youtube]]/F359-1</f>
        <v>3.0302952001233452E-2</v>
      </c>
      <c r="H366" s="1">
        <v>2436685</v>
      </c>
      <c r="I366" s="2">
        <f>Table3[[#This Row],[Twitter]]/H359-1</f>
        <v>3.0302940611868445E-2</v>
      </c>
      <c r="J366" s="1">
        <v>5759438</v>
      </c>
      <c r="K366" s="2">
        <f>Table3[[#This Row],[Others]]/J359-1</f>
        <v>3.0302986935878629E-2</v>
      </c>
      <c r="L366" s="1">
        <f>SUM(Table3[[#This Row],[Facebook]],Table3[[#This Row],[Youtube]],Table3[[#This Row],[Twitter]],Table3[[#This Row],[Others]])</f>
        <v>22151685</v>
      </c>
      <c r="M366" s="2">
        <f>Table3[[#This Row],[Total]]/L359-1</f>
        <v>3.0302975335167126E-2</v>
      </c>
    </row>
    <row r="367" spans="2:13" x14ac:dyDescent="0.2">
      <c r="B367" s="15">
        <v>43830</v>
      </c>
      <c r="C367" s="30" t="str">
        <f>TEXT(Table3[[#This Row],[Date]],"dddd")</f>
        <v>Tuesday</v>
      </c>
      <c r="D367" s="1">
        <v>7896424</v>
      </c>
      <c r="E367" s="2">
        <f>Table3[[#This Row],[Facebook]]/D360-1</f>
        <v>3.0612211602979222E-2</v>
      </c>
      <c r="F367" s="1">
        <v>5922318</v>
      </c>
      <c r="G367" s="2">
        <f>Table3[[#This Row],[Youtube]]/F360-1</f>
        <v>3.0612166765743076E-2</v>
      </c>
      <c r="H367" s="1">
        <v>2412796</v>
      </c>
      <c r="I367" s="2">
        <f>Table3[[#This Row],[Twitter]]/H360-1</f>
        <v>3.0612153367029382E-2</v>
      </c>
      <c r="J367" s="1">
        <v>5702973</v>
      </c>
      <c r="K367" s="2">
        <f>Table3[[#This Row],[Others]]/J360-1</f>
        <v>3.061220064124881E-2</v>
      </c>
      <c r="L367" s="1">
        <f>SUM(Table3[[#This Row],[Facebook]],Table3[[#This Row],[Youtube]],Table3[[#This Row],[Twitter]],Table3[[#This Row],[Others]])</f>
        <v>21934511</v>
      </c>
      <c r="M367" s="2">
        <f>Table3[[#This Row],[Total]]/L360-1</f>
        <v>3.06121902409211E-2</v>
      </c>
    </row>
    <row r="368" spans="2:13" x14ac:dyDescent="0.2">
      <c r="B368" s="15">
        <v>43831</v>
      </c>
      <c r="C368" s="27" t="str">
        <f>TEXT(Table3[[#This Row],[Date]],"dddd")</f>
        <v>Wednesday</v>
      </c>
      <c r="D368" s="1">
        <v>7818242</v>
      </c>
      <c r="E368" s="2">
        <f>Table3[[#This Row],[Facebook]]/D361-1</f>
        <v>5.2631564774959561E-2</v>
      </c>
      <c r="F368" s="1">
        <v>5863681</v>
      </c>
      <c r="G368" s="2">
        <f>Table3[[#This Row],[Youtube]]/F361-1</f>
        <v>5.2631569499094866E-2</v>
      </c>
      <c r="H368" s="1">
        <v>2388907</v>
      </c>
      <c r="I368" s="2">
        <f>Table3[[#This Row],[Twitter]]/H361-1</f>
        <v>5.2631416608870385E-2</v>
      </c>
      <c r="J368" s="1">
        <v>5646508</v>
      </c>
      <c r="K368" s="2">
        <f>Table3[[#This Row],[Others]]/J361-1</f>
        <v>5.2631500454030089E-2</v>
      </c>
      <c r="L368" s="1">
        <f>SUM(Table3[[#This Row],[Facebook]],Table3[[#This Row],[Youtube]],Table3[[#This Row],[Twitter]],Table3[[#This Row],[Others]])</f>
        <v>21717338</v>
      </c>
      <c r="M368" s="2">
        <f>Table3[[#This Row],[Total]]/L361-1</f>
        <v>5.2631533028763E-2</v>
      </c>
    </row>
  </sheetData>
  <conditionalFormatting sqref="E2:E3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8 G3:G368 E3:E368 K3:K368 M3:M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zoomScale="76" workbookViewId="0"/>
  </sheetViews>
  <sheetFormatPr baseColWidth="10" defaultColWidth="11.1640625" defaultRowHeight="16" x14ac:dyDescent="0.2"/>
  <cols>
    <col min="3" max="3" width="20.1640625" customWidth="1"/>
    <col min="4" max="4" width="20" customWidth="1"/>
    <col min="5" max="5" width="17.1640625" customWidth="1"/>
    <col min="6" max="6" width="30.6640625" customWidth="1"/>
    <col min="7" max="7" width="24.83203125" customWidth="1"/>
    <col min="8" max="8" width="23.6640625" customWidth="1"/>
    <col min="9" max="9" width="16.5" customWidth="1"/>
    <col min="10" max="10" width="30.5" customWidth="1"/>
    <col min="11" max="11" width="24" customWidth="1"/>
  </cols>
  <sheetData>
    <row r="2" spans="2:11" x14ac:dyDescent="0.2">
      <c r="B2" t="s">
        <v>34</v>
      </c>
      <c r="C2" s="6" t="s">
        <v>0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8" t="s">
        <v>17</v>
      </c>
    </row>
    <row r="3" spans="2:11" x14ac:dyDescent="0.2">
      <c r="B3" s="42" t="str">
        <f>TEXT(Table3[[#This Row],[Date]],"dddd")</f>
        <v>Tuesday</v>
      </c>
      <c r="C3" s="4">
        <v>43466</v>
      </c>
      <c r="D3" s="1">
        <v>385075</v>
      </c>
      <c r="E3" s="2">
        <v>0.17</v>
      </c>
      <c r="F3" s="1">
        <v>37</v>
      </c>
      <c r="G3" s="1">
        <v>22</v>
      </c>
      <c r="H3" s="1">
        <v>26</v>
      </c>
      <c r="I3" s="1">
        <v>364</v>
      </c>
      <c r="J3" s="1">
        <v>32</v>
      </c>
      <c r="K3" s="5">
        <v>0.95</v>
      </c>
    </row>
    <row r="4" spans="2:11" x14ac:dyDescent="0.2">
      <c r="B4" s="43" t="str">
        <f>TEXT(Table3[[#This Row],[Date]],"dddd")</f>
        <v>Wednesday</v>
      </c>
      <c r="C4" s="4">
        <v>43467</v>
      </c>
      <c r="D4" s="1">
        <v>388232</v>
      </c>
      <c r="E4" s="2">
        <v>0.19</v>
      </c>
      <c r="F4" s="1">
        <v>31</v>
      </c>
      <c r="G4" s="1">
        <v>17</v>
      </c>
      <c r="H4" s="1">
        <v>28</v>
      </c>
      <c r="I4" s="1">
        <v>360</v>
      </c>
      <c r="J4" s="1">
        <v>35</v>
      </c>
      <c r="K4" s="5">
        <v>0.95</v>
      </c>
    </row>
    <row r="5" spans="2:11" x14ac:dyDescent="0.2">
      <c r="B5" s="44" t="str">
        <f>TEXT(Table3[[#This Row],[Date]],"dddd")</f>
        <v>Thursday</v>
      </c>
      <c r="C5" s="4">
        <v>43468</v>
      </c>
      <c r="D5" s="1">
        <v>399964</v>
      </c>
      <c r="E5" s="2">
        <v>0.18</v>
      </c>
      <c r="F5" s="1">
        <v>30</v>
      </c>
      <c r="G5" s="1">
        <v>22</v>
      </c>
      <c r="H5" s="1">
        <v>29</v>
      </c>
      <c r="I5" s="1">
        <v>370</v>
      </c>
      <c r="J5" s="1">
        <v>31</v>
      </c>
      <c r="K5" s="5">
        <v>0.94</v>
      </c>
    </row>
    <row r="6" spans="2:11" x14ac:dyDescent="0.2">
      <c r="B6" s="45" t="str">
        <f>TEXT(Table3[[#This Row],[Date]],"dddd")</f>
        <v>Friday</v>
      </c>
      <c r="C6" s="4">
        <v>43469</v>
      </c>
      <c r="D6" s="1">
        <v>408471</v>
      </c>
      <c r="E6" s="2">
        <v>0.17</v>
      </c>
      <c r="F6" s="1">
        <v>30</v>
      </c>
      <c r="G6" s="1">
        <v>19</v>
      </c>
      <c r="H6" s="1">
        <v>26</v>
      </c>
      <c r="I6" s="1">
        <v>386</v>
      </c>
      <c r="J6" s="1">
        <v>40</v>
      </c>
      <c r="K6" s="5">
        <v>0.94</v>
      </c>
    </row>
    <row r="7" spans="2:11" x14ac:dyDescent="0.2">
      <c r="B7" s="46" t="str">
        <f>TEXT(Table3[[#This Row],[Date]],"dddd")</f>
        <v>Saturday</v>
      </c>
      <c r="C7" s="4">
        <v>43470</v>
      </c>
      <c r="D7" s="1">
        <v>384771</v>
      </c>
      <c r="E7" s="2">
        <v>0.19</v>
      </c>
      <c r="F7" s="1">
        <v>31</v>
      </c>
      <c r="G7" s="1">
        <v>22</v>
      </c>
      <c r="H7" s="1">
        <v>27</v>
      </c>
      <c r="I7" s="1">
        <v>390</v>
      </c>
      <c r="J7" s="1">
        <v>33</v>
      </c>
      <c r="K7" s="5">
        <v>0.92</v>
      </c>
    </row>
    <row r="8" spans="2:11" x14ac:dyDescent="0.2">
      <c r="B8" s="47" t="str">
        <f>TEXT(Table3[[#This Row],[Date]],"dddd")</f>
        <v>Sunday</v>
      </c>
      <c r="C8" s="4">
        <v>43471</v>
      </c>
      <c r="D8" s="1">
        <v>390787</v>
      </c>
      <c r="E8" s="2">
        <v>0.19</v>
      </c>
      <c r="F8" s="1">
        <v>33</v>
      </c>
      <c r="G8" s="1">
        <v>18</v>
      </c>
      <c r="H8" s="1">
        <v>26</v>
      </c>
      <c r="I8" s="1">
        <v>360</v>
      </c>
      <c r="J8" s="1">
        <v>36</v>
      </c>
      <c r="K8" s="5">
        <v>0.93</v>
      </c>
    </row>
    <row r="9" spans="2:11" x14ac:dyDescent="0.2">
      <c r="B9" s="48" t="str">
        <f>TEXT(Table3[[#This Row],[Date]],"dddd")</f>
        <v>Monday</v>
      </c>
      <c r="C9" s="4">
        <v>43472</v>
      </c>
      <c r="D9" s="1">
        <v>388351</v>
      </c>
      <c r="E9" s="2">
        <v>0.18</v>
      </c>
      <c r="F9" s="1">
        <v>36</v>
      </c>
      <c r="G9" s="1">
        <v>19</v>
      </c>
      <c r="H9" s="1">
        <v>30</v>
      </c>
      <c r="I9" s="1">
        <v>381</v>
      </c>
      <c r="J9" s="1">
        <v>34</v>
      </c>
      <c r="K9" s="5">
        <v>0.93</v>
      </c>
    </row>
    <row r="10" spans="2:11" x14ac:dyDescent="0.2">
      <c r="B10" s="42" t="str">
        <f>TEXT(Table3[[#This Row],[Date]],"dddd")</f>
        <v>Tuesday</v>
      </c>
      <c r="C10" s="4">
        <v>43473</v>
      </c>
      <c r="D10" s="1">
        <v>387624</v>
      </c>
      <c r="E10" s="2">
        <v>0.17</v>
      </c>
      <c r="F10" s="1">
        <v>39</v>
      </c>
      <c r="G10" s="1">
        <v>22</v>
      </c>
      <c r="H10" s="1">
        <v>25</v>
      </c>
      <c r="I10" s="1">
        <v>359</v>
      </c>
      <c r="J10" s="1">
        <v>37</v>
      </c>
      <c r="K10" s="5">
        <v>0.95</v>
      </c>
    </row>
    <row r="11" spans="2:11" x14ac:dyDescent="0.2">
      <c r="B11" s="43" t="str">
        <f>TEXT(Table3[[#This Row],[Date]],"dddd")</f>
        <v>Wednesday</v>
      </c>
      <c r="C11" s="4">
        <v>43474</v>
      </c>
      <c r="D11" s="1">
        <v>399127</v>
      </c>
      <c r="E11" s="2">
        <v>0.18</v>
      </c>
      <c r="F11" s="1">
        <v>40</v>
      </c>
      <c r="G11" s="1">
        <v>22</v>
      </c>
      <c r="H11" s="1">
        <v>30</v>
      </c>
      <c r="I11" s="1">
        <v>359</v>
      </c>
      <c r="J11" s="1">
        <v>38</v>
      </c>
      <c r="K11" s="5">
        <v>0.93</v>
      </c>
    </row>
    <row r="12" spans="2:11" x14ac:dyDescent="0.2">
      <c r="B12" s="44" t="str">
        <f>TEXT(Table3[[#This Row],[Date]],"dddd")</f>
        <v>Thursday</v>
      </c>
      <c r="C12" s="4">
        <v>43475</v>
      </c>
      <c r="D12" s="1">
        <v>400812</v>
      </c>
      <c r="E12" s="2">
        <v>0.19</v>
      </c>
      <c r="F12" s="1">
        <v>32</v>
      </c>
      <c r="G12" s="1">
        <v>22</v>
      </c>
      <c r="H12" s="1">
        <v>27</v>
      </c>
      <c r="I12" s="1">
        <v>399</v>
      </c>
      <c r="J12" s="1">
        <v>34</v>
      </c>
      <c r="K12" s="5">
        <v>0.92</v>
      </c>
    </row>
    <row r="13" spans="2:11" x14ac:dyDescent="0.2">
      <c r="B13" s="45" t="str">
        <f>TEXT(Table3[[#This Row],[Date]],"dddd")</f>
        <v>Friday</v>
      </c>
      <c r="C13" s="4">
        <v>43476</v>
      </c>
      <c r="D13" s="1">
        <v>382806</v>
      </c>
      <c r="E13" s="2">
        <v>0.19</v>
      </c>
      <c r="F13" s="1">
        <v>36</v>
      </c>
      <c r="G13" s="1">
        <v>17</v>
      </c>
      <c r="H13" s="1">
        <v>26</v>
      </c>
      <c r="I13" s="1">
        <v>392</v>
      </c>
      <c r="J13" s="1">
        <v>38</v>
      </c>
      <c r="K13" s="5">
        <v>0.91</v>
      </c>
    </row>
    <row r="14" spans="2:11" x14ac:dyDescent="0.2">
      <c r="B14" s="46" t="str">
        <f>TEXT(Table3[[#This Row],[Date]],"dddd")</f>
        <v>Saturday</v>
      </c>
      <c r="C14" s="4">
        <v>43477</v>
      </c>
      <c r="D14" s="1">
        <v>406488</v>
      </c>
      <c r="E14" s="2">
        <v>0.18</v>
      </c>
      <c r="F14" s="1">
        <v>37</v>
      </c>
      <c r="G14" s="1">
        <v>21</v>
      </c>
      <c r="H14" s="1">
        <v>30</v>
      </c>
      <c r="I14" s="1">
        <v>363</v>
      </c>
      <c r="J14" s="1">
        <v>33</v>
      </c>
      <c r="K14" s="5">
        <v>0.95</v>
      </c>
    </row>
    <row r="15" spans="2:11" x14ac:dyDescent="0.2">
      <c r="B15" s="47" t="str">
        <f>TEXT(Table3[[#This Row],[Date]],"dddd")</f>
        <v>Sunday</v>
      </c>
      <c r="C15" s="4">
        <v>43478</v>
      </c>
      <c r="D15" s="1">
        <v>402450</v>
      </c>
      <c r="E15" s="2">
        <v>0.17</v>
      </c>
      <c r="F15" s="1">
        <v>34</v>
      </c>
      <c r="G15" s="1">
        <v>20</v>
      </c>
      <c r="H15" s="1">
        <v>28</v>
      </c>
      <c r="I15" s="1">
        <v>390</v>
      </c>
      <c r="J15" s="1">
        <v>37</v>
      </c>
      <c r="K15" s="5">
        <v>0.92</v>
      </c>
    </row>
    <row r="16" spans="2:11" x14ac:dyDescent="0.2">
      <c r="B16" s="48" t="str">
        <f>TEXT(Table3[[#This Row],[Date]],"dddd")</f>
        <v>Monday</v>
      </c>
      <c r="C16" s="4">
        <v>43479</v>
      </c>
      <c r="D16" s="1">
        <v>392554</v>
      </c>
      <c r="E16" s="2">
        <v>0.19</v>
      </c>
      <c r="F16" s="1">
        <v>36</v>
      </c>
      <c r="G16" s="1">
        <v>21</v>
      </c>
      <c r="H16" s="1">
        <v>27</v>
      </c>
      <c r="I16" s="1">
        <v>395</v>
      </c>
      <c r="J16" s="1">
        <v>31</v>
      </c>
      <c r="K16" s="5">
        <v>0.94</v>
      </c>
    </row>
    <row r="17" spans="2:11" x14ac:dyDescent="0.2">
      <c r="B17" s="42" t="str">
        <f>TEXT(Table3[[#This Row],[Date]],"dddd")</f>
        <v>Tuesday</v>
      </c>
      <c r="C17" s="4">
        <v>43480</v>
      </c>
      <c r="D17" s="1">
        <v>407211</v>
      </c>
      <c r="E17" s="2">
        <v>0.17</v>
      </c>
      <c r="F17" s="1">
        <v>36</v>
      </c>
      <c r="G17" s="1">
        <v>19</v>
      </c>
      <c r="H17" s="1">
        <v>29</v>
      </c>
      <c r="I17" s="1">
        <v>362</v>
      </c>
      <c r="J17" s="1">
        <v>32</v>
      </c>
      <c r="K17" s="5">
        <v>0.91</v>
      </c>
    </row>
    <row r="18" spans="2:11" x14ac:dyDescent="0.2">
      <c r="B18" s="43" t="str">
        <f>TEXT(Table3[[#This Row],[Date]],"dddd")</f>
        <v>Wednesday</v>
      </c>
      <c r="C18" s="4">
        <v>43481</v>
      </c>
      <c r="D18" s="1">
        <v>404264</v>
      </c>
      <c r="E18" s="2">
        <v>0.18</v>
      </c>
      <c r="F18" s="1">
        <v>30</v>
      </c>
      <c r="G18" s="1">
        <v>18</v>
      </c>
      <c r="H18" s="1">
        <v>25</v>
      </c>
      <c r="I18" s="1">
        <v>382</v>
      </c>
      <c r="J18" s="1">
        <v>31</v>
      </c>
      <c r="K18" s="5">
        <v>0.91</v>
      </c>
    </row>
    <row r="19" spans="2:11" x14ac:dyDescent="0.2">
      <c r="B19" s="44" t="str">
        <f>TEXT(Table3[[#This Row],[Date]],"dddd")</f>
        <v>Thursday</v>
      </c>
      <c r="C19" s="4">
        <v>43482</v>
      </c>
      <c r="D19" s="1">
        <v>404417</v>
      </c>
      <c r="E19" s="2">
        <v>0.17</v>
      </c>
      <c r="F19" s="1">
        <v>36</v>
      </c>
      <c r="G19" s="1">
        <v>19</v>
      </c>
      <c r="H19" s="1">
        <v>26</v>
      </c>
      <c r="I19" s="1">
        <v>365</v>
      </c>
      <c r="J19" s="1">
        <v>31</v>
      </c>
      <c r="K19" s="5">
        <v>0.95</v>
      </c>
    </row>
    <row r="20" spans="2:11" x14ac:dyDescent="0.2">
      <c r="B20" s="45" t="str">
        <f>TEXT(Table3[[#This Row],[Date]],"dddd")</f>
        <v>Friday</v>
      </c>
      <c r="C20" s="4">
        <v>43483</v>
      </c>
      <c r="D20" s="1">
        <v>404715</v>
      </c>
      <c r="E20" s="2">
        <v>0.18</v>
      </c>
      <c r="F20" s="1">
        <v>31</v>
      </c>
      <c r="G20" s="1">
        <v>20</v>
      </c>
      <c r="H20" s="1">
        <v>25</v>
      </c>
      <c r="I20" s="1">
        <v>374</v>
      </c>
      <c r="J20" s="1">
        <v>33</v>
      </c>
      <c r="K20" s="5">
        <v>0.91</v>
      </c>
    </row>
    <row r="21" spans="2:11" x14ac:dyDescent="0.2">
      <c r="B21" s="46" t="str">
        <f>TEXT(Table3[[#This Row],[Date]],"dddd")</f>
        <v>Saturday</v>
      </c>
      <c r="C21" s="4">
        <v>43484</v>
      </c>
      <c r="D21" s="1">
        <v>409719</v>
      </c>
      <c r="E21" s="2">
        <v>0.17</v>
      </c>
      <c r="F21" s="1">
        <v>37</v>
      </c>
      <c r="G21" s="1">
        <v>19</v>
      </c>
      <c r="H21" s="1">
        <v>27</v>
      </c>
      <c r="I21" s="1">
        <v>384</v>
      </c>
      <c r="J21" s="1">
        <v>39</v>
      </c>
      <c r="K21" s="5">
        <v>0.95</v>
      </c>
    </row>
    <row r="22" spans="2:11" x14ac:dyDescent="0.2">
      <c r="B22" s="47" t="str">
        <f>TEXT(Table3[[#This Row],[Date]],"dddd")</f>
        <v>Sunday</v>
      </c>
      <c r="C22" s="4">
        <v>43485</v>
      </c>
      <c r="D22" s="1">
        <v>389363</v>
      </c>
      <c r="E22" s="2">
        <v>0.17</v>
      </c>
      <c r="F22" s="1">
        <v>40</v>
      </c>
      <c r="G22" s="1">
        <v>22</v>
      </c>
      <c r="H22" s="1">
        <v>29</v>
      </c>
      <c r="I22" s="1">
        <v>364</v>
      </c>
      <c r="J22" s="1">
        <v>32</v>
      </c>
      <c r="K22" s="5">
        <v>0.91</v>
      </c>
    </row>
    <row r="23" spans="2:11" x14ac:dyDescent="0.2">
      <c r="B23" s="48" t="str">
        <f>TEXT(Table3[[#This Row],[Date]],"dddd")</f>
        <v>Monday</v>
      </c>
      <c r="C23" s="4">
        <v>43486</v>
      </c>
      <c r="D23" s="1">
        <v>388430</v>
      </c>
      <c r="E23" s="2">
        <v>0.19</v>
      </c>
      <c r="F23" s="1">
        <v>39</v>
      </c>
      <c r="G23" s="1">
        <v>21</v>
      </c>
      <c r="H23" s="1">
        <v>30</v>
      </c>
      <c r="I23" s="1">
        <v>389</v>
      </c>
      <c r="J23" s="1">
        <v>37</v>
      </c>
      <c r="K23" s="5">
        <v>0.92</v>
      </c>
    </row>
    <row r="24" spans="2:11" x14ac:dyDescent="0.2">
      <c r="B24" s="42" t="str">
        <f>TEXT(Table3[[#This Row],[Date]],"dddd")</f>
        <v>Tuesday</v>
      </c>
      <c r="C24" s="4">
        <v>43487</v>
      </c>
      <c r="D24" s="1">
        <v>383015</v>
      </c>
      <c r="E24" s="2">
        <v>0.18</v>
      </c>
      <c r="F24" s="1">
        <v>35</v>
      </c>
      <c r="G24" s="1">
        <v>17</v>
      </c>
      <c r="H24" s="1">
        <v>28</v>
      </c>
      <c r="I24" s="1">
        <v>379</v>
      </c>
      <c r="J24" s="1">
        <v>33</v>
      </c>
      <c r="K24" s="5">
        <v>0.94</v>
      </c>
    </row>
    <row r="25" spans="2:11" x14ac:dyDescent="0.2">
      <c r="B25" s="43" t="str">
        <f>TEXT(Table3[[#This Row],[Date]],"dddd")</f>
        <v>Wednesday</v>
      </c>
      <c r="C25" s="4">
        <v>43488</v>
      </c>
      <c r="D25" s="1">
        <v>394426</v>
      </c>
      <c r="E25" s="2">
        <v>0.18</v>
      </c>
      <c r="F25" s="1">
        <v>36</v>
      </c>
      <c r="G25" s="1">
        <v>20</v>
      </c>
      <c r="H25" s="1">
        <v>25</v>
      </c>
      <c r="I25" s="1">
        <v>395</v>
      </c>
      <c r="J25" s="1">
        <v>32</v>
      </c>
      <c r="K25" s="5">
        <v>0.95</v>
      </c>
    </row>
    <row r="26" spans="2:11" x14ac:dyDescent="0.2">
      <c r="B26" s="44" t="str">
        <f>TEXT(Table3[[#This Row],[Date]],"dddd")</f>
        <v>Thursday</v>
      </c>
      <c r="C26" s="4">
        <v>43489</v>
      </c>
      <c r="D26" s="1">
        <v>404477</v>
      </c>
      <c r="E26" s="2">
        <v>0.17</v>
      </c>
      <c r="F26" s="1">
        <v>33</v>
      </c>
      <c r="G26" s="1">
        <v>19</v>
      </c>
      <c r="H26" s="1">
        <v>30</v>
      </c>
      <c r="I26" s="1">
        <v>383</v>
      </c>
      <c r="J26" s="1">
        <v>37</v>
      </c>
      <c r="K26" s="5">
        <v>0.94</v>
      </c>
    </row>
    <row r="27" spans="2:11" x14ac:dyDescent="0.2">
      <c r="B27" s="45" t="str">
        <f>TEXT(Table3[[#This Row],[Date]],"dddd")</f>
        <v>Friday</v>
      </c>
      <c r="C27" s="4">
        <v>43490</v>
      </c>
      <c r="D27" s="1">
        <v>395903</v>
      </c>
      <c r="E27" s="2">
        <v>0.17</v>
      </c>
      <c r="F27" s="1">
        <v>32</v>
      </c>
      <c r="G27" s="1">
        <v>19</v>
      </c>
      <c r="H27" s="1">
        <v>28</v>
      </c>
      <c r="I27" s="1">
        <v>365</v>
      </c>
      <c r="J27" s="1">
        <v>30</v>
      </c>
      <c r="K27" s="5">
        <v>0.94</v>
      </c>
    </row>
    <row r="28" spans="2:11" x14ac:dyDescent="0.2">
      <c r="B28" s="46" t="str">
        <f>TEXT(Table3[[#This Row],[Date]],"dddd")</f>
        <v>Saturday</v>
      </c>
      <c r="C28" s="4">
        <v>43491</v>
      </c>
      <c r="D28" s="1">
        <v>392190</v>
      </c>
      <c r="E28" s="2">
        <v>0.17</v>
      </c>
      <c r="F28" s="1">
        <v>37</v>
      </c>
      <c r="G28" s="1">
        <v>19</v>
      </c>
      <c r="H28" s="1">
        <v>30</v>
      </c>
      <c r="I28" s="1">
        <v>352</v>
      </c>
      <c r="J28" s="1">
        <v>34</v>
      </c>
      <c r="K28" s="5">
        <v>0.92</v>
      </c>
    </row>
    <row r="29" spans="2:11" x14ac:dyDescent="0.2">
      <c r="B29" s="47" t="str">
        <f>TEXT(Table3[[#This Row],[Date]],"dddd")</f>
        <v>Sunday</v>
      </c>
      <c r="C29" s="4">
        <v>43492</v>
      </c>
      <c r="D29" s="1">
        <v>393831</v>
      </c>
      <c r="E29" s="2">
        <v>0.19</v>
      </c>
      <c r="F29" s="1">
        <v>30</v>
      </c>
      <c r="G29" s="1">
        <v>21</v>
      </c>
      <c r="H29" s="1">
        <v>30</v>
      </c>
      <c r="I29" s="1">
        <v>390</v>
      </c>
      <c r="J29" s="1">
        <v>35</v>
      </c>
      <c r="K29" s="5">
        <v>0.91</v>
      </c>
    </row>
    <row r="30" spans="2:11" x14ac:dyDescent="0.2">
      <c r="B30" s="48" t="str">
        <f>TEXT(Table3[[#This Row],[Date]],"dddd")</f>
        <v>Monday</v>
      </c>
      <c r="C30" s="4">
        <v>43493</v>
      </c>
      <c r="D30" s="1">
        <v>399983</v>
      </c>
      <c r="E30" s="2">
        <v>0.19</v>
      </c>
      <c r="F30" s="1">
        <v>40</v>
      </c>
      <c r="G30" s="1">
        <v>19</v>
      </c>
      <c r="H30" s="1">
        <v>26</v>
      </c>
      <c r="I30" s="1">
        <v>370</v>
      </c>
      <c r="J30" s="1">
        <v>34</v>
      </c>
      <c r="K30" s="5">
        <v>0.91</v>
      </c>
    </row>
    <row r="31" spans="2:11" x14ac:dyDescent="0.2">
      <c r="B31" s="42" t="str">
        <f>TEXT(Table3[[#This Row],[Date]],"dddd")</f>
        <v>Tuesday</v>
      </c>
      <c r="C31" s="4">
        <v>43494</v>
      </c>
      <c r="D31" s="1">
        <v>274777</v>
      </c>
      <c r="E31" s="2">
        <v>0.17</v>
      </c>
      <c r="F31" s="1">
        <v>31</v>
      </c>
      <c r="G31" s="1">
        <v>22</v>
      </c>
      <c r="H31" s="1">
        <v>25</v>
      </c>
      <c r="I31" s="1">
        <v>376</v>
      </c>
      <c r="J31" s="1">
        <v>37</v>
      </c>
      <c r="K31" s="5">
        <v>0.94</v>
      </c>
    </row>
    <row r="32" spans="2:11" x14ac:dyDescent="0.2">
      <c r="B32" s="43" t="str">
        <f>TEXT(Table3[[#This Row],[Date]],"dddd")</f>
        <v>Wednesday</v>
      </c>
      <c r="C32" s="4">
        <v>43495</v>
      </c>
      <c r="D32" s="1">
        <v>390375</v>
      </c>
      <c r="E32" s="2">
        <v>0.18</v>
      </c>
      <c r="F32" s="1">
        <v>37</v>
      </c>
      <c r="G32" s="1">
        <v>18</v>
      </c>
      <c r="H32" s="1">
        <v>26</v>
      </c>
      <c r="I32" s="1">
        <v>366</v>
      </c>
      <c r="J32" s="1">
        <v>37</v>
      </c>
      <c r="K32" s="5">
        <v>0.93</v>
      </c>
    </row>
    <row r="33" spans="2:11" x14ac:dyDescent="0.2">
      <c r="B33" s="44" t="str">
        <f>TEXT(Table3[[#This Row],[Date]],"dddd")</f>
        <v>Thursday</v>
      </c>
      <c r="C33" s="4">
        <v>43496</v>
      </c>
      <c r="D33" s="1">
        <v>393482</v>
      </c>
      <c r="E33" s="2">
        <v>0.18</v>
      </c>
      <c r="F33" s="1">
        <v>38</v>
      </c>
      <c r="G33" s="1">
        <v>18</v>
      </c>
      <c r="H33" s="1">
        <v>25</v>
      </c>
      <c r="I33" s="1">
        <v>354</v>
      </c>
      <c r="J33" s="1">
        <v>33</v>
      </c>
      <c r="K33" s="5">
        <v>0.94</v>
      </c>
    </row>
    <row r="34" spans="2:11" x14ac:dyDescent="0.2">
      <c r="B34" s="45" t="str">
        <f>TEXT(Table3[[#This Row],[Date]],"dddd")</f>
        <v>Friday</v>
      </c>
      <c r="C34" s="4">
        <v>43497</v>
      </c>
      <c r="D34" s="1">
        <v>393763</v>
      </c>
      <c r="E34" s="2">
        <v>0.18</v>
      </c>
      <c r="F34" s="1">
        <v>34</v>
      </c>
      <c r="G34" s="1">
        <v>17</v>
      </c>
      <c r="H34" s="1">
        <v>28</v>
      </c>
      <c r="I34" s="1">
        <v>394</v>
      </c>
      <c r="J34" s="1">
        <v>38</v>
      </c>
      <c r="K34" s="5">
        <v>0.94</v>
      </c>
    </row>
    <row r="35" spans="2:11" x14ac:dyDescent="0.2">
      <c r="B35" s="46" t="str">
        <f>TEXT(Table3[[#This Row],[Date]],"dddd")</f>
        <v>Saturday</v>
      </c>
      <c r="C35" s="4">
        <v>43498</v>
      </c>
      <c r="D35" s="1">
        <v>391275</v>
      </c>
      <c r="E35" s="2">
        <v>0.18</v>
      </c>
      <c r="F35" s="1">
        <v>33</v>
      </c>
      <c r="G35" s="1">
        <v>20</v>
      </c>
      <c r="H35" s="1">
        <v>27</v>
      </c>
      <c r="I35" s="1">
        <v>350</v>
      </c>
      <c r="J35" s="1">
        <v>34</v>
      </c>
      <c r="K35" s="5">
        <v>0.95</v>
      </c>
    </row>
    <row r="36" spans="2:11" x14ac:dyDescent="0.2">
      <c r="B36" s="47" t="str">
        <f>TEXT(Table3[[#This Row],[Date]],"dddd")</f>
        <v>Sunday</v>
      </c>
      <c r="C36" s="4">
        <v>43499</v>
      </c>
      <c r="D36" s="1">
        <v>402690</v>
      </c>
      <c r="E36" s="2">
        <v>0.18</v>
      </c>
      <c r="F36" s="1">
        <v>30</v>
      </c>
      <c r="G36" s="1">
        <v>20</v>
      </c>
      <c r="H36" s="1">
        <v>30</v>
      </c>
      <c r="I36" s="1">
        <v>357</v>
      </c>
      <c r="J36" s="1">
        <v>38</v>
      </c>
      <c r="K36" s="5">
        <v>0.91</v>
      </c>
    </row>
    <row r="37" spans="2:11" x14ac:dyDescent="0.2">
      <c r="B37" s="48" t="str">
        <f>TEXT(Table3[[#This Row],[Date]],"dddd")</f>
        <v>Monday</v>
      </c>
      <c r="C37" s="4">
        <v>43500</v>
      </c>
      <c r="D37" s="1">
        <v>407158</v>
      </c>
      <c r="E37" s="2">
        <v>0.17</v>
      </c>
      <c r="F37" s="1">
        <v>39</v>
      </c>
      <c r="G37" s="1">
        <v>17</v>
      </c>
      <c r="H37" s="1">
        <v>26</v>
      </c>
      <c r="I37" s="1">
        <v>370</v>
      </c>
      <c r="J37" s="1">
        <v>37</v>
      </c>
      <c r="K37" s="5">
        <v>0.93</v>
      </c>
    </row>
    <row r="38" spans="2:11" x14ac:dyDescent="0.2">
      <c r="B38" s="42" t="str">
        <f>TEXT(Table3[[#This Row],[Date]],"dddd")</f>
        <v>Tuesday</v>
      </c>
      <c r="C38" s="4">
        <v>43501</v>
      </c>
      <c r="D38" s="1">
        <v>408982</v>
      </c>
      <c r="E38" s="2">
        <v>0.18</v>
      </c>
      <c r="F38" s="1">
        <v>30</v>
      </c>
      <c r="G38" s="1">
        <v>21</v>
      </c>
      <c r="H38" s="1">
        <v>28</v>
      </c>
      <c r="I38" s="1">
        <v>371</v>
      </c>
      <c r="J38" s="1">
        <v>39</v>
      </c>
      <c r="K38" s="5">
        <v>0.91</v>
      </c>
    </row>
    <row r="39" spans="2:11" x14ac:dyDescent="0.2">
      <c r="B39" s="43" t="str">
        <f>TEXT(Table3[[#This Row],[Date]],"dddd")</f>
        <v>Wednesday</v>
      </c>
      <c r="C39" s="4">
        <v>43502</v>
      </c>
      <c r="D39" s="1">
        <v>404349</v>
      </c>
      <c r="E39" s="2">
        <v>0.18</v>
      </c>
      <c r="F39" s="1">
        <v>40</v>
      </c>
      <c r="G39" s="1">
        <v>21</v>
      </c>
      <c r="H39" s="1">
        <v>28</v>
      </c>
      <c r="I39" s="1">
        <v>350</v>
      </c>
      <c r="J39" s="1">
        <v>34</v>
      </c>
      <c r="K39" s="5">
        <v>0.93</v>
      </c>
    </row>
    <row r="40" spans="2:11" x14ac:dyDescent="0.2">
      <c r="B40" s="44" t="str">
        <f>TEXT(Table3[[#This Row],[Date]],"dddd")</f>
        <v>Thursday</v>
      </c>
      <c r="C40" s="4">
        <v>43503</v>
      </c>
      <c r="D40" s="1">
        <v>406748</v>
      </c>
      <c r="E40" s="2">
        <v>0.17</v>
      </c>
      <c r="F40" s="1">
        <v>30</v>
      </c>
      <c r="G40" s="1">
        <v>20</v>
      </c>
      <c r="H40" s="1">
        <v>29</v>
      </c>
      <c r="I40" s="1">
        <v>359</v>
      </c>
      <c r="J40" s="1">
        <v>34</v>
      </c>
      <c r="K40" s="5">
        <v>0.94</v>
      </c>
    </row>
    <row r="41" spans="2:11" x14ac:dyDescent="0.2">
      <c r="B41" s="45" t="str">
        <f>TEXT(Table3[[#This Row],[Date]],"dddd")</f>
        <v>Friday</v>
      </c>
      <c r="C41" s="4">
        <v>43504</v>
      </c>
      <c r="D41" s="1">
        <v>398421</v>
      </c>
      <c r="E41" s="2">
        <v>0.19</v>
      </c>
      <c r="F41" s="1">
        <v>37</v>
      </c>
      <c r="G41" s="1">
        <v>22</v>
      </c>
      <c r="H41" s="1">
        <v>26</v>
      </c>
      <c r="I41" s="1">
        <v>378</v>
      </c>
      <c r="J41" s="1">
        <v>37</v>
      </c>
      <c r="K41" s="5">
        <v>0.92</v>
      </c>
    </row>
    <row r="42" spans="2:11" x14ac:dyDescent="0.2">
      <c r="B42" s="46" t="str">
        <f>TEXT(Table3[[#This Row],[Date]],"dddd")</f>
        <v>Saturday</v>
      </c>
      <c r="C42" s="4">
        <v>43505</v>
      </c>
      <c r="D42" s="1">
        <v>382738</v>
      </c>
      <c r="E42" s="2">
        <v>0.18</v>
      </c>
      <c r="F42" s="1">
        <v>34</v>
      </c>
      <c r="G42" s="1">
        <v>22</v>
      </c>
      <c r="H42" s="1">
        <v>26</v>
      </c>
      <c r="I42" s="1">
        <v>353</v>
      </c>
      <c r="J42" s="1">
        <v>31</v>
      </c>
      <c r="K42" s="5">
        <v>0.95</v>
      </c>
    </row>
    <row r="43" spans="2:11" x14ac:dyDescent="0.2">
      <c r="B43" s="47" t="str">
        <f>TEXT(Table3[[#This Row],[Date]],"dddd")</f>
        <v>Sunday</v>
      </c>
      <c r="C43" s="4">
        <v>43506</v>
      </c>
      <c r="D43" s="1">
        <v>391506</v>
      </c>
      <c r="E43" s="2">
        <v>0.18</v>
      </c>
      <c r="F43" s="1">
        <v>38</v>
      </c>
      <c r="G43" s="1">
        <v>19</v>
      </c>
      <c r="H43" s="1">
        <v>26</v>
      </c>
      <c r="I43" s="1">
        <v>387</v>
      </c>
      <c r="J43" s="1">
        <v>15</v>
      </c>
      <c r="K43" s="5">
        <v>0.95</v>
      </c>
    </row>
    <row r="44" spans="2:11" x14ac:dyDescent="0.2">
      <c r="B44" s="48" t="str">
        <f>TEXT(Table3[[#This Row],[Date]],"dddd")</f>
        <v>Monday</v>
      </c>
      <c r="C44" s="4">
        <v>43507</v>
      </c>
      <c r="D44" s="1">
        <v>393294</v>
      </c>
      <c r="E44" s="2">
        <v>0.17</v>
      </c>
      <c r="F44" s="1">
        <v>33</v>
      </c>
      <c r="G44" s="1">
        <v>20</v>
      </c>
      <c r="H44" s="1">
        <v>25</v>
      </c>
      <c r="I44" s="1">
        <v>375</v>
      </c>
      <c r="J44" s="1">
        <v>34</v>
      </c>
      <c r="K44" s="5">
        <v>0.94</v>
      </c>
    </row>
    <row r="45" spans="2:11" x14ac:dyDescent="0.2">
      <c r="B45" s="42" t="str">
        <f>TEXT(Table3[[#This Row],[Date]],"dddd")</f>
        <v>Tuesday</v>
      </c>
      <c r="C45" s="4">
        <v>43508</v>
      </c>
      <c r="D45" s="1">
        <v>389714</v>
      </c>
      <c r="E45" s="2">
        <v>0.17</v>
      </c>
      <c r="F45" s="1">
        <v>39</v>
      </c>
      <c r="G45" s="1">
        <v>17</v>
      </c>
      <c r="H45" s="1">
        <v>25</v>
      </c>
      <c r="I45" s="1">
        <v>354</v>
      </c>
      <c r="J45" s="1">
        <v>30</v>
      </c>
      <c r="K45" s="5">
        <v>0.92</v>
      </c>
    </row>
    <row r="46" spans="2:11" x14ac:dyDescent="0.2">
      <c r="B46" s="43" t="str">
        <f>TEXT(Table3[[#This Row],[Date]],"dddd")</f>
        <v>Wednesday</v>
      </c>
      <c r="C46" s="4">
        <v>43509</v>
      </c>
      <c r="D46" s="1">
        <v>401381</v>
      </c>
      <c r="E46" s="2">
        <v>0.17</v>
      </c>
      <c r="F46" s="1">
        <v>32</v>
      </c>
      <c r="G46" s="1">
        <v>17</v>
      </c>
      <c r="H46" s="1">
        <v>30</v>
      </c>
      <c r="I46" s="1">
        <v>357</v>
      </c>
      <c r="J46" s="1">
        <v>35</v>
      </c>
      <c r="K46" s="5">
        <v>0.94</v>
      </c>
    </row>
    <row r="47" spans="2:11" x14ac:dyDescent="0.2">
      <c r="B47" s="44" t="str">
        <f>TEXT(Table3[[#This Row],[Date]],"dddd")</f>
        <v>Thursday</v>
      </c>
      <c r="C47" s="4">
        <v>43510</v>
      </c>
      <c r="D47" s="1">
        <v>406712</v>
      </c>
      <c r="E47" s="2">
        <v>0.18</v>
      </c>
      <c r="F47" s="1">
        <v>40</v>
      </c>
      <c r="G47" s="1">
        <v>22</v>
      </c>
      <c r="H47" s="1">
        <v>29</v>
      </c>
      <c r="I47" s="1">
        <v>359</v>
      </c>
      <c r="J47" s="1">
        <v>30</v>
      </c>
      <c r="K47" s="5">
        <v>0.91</v>
      </c>
    </row>
    <row r="48" spans="2:11" x14ac:dyDescent="0.2">
      <c r="B48" s="45" t="str">
        <f>TEXT(Table3[[#This Row],[Date]],"dddd")</f>
        <v>Friday</v>
      </c>
      <c r="C48" s="4">
        <v>43511</v>
      </c>
      <c r="D48" s="1">
        <v>397282</v>
      </c>
      <c r="E48" s="2">
        <v>0.18</v>
      </c>
      <c r="F48" s="1">
        <v>34</v>
      </c>
      <c r="G48" s="1">
        <v>19</v>
      </c>
      <c r="H48" s="1">
        <v>25</v>
      </c>
      <c r="I48" s="1">
        <v>370</v>
      </c>
      <c r="J48" s="1">
        <v>39</v>
      </c>
      <c r="K48" s="5">
        <v>0.93</v>
      </c>
    </row>
    <row r="49" spans="2:11" x14ac:dyDescent="0.2">
      <c r="B49" s="46" t="str">
        <f>TEXT(Table3[[#This Row],[Date]],"dddd")</f>
        <v>Saturday</v>
      </c>
      <c r="C49" s="4">
        <v>43512</v>
      </c>
      <c r="D49" s="1">
        <v>382778</v>
      </c>
      <c r="E49" s="2">
        <v>0.19</v>
      </c>
      <c r="F49" s="1">
        <v>33</v>
      </c>
      <c r="G49" s="1">
        <v>18</v>
      </c>
      <c r="H49" s="1">
        <v>26</v>
      </c>
      <c r="I49" s="1">
        <v>361</v>
      </c>
      <c r="J49" s="1">
        <v>30</v>
      </c>
      <c r="K49" s="5">
        <v>0.91</v>
      </c>
    </row>
    <row r="50" spans="2:11" x14ac:dyDescent="0.2">
      <c r="B50" s="47" t="str">
        <f>TEXT(Table3[[#This Row],[Date]],"dddd")</f>
        <v>Sunday</v>
      </c>
      <c r="C50" s="4">
        <v>43513</v>
      </c>
      <c r="D50" s="1">
        <v>393504</v>
      </c>
      <c r="E50" s="2">
        <v>0.19</v>
      </c>
      <c r="F50" s="1">
        <v>31</v>
      </c>
      <c r="G50" s="1">
        <v>18</v>
      </c>
      <c r="H50" s="1">
        <v>30</v>
      </c>
      <c r="I50" s="1">
        <v>374</v>
      </c>
      <c r="J50" s="1">
        <v>39</v>
      </c>
      <c r="K50" s="5">
        <v>0.94</v>
      </c>
    </row>
    <row r="51" spans="2:11" x14ac:dyDescent="0.2">
      <c r="B51" s="48" t="str">
        <f>TEXT(Table3[[#This Row],[Date]],"dddd")</f>
        <v>Monday</v>
      </c>
      <c r="C51" s="4">
        <v>43514</v>
      </c>
      <c r="D51" s="1">
        <v>401252</v>
      </c>
      <c r="E51" s="2">
        <v>0.17</v>
      </c>
      <c r="F51" s="1">
        <v>36</v>
      </c>
      <c r="G51" s="1">
        <v>18</v>
      </c>
      <c r="H51" s="1">
        <v>27</v>
      </c>
      <c r="I51" s="1">
        <v>395</v>
      </c>
      <c r="J51" s="1">
        <v>37</v>
      </c>
      <c r="K51" s="5">
        <v>0.95</v>
      </c>
    </row>
    <row r="52" spans="2:11" x14ac:dyDescent="0.2">
      <c r="B52" s="42" t="str">
        <f>TEXT(Table3[[#This Row],[Date]],"dddd")</f>
        <v>Tuesday</v>
      </c>
      <c r="C52" s="4">
        <v>43515</v>
      </c>
      <c r="D52" s="1">
        <v>400903</v>
      </c>
      <c r="E52" s="2">
        <v>0.18</v>
      </c>
      <c r="F52" s="1">
        <v>35</v>
      </c>
      <c r="G52" s="1">
        <v>19</v>
      </c>
      <c r="H52" s="1">
        <v>29</v>
      </c>
      <c r="I52" s="1">
        <v>350</v>
      </c>
      <c r="J52" s="1">
        <v>35</v>
      </c>
      <c r="K52" s="5">
        <v>0.92</v>
      </c>
    </row>
    <row r="53" spans="2:11" x14ac:dyDescent="0.2">
      <c r="B53" s="43" t="str">
        <f>TEXT(Table3[[#This Row],[Date]],"dddd")</f>
        <v>Wednesday</v>
      </c>
      <c r="C53" s="4">
        <v>43516</v>
      </c>
      <c r="D53" s="1">
        <v>392628</v>
      </c>
      <c r="E53" s="2">
        <v>0.18</v>
      </c>
      <c r="F53" s="1">
        <v>32</v>
      </c>
      <c r="G53" s="1">
        <v>18</v>
      </c>
      <c r="H53" s="1">
        <v>25</v>
      </c>
      <c r="I53" s="1">
        <v>378</v>
      </c>
      <c r="J53" s="1">
        <v>40</v>
      </c>
      <c r="K53" s="5">
        <v>0.91</v>
      </c>
    </row>
    <row r="54" spans="2:11" x14ac:dyDescent="0.2">
      <c r="B54" s="44" t="str">
        <f>TEXT(Table3[[#This Row],[Date]],"dddd")</f>
        <v>Thursday</v>
      </c>
      <c r="C54" s="4">
        <v>43517</v>
      </c>
      <c r="D54" s="1">
        <v>390285</v>
      </c>
      <c r="E54" s="2">
        <v>0.18</v>
      </c>
      <c r="F54" s="1">
        <v>36</v>
      </c>
      <c r="G54" s="1">
        <v>22</v>
      </c>
      <c r="H54" s="1">
        <v>26</v>
      </c>
      <c r="I54" s="1">
        <v>373</v>
      </c>
      <c r="J54" s="1">
        <v>36</v>
      </c>
      <c r="K54" s="5">
        <v>0.94</v>
      </c>
    </row>
    <row r="55" spans="2:11" x14ac:dyDescent="0.2">
      <c r="B55" s="45" t="str">
        <f>TEXT(Table3[[#This Row],[Date]],"dddd")</f>
        <v>Friday</v>
      </c>
      <c r="C55" s="4">
        <v>43518</v>
      </c>
      <c r="D55" s="1">
        <v>407017</v>
      </c>
      <c r="E55" s="2">
        <v>0.17</v>
      </c>
      <c r="F55" s="1">
        <v>30</v>
      </c>
      <c r="G55" s="1">
        <v>19</v>
      </c>
      <c r="H55" s="1">
        <v>28</v>
      </c>
      <c r="I55" s="1">
        <v>395</v>
      </c>
      <c r="J55" s="1">
        <v>40</v>
      </c>
      <c r="K55" s="5">
        <v>0.94</v>
      </c>
    </row>
    <row r="56" spans="2:11" x14ac:dyDescent="0.2">
      <c r="B56" s="46" t="str">
        <f>TEXT(Table3[[#This Row],[Date]],"dddd")</f>
        <v>Saturday</v>
      </c>
      <c r="C56" s="4">
        <v>43519</v>
      </c>
      <c r="D56" s="1">
        <v>391896</v>
      </c>
      <c r="E56" s="2">
        <v>0.18</v>
      </c>
      <c r="F56" s="1">
        <v>35</v>
      </c>
      <c r="G56" s="1">
        <v>20</v>
      </c>
      <c r="H56" s="1">
        <v>28</v>
      </c>
      <c r="I56" s="1">
        <v>360</v>
      </c>
      <c r="J56" s="1">
        <v>39</v>
      </c>
      <c r="K56" s="5">
        <v>0.91</v>
      </c>
    </row>
    <row r="57" spans="2:11" x14ac:dyDescent="0.2">
      <c r="B57" s="47" t="str">
        <f>TEXT(Table3[[#This Row],[Date]],"dddd")</f>
        <v>Sunday</v>
      </c>
      <c r="C57" s="4">
        <v>43520</v>
      </c>
      <c r="D57" s="1">
        <v>401786</v>
      </c>
      <c r="E57" s="2">
        <v>0.17</v>
      </c>
      <c r="F57" s="1">
        <v>38</v>
      </c>
      <c r="G57" s="1">
        <v>19</v>
      </c>
      <c r="H57" s="1">
        <v>29</v>
      </c>
      <c r="I57" s="1">
        <v>389</v>
      </c>
      <c r="J57" s="1">
        <v>40</v>
      </c>
      <c r="K57" s="5">
        <v>0.91</v>
      </c>
    </row>
    <row r="58" spans="2:11" x14ac:dyDescent="0.2">
      <c r="B58" s="48" t="str">
        <f>TEXT(Table3[[#This Row],[Date]],"dddd")</f>
        <v>Monday</v>
      </c>
      <c r="C58" s="4">
        <v>43521</v>
      </c>
      <c r="D58" s="1">
        <v>404294</v>
      </c>
      <c r="E58" s="2">
        <v>0.19</v>
      </c>
      <c r="F58" s="1">
        <v>34</v>
      </c>
      <c r="G58" s="1">
        <v>22</v>
      </c>
      <c r="H58" s="1">
        <v>26</v>
      </c>
      <c r="I58" s="1">
        <v>397</v>
      </c>
      <c r="J58" s="1">
        <v>30</v>
      </c>
      <c r="K58" s="5">
        <v>0.93</v>
      </c>
    </row>
    <row r="59" spans="2:11" x14ac:dyDescent="0.2">
      <c r="B59" s="42" t="str">
        <f>TEXT(Table3[[#This Row],[Date]],"dddd")</f>
        <v>Tuesday</v>
      </c>
      <c r="C59" s="4">
        <v>43522</v>
      </c>
      <c r="D59" s="1">
        <v>400671</v>
      </c>
      <c r="E59" s="2">
        <v>0.18</v>
      </c>
      <c r="F59" s="1">
        <v>33</v>
      </c>
      <c r="G59" s="1">
        <v>17</v>
      </c>
      <c r="H59" s="1">
        <v>28</v>
      </c>
      <c r="I59" s="1">
        <v>369</v>
      </c>
      <c r="J59" s="1">
        <v>40</v>
      </c>
      <c r="K59" s="5">
        <v>0.95</v>
      </c>
    </row>
    <row r="60" spans="2:11" x14ac:dyDescent="0.2">
      <c r="B60" s="43" t="str">
        <f>TEXT(Table3[[#This Row],[Date]],"dddd")</f>
        <v>Wednesday</v>
      </c>
      <c r="C60" s="4">
        <v>43523</v>
      </c>
      <c r="D60" s="1">
        <v>402996</v>
      </c>
      <c r="E60" s="2">
        <v>0.17</v>
      </c>
      <c r="F60" s="1">
        <v>38</v>
      </c>
      <c r="G60" s="1">
        <v>18</v>
      </c>
      <c r="H60" s="1">
        <v>30</v>
      </c>
      <c r="I60" s="1">
        <v>375</v>
      </c>
      <c r="J60" s="1">
        <v>32</v>
      </c>
      <c r="K60" s="5">
        <v>0.95</v>
      </c>
    </row>
    <row r="61" spans="2:11" x14ac:dyDescent="0.2">
      <c r="B61" s="44" t="str">
        <f>TEXT(Table3[[#This Row],[Date]],"dddd")</f>
        <v>Thursday</v>
      </c>
      <c r="C61" s="4">
        <v>43524</v>
      </c>
      <c r="D61" s="1">
        <v>399552</v>
      </c>
      <c r="E61" s="2">
        <v>0.19</v>
      </c>
      <c r="F61" s="1">
        <v>30</v>
      </c>
      <c r="G61" s="1">
        <v>22</v>
      </c>
      <c r="H61" s="1">
        <v>25</v>
      </c>
      <c r="I61" s="1">
        <v>377</v>
      </c>
      <c r="J61" s="1">
        <v>38</v>
      </c>
      <c r="K61" s="5">
        <v>0.93</v>
      </c>
    </row>
    <row r="62" spans="2:11" x14ac:dyDescent="0.2">
      <c r="B62" s="45" t="str">
        <f>TEXT(Table3[[#This Row],[Date]],"dddd")</f>
        <v>Friday</v>
      </c>
      <c r="C62" s="4">
        <v>43525</v>
      </c>
      <c r="D62" s="1">
        <v>406631</v>
      </c>
      <c r="E62" s="2">
        <v>0.19</v>
      </c>
      <c r="F62" s="1">
        <v>34</v>
      </c>
      <c r="G62" s="1">
        <v>22</v>
      </c>
      <c r="H62" s="1">
        <v>28</v>
      </c>
      <c r="I62" s="1">
        <v>382</v>
      </c>
      <c r="J62" s="1">
        <v>31</v>
      </c>
      <c r="K62" s="5">
        <v>0.94</v>
      </c>
    </row>
    <row r="63" spans="2:11" x14ac:dyDescent="0.2">
      <c r="B63" s="46" t="str">
        <f>TEXT(Table3[[#This Row],[Date]],"dddd")</f>
        <v>Saturday</v>
      </c>
      <c r="C63" s="4">
        <v>43526</v>
      </c>
      <c r="D63" s="1">
        <v>386616</v>
      </c>
      <c r="E63" s="2">
        <v>0.18</v>
      </c>
      <c r="F63" s="1">
        <v>40</v>
      </c>
      <c r="G63" s="1">
        <v>18</v>
      </c>
      <c r="H63" s="1">
        <v>56</v>
      </c>
      <c r="I63" s="1">
        <v>399</v>
      </c>
      <c r="J63" s="1">
        <v>40</v>
      </c>
      <c r="K63" s="5">
        <v>0.95</v>
      </c>
    </row>
    <row r="64" spans="2:11" x14ac:dyDescent="0.2">
      <c r="B64" s="47" t="str">
        <f>TEXT(Table3[[#This Row],[Date]],"dddd")</f>
        <v>Sunday</v>
      </c>
      <c r="C64" s="4">
        <v>43527</v>
      </c>
      <c r="D64" s="1">
        <v>395246</v>
      </c>
      <c r="E64" s="2">
        <v>0.18</v>
      </c>
      <c r="F64" s="1">
        <v>32</v>
      </c>
      <c r="G64" s="1">
        <v>21</v>
      </c>
      <c r="H64" s="1">
        <v>29</v>
      </c>
      <c r="I64" s="1">
        <v>355</v>
      </c>
      <c r="J64" s="1">
        <v>35</v>
      </c>
      <c r="K64" s="5">
        <v>0.93</v>
      </c>
    </row>
    <row r="65" spans="2:11" x14ac:dyDescent="0.2">
      <c r="B65" s="48" t="str">
        <f>TEXT(Table3[[#This Row],[Date]],"dddd")</f>
        <v>Monday</v>
      </c>
      <c r="C65" s="4">
        <v>43528</v>
      </c>
      <c r="D65" s="1">
        <v>409961</v>
      </c>
      <c r="E65" s="2">
        <v>0.17</v>
      </c>
      <c r="F65" s="1">
        <v>31</v>
      </c>
      <c r="G65" s="1">
        <v>19</v>
      </c>
      <c r="H65" s="1">
        <v>29</v>
      </c>
      <c r="I65" s="1">
        <v>372</v>
      </c>
      <c r="J65" s="1">
        <v>33</v>
      </c>
      <c r="K65" s="5">
        <v>0.95</v>
      </c>
    </row>
    <row r="66" spans="2:11" x14ac:dyDescent="0.2">
      <c r="B66" s="42" t="str">
        <f>TEXT(Table3[[#This Row],[Date]],"dddd")</f>
        <v>Tuesday</v>
      </c>
      <c r="C66" s="4">
        <v>43529</v>
      </c>
      <c r="D66" s="1">
        <v>396249</v>
      </c>
      <c r="E66" s="2">
        <v>0.18</v>
      </c>
      <c r="F66" s="1">
        <v>35</v>
      </c>
      <c r="G66" s="1">
        <v>20</v>
      </c>
      <c r="H66" s="1">
        <v>27</v>
      </c>
      <c r="I66" s="1">
        <v>367</v>
      </c>
      <c r="J66" s="1">
        <v>38</v>
      </c>
      <c r="K66" s="5">
        <v>0.95</v>
      </c>
    </row>
    <row r="67" spans="2:11" x14ac:dyDescent="0.2">
      <c r="B67" s="43" t="str">
        <f>TEXT(Table3[[#This Row],[Date]],"dddd")</f>
        <v>Wednesday</v>
      </c>
      <c r="C67" s="4">
        <v>43530</v>
      </c>
      <c r="D67" s="1">
        <v>398589</v>
      </c>
      <c r="E67" s="2">
        <v>0.19</v>
      </c>
      <c r="F67" s="1">
        <v>39</v>
      </c>
      <c r="G67" s="1">
        <v>22</v>
      </c>
      <c r="H67" s="1">
        <v>27</v>
      </c>
      <c r="I67" s="1">
        <v>354</v>
      </c>
      <c r="J67" s="1">
        <v>39</v>
      </c>
      <c r="K67" s="5">
        <v>0.95</v>
      </c>
    </row>
    <row r="68" spans="2:11" x14ac:dyDescent="0.2">
      <c r="B68" s="44" t="str">
        <f>TEXT(Table3[[#This Row],[Date]],"dddd")</f>
        <v>Thursday</v>
      </c>
      <c r="C68" s="4">
        <v>43531</v>
      </c>
      <c r="D68" s="1">
        <v>398003</v>
      </c>
      <c r="E68" s="2">
        <v>0.19</v>
      </c>
      <c r="F68" s="1">
        <v>31</v>
      </c>
      <c r="G68" s="1">
        <v>18</v>
      </c>
      <c r="H68" s="1">
        <v>29</v>
      </c>
      <c r="I68" s="1">
        <v>350</v>
      </c>
      <c r="J68" s="1">
        <v>37</v>
      </c>
      <c r="K68" s="5">
        <v>0.94</v>
      </c>
    </row>
    <row r="69" spans="2:11" x14ac:dyDescent="0.2">
      <c r="B69" s="45" t="str">
        <f>TEXT(Table3[[#This Row],[Date]],"dddd")</f>
        <v>Friday</v>
      </c>
      <c r="C69" s="4">
        <v>43532</v>
      </c>
      <c r="D69" s="1">
        <v>396560</v>
      </c>
      <c r="E69" s="2">
        <v>0.18</v>
      </c>
      <c r="F69" s="1">
        <v>30</v>
      </c>
      <c r="G69" s="1">
        <v>19</v>
      </c>
      <c r="H69" s="1">
        <v>26</v>
      </c>
      <c r="I69" s="1">
        <v>381</v>
      </c>
      <c r="J69" s="1">
        <v>30</v>
      </c>
      <c r="K69" s="5">
        <v>0.95</v>
      </c>
    </row>
    <row r="70" spans="2:11" x14ac:dyDescent="0.2">
      <c r="B70" s="46" t="str">
        <f>TEXT(Table3[[#This Row],[Date]],"dddd")</f>
        <v>Saturday</v>
      </c>
      <c r="C70" s="4">
        <v>43533</v>
      </c>
      <c r="D70" s="1">
        <v>404097</v>
      </c>
      <c r="E70" s="2">
        <v>0.17</v>
      </c>
      <c r="F70" s="1">
        <v>33</v>
      </c>
      <c r="G70" s="1">
        <v>21</v>
      </c>
      <c r="H70" s="1">
        <v>28</v>
      </c>
      <c r="I70" s="1">
        <v>386</v>
      </c>
      <c r="J70" s="1">
        <v>31</v>
      </c>
      <c r="K70" s="5">
        <v>0.95</v>
      </c>
    </row>
    <row r="71" spans="2:11" x14ac:dyDescent="0.2">
      <c r="B71" s="47" t="str">
        <f>TEXT(Table3[[#This Row],[Date]],"dddd")</f>
        <v>Sunday</v>
      </c>
      <c r="C71" s="4">
        <v>43534</v>
      </c>
      <c r="D71" s="1">
        <v>406619</v>
      </c>
      <c r="E71" s="2">
        <v>0.17</v>
      </c>
      <c r="F71" s="1">
        <v>33</v>
      </c>
      <c r="G71" s="1">
        <v>19</v>
      </c>
      <c r="H71" s="1">
        <v>25</v>
      </c>
      <c r="I71" s="1">
        <v>354</v>
      </c>
      <c r="J71" s="1">
        <v>37</v>
      </c>
      <c r="K71" s="5">
        <v>0.92</v>
      </c>
    </row>
    <row r="72" spans="2:11" x14ac:dyDescent="0.2">
      <c r="B72" s="48" t="str">
        <f>TEXT(Table3[[#This Row],[Date]],"dddd")</f>
        <v>Monday</v>
      </c>
      <c r="C72" s="4">
        <v>43535</v>
      </c>
      <c r="D72" s="1">
        <v>390758</v>
      </c>
      <c r="E72" s="2">
        <v>0.19</v>
      </c>
      <c r="F72" s="1">
        <v>35</v>
      </c>
      <c r="G72" s="1">
        <v>21</v>
      </c>
      <c r="H72" s="1">
        <v>25</v>
      </c>
      <c r="I72" s="1">
        <v>378</v>
      </c>
      <c r="J72" s="1">
        <v>36</v>
      </c>
      <c r="K72" s="5">
        <v>0.93</v>
      </c>
    </row>
    <row r="73" spans="2:11" x14ac:dyDescent="0.2">
      <c r="B73" s="42" t="str">
        <f>TEXT(Table3[[#This Row],[Date]],"dddd")</f>
        <v>Tuesday</v>
      </c>
      <c r="C73" s="4">
        <v>43536</v>
      </c>
      <c r="D73" s="1">
        <v>385418</v>
      </c>
      <c r="E73" s="2">
        <v>0.19</v>
      </c>
      <c r="F73" s="1">
        <v>30</v>
      </c>
      <c r="G73" s="1">
        <v>19</v>
      </c>
      <c r="H73" s="1">
        <v>25</v>
      </c>
      <c r="I73" s="1">
        <v>357</v>
      </c>
      <c r="J73" s="1">
        <v>39</v>
      </c>
      <c r="K73" s="5">
        <v>0.91</v>
      </c>
    </row>
    <row r="74" spans="2:11" x14ac:dyDescent="0.2">
      <c r="B74" s="43" t="str">
        <f>TEXT(Table3[[#This Row],[Date]],"dddd")</f>
        <v>Wednesday</v>
      </c>
      <c r="C74" s="4">
        <v>43537</v>
      </c>
      <c r="D74" s="1">
        <v>395501</v>
      </c>
      <c r="E74" s="2">
        <v>0.18</v>
      </c>
      <c r="F74" s="1">
        <v>31</v>
      </c>
      <c r="G74" s="1">
        <v>21</v>
      </c>
      <c r="H74" s="1">
        <v>29</v>
      </c>
      <c r="I74" s="1">
        <v>378</v>
      </c>
      <c r="J74" s="1">
        <v>35</v>
      </c>
      <c r="K74" s="5">
        <v>0.91</v>
      </c>
    </row>
    <row r="75" spans="2:11" x14ac:dyDescent="0.2">
      <c r="B75" s="44" t="str">
        <f>TEXT(Table3[[#This Row],[Date]],"dddd")</f>
        <v>Thursday</v>
      </c>
      <c r="C75" s="4">
        <v>43538</v>
      </c>
      <c r="D75" s="1">
        <v>396795</v>
      </c>
      <c r="E75" s="2">
        <v>0.17</v>
      </c>
      <c r="F75" s="1">
        <v>34</v>
      </c>
      <c r="G75" s="1">
        <v>18</v>
      </c>
      <c r="H75" s="1">
        <v>28</v>
      </c>
      <c r="I75" s="1">
        <v>372</v>
      </c>
      <c r="J75" s="1">
        <v>31</v>
      </c>
      <c r="K75" s="5">
        <v>0.94</v>
      </c>
    </row>
    <row r="76" spans="2:11" x14ac:dyDescent="0.2">
      <c r="B76" s="45" t="str">
        <f>TEXT(Table3[[#This Row],[Date]],"dddd")</f>
        <v>Friday</v>
      </c>
      <c r="C76" s="4">
        <v>43539</v>
      </c>
      <c r="D76" s="1">
        <v>381360</v>
      </c>
      <c r="E76" s="2">
        <v>0.17</v>
      </c>
      <c r="F76" s="1">
        <v>34</v>
      </c>
      <c r="G76" s="1">
        <v>19</v>
      </c>
      <c r="H76" s="1">
        <v>27</v>
      </c>
      <c r="I76" s="1">
        <v>395</v>
      </c>
      <c r="J76" s="1">
        <v>39</v>
      </c>
      <c r="K76" s="5">
        <v>0.95</v>
      </c>
    </row>
    <row r="77" spans="2:11" x14ac:dyDescent="0.2">
      <c r="B77" s="46" t="str">
        <f>TEXT(Table3[[#This Row],[Date]],"dddd")</f>
        <v>Saturday</v>
      </c>
      <c r="C77" s="4">
        <v>43540</v>
      </c>
      <c r="D77" s="1">
        <v>409886</v>
      </c>
      <c r="E77" s="2">
        <v>0.17</v>
      </c>
      <c r="F77" s="1">
        <v>40</v>
      </c>
      <c r="G77" s="1">
        <v>19</v>
      </c>
      <c r="H77" s="1">
        <v>30</v>
      </c>
      <c r="I77" s="1">
        <v>356</v>
      </c>
      <c r="J77" s="1">
        <v>31</v>
      </c>
      <c r="K77" s="5">
        <v>0.93</v>
      </c>
    </row>
    <row r="78" spans="2:11" x14ac:dyDescent="0.2">
      <c r="B78" s="47" t="str">
        <f>TEXT(Table3[[#This Row],[Date]],"dddd")</f>
        <v>Sunday</v>
      </c>
      <c r="C78" s="4">
        <v>43541</v>
      </c>
      <c r="D78" s="1">
        <v>395416</v>
      </c>
      <c r="E78" s="2">
        <v>0.18</v>
      </c>
      <c r="F78" s="1">
        <v>36</v>
      </c>
      <c r="G78" s="1">
        <v>22</v>
      </c>
      <c r="H78" s="1">
        <v>29</v>
      </c>
      <c r="I78" s="1">
        <v>382</v>
      </c>
      <c r="J78" s="1">
        <v>34</v>
      </c>
      <c r="K78" s="5">
        <v>0.93</v>
      </c>
    </row>
    <row r="79" spans="2:11" x14ac:dyDescent="0.2">
      <c r="B79" s="48" t="str">
        <f>TEXT(Table3[[#This Row],[Date]],"dddd")</f>
        <v>Monday</v>
      </c>
      <c r="C79" s="4">
        <v>43542</v>
      </c>
      <c r="D79" s="1">
        <v>395027</v>
      </c>
      <c r="E79" s="2">
        <v>0.19</v>
      </c>
      <c r="F79" s="1">
        <v>30</v>
      </c>
      <c r="G79" s="1">
        <v>21</v>
      </c>
      <c r="H79" s="1">
        <v>29</v>
      </c>
      <c r="I79" s="1">
        <v>375</v>
      </c>
      <c r="J79" s="1">
        <v>37</v>
      </c>
      <c r="K79" s="5">
        <v>0.95</v>
      </c>
    </row>
    <row r="80" spans="2:11" x14ac:dyDescent="0.2">
      <c r="B80" s="42" t="str">
        <f>TEXT(Table3[[#This Row],[Date]],"dddd")</f>
        <v>Tuesday</v>
      </c>
      <c r="C80" s="4">
        <v>43543</v>
      </c>
      <c r="D80" s="1">
        <v>380462</v>
      </c>
      <c r="E80" s="2">
        <v>0.19</v>
      </c>
      <c r="F80" s="1">
        <v>37</v>
      </c>
      <c r="G80" s="1">
        <v>20</v>
      </c>
      <c r="H80" s="1">
        <v>25</v>
      </c>
      <c r="I80" s="1">
        <v>400</v>
      </c>
      <c r="J80" s="1">
        <v>33</v>
      </c>
      <c r="K80" s="5">
        <v>0.65</v>
      </c>
    </row>
    <row r="81" spans="2:11" x14ac:dyDescent="0.2">
      <c r="B81" s="43" t="str">
        <f>TEXT(Table3[[#This Row],[Date]],"dddd")</f>
        <v>Wednesday</v>
      </c>
      <c r="C81" s="4">
        <v>43544</v>
      </c>
      <c r="D81" s="1">
        <v>391681</v>
      </c>
      <c r="E81" s="2">
        <v>0.18</v>
      </c>
      <c r="F81" s="1">
        <v>38</v>
      </c>
      <c r="G81" s="1">
        <v>21</v>
      </c>
      <c r="H81" s="1">
        <v>29</v>
      </c>
      <c r="I81" s="1">
        <v>383</v>
      </c>
      <c r="J81" s="1">
        <v>36</v>
      </c>
      <c r="K81" s="5">
        <v>0.93</v>
      </c>
    </row>
    <row r="82" spans="2:11" x14ac:dyDescent="0.2">
      <c r="B82" s="44" t="str">
        <f>TEXT(Table3[[#This Row],[Date]],"dddd")</f>
        <v>Thursday</v>
      </c>
      <c r="C82" s="4">
        <v>43545</v>
      </c>
      <c r="D82" s="1">
        <v>382856</v>
      </c>
      <c r="E82" s="2">
        <v>0.19</v>
      </c>
      <c r="F82" s="1">
        <v>36</v>
      </c>
      <c r="G82" s="1">
        <v>18</v>
      </c>
      <c r="H82" s="1">
        <v>28</v>
      </c>
      <c r="I82" s="1">
        <v>379</v>
      </c>
      <c r="J82" s="1">
        <v>39</v>
      </c>
      <c r="K82" s="5">
        <v>0.95</v>
      </c>
    </row>
    <row r="83" spans="2:11" x14ac:dyDescent="0.2">
      <c r="B83" s="45" t="str">
        <f>TEXT(Table3[[#This Row],[Date]],"dddd")</f>
        <v>Friday</v>
      </c>
      <c r="C83" s="4">
        <v>43546</v>
      </c>
      <c r="D83" s="1">
        <v>395181</v>
      </c>
      <c r="E83" s="2">
        <v>0.17</v>
      </c>
      <c r="F83" s="1">
        <v>40</v>
      </c>
      <c r="G83" s="1">
        <v>17</v>
      </c>
      <c r="H83" s="1">
        <v>27</v>
      </c>
      <c r="I83" s="1">
        <v>379</v>
      </c>
      <c r="J83" s="1">
        <v>32</v>
      </c>
      <c r="K83" s="5">
        <v>0.95</v>
      </c>
    </row>
    <row r="84" spans="2:11" x14ac:dyDescent="0.2">
      <c r="B84" s="46" t="str">
        <f>TEXT(Table3[[#This Row],[Date]],"dddd")</f>
        <v>Saturday</v>
      </c>
      <c r="C84" s="4">
        <v>43547</v>
      </c>
      <c r="D84" s="1">
        <v>397192</v>
      </c>
      <c r="E84" s="2">
        <v>0.17</v>
      </c>
      <c r="F84" s="1">
        <v>38</v>
      </c>
      <c r="G84" s="1">
        <v>20</v>
      </c>
      <c r="H84" s="1">
        <v>30</v>
      </c>
      <c r="I84" s="1">
        <v>386</v>
      </c>
      <c r="J84" s="1">
        <v>34</v>
      </c>
      <c r="K84" s="5">
        <v>0.92</v>
      </c>
    </row>
    <row r="85" spans="2:11" x14ac:dyDescent="0.2">
      <c r="B85" s="47" t="str">
        <f>TEXT(Table3[[#This Row],[Date]],"dddd")</f>
        <v>Sunday</v>
      </c>
      <c r="C85" s="4">
        <v>43548</v>
      </c>
      <c r="D85" s="1">
        <v>401966</v>
      </c>
      <c r="E85" s="2">
        <v>0.17</v>
      </c>
      <c r="F85" s="1">
        <v>38</v>
      </c>
      <c r="G85" s="1">
        <v>20</v>
      </c>
      <c r="H85" s="1">
        <v>26</v>
      </c>
      <c r="I85" s="1">
        <v>350</v>
      </c>
      <c r="J85" s="1">
        <v>40</v>
      </c>
      <c r="K85" s="5">
        <v>0.91</v>
      </c>
    </row>
    <row r="86" spans="2:11" x14ac:dyDescent="0.2">
      <c r="B86" s="48" t="str">
        <f>TEXT(Table3[[#This Row],[Date]],"dddd")</f>
        <v>Monday</v>
      </c>
      <c r="C86" s="4">
        <v>43549</v>
      </c>
      <c r="D86" s="1">
        <v>382312</v>
      </c>
      <c r="E86" s="2">
        <v>0.19</v>
      </c>
      <c r="F86" s="1">
        <v>31</v>
      </c>
      <c r="G86" s="1">
        <v>22</v>
      </c>
      <c r="H86" s="1">
        <v>27</v>
      </c>
      <c r="I86" s="1">
        <v>390</v>
      </c>
      <c r="J86" s="1">
        <v>32</v>
      </c>
      <c r="K86" s="5">
        <v>0.92</v>
      </c>
    </row>
    <row r="87" spans="2:11" x14ac:dyDescent="0.2">
      <c r="B87" s="42" t="str">
        <f>TEXT(Table3[[#This Row],[Date]],"dddd")</f>
        <v>Tuesday</v>
      </c>
      <c r="C87" s="4">
        <v>43550</v>
      </c>
      <c r="D87" s="1">
        <v>395869</v>
      </c>
      <c r="E87" s="2">
        <v>0.17</v>
      </c>
      <c r="F87" s="1">
        <v>39</v>
      </c>
      <c r="G87" s="1">
        <v>18</v>
      </c>
      <c r="H87" s="1">
        <v>25</v>
      </c>
      <c r="I87" s="1">
        <v>366</v>
      </c>
      <c r="J87" s="1">
        <v>36</v>
      </c>
      <c r="K87" s="5">
        <v>0.94</v>
      </c>
    </row>
    <row r="88" spans="2:11" x14ac:dyDescent="0.2">
      <c r="B88" s="43" t="str">
        <f>TEXT(Table3[[#This Row],[Date]],"dddd")</f>
        <v>Wednesday</v>
      </c>
      <c r="C88" s="4">
        <v>43551</v>
      </c>
      <c r="D88" s="1">
        <v>408200</v>
      </c>
      <c r="E88" s="2">
        <v>0.19</v>
      </c>
      <c r="F88" s="1">
        <v>35</v>
      </c>
      <c r="G88" s="1">
        <v>17</v>
      </c>
      <c r="H88" s="1">
        <v>28</v>
      </c>
      <c r="I88" s="1">
        <v>384</v>
      </c>
      <c r="J88" s="1">
        <v>35</v>
      </c>
      <c r="K88" s="5">
        <v>0.93</v>
      </c>
    </row>
    <row r="89" spans="2:11" x14ac:dyDescent="0.2">
      <c r="B89" s="44" t="str">
        <f>TEXT(Table3[[#This Row],[Date]],"dddd")</f>
        <v>Thursday</v>
      </c>
      <c r="C89" s="4">
        <v>43552</v>
      </c>
      <c r="D89" s="1">
        <v>404886</v>
      </c>
      <c r="E89" s="2">
        <v>0.17</v>
      </c>
      <c r="F89" s="1">
        <v>35</v>
      </c>
      <c r="G89" s="1">
        <v>18</v>
      </c>
      <c r="H89" s="1">
        <v>30</v>
      </c>
      <c r="I89" s="1">
        <v>395</v>
      </c>
      <c r="J89" s="1">
        <v>34</v>
      </c>
      <c r="K89" s="5">
        <v>0.93</v>
      </c>
    </row>
    <row r="90" spans="2:11" x14ac:dyDescent="0.2">
      <c r="B90" s="45" t="str">
        <f>TEXT(Table3[[#This Row],[Date]],"dddd")</f>
        <v>Friday</v>
      </c>
      <c r="C90" s="4">
        <v>43553</v>
      </c>
      <c r="D90" s="1">
        <v>389891</v>
      </c>
      <c r="E90" s="2">
        <v>0.19</v>
      </c>
      <c r="F90" s="1">
        <v>38</v>
      </c>
      <c r="G90" s="1">
        <v>17</v>
      </c>
      <c r="H90" s="1">
        <v>25</v>
      </c>
      <c r="I90" s="1">
        <v>388</v>
      </c>
      <c r="J90" s="1">
        <v>36</v>
      </c>
      <c r="K90" s="5">
        <v>0.95</v>
      </c>
    </row>
    <row r="91" spans="2:11" x14ac:dyDescent="0.2">
      <c r="B91" s="46" t="str">
        <f>TEXT(Table3[[#This Row],[Date]],"dddd")</f>
        <v>Saturday</v>
      </c>
      <c r="C91" s="4">
        <v>43554</v>
      </c>
      <c r="D91" s="1">
        <v>380769</v>
      </c>
      <c r="E91" s="2">
        <v>0.18</v>
      </c>
      <c r="F91" s="1">
        <v>39</v>
      </c>
      <c r="G91" s="1">
        <v>18</v>
      </c>
      <c r="H91" s="1">
        <v>28</v>
      </c>
      <c r="I91" s="1">
        <v>354</v>
      </c>
      <c r="J91" s="1">
        <v>30</v>
      </c>
      <c r="K91" s="5">
        <v>0.92</v>
      </c>
    </row>
    <row r="92" spans="2:11" x14ac:dyDescent="0.2">
      <c r="B92" s="47" t="str">
        <f>TEXT(Table3[[#This Row],[Date]],"dddd")</f>
        <v>Sunday</v>
      </c>
      <c r="C92" s="4">
        <v>43555</v>
      </c>
      <c r="D92" s="1">
        <v>398067</v>
      </c>
      <c r="E92" s="2">
        <v>0.19</v>
      </c>
      <c r="F92" s="1">
        <v>36</v>
      </c>
      <c r="G92" s="1">
        <v>17</v>
      </c>
      <c r="H92" s="1">
        <v>29</v>
      </c>
      <c r="I92" s="1">
        <v>363</v>
      </c>
      <c r="J92" s="1">
        <v>37</v>
      </c>
      <c r="K92" s="5">
        <v>0.95</v>
      </c>
    </row>
    <row r="93" spans="2:11" x14ac:dyDescent="0.2">
      <c r="B93" s="48" t="str">
        <f>TEXT(Table3[[#This Row],[Date]],"dddd")</f>
        <v>Monday</v>
      </c>
      <c r="C93" s="4">
        <v>43556</v>
      </c>
      <c r="D93" s="1">
        <v>409072</v>
      </c>
      <c r="E93" s="2">
        <v>0.17</v>
      </c>
      <c r="F93" s="1">
        <v>36</v>
      </c>
      <c r="G93" s="1">
        <v>21</v>
      </c>
      <c r="H93" s="1">
        <v>29</v>
      </c>
      <c r="I93" s="1">
        <v>354</v>
      </c>
      <c r="J93" s="1">
        <v>35</v>
      </c>
      <c r="K93" s="5">
        <v>0.91</v>
      </c>
    </row>
    <row r="94" spans="2:11" x14ac:dyDescent="0.2">
      <c r="B94" s="42" t="str">
        <f>TEXT(Table3[[#This Row],[Date]],"dddd")</f>
        <v>Tuesday</v>
      </c>
      <c r="C94" s="4">
        <v>43557</v>
      </c>
      <c r="D94" s="1">
        <v>385907</v>
      </c>
      <c r="E94" s="2">
        <v>0.19</v>
      </c>
      <c r="F94" s="1">
        <v>35</v>
      </c>
      <c r="G94" s="1">
        <v>22</v>
      </c>
      <c r="H94" s="1">
        <v>25</v>
      </c>
      <c r="I94" s="1">
        <v>383</v>
      </c>
      <c r="J94" s="1">
        <v>33</v>
      </c>
      <c r="K94" s="5">
        <v>0.95</v>
      </c>
    </row>
    <row r="95" spans="2:11" x14ac:dyDescent="0.2">
      <c r="B95" s="43" t="str">
        <f>TEXT(Table3[[#This Row],[Date]],"dddd")</f>
        <v>Wednesday</v>
      </c>
      <c r="C95" s="4">
        <v>43558</v>
      </c>
      <c r="D95" s="1">
        <v>410264</v>
      </c>
      <c r="E95" s="2">
        <v>0.17</v>
      </c>
      <c r="F95" s="1">
        <v>37</v>
      </c>
      <c r="G95" s="1">
        <v>21</v>
      </c>
      <c r="H95" s="1">
        <v>28</v>
      </c>
      <c r="I95" s="1">
        <v>361</v>
      </c>
      <c r="J95" s="1">
        <v>33</v>
      </c>
      <c r="K95" s="5">
        <v>0.91</v>
      </c>
    </row>
    <row r="96" spans="2:11" x14ac:dyDescent="0.2">
      <c r="B96" s="44" t="str">
        <f>TEXT(Table3[[#This Row],[Date]],"dddd")</f>
        <v>Thursday</v>
      </c>
      <c r="C96" s="4">
        <v>43559</v>
      </c>
      <c r="D96" s="1">
        <v>406272</v>
      </c>
      <c r="E96" s="2">
        <v>0.1</v>
      </c>
      <c r="F96" s="1">
        <v>35</v>
      </c>
      <c r="G96" s="1">
        <v>21</v>
      </c>
      <c r="H96" s="1">
        <v>29</v>
      </c>
      <c r="I96" s="1">
        <v>388</v>
      </c>
      <c r="J96" s="1">
        <v>40</v>
      </c>
      <c r="K96" s="5">
        <v>0.92</v>
      </c>
    </row>
    <row r="97" spans="2:11" x14ac:dyDescent="0.2">
      <c r="B97" s="45" t="str">
        <f>TEXT(Table3[[#This Row],[Date]],"dddd")</f>
        <v>Friday</v>
      </c>
      <c r="C97" s="4">
        <v>43560</v>
      </c>
      <c r="D97" s="1">
        <v>388271</v>
      </c>
      <c r="E97" s="2">
        <v>0.18</v>
      </c>
      <c r="F97" s="1">
        <v>34</v>
      </c>
      <c r="G97" s="1">
        <v>17</v>
      </c>
      <c r="H97" s="1">
        <v>28</v>
      </c>
      <c r="I97" s="1">
        <v>361</v>
      </c>
      <c r="J97" s="1">
        <v>36</v>
      </c>
      <c r="K97" s="5">
        <v>0.95</v>
      </c>
    </row>
    <row r="98" spans="2:11" x14ac:dyDescent="0.2">
      <c r="B98" s="46" t="str">
        <f>TEXT(Table3[[#This Row],[Date]],"dddd")</f>
        <v>Saturday</v>
      </c>
      <c r="C98" s="4">
        <v>43561</v>
      </c>
      <c r="D98" s="1">
        <v>403590</v>
      </c>
      <c r="E98" s="2">
        <v>0.17</v>
      </c>
      <c r="F98" s="1">
        <v>30</v>
      </c>
      <c r="G98" s="1">
        <v>18</v>
      </c>
      <c r="H98" s="1">
        <v>25</v>
      </c>
      <c r="I98" s="1">
        <v>363</v>
      </c>
      <c r="J98" s="1">
        <v>30</v>
      </c>
      <c r="K98" s="5">
        <v>0.91</v>
      </c>
    </row>
    <row r="99" spans="2:11" x14ac:dyDescent="0.2">
      <c r="B99" s="47" t="str">
        <f>TEXT(Table3[[#This Row],[Date]],"dddd")</f>
        <v>Sunday</v>
      </c>
      <c r="C99" s="4">
        <v>43562</v>
      </c>
      <c r="D99" s="1">
        <v>403770</v>
      </c>
      <c r="E99" s="2">
        <v>0.18</v>
      </c>
      <c r="F99" s="1">
        <v>37</v>
      </c>
      <c r="G99" s="1">
        <v>22</v>
      </c>
      <c r="H99" s="1">
        <v>27</v>
      </c>
      <c r="I99" s="1">
        <v>391</v>
      </c>
      <c r="J99" s="1">
        <v>31</v>
      </c>
      <c r="K99" s="5">
        <v>0.95</v>
      </c>
    </row>
    <row r="100" spans="2:11" x14ac:dyDescent="0.2">
      <c r="B100" s="48" t="str">
        <f>TEXT(Table3[[#This Row],[Date]],"dddd")</f>
        <v>Monday</v>
      </c>
      <c r="C100" s="4">
        <v>43563</v>
      </c>
      <c r="D100" s="1">
        <v>390761</v>
      </c>
      <c r="E100" s="2">
        <v>0.19</v>
      </c>
      <c r="F100" s="1">
        <v>32</v>
      </c>
      <c r="G100" s="1">
        <v>21</v>
      </c>
      <c r="H100" s="1">
        <v>27</v>
      </c>
      <c r="I100" s="1">
        <v>387</v>
      </c>
      <c r="J100" s="1">
        <v>34</v>
      </c>
      <c r="K100" s="5">
        <v>0.92</v>
      </c>
    </row>
    <row r="101" spans="2:11" x14ac:dyDescent="0.2">
      <c r="B101" s="42" t="str">
        <f>TEXT(Table3[[#This Row],[Date]],"dddd")</f>
        <v>Tuesday</v>
      </c>
      <c r="C101" s="4">
        <v>43564</v>
      </c>
      <c r="D101" s="1">
        <v>395003</v>
      </c>
      <c r="E101" s="2">
        <v>0.19</v>
      </c>
      <c r="F101" s="1">
        <v>34</v>
      </c>
      <c r="G101" s="1">
        <v>22</v>
      </c>
      <c r="H101" s="1">
        <v>25</v>
      </c>
      <c r="I101" s="1">
        <v>400</v>
      </c>
      <c r="J101" s="1">
        <v>34</v>
      </c>
      <c r="K101" s="5">
        <v>0.95</v>
      </c>
    </row>
    <row r="102" spans="2:11" x14ac:dyDescent="0.2">
      <c r="B102" s="43" t="str">
        <f>TEXT(Table3[[#This Row],[Date]],"dddd")</f>
        <v>Wednesday</v>
      </c>
      <c r="C102" s="4">
        <v>43565</v>
      </c>
      <c r="D102" s="1">
        <v>395190</v>
      </c>
      <c r="E102" s="2">
        <v>0.19</v>
      </c>
      <c r="F102" s="1">
        <v>32</v>
      </c>
      <c r="G102" s="1">
        <v>20</v>
      </c>
      <c r="H102" s="1">
        <v>25</v>
      </c>
      <c r="I102" s="1">
        <v>384</v>
      </c>
      <c r="J102" s="1">
        <v>30</v>
      </c>
      <c r="K102" s="5">
        <v>0.95</v>
      </c>
    </row>
    <row r="103" spans="2:11" x14ac:dyDescent="0.2">
      <c r="B103" s="44" t="str">
        <f>TEXT(Table3[[#This Row],[Date]],"dddd")</f>
        <v>Thursday</v>
      </c>
      <c r="C103" s="4">
        <v>43566</v>
      </c>
      <c r="D103" s="1">
        <v>394581</v>
      </c>
      <c r="E103" s="2">
        <v>0.18</v>
      </c>
      <c r="F103" s="1">
        <v>35</v>
      </c>
      <c r="G103" s="1">
        <v>19</v>
      </c>
      <c r="H103" s="1">
        <v>25</v>
      </c>
      <c r="I103" s="1">
        <v>387</v>
      </c>
      <c r="J103" s="1">
        <v>36</v>
      </c>
      <c r="K103" s="5">
        <v>0.91</v>
      </c>
    </row>
    <row r="104" spans="2:11" x14ac:dyDescent="0.2">
      <c r="B104" s="45" t="str">
        <f>TEXT(Table3[[#This Row],[Date]],"dddd")</f>
        <v>Friday</v>
      </c>
      <c r="C104" s="4">
        <v>43567</v>
      </c>
      <c r="D104" s="1">
        <v>406144</v>
      </c>
      <c r="E104" s="2">
        <v>0.17</v>
      </c>
      <c r="F104" s="1">
        <v>32</v>
      </c>
      <c r="G104" s="1">
        <v>17</v>
      </c>
      <c r="H104" s="1">
        <v>28</v>
      </c>
      <c r="I104" s="1">
        <v>360</v>
      </c>
      <c r="J104" s="1">
        <v>32</v>
      </c>
      <c r="K104" s="5">
        <v>0.95</v>
      </c>
    </row>
    <row r="105" spans="2:11" x14ac:dyDescent="0.2">
      <c r="B105" s="46" t="str">
        <f>TEXT(Table3[[#This Row],[Date]],"dddd")</f>
        <v>Saturday</v>
      </c>
      <c r="C105" s="4">
        <v>43568</v>
      </c>
      <c r="D105" s="1">
        <v>381621</v>
      </c>
      <c r="E105" s="2">
        <v>0.17</v>
      </c>
      <c r="F105" s="1">
        <v>31</v>
      </c>
      <c r="G105" s="1">
        <v>21</v>
      </c>
      <c r="H105" s="1">
        <v>25</v>
      </c>
      <c r="I105" s="1">
        <v>366</v>
      </c>
      <c r="J105" s="1">
        <v>32</v>
      </c>
      <c r="K105" s="5">
        <v>0.91</v>
      </c>
    </row>
    <row r="106" spans="2:11" x14ac:dyDescent="0.2">
      <c r="B106" s="47" t="str">
        <f>TEXT(Table3[[#This Row],[Date]],"dddd")</f>
        <v>Sunday</v>
      </c>
      <c r="C106" s="4">
        <v>43569</v>
      </c>
      <c r="D106" s="1">
        <v>396665</v>
      </c>
      <c r="E106" s="2">
        <v>0.17</v>
      </c>
      <c r="F106" s="1">
        <v>38</v>
      </c>
      <c r="G106" s="1">
        <v>22</v>
      </c>
      <c r="H106" s="1">
        <v>29</v>
      </c>
      <c r="I106" s="1">
        <v>395</v>
      </c>
      <c r="J106" s="1">
        <v>35</v>
      </c>
      <c r="K106" s="5">
        <v>0.95</v>
      </c>
    </row>
    <row r="107" spans="2:11" x14ac:dyDescent="0.2">
      <c r="B107" s="48" t="str">
        <f>TEXT(Table3[[#This Row],[Date]],"dddd")</f>
        <v>Monday</v>
      </c>
      <c r="C107" s="4">
        <v>43570</v>
      </c>
      <c r="D107" s="1">
        <v>406139</v>
      </c>
      <c r="E107" s="2">
        <v>0.17</v>
      </c>
      <c r="F107" s="1">
        <v>31</v>
      </c>
      <c r="G107" s="1">
        <v>17</v>
      </c>
      <c r="H107" s="1">
        <v>26</v>
      </c>
      <c r="I107" s="1">
        <v>360</v>
      </c>
      <c r="J107" s="1">
        <v>35</v>
      </c>
      <c r="K107" s="5">
        <v>0.94</v>
      </c>
    </row>
    <row r="108" spans="2:11" x14ac:dyDescent="0.2">
      <c r="B108" s="42" t="str">
        <f>TEXT(Table3[[#This Row],[Date]],"dddd")</f>
        <v>Tuesday</v>
      </c>
      <c r="C108" s="4">
        <v>43571</v>
      </c>
      <c r="D108" s="1">
        <v>400491</v>
      </c>
      <c r="E108" s="2">
        <v>0.18</v>
      </c>
      <c r="F108" s="1">
        <v>33</v>
      </c>
      <c r="G108" s="1">
        <v>22</v>
      </c>
      <c r="H108" s="1">
        <v>25</v>
      </c>
      <c r="I108" s="1">
        <v>394</v>
      </c>
      <c r="J108" s="1">
        <v>30</v>
      </c>
      <c r="K108" s="5">
        <v>0.92</v>
      </c>
    </row>
    <row r="109" spans="2:11" x14ac:dyDescent="0.2">
      <c r="B109" s="43" t="str">
        <f>TEXT(Table3[[#This Row],[Date]],"dddd")</f>
        <v>Wednesday</v>
      </c>
      <c r="C109" s="4">
        <v>43572</v>
      </c>
      <c r="D109" s="1">
        <v>400313</v>
      </c>
      <c r="E109" s="2">
        <v>0.18</v>
      </c>
      <c r="F109" s="1">
        <v>31</v>
      </c>
      <c r="G109" s="1">
        <v>17</v>
      </c>
      <c r="H109" s="1">
        <v>30</v>
      </c>
      <c r="I109" s="1">
        <v>387</v>
      </c>
      <c r="J109" s="1">
        <v>35</v>
      </c>
      <c r="K109" s="5">
        <v>0.92</v>
      </c>
    </row>
    <row r="110" spans="2:11" x14ac:dyDescent="0.2">
      <c r="B110" s="44" t="str">
        <f>TEXT(Table3[[#This Row],[Date]],"dddd")</f>
        <v>Thursday</v>
      </c>
      <c r="C110" s="4">
        <v>43573</v>
      </c>
      <c r="D110" s="1">
        <v>389107</v>
      </c>
      <c r="E110" s="2">
        <v>0.28999999999999998</v>
      </c>
      <c r="F110" s="1">
        <v>32</v>
      </c>
      <c r="G110" s="1">
        <v>18</v>
      </c>
      <c r="H110" s="1">
        <v>28</v>
      </c>
      <c r="I110" s="1">
        <v>364</v>
      </c>
      <c r="J110" s="1">
        <v>40</v>
      </c>
      <c r="K110" s="5">
        <v>0.91</v>
      </c>
    </row>
    <row r="111" spans="2:11" x14ac:dyDescent="0.2">
      <c r="B111" s="45" t="str">
        <f>TEXT(Table3[[#This Row],[Date]],"dddd")</f>
        <v>Friday</v>
      </c>
      <c r="C111" s="4">
        <v>43574</v>
      </c>
      <c r="D111" s="1">
        <v>384879</v>
      </c>
      <c r="E111" s="2">
        <v>0.18</v>
      </c>
      <c r="F111" s="1">
        <v>39</v>
      </c>
      <c r="G111" s="1">
        <v>17</v>
      </c>
      <c r="H111" s="1">
        <v>27</v>
      </c>
      <c r="I111" s="1">
        <v>351</v>
      </c>
      <c r="J111" s="1">
        <v>36</v>
      </c>
      <c r="K111" s="5">
        <v>0.95</v>
      </c>
    </row>
    <row r="112" spans="2:11" x14ac:dyDescent="0.2">
      <c r="B112" s="46" t="str">
        <f>TEXT(Table3[[#This Row],[Date]],"dddd")</f>
        <v>Saturday</v>
      </c>
      <c r="C112" s="4">
        <v>43575</v>
      </c>
      <c r="D112" s="1">
        <v>384256</v>
      </c>
      <c r="E112" s="2">
        <v>0.18</v>
      </c>
      <c r="F112" s="1">
        <v>35</v>
      </c>
      <c r="G112" s="1">
        <v>17</v>
      </c>
      <c r="H112" s="1">
        <v>29</v>
      </c>
      <c r="I112" s="1">
        <v>395</v>
      </c>
      <c r="J112" s="1">
        <v>34</v>
      </c>
      <c r="K112" s="5">
        <v>0.94</v>
      </c>
    </row>
    <row r="113" spans="2:11" x14ac:dyDescent="0.2">
      <c r="B113" s="47" t="str">
        <f>TEXT(Table3[[#This Row],[Date]],"dddd")</f>
        <v>Sunday</v>
      </c>
      <c r="C113" s="4">
        <v>43576</v>
      </c>
      <c r="D113" s="1">
        <v>405625</v>
      </c>
      <c r="E113" s="2">
        <v>0.17</v>
      </c>
      <c r="F113" s="1">
        <v>34</v>
      </c>
      <c r="G113" s="1">
        <v>18</v>
      </c>
      <c r="H113" s="1">
        <v>25</v>
      </c>
      <c r="I113" s="1">
        <v>380</v>
      </c>
      <c r="J113" s="1">
        <v>34</v>
      </c>
      <c r="K113" s="5">
        <v>0.94</v>
      </c>
    </row>
    <row r="114" spans="2:11" x14ac:dyDescent="0.2">
      <c r="B114" s="48" t="str">
        <f>TEXT(Table3[[#This Row],[Date]],"dddd")</f>
        <v>Monday</v>
      </c>
      <c r="C114" s="4">
        <v>43577</v>
      </c>
      <c r="D114" s="1">
        <v>385119</v>
      </c>
      <c r="E114" s="2">
        <v>0.19</v>
      </c>
      <c r="F114" s="1">
        <v>31</v>
      </c>
      <c r="G114" s="1">
        <v>17</v>
      </c>
      <c r="H114" s="1">
        <v>26</v>
      </c>
      <c r="I114" s="1">
        <v>383</v>
      </c>
      <c r="J114" s="1">
        <v>33</v>
      </c>
      <c r="K114" s="5">
        <v>0.95</v>
      </c>
    </row>
    <row r="115" spans="2:11" x14ac:dyDescent="0.2">
      <c r="B115" s="42" t="str">
        <f>TEXT(Table3[[#This Row],[Date]],"dddd")</f>
        <v>Tuesday</v>
      </c>
      <c r="C115" s="4">
        <v>43578</v>
      </c>
      <c r="D115" s="1">
        <v>392946</v>
      </c>
      <c r="E115" s="2">
        <v>0.18</v>
      </c>
      <c r="F115" s="1">
        <v>38</v>
      </c>
      <c r="G115" s="1">
        <v>21</v>
      </c>
      <c r="H115" s="1">
        <v>27</v>
      </c>
      <c r="I115" s="1">
        <v>390</v>
      </c>
      <c r="J115" s="1">
        <v>37</v>
      </c>
      <c r="K115" s="5">
        <v>0.93</v>
      </c>
    </row>
    <row r="116" spans="2:11" x14ac:dyDescent="0.2">
      <c r="B116" s="43" t="str">
        <f>TEXT(Table3[[#This Row],[Date]],"dddd")</f>
        <v>Wednesday</v>
      </c>
      <c r="C116" s="4">
        <v>43579</v>
      </c>
      <c r="D116" s="1">
        <v>394455</v>
      </c>
      <c r="E116" s="2">
        <v>0.17</v>
      </c>
      <c r="F116" s="1">
        <v>37</v>
      </c>
      <c r="G116" s="1">
        <v>18</v>
      </c>
      <c r="H116" s="1">
        <v>25</v>
      </c>
      <c r="I116" s="1">
        <v>383</v>
      </c>
      <c r="J116" s="1">
        <v>39</v>
      </c>
      <c r="K116" s="5">
        <v>0.94</v>
      </c>
    </row>
    <row r="117" spans="2:11" x14ac:dyDescent="0.2">
      <c r="B117" s="44" t="str">
        <f>TEXT(Table3[[#This Row],[Date]],"dddd")</f>
        <v>Thursday</v>
      </c>
      <c r="C117" s="4">
        <v>43580</v>
      </c>
      <c r="D117" s="1">
        <v>393483</v>
      </c>
      <c r="E117" s="2">
        <v>0.17</v>
      </c>
      <c r="F117" s="1">
        <v>30</v>
      </c>
      <c r="G117" s="1">
        <v>17</v>
      </c>
      <c r="H117" s="1">
        <v>28</v>
      </c>
      <c r="I117" s="1">
        <v>383</v>
      </c>
      <c r="J117" s="1">
        <v>38</v>
      </c>
      <c r="K117" s="5">
        <v>0.91</v>
      </c>
    </row>
    <row r="118" spans="2:11" x14ac:dyDescent="0.2">
      <c r="B118" s="45" t="str">
        <f>TEXT(Table3[[#This Row],[Date]],"dddd")</f>
        <v>Friday</v>
      </c>
      <c r="C118" s="4">
        <v>43581</v>
      </c>
      <c r="D118" s="1">
        <v>387973</v>
      </c>
      <c r="E118" s="2">
        <v>0.17</v>
      </c>
      <c r="F118" s="1">
        <v>38</v>
      </c>
      <c r="G118" s="1">
        <v>19</v>
      </c>
      <c r="H118" s="1">
        <v>30</v>
      </c>
      <c r="I118" s="1">
        <v>367</v>
      </c>
      <c r="J118" s="1">
        <v>30</v>
      </c>
      <c r="K118" s="5">
        <v>0.94</v>
      </c>
    </row>
    <row r="119" spans="2:11" x14ac:dyDescent="0.2">
      <c r="B119" s="46" t="str">
        <f>TEXT(Table3[[#This Row],[Date]],"dddd")</f>
        <v>Saturday</v>
      </c>
      <c r="C119" s="4">
        <v>43582</v>
      </c>
      <c r="D119" s="1">
        <v>388059</v>
      </c>
      <c r="E119" s="2">
        <v>0.19</v>
      </c>
      <c r="F119" s="1">
        <v>31</v>
      </c>
      <c r="G119" s="1">
        <v>20</v>
      </c>
      <c r="H119" s="1">
        <v>29</v>
      </c>
      <c r="I119" s="1">
        <v>366</v>
      </c>
      <c r="J119" s="1">
        <v>36</v>
      </c>
      <c r="K119" s="5">
        <v>0.94</v>
      </c>
    </row>
    <row r="120" spans="2:11" x14ac:dyDescent="0.2">
      <c r="B120" s="47" t="str">
        <f>TEXT(Table3[[#This Row],[Date]],"dddd")</f>
        <v>Sunday</v>
      </c>
      <c r="C120" s="4">
        <v>43583</v>
      </c>
      <c r="D120" s="1">
        <v>394554</v>
      </c>
      <c r="E120" s="2">
        <v>0.18</v>
      </c>
      <c r="F120" s="1">
        <v>30</v>
      </c>
      <c r="G120" s="1">
        <v>20</v>
      </c>
      <c r="H120" s="1">
        <v>29</v>
      </c>
      <c r="I120" s="1">
        <v>389</v>
      </c>
      <c r="J120" s="1">
        <v>31</v>
      </c>
      <c r="K120" s="5">
        <v>0.93</v>
      </c>
    </row>
    <row r="121" spans="2:11" x14ac:dyDescent="0.2">
      <c r="B121" s="48" t="str">
        <f>TEXT(Table3[[#This Row],[Date]],"dddd")</f>
        <v>Monday</v>
      </c>
      <c r="C121" s="4">
        <v>43584</v>
      </c>
      <c r="D121" s="1">
        <v>395744</v>
      </c>
      <c r="E121" s="2">
        <v>0.18</v>
      </c>
      <c r="F121" s="1">
        <v>38</v>
      </c>
      <c r="G121" s="1">
        <v>20</v>
      </c>
      <c r="H121" s="1">
        <v>27</v>
      </c>
      <c r="I121" s="1">
        <v>366</v>
      </c>
      <c r="J121" s="1">
        <v>31</v>
      </c>
      <c r="K121" s="5">
        <v>0.91</v>
      </c>
    </row>
    <row r="122" spans="2:11" x14ac:dyDescent="0.2">
      <c r="B122" s="42" t="str">
        <f>TEXT(Table3[[#This Row],[Date]],"dddd")</f>
        <v>Tuesday</v>
      </c>
      <c r="C122" s="4">
        <v>43585</v>
      </c>
      <c r="D122" s="1">
        <v>405172</v>
      </c>
      <c r="E122" s="2">
        <v>0.17</v>
      </c>
      <c r="F122" s="1">
        <v>33</v>
      </c>
      <c r="G122" s="1">
        <v>19</v>
      </c>
      <c r="H122" s="1">
        <v>27</v>
      </c>
      <c r="I122" s="1">
        <v>380</v>
      </c>
      <c r="J122" s="1">
        <v>34</v>
      </c>
      <c r="K122" s="5">
        <v>0.94</v>
      </c>
    </row>
    <row r="123" spans="2:11" x14ac:dyDescent="0.2">
      <c r="B123" s="43" t="str">
        <f>TEXT(Table3[[#This Row],[Date]],"dddd")</f>
        <v>Wednesday</v>
      </c>
      <c r="C123" s="4">
        <v>43586</v>
      </c>
      <c r="D123" s="1">
        <v>410255</v>
      </c>
      <c r="E123" s="2">
        <v>0.18</v>
      </c>
      <c r="F123" s="1">
        <v>40</v>
      </c>
      <c r="G123" s="1">
        <v>18</v>
      </c>
      <c r="H123" s="1">
        <v>27</v>
      </c>
      <c r="I123" s="1">
        <v>378</v>
      </c>
      <c r="J123" s="1">
        <v>35</v>
      </c>
      <c r="K123" s="5">
        <v>0.94</v>
      </c>
    </row>
    <row r="124" spans="2:11" x14ac:dyDescent="0.2">
      <c r="B124" s="44" t="str">
        <f>TEXT(Table3[[#This Row],[Date]],"dddd")</f>
        <v>Thursday</v>
      </c>
      <c r="C124" s="4">
        <v>43587</v>
      </c>
      <c r="D124" s="1">
        <v>390331</v>
      </c>
      <c r="E124" s="2">
        <v>0.19</v>
      </c>
      <c r="F124" s="1">
        <v>31</v>
      </c>
      <c r="G124" s="1">
        <v>18</v>
      </c>
      <c r="H124" s="1">
        <v>30</v>
      </c>
      <c r="I124" s="1">
        <v>378</v>
      </c>
      <c r="J124" s="1">
        <v>36</v>
      </c>
      <c r="K124" s="5">
        <v>0.95</v>
      </c>
    </row>
    <row r="125" spans="2:11" x14ac:dyDescent="0.2">
      <c r="B125" s="45" t="str">
        <f>TEXT(Table3[[#This Row],[Date]],"dddd")</f>
        <v>Friday</v>
      </c>
      <c r="C125" s="4">
        <v>43588</v>
      </c>
      <c r="D125" s="1">
        <v>400375</v>
      </c>
      <c r="E125" s="2">
        <v>0.18</v>
      </c>
      <c r="F125" s="1">
        <v>37</v>
      </c>
      <c r="G125" s="1">
        <v>18</v>
      </c>
      <c r="H125" s="1">
        <v>27</v>
      </c>
      <c r="I125" s="1">
        <v>365</v>
      </c>
      <c r="J125" s="1">
        <v>37</v>
      </c>
      <c r="K125" s="5">
        <v>0.93</v>
      </c>
    </row>
    <row r="126" spans="2:11" x14ac:dyDescent="0.2">
      <c r="B126" s="46" t="str">
        <f>TEXT(Table3[[#This Row],[Date]],"dddd")</f>
        <v>Saturday</v>
      </c>
      <c r="C126" s="4">
        <v>43589</v>
      </c>
      <c r="D126" s="1">
        <v>400472</v>
      </c>
      <c r="E126" s="2">
        <v>0.19</v>
      </c>
      <c r="F126" s="1">
        <v>39</v>
      </c>
      <c r="G126" s="1">
        <v>19</v>
      </c>
      <c r="H126" s="1">
        <v>30</v>
      </c>
      <c r="I126" s="1">
        <v>370</v>
      </c>
      <c r="J126" s="1">
        <v>40</v>
      </c>
      <c r="K126" s="5">
        <v>0.94</v>
      </c>
    </row>
    <row r="127" spans="2:11" x14ac:dyDescent="0.2">
      <c r="B127" s="47" t="str">
        <f>TEXT(Table3[[#This Row],[Date]],"dddd")</f>
        <v>Sunday</v>
      </c>
      <c r="C127" s="4">
        <v>43590</v>
      </c>
      <c r="D127" s="1">
        <v>387617</v>
      </c>
      <c r="E127" s="2">
        <v>0.18</v>
      </c>
      <c r="F127" s="1">
        <v>34</v>
      </c>
      <c r="G127" s="1">
        <v>21</v>
      </c>
      <c r="H127" s="1">
        <v>28</v>
      </c>
      <c r="I127" s="1">
        <v>397</v>
      </c>
      <c r="J127" s="1">
        <v>36</v>
      </c>
      <c r="K127" s="5">
        <v>0.93</v>
      </c>
    </row>
    <row r="128" spans="2:11" x14ac:dyDescent="0.2">
      <c r="B128" s="48" t="str">
        <f>TEXT(Table3[[#This Row],[Date]],"dddd")</f>
        <v>Monday</v>
      </c>
      <c r="C128" s="4">
        <v>43591</v>
      </c>
      <c r="D128" s="1">
        <v>388170</v>
      </c>
      <c r="E128" s="2">
        <v>0.18</v>
      </c>
      <c r="F128" s="1">
        <v>32</v>
      </c>
      <c r="G128" s="1">
        <v>18</v>
      </c>
      <c r="H128" s="1">
        <v>29</v>
      </c>
      <c r="I128" s="1">
        <v>359</v>
      </c>
      <c r="J128" s="1">
        <v>35</v>
      </c>
      <c r="K128" s="5">
        <v>0.93</v>
      </c>
    </row>
    <row r="129" spans="2:11" x14ac:dyDescent="0.2">
      <c r="B129" s="42" t="str">
        <f>TEXT(Table3[[#This Row],[Date]],"dddd")</f>
        <v>Tuesday</v>
      </c>
      <c r="C129" s="4">
        <v>43592</v>
      </c>
      <c r="D129" s="1">
        <v>404780</v>
      </c>
      <c r="E129" s="2">
        <v>0.18</v>
      </c>
      <c r="F129" s="1">
        <v>37</v>
      </c>
      <c r="G129" s="1">
        <v>22</v>
      </c>
      <c r="H129" s="1">
        <v>29</v>
      </c>
      <c r="I129" s="1">
        <v>360</v>
      </c>
      <c r="J129" s="1">
        <v>31</v>
      </c>
      <c r="K129" s="5">
        <v>0.95</v>
      </c>
    </row>
    <row r="130" spans="2:11" x14ac:dyDescent="0.2">
      <c r="B130" s="43" t="str">
        <f>TEXT(Table3[[#This Row],[Date]],"dddd")</f>
        <v>Wednesday</v>
      </c>
      <c r="C130" s="4">
        <v>43593</v>
      </c>
      <c r="D130" s="1">
        <v>384639</v>
      </c>
      <c r="E130" s="2">
        <v>0.17</v>
      </c>
      <c r="F130" s="1">
        <v>35</v>
      </c>
      <c r="G130" s="1">
        <v>20</v>
      </c>
      <c r="H130" s="1">
        <v>29</v>
      </c>
      <c r="I130" s="1">
        <v>390</v>
      </c>
      <c r="J130" s="1">
        <v>38</v>
      </c>
      <c r="K130" s="5">
        <v>0.91</v>
      </c>
    </row>
    <row r="131" spans="2:11" x14ac:dyDescent="0.2">
      <c r="B131" s="44" t="str">
        <f>TEXT(Table3[[#This Row],[Date]],"dddd")</f>
        <v>Thursday</v>
      </c>
      <c r="C131" s="4">
        <v>43594</v>
      </c>
      <c r="D131" s="1">
        <v>403290</v>
      </c>
      <c r="E131" s="2">
        <v>0.18</v>
      </c>
      <c r="F131" s="1">
        <v>32</v>
      </c>
      <c r="G131" s="1">
        <v>19</v>
      </c>
      <c r="H131" s="1">
        <v>26</v>
      </c>
      <c r="I131" s="1">
        <v>385</v>
      </c>
      <c r="J131" s="1">
        <v>40</v>
      </c>
      <c r="K131" s="5">
        <v>0.95</v>
      </c>
    </row>
    <row r="132" spans="2:11" x14ac:dyDescent="0.2">
      <c r="B132" s="45" t="str">
        <f>TEXT(Table3[[#This Row],[Date]],"dddd")</f>
        <v>Friday</v>
      </c>
      <c r="C132" s="4">
        <v>43595</v>
      </c>
      <c r="D132" s="1">
        <v>406517</v>
      </c>
      <c r="E132" s="2">
        <v>0.19</v>
      </c>
      <c r="F132" s="1">
        <v>40</v>
      </c>
      <c r="G132" s="1">
        <v>21</v>
      </c>
      <c r="H132" s="1">
        <v>25</v>
      </c>
      <c r="I132" s="1">
        <v>377</v>
      </c>
      <c r="J132" s="1">
        <v>39</v>
      </c>
      <c r="K132" s="5">
        <v>0.92</v>
      </c>
    </row>
    <row r="133" spans="2:11" x14ac:dyDescent="0.2">
      <c r="B133" s="46" t="str">
        <f>TEXT(Table3[[#This Row],[Date]],"dddd")</f>
        <v>Saturday</v>
      </c>
      <c r="C133" s="4">
        <v>43596</v>
      </c>
      <c r="D133" s="1">
        <v>398563</v>
      </c>
      <c r="E133" s="2">
        <v>0.17</v>
      </c>
      <c r="F133" s="1">
        <v>39</v>
      </c>
      <c r="G133" s="1">
        <v>17</v>
      </c>
      <c r="H133" s="1">
        <v>28</v>
      </c>
      <c r="I133" s="1">
        <v>367</v>
      </c>
      <c r="J133" s="1">
        <v>33</v>
      </c>
      <c r="K133" s="5">
        <v>0.91</v>
      </c>
    </row>
    <row r="134" spans="2:11" x14ac:dyDescent="0.2">
      <c r="B134" s="47" t="str">
        <f>TEXT(Table3[[#This Row],[Date]],"dddd")</f>
        <v>Sunday</v>
      </c>
      <c r="C134" s="4">
        <v>43597</v>
      </c>
      <c r="D134" s="1">
        <v>398790</v>
      </c>
      <c r="E134" s="2">
        <v>0.17</v>
      </c>
      <c r="F134" s="1">
        <v>34</v>
      </c>
      <c r="G134" s="1">
        <v>22</v>
      </c>
      <c r="H134" s="1">
        <v>27</v>
      </c>
      <c r="I134" s="1">
        <v>350</v>
      </c>
      <c r="J134" s="1">
        <v>30</v>
      </c>
      <c r="K134" s="5">
        <v>0.94</v>
      </c>
    </row>
    <row r="135" spans="2:11" x14ac:dyDescent="0.2">
      <c r="B135" s="48" t="str">
        <f>TEXT(Table3[[#This Row],[Date]],"dddd")</f>
        <v>Monday</v>
      </c>
      <c r="C135" s="4">
        <v>43598</v>
      </c>
      <c r="D135" s="1">
        <v>385035</v>
      </c>
      <c r="E135" s="2">
        <v>0.17</v>
      </c>
      <c r="F135" s="1">
        <v>37</v>
      </c>
      <c r="G135" s="1">
        <v>19</v>
      </c>
      <c r="H135" s="1">
        <v>25</v>
      </c>
      <c r="I135" s="1">
        <v>395</v>
      </c>
      <c r="J135" s="1">
        <v>33</v>
      </c>
      <c r="K135" s="5">
        <v>0.93</v>
      </c>
    </row>
    <row r="136" spans="2:11" x14ac:dyDescent="0.2">
      <c r="B136" s="42" t="str">
        <f>TEXT(Table3[[#This Row],[Date]],"dddd")</f>
        <v>Tuesday</v>
      </c>
      <c r="C136" s="4">
        <v>43599</v>
      </c>
      <c r="D136" s="1">
        <v>387454</v>
      </c>
      <c r="E136" s="2">
        <v>0.17</v>
      </c>
      <c r="F136" s="1">
        <v>35</v>
      </c>
      <c r="G136" s="1">
        <v>20</v>
      </c>
      <c r="H136" s="1">
        <v>27</v>
      </c>
      <c r="I136" s="1">
        <v>389</v>
      </c>
      <c r="J136" s="1">
        <v>35</v>
      </c>
      <c r="K136" s="5">
        <v>0.91</v>
      </c>
    </row>
    <row r="137" spans="2:11" x14ac:dyDescent="0.2">
      <c r="B137" s="43" t="str">
        <f>TEXT(Table3[[#This Row],[Date]],"dddd")</f>
        <v>Wednesday</v>
      </c>
      <c r="C137" s="4">
        <v>43600</v>
      </c>
      <c r="D137" s="1">
        <v>381343</v>
      </c>
      <c r="E137" s="2">
        <v>0.17</v>
      </c>
      <c r="F137" s="1">
        <v>37</v>
      </c>
      <c r="G137" s="1">
        <v>20</v>
      </c>
      <c r="H137" s="1">
        <v>29</v>
      </c>
      <c r="I137" s="1">
        <v>399</v>
      </c>
      <c r="J137" s="1">
        <v>36</v>
      </c>
      <c r="K137" s="5">
        <v>0.95</v>
      </c>
    </row>
    <row r="138" spans="2:11" x14ac:dyDescent="0.2">
      <c r="B138" s="44" t="str">
        <f>TEXT(Table3[[#This Row],[Date]],"dddd")</f>
        <v>Thursday</v>
      </c>
      <c r="C138" s="4">
        <v>43601</v>
      </c>
      <c r="D138" s="1">
        <v>382648</v>
      </c>
      <c r="E138" s="2">
        <v>0.17</v>
      </c>
      <c r="F138" s="1">
        <v>37</v>
      </c>
      <c r="G138" s="1">
        <v>22</v>
      </c>
      <c r="H138" s="1">
        <v>26</v>
      </c>
      <c r="I138" s="1">
        <v>390</v>
      </c>
      <c r="J138" s="1">
        <v>39</v>
      </c>
      <c r="K138" s="5">
        <v>0.93</v>
      </c>
    </row>
    <row r="139" spans="2:11" x14ac:dyDescent="0.2">
      <c r="B139" s="45" t="str">
        <f>TEXT(Table3[[#This Row],[Date]],"dddd")</f>
        <v>Friday</v>
      </c>
      <c r="C139" s="4">
        <v>43602</v>
      </c>
      <c r="D139" s="1">
        <v>391140</v>
      </c>
      <c r="E139" s="2">
        <v>0.18</v>
      </c>
      <c r="F139" s="1">
        <v>32</v>
      </c>
      <c r="G139" s="1">
        <v>17</v>
      </c>
      <c r="H139" s="1">
        <v>25</v>
      </c>
      <c r="I139" s="1">
        <v>378</v>
      </c>
      <c r="J139" s="1">
        <v>35</v>
      </c>
      <c r="K139" s="5">
        <v>0.91</v>
      </c>
    </row>
    <row r="140" spans="2:11" x14ac:dyDescent="0.2">
      <c r="B140" s="46" t="str">
        <f>TEXT(Table3[[#This Row],[Date]],"dddd")</f>
        <v>Saturday</v>
      </c>
      <c r="C140" s="4">
        <v>43603</v>
      </c>
      <c r="D140" s="1">
        <v>389840</v>
      </c>
      <c r="E140" s="2">
        <v>0.17</v>
      </c>
      <c r="F140" s="1">
        <v>35</v>
      </c>
      <c r="G140" s="1">
        <v>22</v>
      </c>
      <c r="H140" s="1">
        <v>26</v>
      </c>
      <c r="I140" s="1">
        <v>377</v>
      </c>
      <c r="J140" s="1">
        <v>35</v>
      </c>
      <c r="K140" s="5">
        <v>0.93</v>
      </c>
    </row>
    <row r="141" spans="2:11" x14ac:dyDescent="0.2">
      <c r="B141" s="47" t="str">
        <f>TEXT(Table3[[#This Row],[Date]],"dddd")</f>
        <v>Sunday</v>
      </c>
      <c r="C141" s="4">
        <v>43604</v>
      </c>
      <c r="D141" s="1">
        <v>397741</v>
      </c>
      <c r="E141" s="2">
        <v>0.19</v>
      </c>
      <c r="F141" s="1">
        <v>31</v>
      </c>
      <c r="G141" s="1">
        <v>20</v>
      </c>
      <c r="H141" s="1">
        <v>25</v>
      </c>
      <c r="I141" s="1">
        <v>398</v>
      </c>
      <c r="J141" s="1">
        <v>34</v>
      </c>
      <c r="K141" s="5">
        <v>0.92</v>
      </c>
    </row>
    <row r="142" spans="2:11" x14ac:dyDescent="0.2">
      <c r="B142" s="48" t="str">
        <f>TEXT(Table3[[#This Row],[Date]],"dddd")</f>
        <v>Monday</v>
      </c>
      <c r="C142" s="4">
        <v>43605</v>
      </c>
      <c r="D142" s="1">
        <v>409012</v>
      </c>
      <c r="E142" s="2">
        <v>0.19</v>
      </c>
      <c r="F142" s="1">
        <v>32</v>
      </c>
      <c r="G142" s="1">
        <v>22</v>
      </c>
      <c r="H142" s="1">
        <v>25</v>
      </c>
      <c r="I142" s="1">
        <v>379</v>
      </c>
      <c r="J142" s="1">
        <v>35</v>
      </c>
      <c r="K142" s="5">
        <v>0.93</v>
      </c>
    </row>
    <row r="143" spans="2:11" x14ac:dyDescent="0.2">
      <c r="B143" s="42" t="str">
        <f>TEXT(Table3[[#This Row],[Date]],"dddd")</f>
        <v>Tuesday</v>
      </c>
      <c r="C143" s="4">
        <v>43606</v>
      </c>
      <c r="D143" s="1">
        <v>397624</v>
      </c>
      <c r="E143" s="2">
        <v>0.18</v>
      </c>
      <c r="F143" s="1">
        <v>35</v>
      </c>
      <c r="G143" s="1">
        <v>21</v>
      </c>
      <c r="H143" s="1">
        <v>25</v>
      </c>
      <c r="I143" s="1">
        <v>380</v>
      </c>
      <c r="J143" s="1">
        <v>37</v>
      </c>
      <c r="K143" s="5">
        <v>0.94</v>
      </c>
    </row>
    <row r="144" spans="2:11" x14ac:dyDescent="0.2">
      <c r="B144" s="43" t="str">
        <f>TEXT(Table3[[#This Row],[Date]],"dddd")</f>
        <v>Wednesday</v>
      </c>
      <c r="C144" s="4">
        <v>43607</v>
      </c>
      <c r="D144" s="1">
        <v>387088</v>
      </c>
      <c r="E144" s="2">
        <v>0.18</v>
      </c>
      <c r="F144" s="1">
        <v>35</v>
      </c>
      <c r="G144" s="1">
        <v>17</v>
      </c>
      <c r="H144" s="1">
        <v>25</v>
      </c>
      <c r="I144" s="1">
        <v>398</v>
      </c>
      <c r="J144" s="1">
        <v>37</v>
      </c>
      <c r="K144" s="5">
        <v>0.94</v>
      </c>
    </row>
    <row r="145" spans="2:11" x14ac:dyDescent="0.2">
      <c r="B145" s="44" t="str">
        <f>TEXT(Table3[[#This Row],[Date]],"dddd")</f>
        <v>Thursday</v>
      </c>
      <c r="C145" s="4">
        <v>43608</v>
      </c>
      <c r="D145" s="1">
        <v>388159</v>
      </c>
      <c r="E145" s="2">
        <v>0.17</v>
      </c>
      <c r="F145" s="1">
        <v>38</v>
      </c>
      <c r="G145" s="1">
        <v>22</v>
      </c>
      <c r="H145" s="1">
        <v>26</v>
      </c>
      <c r="I145" s="1">
        <v>391</v>
      </c>
      <c r="J145" s="1">
        <v>33</v>
      </c>
      <c r="K145" s="5">
        <v>0.93</v>
      </c>
    </row>
    <row r="146" spans="2:11" x14ac:dyDescent="0.2">
      <c r="B146" s="45" t="str">
        <f>TEXT(Table3[[#This Row],[Date]],"dddd")</f>
        <v>Friday</v>
      </c>
      <c r="C146" s="4">
        <v>43609</v>
      </c>
      <c r="D146" s="1">
        <v>403534</v>
      </c>
      <c r="E146" s="2">
        <v>0.17</v>
      </c>
      <c r="F146" s="1">
        <v>34</v>
      </c>
      <c r="G146" s="1">
        <v>22</v>
      </c>
      <c r="H146" s="1">
        <v>26</v>
      </c>
      <c r="I146" s="1">
        <v>386</v>
      </c>
      <c r="J146" s="1">
        <v>35</v>
      </c>
      <c r="K146" s="5">
        <v>0.92</v>
      </c>
    </row>
    <row r="147" spans="2:11" x14ac:dyDescent="0.2">
      <c r="B147" s="46" t="str">
        <f>TEXT(Table3[[#This Row],[Date]],"dddd")</f>
        <v>Saturday</v>
      </c>
      <c r="C147" s="4">
        <v>43610</v>
      </c>
      <c r="D147" s="1">
        <v>398544</v>
      </c>
      <c r="E147" s="2">
        <v>0.19</v>
      </c>
      <c r="F147" s="1">
        <v>31</v>
      </c>
      <c r="G147" s="1">
        <v>19</v>
      </c>
      <c r="H147" s="1">
        <v>30</v>
      </c>
      <c r="I147" s="1">
        <v>396</v>
      </c>
      <c r="J147" s="1">
        <v>37</v>
      </c>
      <c r="K147" s="5">
        <v>0.95</v>
      </c>
    </row>
    <row r="148" spans="2:11" x14ac:dyDescent="0.2">
      <c r="B148" s="47" t="str">
        <f>TEXT(Table3[[#This Row],[Date]],"dddd")</f>
        <v>Sunday</v>
      </c>
      <c r="C148" s="4">
        <v>43611</v>
      </c>
      <c r="D148" s="1">
        <v>401029</v>
      </c>
      <c r="E148" s="2">
        <v>0.18</v>
      </c>
      <c r="F148" s="1">
        <v>35</v>
      </c>
      <c r="G148" s="1">
        <v>18</v>
      </c>
      <c r="H148" s="1">
        <v>30</v>
      </c>
      <c r="I148" s="1">
        <v>354</v>
      </c>
      <c r="J148" s="1">
        <v>33</v>
      </c>
      <c r="K148" s="5">
        <v>0.91</v>
      </c>
    </row>
    <row r="149" spans="2:11" x14ac:dyDescent="0.2">
      <c r="B149" s="48" t="str">
        <f>TEXT(Table3[[#This Row],[Date]],"dddd")</f>
        <v>Monday</v>
      </c>
      <c r="C149" s="4">
        <v>43612</v>
      </c>
      <c r="D149" s="1">
        <v>384455</v>
      </c>
      <c r="E149" s="2">
        <v>0.17</v>
      </c>
      <c r="F149" s="1">
        <v>40</v>
      </c>
      <c r="G149" s="1">
        <v>18</v>
      </c>
      <c r="H149" s="1">
        <v>29</v>
      </c>
      <c r="I149" s="1">
        <v>396</v>
      </c>
      <c r="J149" s="1">
        <v>31</v>
      </c>
      <c r="K149" s="5">
        <v>0.91</v>
      </c>
    </row>
    <row r="150" spans="2:11" x14ac:dyDescent="0.2">
      <c r="B150" s="42" t="str">
        <f>TEXT(Table3[[#This Row],[Date]],"dddd")</f>
        <v>Tuesday</v>
      </c>
      <c r="C150" s="4">
        <v>43613</v>
      </c>
      <c r="D150" s="1">
        <v>402546</v>
      </c>
      <c r="E150" s="2">
        <v>0.18</v>
      </c>
      <c r="F150" s="1">
        <v>39</v>
      </c>
      <c r="G150" s="1">
        <v>19</v>
      </c>
      <c r="H150" s="1">
        <v>25</v>
      </c>
      <c r="I150" s="1">
        <v>395</v>
      </c>
      <c r="J150" s="1">
        <v>35</v>
      </c>
      <c r="K150" s="5">
        <v>0.92</v>
      </c>
    </row>
    <row r="151" spans="2:11" x14ac:dyDescent="0.2">
      <c r="B151" s="43" t="str">
        <f>TEXT(Table3[[#This Row],[Date]],"dddd")</f>
        <v>Wednesday</v>
      </c>
      <c r="C151" s="4">
        <v>43614</v>
      </c>
      <c r="D151" s="1">
        <v>405545</v>
      </c>
      <c r="E151" s="2">
        <v>0.18</v>
      </c>
      <c r="F151" s="1">
        <v>39</v>
      </c>
      <c r="G151" s="1">
        <v>18</v>
      </c>
      <c r="H151" s="1">
        <v>28</v>
      </c>
      <c r="I151" s="1">
        <v>352</v>
      </c>
      <c r="J151" s="1">
        <v>32</v>
      </c>
      <c r="K151" s="5">
        <v>0.93</v>
      </c>
    </row>
    <row r="152" spans="2:11" x14ac:dyDescent="0.2">
      <c r="B152" s="44" t="str">
        <f>TEXT(Table3[[#This Row],[Date]],"dddd")</f>
        <v>Thursday</v>
      </c>
      <c r="C152" s="4">
        <v>43615</v>
      </c>
      <c r="D152" s="1">
        <v>389665</v>
      </c>
      <c r="E152" s="2">
        <v>0.19</v>
      </c>
      <c r="F152" s="1">
        <v>30</v>
      </c>
      <c r="G152" s="1">
        <v>18</v>
      </c>
      <c r="H152" s="1">
        <v>27</v>
      </c>
      <c r="I152" s="1">
        <v>379</v>
      </c>
      <c r="J152" s="1">
        <v>38</v>
      </c>
      <c r="K152" s="5">
        <v>0.91</v>
      </c>
    </row>
    <row r="153" spans="2:11" x14ac:dyDescent="0.2">
      <c r="B153" s="45" t="str">
        <f>TEXT(Table3[[#This Row],[Date]],"dddd")</f>
        <v>Friday</v>
      </c>
      <c r="C153" s="4">
        <v>43616</v>
      </c>
      <c r="D153" s="1">
        <v>384789</v>
      </c>
      <c r="E153" s="2">
        <v>0.18</v>
      </c>
      <c r="F153" s="1">
        <v>34</v>
      </c>
      <c r="G153" s="1">
        <v>19</v>
      </c>
      <c r="H153" s="1">
        <v>30</v>
      </c>
      <c r="I153" s="1">
        <v>381</v>
      </c>
      <c r="J153" s="1">
        <v>31</v>
      </c>
      <c r="K153" s="5">
        <v>0.95</v>
      </c>
    </row>
    <row r="154" spans="2:11" x14ac:dyDescent="0.2">
      <c r="B154" s="46" t="str">
        <f>TEXT(Table3[[#This Row],[Date]],"dddd")</f>
        <v>Saturday</v>
      </c>
      <c r="C154" s="4">
        <v>43617</v>
      </c>
      <c r="D154" s="1">
        <v>406453</v>
      </c>
      <c r="E154" s="2">
        <v>0.17</v>
      </c>
      <c r="F154" s="1">
        <v>34</v>
      </c>
      <c r="G154" s="1">
        <v>21</v>
      </c>
      <c r="H154" s="1">
        <v>26</v>
      </c>
      <c r="I154" s="1">
        <v>358</v>
      </c>
      <c r="J154" s="1">
        <v>36</v>
      </c>
      <c r="K154" s="5">
        <v>0.93</v>
      </c>
    </row>
    <row r="155" spans="2:11" x14ac:dyDescent="0.2">
      <c r="B155" s="47" t="str">
        <f>TEXT(Table3[[#This Row],[Date]],"dddd")</f>
        <v>Sunday</v>
      </c>
      <c r="C155" s="4">
        <v>43618</v>
      </c>
      <c r="D155" s="1">
        <v>405943</v>
      </c>
      <c r="E155" s="2">
        <v>0.18</v>
      </c>
      <c r="F155" s="1">
        <v>31</v>
      </c>
      <c r="G155" s="1">
        <v>19</v>
      </c>
      <c r="H155" s="1">
        <v>29</v>
      </c>
      <c r="I155" s="1">
        <v>366</v>
      </c>
      <c r="J155" s="1">
        <v>37</v>
      </c>
      <c r="K155" s="5">
        <v>0.93</v>
      </c>
    </row>
    <row r="156" spans="2:11" x14ac:dyDescent="0.2">
      <c r="B156" s="48" t="str">
        <f>TEXT(Table3[[#This Row],[Date]],"dddd")</f>
        <v>Monday</v>
      </c>
      <c r="C156" s="4">
        <v>43619</v>
      </c>
      <c r="D156" s="1">
        <v>400538</v>
      </c>
      <c r="E156" s="2">
        <v>0.18</v>
      </c>
      <c r="F156" s="1">
        <v>30</v>
      </c>
      <c r="G156" s="1">
        <v>19</v>
      </c>
      <c r="H156" s="1">
        <v>29</v>
      </c>
      <c r="I156" s="1">
        <v>389</v>
      </c>
      <c r="J156" s="1">
        <v>36</v>
      </c>
      <c r="K156" s="5">
        <v>0.95</v>
      </c>
    </row>
    <row r="157" spans="2:11" x14ac:dyDescent="0.2">
      <c r="B157" s="42" t="str">
        <f>TEXT(Table3[[#This Row],[Date]],"dddd")</f>
        <v>Tuesday</v>
      </c>
      <c r="C157" s="4">
        <v>43620</v>
      </c>
      <c r="D157" s="1">
        <v>395075</v>
      </c>
      <c r="E157" s="2">
        <v>0.17</v>
      </c>
      <c r="F157" s="1">
        <v>30</v>
      </c>
      <c r="G157" s="1">
        <v>17</v>
      </c>
      <c r="H157" s="1">
        <v>25</v>
      </c>
      <c r="I157" s="1">
        <v>389</v>
      </c>
      <c r="J157" s="1">
        <v>33</v>
      </c>
      <c r="K157" s="5">
        <v>0.95</v>
      </c>
    </row>
    <row r="158" spans="2:11" x14ac:dyDescent="0.2">
      <c r="B158" s="43" t="str">
        <f>TEXT(Table3[[#This Row],[Date]],"dddd")</f>
        <v>Wednesday</v>
      </c>
      <c r="C158" s="4">
        <v>43621</v>
      </c>
      <c r="D158" s="1">
        <v>389074</v>
      </c>
      <c r="E158" s="2">
        <v>0.18</v>
      </c>
      <c r="F158" s="1">
        <v>30</v>
      </c>
      <c r="G158" s="1">
        <v>21</v>
      </c>
      <c r="H158" s="1">
        <v>30</v>
      </c>
      <c r="I158" s="1">
        <v>375</v>
      </c>
      <c r="J158" s="1">
        <v>36</v>
      </c>
      <c r="K158" s="5">
        <v>0.94</v>
      </c>
    </row>
    <row r="159" spans="2:11" x14ac:dyDescent="0.2">
      <c r="B159" s="44" t="str">
        <f>TEXT(Table3[[#This Row],[Date]],"dddd")</f>
        <v>Thursday</v>
      </c>
      <c r="C159" s="4">
        <v>43622</v>
      </c>
      <c r="D159" s="1">
        <v>402050</v>
      </c>
      <c r="E159" s="2">
        <v>0.17</v>
      </c>
      <c r="F159" s="1">
        <v>40</v>
      </c>
      <c r="G159" s="1">
        <v>18</v>
      </c>
      <c r="H159" s="1">
        <v>30</v>
      </c>
      <c r="I159" s="1">
        <v>379</v>
      </c>
      <c r="J159" s="1">
        <v>38</v>
      </c>
      <c r="K159" s="5">
        <v>0.95</v>
      </c>
    </row>
    <row r="160" spans="2:11" x14ac:dyDescent="0.2">
      <c r="B160" s="45" t="str">
        <f>TEXT(Table3[[#This Row],[Date]],"dddd")</f>
        <v>Friday</v>
      </c>
      <c r="C160" s="4">
        <v>43623</v>
      </c>
      <c r="D160" s="1">
        <v>390178</v>
      </c>
      <c r="E160" s="2">
        <v>0.19</v>
      </c>
      <c r="F160" s="1">
        <v>35</v>
      </c>
      <c r="G160" s="1">
        <v>21</v>
      </c>
      <c r="H160" s="1">
        <v>25</v>
      </c>
      <c r="I160" s="1">
        <v>391</v>
      </c>
      <c r="J160" s="1">
        <v>35</v>
      </c>
      <c r="K160" s="5">
        <v>0.95</v>
      </c>
    </row>
    <row r="161" spans="2:11" x14ac:dyDescent="0.2">
      <c r="B161" s="46" t="str">
        <f>TEXT(Table3[[#This Row],[Date]],"dddd")</f>
        <v>Saturday</v>
      </c>
      <c r="C161" s="4">
        <v>43624</v>
      </c>
      <c r="D161" s="1">
        <v>407570</v>
      </c>
      <c r="E161" s="2">
        <v>0.19</v>
      </c>
      <c r="F161" s="1">
        <v>35</v>
      </c>
      <c r="G161" s="1">
        <v>17</v>
      </c>
      <c r="H161" s="1">
        <v>29</v>
      </c>
      <c r="I161" s="1">
        <v>388</v>
      </c>
      <c r="J161" s="1">
        <v>30</v>
      </c>
      <c r="K161" s="5">
        <v>0.93</v>
      </c>
    </row>
    <row r="162" spans="2:11" x14ac:dyDescent="0.2">
      <c r="B162" s="47" t="str">
        <f>TEXT(Table3[[#This Row],[Date]],"dddd")</f>
        <v>Sunday</v>
      </c>
      <c r="C162" s="4">
        <v>43625</v>
      </c>
      <c r="D162" s="1">
        <v>400094</v>
      </c>
      <c r="E162" s="2">
        <v>0.18</v>
      </c>
      <c r="F162" s="1">
        <v>35</v>
      </c>
      <c r="G162" s="1">
        <v>22</v>
      </c>
      <c r="H162" s="1">
        <v>26</v>
      </c>
      <c r="I162" s="1">
        <v>364</v>
      </c>
      <c r="J162" s="1">
        <v>34</v>
      </c>
      <c r="K162" s="5">
        <v>0.95</v>
      </c>
    </row>
    <row r="163" spans="2:11" x14ac:dyDescent="0.2">
      <c r="B163" s="48" t="str">
        <f>TEXT(Table3[[#This Row],[Date]],"dddd")</f>
        <v>Monday</v>
      </c>
      <c r="C163" s="4">
        <v>43626</v>
      </c>
      <c r="D163" s="1">
        <v>392606</v>
      </c>
      <c r="E163" s="2">
        <v>0.17</v>
      </c>
      <c r="F163" s="1">
        <v>37</v>
      </c>
      <c r="G163" s="1">
        <v>21</v>
      </c>
      <c r="H163" s="1">
        <v>30</v>
      </c>
      <c r="I163" s="1">
        <v>397</v>
      </c>
      <c r="J163" s="1">
        <v>35</v>
      </c>
      <c r="K163" s="5">
        <v>0.91</v>
      </c>
    </row>
    <row r="164" spans="2:11" x14ac:dyDescent="0.2">
      <c r="B164" s="42" t="str">
        <f>TEXT(Table3[[#This Row],[Date]],"dddd")</f>
        <v>Tuesday</v>
      </c>
      <c r="C164" s="4">
        <v>43627</v>
      </c>
      <c r="D164" s="1">
        <v>390751</v>
      </c>
      <c r="E164" s="2">
        <v>0.17</v>
      </c>
      <c r="F164" s="1">
        <v>31</v>
      </c>
      <c r="G164" s="1">
        <v>17</v>
      </c>
      <c r="H164" s="1">
        <v>26</v>
      </c>
      <c r="I164" s="1">
        <v>354</v>
      </c>
      <c r="J164" s="1">
        <v>31</v>
      </c>
      <c r="K164" s="5">
        <v>0.94</v>
      </c>
    </row>
    <row r="165" spans="2:11" x14ac:dyDescent="0.2">
      <c r="B165" s="43" t="str">
        <f>TEXT(Table3[[#This Row],[Date]],"dddd")</f>
        <v>Wednesday</v>
      </c>
      <c r="C165" s="4">
        <v>43628</v>
      </c>
      <c r="D165" s="1">
        <v>398995</v>
      </c>
      <c r="E165" s="2">
        <v>0.17</v>
      </c>
      <c r="F165" s="1">
        <v>36</v>
      </c>
      <c r="G165" s="1">
        <v>21</v>
      </c>
      <c r="H165" s="1">
        <v>30</v>
      </c>
      <c r="I165" s="1">
        <v>400</v>
      </c>
      <c r="J165" s="1">
        <v>32</v>
      </c>
      <c r="K165" s="5">
        <v>0.95</v>
      </c>
    </row>
    <row r="166" spans="2:11" x14ac:dyDescent="0.2">
      <c r="B166" s="44" t="str">
        <f>TEXT(Table3[[#This Row],[Date]],"dddd")</f>
        <v>Thursday</v>
      </c>
      <c r="C166" s="4">
        <v>43629</v>
      </c>
      <c r="D166" s="1">
        <v>407670</v>
      </c>
      <c r="E166" s="2">
        <v>0.17</v>
      </c>
      <c r="F166" s="1">
        <v>36</v>
      </c>
      <c r="G166" s="1">
        <v>17</v>
      </c>
      <c r="H166" s="1">
        <v>30</v>
      </c>
      <c r="I166" s="1">
        <v>399</v>
      </c>
      <c r="J166" s="1">
        <v>31</v>
      </c>
      <c r="K166" s="5">
        <v>0.92</v>
      </c>
    </row>
    <row r="167" spans="2:11" x14ac:dyDescent="0.2">
      <c r="B167" s="45" t="str">
        <f>TEXT(Table3[[#This Row],[Date]],"dddd")</f>
        <v>Friday</v>
      </c>
      <c r="C167" s="4">
        <v>43630</v>
      </c>
      <c r="D167" s="1">
        <v>404518</v>
      </c>
      <c r="E167" s="2">
        <v>0.18</v>
      </c>
      <c r="F167" s="1">
        <v>36</v>
      </c>
      <c r="G167" s="1">
        <v>20</v>
      </c>
      <c r="H167" s="1">
        <v>30</v>
      </c>
      <c r="I167" s="1">
        <v>393</v>
      </c>
      <c r="J167" s="1">
        <v>35</v>
      </c>
      <c r="K167" s="5">
        <v>0.94</v>
      </c>
    </row>
    <row r="168" spans="2:11" x14ac:dyDescent="0.2">
      <c r="B168" s="46" t="str">
        <f>TEXT(Table3[[#This Row],[Date]],"dddd")</f>
        <v>Saturday</v>
      </c>
      <c r="C168" s="4">
        <v>43631</v>
      </c>
      <c r="D168" s="1">
        <v>407641</v>
      </c>
      <c r="E168" s="2">
        <v>0.17</v>
      </c>
      <c r="F168" s="1">
        <v>38</v>
      </c>
      <c r="G168" s="1">
        <v>22</v>
      </c>
      <c r="H168" s="1">
        <v>27</v>
      </c>
      <c r="I168" s="1">
        <v>357</v>
      </c>
      <c r="J168" s="1">
        <v>30</v>
      </c>
      <c r="K168" s="5">
        <v>0.91</v>
      </c>
    </row>
    <row r="169" spans="2:11" x14ac:dyDescent="0.2">
      <c r="B169" s="47" t="str">
        <f>TEXT(Table3[[#This Row],[Date]],"dddd")</f>
        <v>Sunday</v>
      </c>
      <c r="C169" s="4">
        <v>43632</v>
      </c>
      <c r="D169" s="1">
        <v>386588</v>
      </c>
      <c r="E169" s="2">
        <v>0.19</v>
      </c>
      <c r="F169" s="1">
        <v>31</v>
      </c>
      <c r="G169" s="1">
        <v>21</v>
      </c>
      <c r="H169" s="1">
        <v>27</v>
      </c>
      <c r="I169" s="1">
        <v>385</v>
      </c>
      <c r="J169" s="1">
        <v>34</v>
      </c>
      <c r="K169" s="5">
        <v>0.93</v>
      </c>
    </row>
    <row r="170" spans="2:11" x14ac:dyDescent="0.2">
      <c r="B170" s="48" t="str">
        <f>TEXT(Table3[[#This Row],[Date]],"dddd")</f>
        <v>Monday</v>
      </c>
      <c r="C170" s="4">
        <v>43633</v>
      </c>
      <c r="D170" s="1">
        <v>388917</v>
      </c>
      <c r="E170" s="2">
        <v>0.17</v>
      </c>
      <c r="F170" s="1">
        <v>30</v>
      </c>
      <c r="G170" s="1">
        <v>18</v>
      </c>
      <c r="H170" s="1">
        <v>26</v>
      </c>
      <c r="I170" s="1">
        <v>350</v>
      </c>
      <c r="J170" s="1">
        <v>32</v>
      </c>
      <c r="K170" s="5">
        <v>0.93</v>
      </c>
    </row>
    <row r="171" spans="2:11" x14ac:dyDescent="0.2">
      <c r="B171" s="42" t="str">
        <f>TEXT(Table3[[#This Row],[Date]],"dddd")</f>
        <v>Tuesday</v>
      </c>
      <c r="C171" s="4">
        <v>43634</v>
      </c>
      <c r="D171" s="1">
        <v>398356</v>
      </c>
      <c r="E171" s="2">
        <v>0.19</v>
      </c>
      <c r="F171" s="1">
        <v>40</v>
      </c>
      <c r="G171" s="1">
        <v>19</v>
      </c>
      <c r="H171" s="1">
        <v>25</v>
      </c>
      <c r="I171" s="1">
        <v>397</v>
      </c>
      <c r="J171" s="1">
        <v>40</v>
      </c>
      <c r="K171" s="5">
        <v>0.93</v>
      </c>
    </row>
    <row r="172" spans="2:11" x14ac:dyDescent="0.2">
      <c r="B172" s="43" t="str">
        <f>TEXT(Table3[[#This Row],[Date]],"dddd")</f>
        <v>Wednesday</v>
      </c>
      <c r="C172" s="4">
        <v>43635</v>
      </c>
      <c r="D172" s="1">
        <v>406848</v>
      </c>
      <c r="E172" s="2">
        <v>0.18</v>
      </c>
      <c r="F172" s="1">
        <v>32</v>
      </c>
      <c r="G172" s="1">
        <v>19</v>
      </c>
      <c r="H172" s="1">
        <v>27</v>
      </c>
      <c r="I172" s="1">
        <v>370</v>
      </c>
      <c r="J172" s="1">
        <v>39</v>
      </c>
      <c r="K172" s="5">
        <v>0.94</v>
      </c>
    </row>
    <row r="173" spans="2:11" x14ac:dyDescent="0.2">
      <c r="B173" s="44" t="str">
        <f>TEXT(Table3[[#This Row],[Date]],"dddd")</f>
        <v>Thursday</v>
      </c>
      <c r="C173" s="4">
        <v>43636</v>
      </c>
      <c r="D173" s="1">
        <v>381025</v>
      </c>
      <c r="E173" s="2">
        <v>0.17</v>
      </c>
      <c r="F173" s="1">
        <v>34</v>
      </c>
      <c r="G173" s="1">
        <v>19</v>
      </c>
      <c r="H173" s="1">
        <v>25</v>
      </c>
      <c r="I173" s="1">
        <v>393</v>
      </c>
      <c r="J173" s="1">
        <v>38</v>
      </c>
      <c r="K173" s="5">
        <v>0.91</v>
      </c>
    </row>
    <row r="174" spans="2:11" x14ac:dyDescent="0.2">
      <c r="B174" s="45" t="str">
        <f>TEXT(Table3[[#This Row],[Date]],"dddd")</f>
        <v>Friday</v>
      </c>
      <c r="C174" s="4">
        <v>43637</v>
      </c>
      <c r="D174" s="1">
        <v>382419</v>
      </c>
      <c r="E174" s="2">
        <v>0.17</v>
      </c>
      <c r="F174" s="1">
        <v>36</v>
      </c>
      <c r="G174" s="1">
        <v>17</v>
      </c>
      <c r="H174" s="1">
        <v>30</v>
      </c>
      <c r="I174" s="1">
        <v>362</v>
      </c>
      <c r="J174" s="1">
        <v>36</v>
      </c>
      <c r="K174" s="5">
        <v>0.95</v>
      </c>
    </row>
    <row r="175" spans="2:11" x14ac:dyDescent="0.2">
      <c r="B175" s="46" t="str">
        <f>TEXT(Table3[[#This Row],[Date]],"dddd")</f>
        <v>Saturday</v>
      </c>
      <c r="C175" s="4">
        <v>43638</v>
      </c>
      <c r="D175" s="1">
        <v>389769</v>
      </c>
      <c r="E175" s="2">
        <v>0.17</v>
      </c>
      <c r="F175" s="1">
        <v>36</v>
      </c>
      <c r="G175" s="1">
        <v>21</v>
      </c>
      <c r="H175" s="1">
        <v>26</v>
      </c>
      <c r="I175" s="1">
        <v>366</v>
      </c>
      <c r="J175" s="1">
        <v>36</v>
      </c>
      <c r="K175" s="5">
        <v>0.93</v>
      </c>
    </row>
    <row r="176" spans="2:11" x14ac:dyDescent="0.2">
      <c r="B176" s="47" t="str">
        <f>TEXT(Table3[[#This Row],[Date]],"dddd")</f>
        <v>Sunday</v>
      </c>
      <c r="C176" s="4">
        <v>43639</v>
      </c>
      <c r="D176" s="1">
        <v>382119</v>
      </c>
      <c r="E176" s="2">
        <v>0.18</v>
      </c>
      <c r="F176" s="1">
        <v>33</v>
      </c>
      <c r="G176" s="1">
        <v>21</v>
      </c>
      <c r="H176" s="1">
        <v>27</v>
      </c>
      <c r="I176" s="1">
        <v>393</v>
      </c>
      <c r="J176" s="1">
        <v>40</v>
      </c>
      <c r="K176" s="5">
        <v>0.91</v>
      </c>
    </row>
    <row r="177" spans="2:11" x14ac:dyDescent="0.2">
      <c r="B177" s="48" t="str">
        <f>TEXT(Table3[[#This Row],[Date]],"dddd")</f>
        <v>Monday</v>
      </c>
      <c r="C177" s="4">
        <v>43640</v>
      </c>
      <c r="D177" s="1">
        <v>382070</v>
      </c>
      <c r="E177" s="2">
        <v>0.19</v>
      </c>
      <c r="F177" s="1">
        <v>32</v>
      </c>
      <c r="G177" s="1">
        <v>22</v>
      </c>
      <c r="H177" s="1">
        <v>30</v>
      </c>
      <c r="I177" s="1">
        <v>391</v>
      </c>
      <c r="J177" s="1">
        <v>31</v>
      </c>
      <c r="K177" s="5">
        <v>0.93</v>
      </c>
    </row>
    <row r="178" spans="2:11" x14ac:dyDescent="0.2">
      <c r="B178" s="42" t="str">
        <f>TEXT(Table3[[#This Row],[Date]],"dddd")</f>
        <v>Tuesday</v>
      </c>
      <c r="C178" s="4">
        <v>43641</v>
      </c>
      <c r="D178" s="1">
        <v>399302</v>
      </c>
      <c r="E178" s="2">
        <v>0.17</v>
      </c>
      <c r="F178" s="1">
        <v>33</v>
      </c>
      <c r="G178" s="1">
        <v>21</v>
      </c>
      <c r="H178" s="1">
        <v>28</v>
      </c>
      <c r="I178" s="1">
        <v>359</v>
      </c>
      <c r="J178" s="1">
        <v>34</v>
      </c>
      <c r="K178" s="5">
        <v>0.95</v>
      </c>
    </row>
    <row r="179" spans="2:11" x14ac:dyDescent="0.2">
      <c r="B179" s="43" t="str">
        <f>TEXT(Table3[[#This Row],[Date]],"dddd")</f>
        <v>Wednesday</v>
      </c>
      <c r="C179" s="4">
        <v>43642</v>
      </c>
      <c r="D179" s="1">
        <v>390068</v>
      </c>
      <c r="E179" s="2">
        <v>0.18</v>
      </c>
      <c r="F179" s="1">
        <v>38</v>
      </c>
      <c r="G179" s="1">
        <v>22</v>
      </c>
      <c r="H179" s="1">
        <v>30</v>
      </c>
      <c r="I179" s="1">
        <v>365</v>
      </c>
      <c r="J179" s="1">
        <v>31</v>
      </c>
      <c r="K179" s="5">
        <v>0.92</v>
      </c>
    </row>
    <row r="180" spans="2:11" x14ac:dyDescent="0.2">
      <c r="B180" s="44" t="str">
        <f>TEXT(Table3[[#This Row],[Date]],"dddd")</f>
        <v>Thursday</v>
      </c>
      <c r="C180" s="4">
        <v>43643</v>
      </c>
      <c r="D180" s="1">
        <v>399922</v>
      </c>
      <c r="E180" s="2">
        <v>0.19</v>
      </c>
      <c r="F180" s="1">
        <v>31</v>
      </c>
      <c r="G180" s="1">
        <v>17</v>
      </c>
      <c r="H180" s="1">
        <v>30</v>
      </c>
      <c r="I180" s="1">
        <v>355</v>
      </c>
      <c r="J180" s="1">
        <v>35</v>
      </c>
      <c r="K180" s="5">
        <v>0.91</v>
      </c>
    </row>
    <row r="181" spans="2:11" x14ac:dyDescent="0.2">
      <c r="B181" s="45" t="str">
        <f>TEXT(Table3[[#This Row],[Date]],"dddd")</f>
        <v>Friday</v>
      </c>
      <c r="C181" s="4">
        <v>43644</v>
      </c>
      <c r="D181" s="1">
        <v>401728</v>
      </c>
      <c r="E181" s="2">
        <v>0.17</v>
      </c>
      <c r="F181" s="1">
        <v>31</v>
      </c>
      <c r="G181" s="1">
        <v>18</v>
      </c>
      <c r="H181" s="1">
        <v>25</v>
      </c>
      <c r="I181" s="1">
        <v>400</v>
      </c>
      <c r="J181" s="1">
        <v>37</v>
      </c>
      <c r="K181" s="5">
        <v>0.92</v>
      </c>
    </row>
    <row r="182" spans="2:11" x14ac:dyDescent="0.2">
      <c r="B182" s="46" t="str">
        <f>TEXT(Table3[[#This Row],[Date]],"dddd")</f>
        <v>Saturday</v>
      </c>
      <c r="C182" s="4">
        <v>43645</v>
      </c>
      <c r="D182" s="1">
        <v>397499</v>
      </c>
      <c r="E182" s="2">
        <v>0.18</v>
      </c>
      <c r="F182" s="1">
        <v>38</v>
      </c>
      <c r="G182" s="1">
        <v>22</v>
      </c>
      <c r="H182" s="1">
        <v>29</v>
      </c>
      <c r="I182" s="1">
        <v>374</v>
      </c>
      <c r="J182" s="1">
        <v>35</v>
      </c>
      <c r="K182" s="5">
        <v>0.92</v>
      </c>
    </row>
    <row r="183" spans="2:11" x14ac:dyDescent="0.2">
      <c r="B183" s="47" t="str">
        <f>TEXT(Table3[[#This Row],[Date]],"dddd")</f>
        <v>Sunday</v>
      </c>
      <c r="C183" s="4">
        <v>43646</v>
      </c>
      <c r="D183" s="1">
        <v>389825</v>
      </c>
      <c r="E183" s="2">
        <v>0.19</v>
      </c>
      <c r="F183" s="1">
        <v>36</v>
      </c>
      <c r="G183" s="1">
        <v>22</v>
      </c>
      <c r="H183" s="1">
        <v>29</v>
      </c>
      <c r="I183" s="1">
        <v>376</v>
      </c>
      <c r="J183" s="1">
        <v>38</v>
      </c>
      <c r="K183" s="5">
        <v>0.91</v>
      </c>
    </row>
    <row r="184" spans="2:11" x14ac:dyDescent="0.2">
      <c r="B184" s="48" t="str">
        <f>TEXT(Table3[[#This Row],[Date]],"dddd")</f>
        <v>Monday</v>
      </c>
      <c r="C184" s="4">
        <v>43647</v>
      </c>
      <c r="D184" s="1">
        <v>409263</v>
      </c>
      <c r="E184" s="2">
        <v>0.17</v>
      </c>
      <c r="F184" s="1">
        <v>31</v>
      </c>
      <c r="G184" s="1">
        <v>20</v>
      </c>
      <c r="H184" s="1">
        <v>26</v>
      </c>
      <c r="I184" s="1">
        <v>386</v>
      </c>
      <c r="J184" s="1">
        <v>36</v>
      </c>
      <c r="K184" s="5">
        <v>0.93</v>
      </c>
    </row>
    <row r="185" spans="2:11" x14ac:dyDescent="0.2">
      <c r="B185" s="42" t="str">
        <f>TEXT(Table3[[#This Row],[Date]],"dddd")</f>
        <v>Tuesday</v>
      </c>
      <c r="C185" s="4">
        <v>43648</v>
      </c>
      <c r="D185" s="1">
        <v>404436</v>
      </c>
      <c r="E185" s="2">
        <v>0.17</v>
      </c>
      <c r="F185" s="1">
        <v>34</v>
      </c>
      <c r="G185" s="1">
        <v>19</v>
      </c>
      <c r="H185" s="1">
        <v>25</v>
      </c>
      <c r="I185" s="1">
        <v>376</v>
      </c>
      <c r="J185" s="1">
        <v>38</v>
      </c>
      <c r="K185" s="5">
        <v>0.94</v>
      </c>
    </row>
    <row r="186" spans="2:11" x14ac:dyDescent="0.2">
      <c r="B186" s="43" t="str">
        <f>TEXT(Table3[[#This Row],[Date]],"dddd")</f>
        <v>Wednesday</v>
      </c>
      <c r="C186" s="4">
        <v>43649</v>
      </c>
      <c r="D186" s="1">
        <v>390781</v>
      </c>
      <c r="E186" s="2">
        <v>0.17</v>
      </c>
      <c r="F186" s="1">
        <v>39</v>
      </c>
      <c r="G186" s="1">
        <v>20</v>
      </c>
      <c r="H186" s="1">
        <v>30</v>
      </c>
      <c r="I186" s="1">
        <v>385</v>
      </c>
      <c r="J186" s="1">
        <v>35</v>
      </c>
      <c r="K186" s="5">
        <v>0.94</v>
      </c>
    </row>
    <row r="187" spans="2:11" x14ac:dyDescent="0.2">
      <c r="B187" s="44" t="str">
        <f>TEXT(Table3[[#This Row],[Date]],"dddd")</f>
        <v>Thursday</v>
      </c>
      <c r="C187" s="4">
        <v>43650</v>
      </c>
      <c r="D187" s="1">
        <v>400441</v>
      </c>
      <c r="E187" s="2">
        <v>0.18</v>
      </c>
      <c r="F187" s="1">
        <v>36</v>
      </c>
      <c r="G187" s="1">
        <v>20</v>
      </c>
      <c r="H187" s="1">
        <v>26</v>
      </c>
      <c r="I187" s="1">
        <v>382</v>
      </c>
      <c r="J187" s="1">
        <v>37</v>
      </c>
      <c r="K187" s="5">
        <v>0.91</v>
      </c>
    </row>
    <row r="188" spans="2:11" x14ac:dyDescent="0.2">
      <c r="B188" s="45" t="str">
        <f>TEXT(Table3[[#This Row],[Date]],"dddd")</f>
        <v>Friday</v>
      </c>
      <c r="C188" s="4">
        <v>43651</v>
      </c>
      <c r="D188" s="1">
        <v>380485</v>
      </c>
      <c r="E188" s="2">
        <v>0.19</v>
      </c>
      <c r="F188" s="1">
        <v>40</v>
      </c>
      <c r="G188" s="1">
        <v>19</v>
      </c>
      <c r="H188" s="1">
        <v>27</v>
      </c>
      <c r="I188" s="1">
        <v>380</v>
      </c>
      <c r="J188" s="1">
        <v>34</v>
      </c>
      <c r="K188" s="5">
        <v>0.92</v>
      </c>
    </row>
    <row r="189" spans="2:11" x14ac:dyDescent="0.2">
      <c r="B189" s="46" t="str">
        <f>TEXT(Table3[[#This Row],[Date]],"dddd")</f>
        <v>Saturday</v>
      </c>
      <c r="C189" s="4">
        <v>43652</v>
      </c>
      <c r="D189" s="1">
        <v>385998</v>
      </c>
      <c r="E189" s="2">
        <v>0.18</v>
      </c>
      <c r="F189" s="1">
        <v>35</v>
      </c>
      <c r="G189" s="1">
        <v>22</v>
      </c>
      <c r="H189" s="1">
        <v>26</v>
      </c>
      <c r="I189" s="1">
        <v>373</v>
      </c>
      <c r="J189" s="1">
        <v>39</v>
      </c>
      <c r="K189" s="5">
        <v>0.94</v>
      </c>
    </row>
    <row r="190" spans="2:11" x14ac:dyDescent="0.2">
      <c r="B190" s="47" t="str">
        <f>TEXT(Table3[[#This Row],[Date]],"dddd")</f>
        <v>Sunday</v>
      </c>
      <c r="C190" s="4">
        <v>43653</v>
      </c>
      <c r="D190" s="1">
        <v>402638</v>
      </c>
      <c r="E190" s="2">
        <v>0.18</v>
      </c>
      <c r="F190" s="1">
        <v>32</v>
      </c>
      <c r="G190" s="1">
        <v>21</v>
      </c>
      <c r="H190" s="1">
        <v>28</v>
      </c>
      <c r="I190" s="1">
        <v>352</v>
      </c>
      <c r="J190" s="1">
        <v>32</v>
      </c>
      <c r="K190" s="5">
        <v>0.94</v>
      </c>
    </row>
    <row r="191" spans="2:11" x14ac:dyDescent="0.2">
      <c r="B191" s="48" t="str">
        <f>TEXT(Table3[[#This Row],[Date]],"dddd")</f>
        <v>Monday</v>
      </c>
      <c r="C191" s="4">
        <v>43654</v>
      </c>
      <c r="D191" s="1">
        <v>389876</v>
      </c>
      <c r="E191" s="2">
        <v>0.18</v>
      </c>
      <c r="F191" s="1">
        <v>40</v>
      </c>
      <c r="G191" s="1">
        <v>19</v>
      </c>
      <c r="H191" s="1">
        <v>28</v>
      </c>
      <c r="I191" s="1">
        <v>388</v>
      </c>
      <c r="J191" s="1">
        <v>34</v>
      </c>
      <c r="K191" s="5">
        <v>0.92</v>
      </c>
    </row>
    <row r="192" spans="2:11" x14ac:dyDescent="0.2">
      <c r="B192" s="42" t="str">
        <f>TEXT(Table3[[#This Row],[Date]],"dddd")</f>
        <v>Tuesday</v>
      </c>
      <c r="C192" s="4">
        <v>43655</v>
      </c>
      <c r="D192" s="1">
        <v>386858</v>
      </c>
      <c r="E192" s="2">
        <v>0.17</v>
      </c>
      <c r="F192" s="1">
        <v>39</v>
      </c>
      <c r="G192" s="1">
        <v>22</v>
      </c>
      <c r="H192" s="1">
        <v>27</v>
      </c>
      <c r="I192" s="1">
        <v>388</v>
      </c>
      <c r="J192" s="1">
        <v>32</v>
      </c>
      <c r="K192" s="5">
        <v>0.91</v>
      </c>
    </row>
    <row r="193" spans="2:11" x14ac:dyDescent="0.2">
      <c r="B193" s="43" t="str">
        <f>TEXT(Table3[[#This Row],[Date]],"dddd")</f>
        <v>Wednesday</v>
      </c>
      <c r="C193" s="4">
        <v>43656</v>
      </c>
      <c r="D193" s="1">
        <v>388864</v>
      </c>
      <c r="E193" s="2">
        <v>0.19</v>
      </c>
      <c r="F193" s="1">
        <v>40</v>
      </c>
      <c r="G193" s="1">
        <v>22</v>
      </c>
      <c r="H193" s="1">
        <v>29</v>
      </c>
      <c r="I193" s="1">
        <v>382</v>
      </c>
      <c r="J193" s="1">
        <v>35</v>
      </c>
      <c r="K193" s="5">
        <v>0.94</v>
      </c>
    </row>
    <row r="194" spans="2:11" x14ac:dyDescent="0.2">
      <c r="B194" s="44" t="str">
        <f>TEXT(Table3[[#This Row],[Date]],"dddd")</f>
        <v>Thursday</v>
      </c>
      <c r="C194" s="4">
        <v>43657</v>
      </c>
      <c r="D194" s="1">
        <v>387491</v>
      </c>
      <c r="E194" s="2">
        <v>0.19</v>
      </c>
      <c r="F194" s="1">
        <v>32</v>
      </c>
      <c r="G194" s="1">
        <v>20</v>
      </c>
      <c r="H194" s="1">
        <v>27</v>
      </c>
      <c r="I194" s="1">
        <v>384</v>
      </c>
      <c r="J194" s="1">
        <v>38</v>
      </c>
      <c r="K194" s="5">
        <v>0.91</v>
      </c>
    </row>
    <row r="195" spans="2:11" x14ac:dyDescent="0.2">
      <c r="B195" s="45" t="str">
        <f>TEXT(Table3[[#This Row],[Date]],"dddd")</f>
        <v>Friday</v>
      </c>
      <c r="C195" s="4">
        <v>43658</v>
      </c>
      <c r="D195" s="1">
        <v>390416</v>
      </c>
      <c r="E195" s="2">
        <v>0.18</v>
      </c>
      <c r="F195" s="1">
        <v>37</v>
      </c>
      <c r="G195" s="1">
        <v>21</v>
      </c>
      <c r="H195" s="1">
        <v>27</v>
      </c>
      <c r="I195" s="1">
        <v>380</v>
      </c>
      <c r="J195" s="1">
        <v>33</v>
      </c>
      <c r="K195" s="5">
        <v>0.95</v>
      </c>
    </row>
    <row r="196" spans="2:11" x14ac:dyDescent="0.2">
      <c r="B196" s="46" t="str">
        <f>TEXT(Table3[[#This Row],[Date]],"dddd")</f>
        <v>Saturday</v>
      </c>
      <c r="C196" s="4">
        <v>43659</v>
      </c>
      <c r="D196" s="1">
        <v>397033</v>
      </c>
      <c r="E196" s="2">
        <v>0.17</v>
      </c>
      <c r="F196" s="1">
        <v>34</v>
      </c>
      <c r="G196" s="1">
        <v>19</v>
      </c>
      <c r="H196" s="1">
        <v>27</v>
      </c>
      <c r="I196" s="1">
        <v>387</v>
      </c>
      <c r="J196" s="1">
        <v>34</v>
      </c>
      <c r="K196" s="5">
        <v>0.91</v>
      </c>
    </row>
    <row r="197" spans="2:11" x14ac:dyDescent="0.2">
      <c r="B197" s="47" t="str">
        <f>TEXT(Table3[[#This Row],[Date]],"dddd")</f>
        <v>Sunday</v>
      </c>
      <c r="C197" s="4">
        <v>43660</v>
      </c>
      <c r="D197" s="1">
        <v>395422</v>
      </c>
      <c r="E197" s="2">
        <v>0.17</v>
      </c>
      <c r="F197" s="1">
        <v>38</v>
      </c>
      <c r="G197" s="1">
        <v>22</v>
      </c>
      <c r="H197" s="1">
        <v>26</v>
      </c>
      <c r="I197" s="1">
        <v>399</v>
      </c>
      <c r="J197" s="1">
        <v>35</v>
      </c>
      <c r="K197" s="5">
        <v>0.92</v>
      </c>
    </row>
    <row r="198" spans="2:11" x14ac:dyDescent="0.2">
      <c r="B198" s="48" t="str">
        <f>TEXT(Table3[[#This Row],[Date]],"dddd")</f>
        <v>Monday</v>
      </c>
      <c r="C198" s="4">
        <v>43661</v>
      </c>
      <c r="D198" s="1">
        <v>392725</v>
      </c>
      <c r="E198" s="2">
        <v>0.18</v>
      </c>
      <c r="F198" s="1">
        <v>39</v>
      </c>
      <c r="G198" s="1">
        <v>22</v>
      </c>
      <c r="H198" s="1">
        <v>27</v>
      </c>
      <c r="I198" s="1">
        <v>353</v>
      </c>
      <c r="J198" s="1">
        <v>32</v>
      </c>
      <c r="K198" s="5">
        <v>0.94</v>
      </c>
    </row>
    <row r="199" spans="2:11" x14ac:dyDescent="0.2">
      <c r="B199" s="42" t="str">
        <f>TEXT(Table3[[#This Row],[Date]],"dddd")</f>
        <v>Tuesday</v>
      </c>
      <c r="C199" s="4">
        <v>43662</v>
      </c>
      <c r="D199" s="1">
        <v>387617</v>
      </c>
      <c r="E199" s="2">
        <v>0.17</v>
      </c>
      <c r="F199" s="1">
        <v>38</v>
      </c>
      <c r="G199" s="1">
        <v>20</v>
      </c>
      <c r="H199" s="1">
        <v>30</v>
      </c>
      <c r="I199" s="1">
        <v>458</v>
      </c>
      <c r="J199" s="1">
        <v>40</v>
      </c>
      <c r="K199" s="5">
        <v>0.95</v>
      </c>
    </row>
    <row r="200" spans="2:11" x14ac:dyDescent="0.2">
      <c r="B200" s="43" t="str">
        <f>TEXT(Table3[[#This Row],[Date]],"dddd")</f>
        <v>Wednesday</v>
      </c>
      <c r="C200" s="4">
        <v>43663</v>
      </c>
      <c r="D200" s="1">
        <v>386795</v>
      </c>
      <c r="E200" s="2">
        <v>0.18</v>
      </c>
      <c r="F200" s="1">
        <v>30</v>
      </c>
      <c r="G200" s="1">
        <v>17</v>
      </c>
      <c r="H200" s="1">
        <v>29</v>
      </c>
      <c r="I200" s="1">
        <v>387</v>
      </c>
      <c r="J200" s="1">
        <v>36</v>
      </c>
      <c r="K200" s="5">
        <v>0.93</v>
      </c>
    </row>
    <row r="201" spans="2:11" x14ac:dyDescent="0.2">
      <c r="B201" s="44" t="str">
        <f>TEXT(Table3[[#This Row],[Date]],"dddd")</f>
        <v>Thursday</v>
      </c>
      <c r="C201" s="4">
        <v>43664</v>
      </c>
      <c r="D201" s="1">
        <v>395874</v>
      </c>
      <c r="E201" s="2">
        <v>0.17</v>
      </c>
      <c r="F201" s="1">
        <v>36</v>
      </c>
      <c r="G201" s="1">
        <v>18</v>
      </c>
      <c r="H201" s="1">
        <v>29</v>
      </c>
      <c r="I201" s="1">
        <v>372</v>
      </c>
      <c r="J201" s="1">
        <v>37</v>
      </c>
      <c r="K201" s="5">
        <v>0.94</v>
      </c>
    </row>
    <row r="202" spans="2:11" x14ac:dyDescent="0.2">
      <c r="B202" s="45" t="str">
        <f>TEXT(Table3[[#This Row],[Date]],"dddd")</f>
        <v>Friday</v>
      </c>
      <c r="C202" s="4">
        <v>43665</v>
      </c>
      <c r="D202" s="1">
        <v>387761</v>
      </c>
      <c r="E202" s="2">
        <v>0.19</v>
      </c>
      <c r="F202" s="1">
        <v>32</v>
      </c>
      <c r="G202" s="1">
        <v>19</v>
      </c>
      <c r="H202" s="1">
        <v>30</v>
      </c>
      <c r="I202" s="1">
        <v>388</v>
      </c>
      <c r="J202" s="1">
        <v>40</v>
      </c>
      <c r="K202" s="5">
        <v>0.94</v>
      </c>
    </row>
    <row r="203" spans="2:11" x14ac:dyDescent="0.2">
      <c r="B203" s="46" t="str">
        <f>TEXT(Table3[[#This Row],[Date]],"dddd")</f>
        <v>Saturday</v>
      </c>
      <c r="C203" s="4">
        <v>43666</v>
      </c>
      <c r="D203" s="1">
        <v>406137</v>
      </c>
      <c r="E203" s="2">
        <v>0.17</v>
      </c>
      <c r="F203" s="1">
        <v>34</v>
      </c>
      <c r="G203" s="1">
        <v>22</v>
      </c>
      <c r="H203" s="1">
        <v>30</v>
      </c>
      <c r="I203" s="1">
        <v>358</v>
      </c>
      <c r="J203" s="1">
        <v>37</v>
      </c>
      <c r="K203" s="5">
        <v>0.95</v>
      </c>
    </row>
    <row r="204" spans="2:11" x14ac:dyDescent="0.2">
      <c r="B204" s="47" t="str">
        <f>TEXT(Table3[[#This Row],[Date]],"dddd")</f>
        <v>Sunday</v>
      </c>
      <c r="C204" s="4">
        <v>43667</v>
      </c>
      <c r="D204" s="1">
        <v>386278</v>
      </c>
      <c r="E204" s="2">
        <v>0.19</v>
      </c>
      <c r="F204" s="1">
        <v>35</v>
      </c>
      <c r="G204" s="1">
        <v>22</v>
      </c>
      <c r="H204" s="1">
        <v>28</v>
      </c>
      <c r="I204" s="1">
        <v>396</v>
      </c>
      <c r="J204" s="1">
        <v>34</v>
      </c>
      <c r="K204" s="5">
        <v>0.93</v>
      </c>
    </row>
    <row r="205" spans="2:11" x14ac:dyDescent="0.2">
      <c r="B205" s="48" t="str">
        <f>TEXT(Table3[[#This Row],[Date]],"dddd")</f>
        <v>Monday</v>
      </c>
      <c r="C205" s="4">
        <v>43668</v>
      </c>
      <c r="D205" s="1">
        <v>385427</v>
      </c>
      <c r="E205" s="2">
        <v>0.19</v>
      </c>
      <c r="F205" s="1">
        <v>33</v>
      </c>
      <c r="G205" s="1">
        <v>17</v>
      </c>
      <c r="H205" s="1">
        <v>28</v>
      </c>
      <c r="I205" s="1">
        <v>372</v>
      </c>
      <c r="J205" s="1">
        <v>32</v>
      </c>
      <c r="K205" s="5">
        <v>0.94</v>
      </c>
    </row>
    <row r="206" spans="2:11" x14ac:dyDescent="0.2">
      <c r="B206" s="42" t="str">
        <f>TEXT(Table3[[#This Row],[Date]],"dddd")</f>
        <v>Tuesday</v>
      </c>
      <c r="C206" s="4">
        <v>43669</v>
      </c>
      <c r="D206" s="1">
        <v>390237</v>
      </c>
      <c r="E206" s="2">
        <v>0.19</v>
      </c>
      <c r="F206" s="1">
        <v>32</v>
      </c>
      <c r="G206" s="1">
        <v>18</v>
      </c>
      <c r="H206" s="1">
        <v>25</v>
      </c>
      <c r="I206" s="1">
        <v>382</v>
      </c>
      <c r="J206" s="1">
        <v>35</v>
      </c>
      <c r="K206" s="5">
        <v>0.93</v>
      </c>
    </row>
    <row r="207" spans="2:11" x14ac:dyDescent="0.2">
      <c r="B207" s="43" t="str">
        <f>TEXT(Table3[[#This Row],[Date]],"dddd")</f>
        <v>Wednesday</v>
      </c>
      <c r="C207" s="4">
        <v>43670</v>
      </c>
      <c r="D207" s="1">
        <v>393045</v>
      </c>
      <c r="E207" s="2">
        <v>0.19</v>
      </c>
      <c r="F207" s="1">
        <v>39</v>
      </c>
      <c r="G207" s="1">
        <v>22</v>
      </c>
      <c r="H207" s="1">
        <v>29</v>
      </c>
      <c r="I207" s="1">
        <v>360</v>
      </c>
      <c r="J207" s="1">
        <v>31</v>
      </c>
      <c r="K207" s="5">
        <v>0.93</v>
      </c>
    </row>
    <row r="208" spans="2:11" x14ac:dyDescent="0.2">
      <c r="B208" s="44" t="str">
        <f>TEXT(Table3[[#This Row],[Date]],"dddd")</f>
        <v>Thursday</v>
      </c>
      <c r="C208" s="4">
        <v>43671</v>
      </c>
      <c r="D208" s="1">
        <v>392465</v>
      </c>
      <c r="E208" s="2">
        <v>0.19</v>
      </c>
      <c r="F208" s="1">
        <v>31</v>
      </c>
      <c r="G208" s="1">
        <v>21</v>
      </c>
      <c r="H208" s="1">
        <v>27</v>
      </c>
      <c r="I208" s="1">
        <v>373</v>
      </c>
      <c r="J208" s="1">
        <v>37</v>
      </c>
      <c r="K208" s="5">
        <v>0.94</v>
      </c>
    </row>
    <row r="209" spans="2:11" x14ac:dyDescent="0.2">
      <c r="B209" s="45" t="str">
        <f>TEXT(Table3[[#This Row],[Date]],"dddd")</f>
        <v>Friday</v>
      </c>
      <c r="C209" s="4">
        <v>43672</v>
      </c>
      <c r="D209" s="1">
        <v>401514</v>
      </c>
      <c r="E209" s="2">
        <v>0.19</v>
      </c>
      <c r="F209" s="1">
        <v>32</v>
      </c>
      <c r="G209" s="1">
        <v>17</v>
      </c>
      <c r="H209" s="1">
        <v>25</v>
      </c>
      <c r="I209" s="1">
        <v>388</v>
      </c>
      <c r="J209" s="1">
        <v>39</v>
      </c>
      <c r="K209" s="5">
        <v>0.91</v>
      </c>
    </row>
    <row r="210" spans="2:11" x14ac:dyDescent="0.2">
      <c r="B210" s="46" t="str">
        <f>TEXT(Table3[[#This Row],[Date]],"dddd")</f>
        <v>Saturday</v>
      </c>
      <c r="C210" s="4">
        <v>43673</v>
      </c>
      <c r="D210" s="1">
        <v>392433</v>
      </c>
      <c r="E210" s="2">
        <v>0.17</v>
      </c>
      <c r="F210" s="1">
        <v>38</v>
      </c>
      <c r="G210" s="1">
        <v>19</v>
      </c>
      <c r="H210" s="1">
        <v>29</v>
      </c>
      <c r="I210" s="1">
        <v>382</v>
      </c>
      <c r="J210" s="1">
        <v>32</v>
      </c>
      <c r="K210" s="5">
        <v>0.95</v>
      </c>
    </row>
    <row r="211" spans="2:11" x14ac:dyDescent="0.2">
      <c r="B211" s="47" t="str">
        <f>TEXT(Table3[[#This Row],[Date]],"dddd")</f>
        <v>Sunday</v>
      </c>
      <c r="C211" s="4">
        <v>43674</v>
      </c>
      <c r="D211" s="1">
        <v>395692</v>
      </c>
      <c r="E211" s="2">
        <v>0.17</v>
      </c>
      <c r="F211" s="1">
        <v>40</v>
      </c>
      <c r="G211" s="1">
        <v>18</v>
      </c>
      <c r="H211" s="1">
        <v>26</v>
      </c>
      <c r="I211" s="1">
        <v>375</v>
      </c>
      <c r="J211" s="1">
        <v>31</v>
      </c>
      <c r="K211" s="5">
        <v>0.91</v>
      </c>
    </row>
    <row r="212" spans="2:11" x14ac:dyDescent="0.2">
      <c r="B212" s="48" t="str">
        <f>TEXT(Table3[[#This Row],[Date]],"dddd")</f>
        <v>Monday</v>
      </c>
      <c r="C212" s="4">
        <v>43675</v>
      </c>
      <c r="D212" s="1">
        <v>391474</v>
      </c>
      <c r="E212" s="2">
        <v>0.17</v>
      </c>
      <c r="F212" s="1">
        <v>35</v>
      </c>
      <c r="G212" s="1">
        <v>22</v>
      </c>
      <c r="H212" s="1">
        <v>25</v>
      </c>
      <c r="I212" s="1">
        <v>388</v>
      </c>
      <c r="J212" s="1">
        <v>38</v>
      </c>
      <c r="K212" s="5">
        <v>0.92</v>
      </c>
    </row>
    <row r="213" spans="2:11" x14ac:dyDescent="0.2">
      <c r="B213" s="42" t="str">
        <f>TEXT(Table3[[#This Row],[Date]],"dddd")</f>
        <v>Tuesday</v>
      </c>
      <c r="C213" s="4">
        <v>43676</v>
      </c>
      <c r="D213" s="1">
        <v>399345</v>
      </c>
      <c r="E213" s="2">
        <v>0.19</v>
      </c>
      <c r="F213" s="1">
        <v>34</v>
      </c>
      <c r="G213" s="1">
        <v>18</v>
      </c>
      <c r="H213" s="1">
        <v>29</v>
      </c>
      <c r="I213" s="1">
        <v>365</v>
      </c>
      <c r="J213" s="1">
        <v>39</v>
      </c>
      <c r="K213" s="5">
        <v>0.92</v>
      </c>
    </row>
    <row r="214" spans="2:11" x14ac:dyDescent="0.2">
      <c r="B214" s="43" t="str">
        <f>TEXT(Table3[[#This Row],[Date]],"dddd")</f>
        <v>Wednesday</v>
      </c>
      <c r="C214" s="4">
        <v>43677</v>
      </c>
      <c r="D214" s="1">
        <v>390149</v>
      </c>
      <c r="E214" s="2">
        <v>0.17</v>
      </c>
      <c r="F214" s="1">
        <v>33</v>
      </c>
      <c r="G214" s="1">
        <v>18</v>
      </c>
      <c r="H214" s="1">
        <v>29</v>
      </c>
      <c r="I214" s="1">
        <v>365</v>
      </c>
      <c r="J214" s="1">
        <v>39</v>
      </c>
      <c r="K214" s="5">
        <v>0.95</v>
      </c>
    </row>
    <row r="215" spans="2:11" x14ac:dyDescent="0.2">
      <c r="B215" s="44" t="str">
        <f>TEXT(Table3[[#This Row],[Date]],"dddd")</f>
        <v>Thursday</v>
      </c>
      <c r="C215" s="4">
        <v>43678</v>
      </c>
      <c r="D215" s="1">
        <v>386768</v>
      </c>
      <c r="E215" s="2">
        <v>0.19</v>
      </c>
      <c r="F215" s="1">
        <v>32</v>
      </c>
      <c r="G215" s="1">
        <v>20</v>
      </c>
      <c r="H215" s="1">
        <v>25</v>
      </c>
      <c r="I215" s="1">
        <v>384</v>
      </c>
      <c r="J215" s="1">
        <v>37</v>
      </c>
      <c r="K215" s="5">
        <v>0.94</v>
      </c>
    </row>
    <row r="216" spans="2:11" x14ac:dyDescent="0.2">
      <c r="B216" s="45" t="str">
        <f>TEXT(Table3[[#This Row],[Date]],"dddd")</f>
        <v>Friday</v>
      </c>
      <c r="C216" s="4">
        <v>43679</v>
      </c>
      <c r="D216" s="1">
        <v>387112</v>
      </c>
      <c r="E216" s="2">
        <v>0.17</v>
      </c>
      <c r="F216" s="1">
        <v>37</v>
      </c>
      <c r="G216" s="1">
        <v>21</v>
      </c>
      <c r="H216" s="1">
        <v>26</v>
      </c>
      <c r="I216" s="1">
        <v>384</v>
      </c>
      <c r="J216" s="1">
        <v>37</v>
      </c>
      <c r="K216" s="5">
        <v>0.93</v>
      </c>
    </row>
    <row r="217" spans="2:11" x14ac:dyDescent="0.2">
      <c r="B217" s="46" t="str">
        <f>TEXT(Table3[[#This Row],[Date]],"dddd")</f>
        <v>Saturday</v>
      </c>
      <c r="C217" s="4">
        <v>43680</v>
      </c>
      <c r="D217" s="1">
        <v>409781</v>
      </c>
      <c r="E217" s="2">
        <v>0.19</v>
      </c>
      <c r="F217" s="1">
        <v>30</v>
      </c>
      <c r="G217" s="1">
        <v>19</v>
      </c>
      <c r="H217" s="1">
        <v>27</v>
      </c>
      <c r="I217" s="1">
        <v>358</v>
      </c>
      <c r="J217" s="1">
        <v>31</v>
      </c>
      <c r="K217" s="5">
        <v>0.92</v>
      </c>
    </row>
    <row r="218" spans="2:11" x14ac:dyDescent="0.2">
      <c r="B218" s="47" t="str">
        <f>TEXT(Table3[[#This Row],[Date]],"dddd")</f>
        <v>Sunday</v>
      </c>
      <c r="C218" s="4">
        <v>43681</v>
      </c>
      <c r="D218" s="1">
        <v>388262</v>
      </c>
      <c r="E218" s="2">
        <v>0.18</v>
      </c>
      <c r="F218" s="1">
        <v>35</v>
      </c>
      <c r="G218" s="1">
        <v>22</v>
      </c>
      <c r="H218" s="1">
        <v>30</v>
      </c>
      <c r="I218" s="1">
        <v>369</v>
      </c>
      <c r="J218" s="1">
        <v>39</v>
      </c>
      <c r="K218" s="5">
        <v>0.95</v>
      </c>
    </row>
    <row r="219" spans="2:11" x14ac:dyDescent="0.2">
      <c r="B219" s="48" t="str">
        <f>TEXT(Table3[[#This Row],[Date]],"dddd")</f>
        <v>Monday</v>
      </c>
      <c r="C219" s="4">
        <v>43682</v>
      </c>
      <c r="D219" s="1">
        <v>403716</v>
      </c>
      <c r="E219" s="2">
        <v>0.17</v>
      </c>
      <c r="F219" s="1">
        <v>39</v>
      </c>
      <c r="G219" s="1">
        <v>22</v>
      </c>
      <c r="H219" s="1">
        <v>25</v>
      </c>
      <c r="I219" s="1">
        <v>389</v>
      </c>
      <c r="J219" s="1">
        <v>36</v>
      </c>
      <c r="K219" s="5">
        <v>0.92</v>
      </c>
    </row>
    <row r="220" spans="2:11" x14ac:dyDescent="0.2">
      <c r="B220" s="42" t="str">
        <f>TEXT(Table3[[#This Row],[Date]],"dddd")</f>
        <v>Tuesday</v>
      </c>
      <c r="C220" s="4">
        <v>43683</v>
      </c>
      <c r="D220" s="1">
        <v>398247</v>
      </c>
      <c r="E220" s="2">
        <v>0.17</v>
      </c>
      <c r="F220" s="1">
        <v>31</v>
      </c>
      <c r="G220" s="1">
        <v>18</v>
      </c>
      <c r="H220" s="1">
        <v>29</v>
      </c>
      <c r="I220" s="1">
        <v>398</v>
      </c>
      <c r="J220" s="1">
        <v>32</v>
      </c>
      <c r="K220" s="5">
        <v>0.95</v>
      </c>
    </row>
    <row r="221" spans="2:11" x14ac:dyDescent="0.2">
      <c r="B221" s="43" t="str">
        <f>TEXT(Table3[[#This Row],[Date]],"dddd")</f>
        <v>Wednesday</v>
      </c>
      <c r="C221" s="4">
        <v>43684</v>
      </c>
      <c r="D221" s="1">
        <v>395396</v>
      </c>
      <c r="E221" s="2">
        <v>0.19</v>
      </c>
      <c r="F221" s="1">
        <v>34</v>
      </c>
      <c r="G221" s="1">
        <v>22</v>
      </c>
      <c r="H221" s="1">
        <v>29</v>
      </c>
      <c r="I221" s="1">
        <v>366</v>
      </c>
      <c r="J221" s="1">
        <v>37</v>
      </c>
      <c r="K221" s="5">
        <v>0.91</v>
      </c>
    </row>
    <row r="222" spans="2:11" x14ac:dyDescent="0.2">
      <c r="B222" s="44" t="str">
        <f>TEXT(Table3[[#This Row],[Date]],"dddd")</f>
        <v>Thursday</v>
      </c>
      <c r="C222" s="4">
        <v>43685</v>
      </c>
      <c r="D222" s="1">
        <v>395163</v>
      </c>
      <c r="E222" s="2">
        <v>0.18</v>
      </c>
      <c r="F222" s="1">
        <v>32</v>
      </c>
      <c r="G222" s="1">
        <v>17</v>
      </c>
      <c r="H222" s="1">
        <v>29</v>
      </c>
      <c r="I222" s="1">
        <v>367</v>
      </c>
      <c r="J222" s="1">
        <v>37</v>
      </c>
      <c r="K222" s="5">
        <v>0.92</v>
      </c>
    </row>
    <row r="223" spans="2:11" x14ac:dyDescent="0.2">
      <c r="B223" s="45" t="str">
        <f>TEXT(Table3[[#This Row],[Date]],"dddd")</f>
        <v>Friday</v>
      </c>
      <c r="C223" s="4">
        <v>43686</v>
      </c>
      <c r="D223" s="1">
        <v>402090</v>
      </c>
      <c r="E223" s="2">
        <v>0.17</v>
      </c>
      <c r="F223" s="1">
        <v>32</v>
      </c>
      <c r="G223" s="1">
        <v>21</v>
      </c>
      <c r="H223" s="1">
        <v>30</v>
      </c>
      <c r="I223" s="1">
        <v>353</v>
      </c>
      <c r="J223" s="1">
        <v>34</v>
      </c>
      <c r="K223" s="5">
        <v>0.93</v>
      </c>
    </row>
    <row r="224" spans="2:11" x14ac:dyDescent="0.2">
      <c r="B224" s="46" t="str">
        <f>TEXT(Table3[[#This Row],[Date]],"dddd")</f>
        <v>Saturday</v>
      </c>
      <c r="C224" s="4">
        <v>43687</v>
      </c>
      <c r="D224" s="1">
        <v>398762</v>
      </c>
      <c r="E224" s="2">
        <v>0.19</v>
      </c>
      <c r="F224" s="1">
        <v>30</v>
      </c>
      <c r="G224" s="1">
        <v>22</v>
      </c>
      <c r="H224" s="1">
        <v>27</v>
      </c>
      <c r="I224" s="1">
        <v>352</v>
      </c>
      <c r="J224" s="1">
        <v>30</v>
      </c>
      <c r="K224" s="5">
        <v>0.93</v>
      </c>
    </row>
    <row r="225" spans="2:11" x14ac:dyDescent="0.2">
      <c r="B225" s="47" t="str">
        <f>TEXT(Table3[[#This Row],[Date]],"dddd")</f>
        <v>Sunday</v>
      </c>
      <c r="C225" s="4">
        <v>43688</v>
      </c>
      <c r="D225" s="1">
        <v>383675</v>
      </c>
      <c r="E225" s="2">
        <v>0.19</v>
      </c>
      <c r="F225" s="1">
        <v>34</v>
      </c>
      <c r="G225" s="1">
        <v>29</v>
      </c>
      <c r="H225" s="1">
        <v>27</v>
      </c>
      <c r="I225" s="1">
        <v>396</v>
      </c>
      <c r="J225" s="1">
        <v>31</v>
      </c>
      <c r="K225" s="5">
        <v>0.95</v>
      </c>
    </row>
    <row r="226" spans="2:11" x14ac:dyDescent="0.2">
      <c r="B226" s="48" t="str">
        <f>TEXT(Table3[[#This Row],[Date]],"dddd")</f>
        <v>Monday</v>
      </c>
      <c r="C226" s="4">
        <v>43689</v>
      </c>
      <c r="D226" s="1">
        <v>390603</v>
      </c>
      <c r="E226" s="2">
        <v>0.18</v>
      </c>
      <c r="F226" s="1">
        <v>36</v>
      </c>
      <c r="G226" s="1">
        <v>21</v>
      </c>
      <c r="H226" s="1">
        <v>30</v>
      </c>
      <c r="I226" s="1">
        <v>382</v>
      </c>
      <c r="J226" s="1">
        <v>37</v>
      </c>
      <c r="K226" s="5">
        <v>0.91</v>
      </c>
    </row>
    <row r="227" spans="2:11" x14ac:dyDescent="0.2">
      <c r="B227" s="42" t="str">
        <f>TEXT(Table3[[#This Row],[Date]],"dddd")</f>
        <v>Tuesday</v>
      </c>
      <c r="C227" s="4">
        <v>43690</v>
      </c>
      <c r="D227" s="1">
        <v>400629</v>
      </c>
      <c r="E227" s="2">
        <v>0.19</v>
      </c>
      <c r="F227" s="1">
        <v>30</v>
      </c>
      <c r="G227" s="1">
        <v>19</v>
      </c>
      <c r="H227" s="1">
        <v>25</v>
      </c>
      <c r="I227" s="1">
        <v>382</v>
      </c>
      <c r="J227" s="1">
        <v>32</v>
      </c>
      <c r="K227" s="5">
        <v>0.93</v>
      </c>
    </row>
    <row r="228" spans="2:11" x14ac:dyDescent="0.2">
      <c r="B228" s="43" t="str">
        <f>TEXT(Table3[[#This Row],[Date]],"dddd")</f>
        <v>Wednesday</v>
      </c>
      <c r="C228" s="4">
        <v>43691</v>
      </c>
      <c r="D228" s="1">
        <v>398528</v>
      </c>
      <c r="E228" s="2">
        <v>0.17</v>
      </c>
      <c r="F228" s="1">
        <v>32</v>
      </c>
      <c r="G228" s="1">
        <v>17</v>
      </c>
      <c r="H228" s="1">
        <v>25</v>
      </c>
      <c r="I228" s="1">
        <v>372</v>
      </c>
      <c r="J228" s="1">
        <v>40</v>
      </c>
      <c r="K228" s="5">
        <v>0.91</v>
      </c>
    </row>
    <row r="229" spans="2:11" x14ac:dyDescent="0.2">
      <c r="B229" s="44" t="str">
        <f>TEXT(Table3[[#This Row],[Date]],"dddd")</f>
        <v>Thursday</v>
      </c>
      <c r="C229" s="4">
        <v>43692</v>
      </c>
      <c r="D229" s="1">
        <v>384154</v>
      </c>
      <c r="E229" s="2">
        <v>0.17</v>
      </c>
      <c r="F229" s="1">
        <v>36</v>
      </c>
      <c r="G229" s="1">
        <v>21</v>
      </c>
      <c r="H229" s="1">
        <v>28</v>
      </c>
      <c r="I229" s="1">
        <v>362</v>
      </c>
      <c r="J229" s="1">
        <v>30</v>
      </c>
      <c r="K229" s="5">
        <v>0.92</v>
      </c>
    </row>
    <row r="230" spans="2:11" x14ac:dyDescent="0.2">
      <c r="B230" s="45" t="str">
        <f>TEXT(Table3[[#This Row],[Date]],"dddd")</f>
        <v>Friday</v>
      </c>
      <c r="C230" s="4">
        <v>43693</v>
      </c>
      <c r="D230" s="1">
        <v>405920</v>
      </c>
      <c r="E230" s="2">
        <v>0.19</v>
      </c>
      <c r="F230" s="1">
        <v>35</v>
      </c>
      <c r="G230" s="1">
        <v>17</v>
      </c>
      <c r="H230" s="1">
        <v>29</v>
      </c>
      <c r="I230" s="1">
        <v>351</v>
      </c>
      <c r="J230" s="1">
        <v>40</v>
      </c>
      <c r="K230" s="5">
        <v>0.95</v>
      </c>
    </row>
    <row r="231" spans="2:11" x14ac:dyDescent="0.2">
      <c r="B231" s="46" t="str">
        <f>TEXT(Table3[[#This Row],[Date]],"dddd")</f>
        <v>Saturday</v>
      </c>
      <c r="C231" s="4">
        <v>43694</v>
      </c>
      <c r="D231" s="1">
        <v>408856</v>
      </c>
      <c r="E231" s="2">
        <v>0.17</v>
      </c>
      <c r="F231" s="1">
        <v>35</v>
      </c>
      <c r="G231" s="1">
        <v>17</v>
      </c>
      <c r="H231" s="1">
        <v>29</v>
      </c>
      <c r="I231" s="1">
        <v>371</v>
      </c>
      <c r="J231" s="1">
        <v>39</v>
      </c>
      <c r="K231" s="5">
        <v>0.94</v>
      </c>
    </row>
    <row r="232" spans="2:11" x14ac:dyDescent="0.2">
      <c r="B232" s="47" t="str">
        <f>TEXT(Table3[[#This Row],[Date]],"dddd")</f>
        <v>Sunday</v>
      </c>
      <c r="C232" s="4">
        <v>43695</v>
      </c>
      <c r="D232" s="1">
        <v>390612</v>
      </c>
      <c r="E232" s="2">
        <v>0.17</v>
      </c>
      <c r="F232" s="1">
        <v>38</v>
      </c>
      <c r="G232" s="1">
        <v>20</v>
      </c>
      <c r="H232" s="1">
        <v>30</v>
      </c>
      <c r="I232" s="1">
        <v>380</v>
      </c>
      <c r="J232" s="1">
        <v>40</v>
      </c>
      <c r="K232" s="5">
        <v>0.94</v>
      </c>
    </row>
    <row r="233" spans="2:11" x14ac:dyDescent="0.2">
      <c r="B233" s="48" t="str">
        <f>TEXT(Table3[[#This Row],[Date]],"dddd")</f>
        <v>Monday</v>
      </c>
      <c r="C233" s="4">
        <v>43696</v>
      </c>
      <c r="D233" s="1">
        <v>408028</v>
      </c>
      <c r="E233" s="2">
        <v>0.18</v>
      </c>
      <c r="F233" s="1">
        <v>35</v>
      </c>
      <c r="G233" s="1">
        <v>20</v>
      </c>
      <c r="H233" s="1">
        <v>30</v>
      </c>
      <c r="I233" s="1">
        <v>388</v>
      </c>
      <c r="J233" s="1">
        <v>32</v>
      </c>
      <c r="K233" s="5">
        <v>0.93</v>
      </c>
    </row>
    <row r="234" spans="2:11" x14ac:dyDescent="0.2">
      <c r="B234" s="42" t="str">
        <f>TEXT(Table3[[#This Row],[Date]],"dddd")</f>
        <v>Tuesday</v>
      </c>
      <c r="C234" s="4">
        <v>43697</v>
      </c>
      <c r="D234" s="1">
        <v>383876</v>
      </c>
      <c r="E234" s="2">
        <v>0.18</v>
      </c>
      <c r="F234" s="1">
        <v>35</v>
      </c>
      <c r="G234" s="1">
        <v>22</v>
      </c>
      <c r="H234" s="1">
        <v>30</v>
      </c>
      <c r="I234" s="1">
        <v>351</v>
      </c>
      <c r="J234" s="1">
        <v>38</v>
      </c>
      <c r="K234" s="5">
        <v>0.92</v>
      </c>
    </row>
    <row r="235" spans="2:11" x14ac:dyDescent="0.2">
      <c r="B235" s="43" t="str">
        <f>TEXT(Table3[[#This Row],[Date]],"dddd")</f>
        <v>Wednesday</v>
      </c>
      <c r="C235" s="4">
        <v>43698</v>
      </c>
      <c r="D235" s="1">
        <v>390911</v>
      </c>
      <c r="E235" s="2">
        <v>0.19</v>
      </c>
      <c r="F235" s="1">
        <v>36</v>
      </c>
      <c r="G235" s="1">
        <v>18</v>
      </c>
      <c r="H235" s="1">
        <v>28</v>
      </c>
      <c r="I235" s="1">
        <v>382</v>
      </c>
      <c r="J235" s="1">
        <v>32</v>
      </c>
      <c r="K235" s="5">
        <v>0.93</v>
      </c>
    </row>
    <row r="236" spans="2:11" x14ac:dyDescent="0.2">
      <c r="B236" s="44" t="str">
        <f>TEXT(Table3[[#This Row],[Date]],"dddd")</f>
        <v>Thursday</v>
      </c>
      <c r="C236" s="4">
        <v>43699</v>
      </c>
      <c r="D236" s="1">
        <v>382072</v>
      </c>
      <c r="E236" s="2">
        <v>0.19</v>
      </c>
      <c r="F236" s="1">
        <v>36</v>
      </c>
      <c r="G236" s="1">
        <v>18</v>
      </c>
      <c r="H236" s="1">
        <v>29</v>
      </c>
      <c r="I236" s="1">
        <v>395</v>
      </c>
      <c r="J236" s="1">
        <v>37</v>
      </c>
      <c r="K236" s="5">
        <v>0.95</v>
      </c>
    </row>
    <row r="237" spans="2:11" x14ac:dyDescent="0.2">
      <c r="B237" s="45" t="str">
        <f>TEXT(Table3[[#This Row],[Date]],"dddd")</f>
        <v>Friday</v>
      </c>
      <c r="C237" s="4">
        <v>43700</v>
      </c>
      <c r="D237" s="1">
        <v>403634</v>
      </c>
      <c r="E237" s="2">
        <v>0.19</v>
      </c>
      <c r="F237" s="1">
        <v>39</v>
      </c>
      <c r="G237" s="1">
        <v>21</v>
      </c>
      <c r="H237" s="1">
        <v>27</v>
      </c>
      <c r="I237" s="1">
        <v>352</v>
      </c>
      <c r="J237" s="1">
        <v>34</v>
      </c>
      <c r="K237" s="5">
        <v>0.93</v>
      </c>
    </row>
    <row r="238" spans="2:11" x14ac:dyDescent="0.2">
      <c r="B238" s="46" t="str">
        <f>TEXT(Table3[[#This Row],[Date]],"dddd")</f>
        <v>Saturday</v>
      </c>
      <c r="C238" s="4">
        <v>43701</v>
      </c>
      <c r="D238" s="1">
        <v>380313</v>
      </c>
      <c r="E238" s="2">
        <v>0.19</v>
      </c>
      <c r="F238" s="1">
        <v>36</v>
      </c>
      <c r="G238" s="1">
        <v>18</v>
      </c>
      <c r="H238" s="1">
        <v>29</v>
      </c>
      <c r="I238" s="1">
        <v>377</v>
      </c>
      <c r="J238" s="1">
        <v>31</v>
      </c>
      <c r="K238" s="5">
        <v>0.94</v>
      </c>
    </row>
    <row r="239" spans="2:11" x14ac:dyDescent="0.2">
      <c r="B239" s="47" t="str">
        <f>TEXT(Table3[[#This Row],[Date]],"dddd")</f>
        <v>Sunday</v>
      </c>
      <c r="C239" s="4">
        <v>43702</v>
      </c>
      <c r="D239" s="1">
        <v>388418</v>
      </c>
      <c r="E239" s="2">
        <v>0.19</v>
      </c>
      <c r="F239" s="1">
        <v>31</v>
      </c>
      <c r="G239" s="1">
        <v>18</v>
      </c>
      <c r="H239" s="1">
        <v>27</v>
      </c>
      <c r="I239" s="1">
        <v>367</v>
      </c>
      <c r="J239" s="1">
        <v>33</v>
      </c>
      <c r="K239" s="5">
        <v>0.95</v>
      </c>
    </row>
    <row r="240" spans="2:11" x14ac:dyDescent="0.2">
      <c r="B240" s="48" t="str">
        <f>TEXT(Table3[[#This Row],[Date]],"dddd")</f>
        <v>Monday</v>
      </c>
      <c r="C240" s="4">
        <v>43703</v>
      </c>
      <c r="D240" s="1">
        <v>392670</v>
      </c>
      <c r="E240" s="2">
        <v>0.17</v>
      </c>
      <c r="F240" s="1">
        <v>32</v>
      </c>
      <c r="G240" s="1">
        <v>20</v>
      </c>
      <c r="H240" s="1">
        <v>30</v>
      </c>
      <c r="I240" s="1">
        <v>369</v>
      </c>
      <c r="J240" s="1">
        <v>30</v>
      </c>
      <c r="K240" s="5">
        <v>0.94</v>
      </c>
    </row>
    <row r="241" spans="2:11" x14ac:dyDescent="0.2">
      <c r="B241" s="42" t="str">
        <f>TEXT(Table3[[#This Row],[Date]],"dddd")</f>
        <v>Tuesday</v>
      </c>
      <c r="C241" s="4">
        <v>43704</v>
      </c>
      <c r="D241" s="1">
        <v>405258</v>
      </c>
      <c r="E241" s="2">
        <v>0.19</v>
      </c>
      <c r="F241" s="1">
        <v>39</v>
      </c>
      <c r="G241" s="1">
        <v>22</v>
      </c>
      <c r="H241" s="1">
        <v>29</v>
      </c>
      <c r="I241" s="1">
        <v>361</v>
      </c>
      <c r="J241" s="1">
        <v>37</v>
      </c>
      <c r="K241" s="5">
        <v>0.94</v>
      </c>
    </row>
    <row r="242" spans="2:11" x14ac:dyDescent="0.2">
      <c r="B242" s="43" t="str">
        <f>TEXT(Table3[[#This Row],[Date]],"dddd")</f>
        <v>Wednesday</v>
      </c>
      <c r="C242" s="4">
        <v>43705</v>
      </c>
      <c r="D242" s="1">
        <v>400562</v>
      </c>
      <c r="E242" s="2">
        <v>0.19</v>
      </c>
      <c r="F242" s="1">
        <v>31</v>
      </c>
      <c r="G242" s="1">
        <v>19</v>
      </c>
      <c r="H242" s="1">
        <v>28</v>
      </c>
      <c r="I242" s="1">
        <v>382</v>
      </c>
      <c r="J242" s="1">
        <v>40</v>
      </c>
      <c r="K242" s="5">
        <v>0.95</v>
      </c>
    </row>
    <row r="243" spans="2:11" x14ac:dyDescent="0.2">
      <c r="B243" s="44" t="str">
        <f>TEXT(Table3[[#This Row],[Date]],"dddd")</f>
        <v>Thursday</v>
      </c>
      <c r="C243" s="4">
        <v>43706</v>
      </c>
      <c r="D243" s="1">
        <v>386473</v>
      </c>
      <c r="E243" s="2">
        <v>0.17</v>
      </c>
      <c r="F243" s="1">
        <v>35</v>
      </c>
      <c r="G243" s="1">
        <v>22</v>
      </c>
      <c r="H243" s="1">
        <v>29</v>
      </c>
      <c r="I243" s="1">
        <v>362</v>
      </c>
      <c r="J243" s="1">
        <v>31</v>
      </c>
      <c r="K243" s="5">
        <v>0.92</v>
      </c>
    </row>
    <row r="244" spans="2:11" x14ac:dyDescent="0.2">
      <c r="B244" s="45" t="str">
        <f>TEXT(Table3[[#This Row],[Date]],"dddd")</f>
        <v>Friday</v>
      </c>
      <c r="C244" s="4">
        <v>43707</v>
      </c>
      <c r="D244" s="1">
        <v>382326</v>
      </c>
      <c r="E244" s="2">
        <v>0.19</v>
      </c>
      <c r="F244" s="1">
        <v>30</v>
      </c>
      <c r="G244" s="1">
        <v>20</v>
      </c>
      <c r="H244" s="1">
        <v>27</v>
      </c>
      <c r="I244" s="1">
        <v>389</v>
      </c>
      <c r="J244" s="1">
        <v>33</v>
      </c>
      <c r="K244" s="5">
        <v>0.91</v>
      </c>
    </row>
    <row r="245" spans="2:11" x14ac:dyDescent="0.2">
      <c r="B245" s="46" t="str">
        <f>TEXT(Table3[[#This Row],[Date]],"dddd")</f>
        <v>Saturday</v>
      </c>
      <c r="C245" s="4">
        <v>43708</v>
      </c>
      <c r="D245" s="1">
        <v>391845</v>
      </c>
      <c r="E245" s="2">
        <v>0.19</v>
      </c>
      <c r="F245" s="1">
        <v>38</v>
      </c>
      <c r="G245" s="1">
        <v>19</v>
      </c>
      <c r="H245" s="1">
        <v>26</v>
      </c>
      <c r="I245" s="1">
        <v>372</v>
      </c>
      <c r="J245" s="1">
        <v>31</v>
      </c>
      <c r="K245" s="5">
        <v>0.95</v>
      </c>
    </row>
    <row r="246" spans="2:11" x14ac:dyDescent="0.2">
      <c r="B246" s="47" t="str">
        <f>TEXT(Table3[[#This Row],[Date]],"dddd")</f>
        <v>Sunday</v>
      </c>
      <c r="C246" s="4">
        <v>43709</v>
      </c>
      <c r="D246" s="1">
        <v>407821</v>
      </c>
      <c r="E246" s="2">
        <v>0.18</v>
      </c>
      <c r="F246" s="1">
        <v>35</v>
      </c>
      <c r="G246" s="1">
        <v>22</v>
      </c>
      <c r="H246" s="1">
        <v>29</v>
      </c>
      <c r="I246" s="1">
        <v>385</v>
      </c>
      <c r="J246" s="1">
        <v>31</v>
      </c>
      <c r="K246" s="5">
        <v>0.94</v>
      </c>
    </row>
    <row r="247" spans="2:11" x14ac:dyDescent="0.2">
      <c r="B247" s="48" t="str">
        <f>TEXT(Table3[[#This Row],[Date]],"dddd")</f>
        <v>Monday</v>
      </c>
      <c r="C247" s="4">
        <v>43710</v>
      </c>
      <c r="D247" s="1">
        <v>389944</v>
      </c>
      <c r="E247" s="2">
        <v>0.17</v>
      </c>
      <c r="F247" s="1">
        <v>31</v>
      </c>
      <c r="G247" s="1">
        <v>22</v>
      </c>
      <c r="H247" s="1">
        <v>28</v>
      </c>
      <c r="I247" s="1">
        <v>364</v>
      </c>
      <c r="J247" s="1">
        <v>32</v>
      </c>
      <c r="K247" s="5">
        <v>0.92</v>
      </c>
    </row>
    <row r="248" spans="2:11" x14ac:dyDescent="0.2">
      <c r="B248" s="42" t="str">
        <f>TEXT(Table3[[#This Row],[Date]],"dddd")</f>
        <v>Tuesday</v>
      </c>
      <c r="C248" s="4">
        <v>43711</v>
      </c>
      <c r="D248" s="1">
        <v>402082</v>
      </c>
      <c r="E248" s="2">
        <v>0.18</v>
      </c>
      <c r="F248" s="1">
        <v>38</v>
      </c>
      <c r="G248" s="1">
        <v>17</v>
      </c>
      <c r="H248" s="1">
        <v>30</v>
      </c>
      <c r="I248" s="1">
        <v>351</v>
      </c>
      <c r="J248" s="1">
        <v>32</v>
      </c>
      <c r="K248" s="5">
        <v>0.95</v>
      </c>
    </row>
    <row r="249" spans="2:11" x14ac:dyDescent="0.2">
      <c r="B249" s="43" t="str">
        <f>TEXT(Table3[[#This Row],[Date]],"dddd")</f>
        <v>Wednesday</v>
      </c>
      <c r="C249" s="4">
        <v>43712</v>
      </c>
      <c r="D249" s="1">
        <v>384229</v>
      </c>
      <c r="E249" s="2">
        <v>0.19</v>
      </c>
      <c r="F249" s="1">
        <v>39</v>
      </c>
      <c r="G249" s="1">
        <v>20</v>
      </c>
      <c r="H249" s="1">
        <v>26</v>
      </c>
      <c r="I249" s="1">
        <v>361</v>
      </c>
      <c r="J249" s="1">
        <v>34</v>
      </c>
      <c r="K249" s="5">
        <v>0.93</v>
      </c>
    </row>
    <row r="250" spans="2:11" x14ac:dyDescent="0.2">
      <c r="B250" s="44" t="str">
        <f>TEXT(Table3[[#This Row],[Date]],"dddd")</f>
        <v>Thursday</v>
      </c>
      <c r="C250" s="4">
        <v>43713</v>
      </c>
      <c r="D250" s="1">
        <v>386978</v>
      </c>
      <c r="E250" s="2">
        <v>0.17</v>
      </c>
      <c r="F250" s="1">
        <v>32</v>
      </c>
      <c r="G250" s="1">
        <v>22</v>
      </c>
      <c r="H250" s="1">
        <v>26</v>
      </c>
      <c r="I250" s="1">
        <v>368</v>
      </c>
      <c r="J250" s="1">
        <v>31</v>
      </c>
      <c r="K250" s="5">
        <v>0.93</v>
      </c>
    </row>
    <row r="251" spans="2:11" x14ac:dyDescent="0.2">
      <c r="B251" s="45" t="str">
        <f>TEXT(Table3[[#This Row],[Date]],"dddd")</f>
        <v>Friday</v>
      </c>
      <c r="C251" s="4">
        <v>43714</v>
      </c>
      <c r="D251" s="1">
        <v>396745</v>
      </c>
      <c r="E251" s="2">
        <v>0.18</v>
      </c>
      <c r="F251" s="1">
        <v>33</v>
      </c>
      <c r="G251" s="1">
        <v>17</v>
      </c>
      <c r="H251" s="1">
        <v>30</v>
      </c>
      <c r="I251" s="1">
        <v>377</v>
      </c>
      <c r="J251" s="1">
        <v>34</v>
      </c>
      <c r="K251" s="5">
        <v>0.92</v>
      </c>
    </row>
    <row r="252" spans="2:11" x14ac:dyDescent="0.2">
      <c r="B252" s="46" t="str">
        <f>TEXT(Table3[[#This Row],[Date]],"dddd")</f>
        <v>Saturday</v>
      </c>
      <c r="C252" s="4">
        <v>43715</v>
      </c>
      <c r="D252" s="1">
        <v>407003</v>
      </c>
      <c r="E252" s="2">
        <v>0.17</v>
      </c>
      <c r="F252" s="1">
        <v>34</v>
      </c>
      <c r="G252" s="1">
        <v>18</v>
      </c>
      <c r="H252" s="1">
        <v>26</v>
      </c>
      <c r="I252" s="1">
        <v>385</v>
      </c>
      <c r="J252" s="1">
        <v>37</v>
      </c>
      <c r="K252" s="5">
        <v>0.95</v>
      </c>
    </row>
    <row r="253" spans="2:11" x14ac:dyDescent="0.2">
      <c r="B253" s="47" t="str">
        <f>TEXT(Table3[[#This Row],[Date]],"dddd")</f>
        <v>Sunday</v>
      </c>
      <c r="C253" s="4">
        <v>43716</v>
      </c>
      <c r="D253" s="1">
        <v>385901</v>
      </c>
      <c r="E253" s="2">
        <v>0.18</v>
      </c>
      <c r="F253" s="1">
        <v>35</v>
      </c>
      <c r="G253" s="1">
        <v>18</v>
      </c>
      <c r="H253" s="1">
        <v>30</v>
      </c>
      <c r="I253" s="1">
        <v>382</v>
      </c>
      <c r="J253" s="1">
        <v>34</v>
      </c>
      <c r="K253" s="5">
        <v>0.91</v>
      </c>
    </row>
    <row r="254" spans="2:11" x14ac:dyDescent="0.2">
      <c r="B254" s="48" t="str">
        <f>TEXT(Table3[[#This Row],[Date]],"dddd")</f>
        <v>Monday</v>
      </c>
      <c r="C254" s="4">
        <v>43717</v>
      </c>
      <c r="D254" s="1">
        <v>407716</v>
      </c>
      <c r="E254" s="2">
        <v>0.18</v>
      </c>
      <c r="F254" s="1">
        <v>35</v>
      </c>
      <c r="G254" s="1">
        <v>21</v>
      </c>
      <c r="H254" s="1">
        <v>26</v>
      </c>
      <c r="I254" s="1">
        <v>370</v>
      </c>
      <c r="J254" s="1">
        <v>38</v>
      </c>
      <c r="K254" s="5">
        <v>0.94</v>
      </c>
    </row>
    <row r="255" spans="2:11" x14ac:dyDescent="0.2">
      <c r="B255" s="42" t="str">
        <f>TEXT(Table3[[#This Row],[Date]],"dddd")</f>
        <v>Tuesday</v>
      </c>
      <c r="C255" s="4">
        <v>43718</v>
      </c>
      <c r="D255" s="1">
        <v>397777</v>
      </c>
      <c r="E255" s="2">
        <v>0.18</v>
      </c>
      <c r="F255" s="1">
        <v>35</v>
      </c>
      <c r="G255" s="1">
        <v>18</v>
      </c>
      <c r="H255" s="1">
        <v>27</v>
      </c>
      <c r="I255" s="1">
        <v>399</v>
      </c>
      <c r="J255" s="1">
        <v>37</v>
      </c>
      <c r="K255" s="5">
        <v>0.91</v>
      </c>
    </row>
    <row r="256" spans="2:11" x14ac:dyDescent="0.2">
      <c r="B256" s="43" t="str">
        <f>TEXT(Table3[[#This Row],[Date]],"dddd")</f>
        <v>Wednesday</v>
      </c>
      <c r="C256" s="4">
        <v>43719</v>
      </c>
      <c r="D256" s="1">
        <v>393437</v>
      </c>
      <c r="E256" s="2">
        <v>0.18</v>
      </c>
      <c r="F256" s="1">
        <v>40</v>
      </c>
      <c r="G256" s="1">
        <v>17</v>
      </c>
      <c r="H256" s="1">
        <v>26</v>
      </c>
      <c r="I256" s="1">
        <v>387</v>
      </c>
      <c r="J256" s="1">
        <v>31</v>
      </c>
      <c r="K256" s="5">
        <v>0.94</v>
      </c>
    </row>
    <row r="257" spans="2:11" x14ac:dyDescent="0.2">
      <c r="B257" s="44" t="str">
        <f>TEXT(Table3[[#This Row],[Date]],"dddd")</f>
        <v>Thursday</v>
      </c>
      <c r="C257" s="4">
        <v>43720</v>
      </c>
      <c r="D257" s="1">
        <v>406634</v>
      </c>
      <c r="E257" s="2">
        <v>0.18</v>
      </c>
      <c r="F257" s="1">
        <v>34</v>
      </c>
      <c r="G257" s="1">
        <v>20</v>
      </c>
      <c r="H257" s="1">
        <v>25</v>
      </c>
      <c r="I257" s="1">
        <v>368</v>
      </c>
      <c r="J257" s="1">
        <v>36</v>
      </c>
      <c r="K257" s="5">
        <v>0.91</v>
      </c>
    </row>
    <row r="258" spans="2:11" x14ac:dyDescent="0.2">
      <c r="B258" s="45" t="str">
        <f>TEXT(Table3[[#This Row],[Date]],"dddd")</f>
        <v>Friday</v>
      </c>
      <c r="C258" s="4">
        <v>43721</v>
      </c>
      <c r="D258" s="1">
        <v>392550</v>
      </c>
      <c r="E258" s="2">
        <v>0.19</v>
      </c>
      <c r="F258" s="1">
        <v>30</v>
      </c>
      <c r="G258" s="1">
        <v>19</v>
      </c>
      <c r="H258" s="1">
        <v>29</v>
      </c>
      <c r="I258" s="1">
        <v>384</v>
      </c>
      <c r="J258" s="1">
        <v>32</v>
      </c>
      <c r="K258" s="5">
        <v>0.92</v>
      </c>
    </row>
    <row r="259" spans="2:11" x14ac:dyDescent="0.2">
      <c r="B259" s="46" t="str">
        <f>TEXT(Table3[[#This Row],[Date]],"dddd")</f>
        <v>Saturday</v>
      </c>
      <c r="C259" s="4">
        <v>43722</v>
      </c>
      <c r="D259" s="1">
        <v>406604</v>
      </c>
      <c r="E259" s="2">
        <v>0.17</v>
      </c>
      <c r="F259" s="1">
        <v>64</v>
      </c>
      <c r="G259" s="1">
        <v>22</v>
      </c>
      <c r="H259" s="1">
        <v>30</v>
      </c>
      <c r="I259" s="1">
        <v>378</v>
      </c>
      <c r="J259" s="1">
        <v>35</v>
      </c>
      <c r="K259" s="5">
        <v>0.93</v>
      </c>
    </row>
    <row r="260" spans="2:11" x14ac:dyDescent="0.2">
      <c r="B260" s="47" t="str">
        <f>TEXT(Table3[[#This Row],[Date]],"dddd")</f>
        <v>Sunday</v>
      </c>
      <c r="C260" s="4">
        <v>43723</v>
      </c>
      <c r="D260" s="1">
        <v>393532</v>
      </c>
      <c r="E260" s="2">
        <v>0.19</v>
      </c>
      <c r="F260" s="1">
        <v>31</v>
      </c>
      <c r="G260" s="1">
        <v>18</v>
      </c>
      <c r="H260" s="1">
        <v>29</v>
      </c>
      <c r="I260" s="1">
        <v>385</v>
      </c>
      <c r="J260" s="1">
        <v>38</v>
      </c>
      <c r="K260" s="5">
        <v>0.94</v>
      </c>
    </row>
    <row r="261" spans="2:11" x14ac:dyDescent="0.2">
      <c r="B261" s="48" t="str">
        <f>TEXT(Table3[[#This Row],[Date]],"dddd")</f>
        <v>Monday</v>
      </c>
      <c r="C261" s="4">
        <v>43724</v>
      </c>
      <c r="D261" s="1">
        <v>398745</v>
      </c>
      <c r="E261" s="2">
        <v>0.19</v>
      </c>
      <c r="F261" s="1">
        <v>33</v>
      </c>
      <c r="G261" s="1">
        <v>21</v>
      </c>
      <c r="H261" s="1">
        <v>25</v>
      </c>
      <c r="I261" s="1">
        <v>367</v>
      </c>
      <c r="J261" s="1">
        <v>32</v>
      </c>
      <c r="K261" s="5">
        <v>0.95</v>
      </c>
    </row>
    <row r="262" spans="2:11" x14ac:dyDescent="0.2">
      <c r="B262" s="42" t="str">
        <f>TEXT(Table3[[#This Row],[Date]],"dddd")</f>
        <v>Tuesday</v>
      </c>
      <c r="C262" s="4">
        <v>43725</v>
      </c>
      <c r="D262" s="1">
        <v>388146</v>
      </c>
      <c r="E262" s="2">
        <v>0.17</v>
      </c>
      <c r="F262" s="1">
        <v>32</v>
      </c>
      <c r="G262" s="1">
        <v>18</v>
      </c>
      <c r="H262" s="1">
        <v>29</v>
      </c>
      <c r="I262" s="1">
        <v>382</v>
      </c>
      <c r="J262" s="1">
        <v>30</v>
      </c>
      <c r="K262" s="5">
        <v>0.94</v>
      </c>
    </row>
    <row r="263" spans="2:11" x14ac:dyDescent="0.2">
      <c r="B263" s="43" t="str">
        <f>TEXT(Table3[[#This Row],[Date]],"dddd")</f>
        <v>Wednesday</v>
      </c>
      <c r="C263" s="4">
        <v>43726</v>
      </c>
      <c r="D263" s="1">
        <v>406545</v>
      </c>
      <c r="E263" s="2">
        <v>0.18</v>
      </c>
      <c r="F263" s="1">
        <v>32</v>
      </c>
      <c r="G263" s="1">
        <v>20</v>
      </c>
      <c r="H263" s="1">
        <v>28</v>
      </c>
      <c r="I263" s="1">
        <v>377</v>
      </c>
      <c r="J263" s="1">
        <v>35</v>
      </c>
      <c r="K263" s="5">
        <v>0.93</v>
      </c>
    </row>
    <row r="264" spans="2:11" x14ac:dyDescent="0.2">
      <c r="B264" s="44" t="str">
        <f>TEXT(Table3[[#This Row],[Date]],"dddd")</f>
        <v>Thursday</v>
      </c>
      <c r="C264" s="4">
        <v>43727</v>
      </c>
      <c r="D264" s="1">
        <v>406600</v>
      </c>
      <c r="E264" s="2">
        <v>0.19</v>
      </c>
      <c r="F264" s="1">
        <v>33</v>
      </c>
      <c r="G264" s="1">
        <v>21</v>
      </c>
      <c r="H264" s="1">
        <v>30</v>
      </c>
      <c r="I264" s="1">
        <v>351</v>
      </c>
      <c r="J264" s="1">
        <v>34</v>
      </c>
      <c r="K264" s="5">
        <v>0.95</v>
      </c>
    </row>
    <row r="265" spans="2:11" x14ac:dyDescent="0.2">
      <c r="B265" s="45" t="str">
        <f>TEXT(Table3[[#This Row],[Date]],"dddd")</f>
        <v>Friday</v>
      </c>
      <c r="C265" s="4">
        <v>43728</v>
      </c>
      <c r="D265" s="1">
        <v>407858</v>
      </c>
      <c r="E265" s="2">
        <v>0.19</v>
      </c>
      <c r="F265" s="1">
        <v>39</v>
      </c>
      <c r="G265" s="1">
        <v>21</v>
      </c>
      <c r="H265" s="1">
        <v>27</v>
      </c>
      <c r="I265" s="1">
        <v>383</v>
      </c>
      <c r="J265" s="1">
        <v>35</v>
      </c>
      <c r="K265" s="5">
        <v>0.93</v>
      </c>
    </row>
    <row r="266" spans="2:11" x14ac:dyDescent="0.2">
      <c r="B266" s="46" t="str">
        <f>TEXT(Table3[[#This Row],[Date]],"dddd")</f>
        <v>Saturday</v>
      </c>
      <c r="C266" s="4">
        <v>43729</v>
      </c>
      <c r="D266" s="1">
        <v>388449</v>
      </c>
      <c r="E266" s="2">
        <v>0.17</v>
      </c>
      <c r="F266" s="1">
        <v>37</v>
      </c>
      <c r="G266" s="1">
        <v>20</v>
      </c>
      <c r="H266" s="1">
        <v>25</v>
      </c>
      <c r="I266" s="1">
        <v>372</v>
      </c>
      <c r="J266" s="1">
        <v>31</v>
      </c>
      <c r="K266" s="5">
        <v>0.91</v>
      </c>
    </row>
    <row r="267" spans="2:11" x14ac:dyDescent="0.2">
      <c r="B267" s="47" t="str">
        <f>TEXT(Table3[[#This Row],[Date]],"dddd")</f>
        <v>Sunday</v>
      </c>
      <c r="C267" s="4">
        <v>43730</v>
      </c>
      <c r="D267" s="1">
        <v>401959</v>
      </c>
      <c r="E267" s="2">
        <v>0.19</v>
      </c>
      <c r="F267" s="1">
        <v>31</v>
      </c>
      <c r="G267" s="1">
        <v>20</v>
      </c>
      <c r="H267" s="1">
        <v>25</v>
      </c>
      <c r="I267" s="1">
        <v>366</v>
      </c>
      <c r="J267" s="1">
        <v>31</v>
      </c>
      <c r="K267" s="5">
        <v>0.95</v>
      </c>
    </row>
    <row r="268" spans="2:11" x14ac:dyDescent="0.2">
      <c r="B268" s="48" t="str">
        <f>TEXT(Table3[[#This Row],[Date]],"dddd")</f>
        <v>Monday</v>
      </c>
      <c r="C268" s="4">
        <v>43731</v>
      </c>
      <c r="D268" s="1">
        <v>405567</v>
      </c>
      <c r="E268" s="2">
        <v>0.19</v>
      </c>
      <c r="F268" s="1">
        <v>35</v>
      </c>
      <c r="G268" s="1">
        <v>22</v>
      </c>
      <c r="H268" s="1">
        <v>27</v>
      </c>
      <c r="I268" s="1">
        <v>359</v>
      </c>
      <c r="J268" s="1">
        <v>31</v>
      </c>
      <c r="K268" s="5">
        <v>0.91</v>
      </c>
    </row>
    <row r="269" spans="2:11" x14ac:dyDescent="0.2">
      <c r="B269" s="42" t="str">
        <f>TEXT(Table3[[#This Row],[Date]],"dddd")</f>
        <v>Tuesday</v>
      </c>
      <c r="C269" s="4">
        <v>43732</v>
      </c>
      <c r="D269" s="1">
        <v>388298</v>
      </c>
      <c r="E269" s="2">
        <v>0.19</v>
      </c>
      <c r="F269" s="1">
        <v>38</v>
      </c>
      <c r="G269" s="1">
        <v>17</v>
      </c>
      <c r="H269" s="1">
        <v>30</v>
      </c>
      <c r="I269" s="1">
        <v>398</v>
      </c>
      <c r="J269" s="1">
        <v>35</v>
      </c>
      <c r="K269" s="5">
        <v>0.95</v>
      </c>
    </row>
    <row r="270" spans="2:11" x14ac:dyDescent="0.2">
      <c r="B270" s="43" t="str">
        <f>TEXT(Table3[[#This Row],[Date]],"dddd")</f>
        <v>Wednesday</v>
      </c>
      <c r="C270" s="4">
        <v>43733</v>
      </c>
      <c r="D270" s="1">
        <v>391681</v>
      </c>
      <c r="E270" s="2">
        <v>0.17</v>
      </c>
      <c r="F270" s="1">
        <v>32</v>
      </c>
      <c r="G270" s="1">
        <v>21</v>
      </c>
      <c r="H270" s="1">
        <v>28</v>
      </c>
      <c r="I270" s="1">
        <v>388</v>
      </c>
      <c r="J270" s="1">
        <v>37</v>
      </c>
      <c r="K270" s="5">
        <v>0.91</v>
      </c>
    </row>
    <row r="271" spans="2:11" x14ac:dyDescent="0.2">
      <c r="B271" s="44" t="str">
        <f>TEXT(Table3[[#This Row],[Date]],"dddd")</f>
        <v>Thursday</v>
      </c>
      <c r="C271" s="4">
        <v>43734</v>
      </c>
      <c r="D271" s="1">
        <v>400929</v>
      </c>
      <c r="E271" s="2">
        <v>0.19</v>
      </c>
      <c r="F271" s="1">
        <v>30</v>
      </c>
      <c r="G271" s="1">
        <v>18</v>
      </c>
      <c r="H271" s="1">
        <v>28</v>
      </c>
      <c r="I271" s="1">
        <v>394</v>
      </c>
      <c r="J271" s="1">
        <v>35</v>
      </c>
      <c r="K271" s="5">
        <v>0.91</v>
      </c>
    </row>
    <row r="272" spans="2:11" x14ac:dyDescent="0.2">
      <c r="B272" s="45" t="str">
        <f>TEXT(Table3[[#This Row],[Date]],"dddd")</f>
        <v>Friday</v>
      </c>
      <c r="C272" s="4">
        <v>43735</v>
      </c>
      <c r="D272" s="1">
        <v>400010</v>
      </c>
      <c r="E272" s="2">
        <v>0.19</v>
      </c>
      <c r="F272" s="1">
        <v>37</v>
      </c>
      <c r="G272" s="1">
        <v>21</v>
      </c>
      <c r="H272" s="1">
        <v>29</v>
      </c>
      <c r="I272" s="1">
        <v>393</v>
      </c>
      <c r="J272" s="1">
        <v>38</v>
      </c>
      <c r="K272" s="5">
        <v>0.92</v>
      </c>
    </row>
    <row r="273" spans="2:11" x14ac:dyDescent="0.2">
      <c r="B273" s="46" t="str">
        <f>TEXT(Table3[[#This Row],[Date]],"dddd")</f>
        <v>Saturday</v>
      </c>
      <c r="C273" s="4">
        <v>43736</v>
      </c>
      <c r="D273" s="1">
        <v>406277</v>
      </c>
      <c r="E273" s="2">
        <v>0.19</v>
      </c>
      <c r="F273" s="1">
        <v>38</v>
      </c>
      <c r="G273" s="1">
        <v>17</v>
      </c>
      <c r="H273" s="1">
        <v>30</v>
      </c>
      <c r="I273" s="1">
        <v>397</v>
      </c>
      <c r="J273" s="1">
        <v>36</v>
      </c>
      <c r="K273" s="5">
        <v>0.94</v>
      </c>
    </row>
    <row r="274" spans="2:11" x14ac:dyDescent="0.2">
      <c r="B274" s="47" t="str">
        <f>TEXT(Table3[[#This Row],[Date]],"dddd")</f>
        <v>Sunday</v>
      </c>
      <c r="C274" s="4">
        <v>43737</v>
      </c>
      <c r="D274" s="1">
        <v>400829</v>
      </c>
      <c r="E274" s="2">
        <v>0.18</v>
      </c>
      <c r="F274" s="1">
        <v>30</v>
      </c>
      <c r="G274" s="1">
        <v>22</v>
      </c>
      <c r="H274" s="1">
        <v>28</v>
      </c>
      <c r="I274" s="1">
        <v>360</v>
      </c>
      <c r="J274" s="1">
        <v>39</v>
      </c>
      <c r="K274" s="5">
        <v>0.91</v>
      </c>
    </row>
    <row r="275" spans="2:11" x14ac:dyDescent="0.2">
      <c r="B275" s="48" t="str">
        <f>TEXT(Table3[[#This Row],[Date]],"dddd")</f>
        <v>Monday</v>
      </c>
      <c r="C275" s="4">
        <v>43738</v>
      </c>
      <c r="D275" s="1">
        <v>392169</v>
      </c>
      <c r="E275" s="2">
        <v>0.18</v>
      </c>
      <c r="F275" s="1">
        <v>32</v>
      </c>
      <c r="G275" s="1">
        <v>18</v>
      </c>
      <c r="H275" s="1">
        <v>28</v>
      </c>
      <c r="I275" s="1">
        <v>359</v>
      </c>
      <c r="J275" s="1">
        <v>34</v>
      </c>
      <c r="K275" s="5">
        <v>0.91</v>
      </c>
    </row>
    <row r="276" spans="2:11" x14ac:dyDescent="0.2">
      <c r="B276" s="42" t="str">
        <f>TEXT(Table3[[#This Row],[Date]],"dddd")</f>
        <v>Tuesday</v>
      </c>
      <c r="C276" s="4">
        <v>43739</v>
      </c>
      <c r="D276" s="1">
        <v>383376</v>
      </c>
      <c r="E276" s="2">
        <v>0.17</v>
      </c>
      <c r="F276" s="1">
        <v>30</v>
      </c>
      <c r="G276" s="1">
        <v>21</v>
      </c>
      <c r="H276" s="1">
        <v>25</v>
      </c>
      <c r="I276" s="1">
        <v>394</v>
      </c>
      <c r="J276" s="1">
        <v>35</v>
      </c>
      <c r="K276" s="5">
        <v>0.92</v>
      </c>
    </row>
    <row r="277" spans="2:11" x14ac:dyDescent="0.2">
      <c r="B277" s="43" t="str">
        <f>TEXT(Table3[[#This Row],[Date]],"dddd")</f>
        <v>Wednesday</v>
      </c>
      <c r="C277" s="4">
        <v>43740</v>
      </c>
      <c r="D277" s="1">
        <v>384903</v>
      </c>
      <c r="E277" s="2">
        <v>0.19</v>
      </c>
      <c r="F277" s="1">
        <v>34</v>
      </c>
      <c r="G277" s="1">
        <v>19</v>
      </c>
      <c r="H277" s="1">
        <v>26</v>
      </c>
      <c r="I277" s="1">
        <v>380</v>
      </c>
      <c r="J277" s="1">
        <v>30</v>
      </c>
      <c r="K277" s="5">
        <v>0.94</v>
      </c>
    </row>
    <row r="278" spans="2:11" x14ac:dyDescent="0.2">
      <c r="B278" s="44" t="str">
        <f>TEXT(Table3[[#This Row],[Date]],"dddd")</f>
        <v>Thursday</v>
      </c>
      <c r="C278" s="4">
        <v>43741</v>
      </c>
      <c r="D278" s="1">
        <v>381179</v>
      </c>
      <c r="E278" s="2">
        <v>0.17</v>
      </c>
      <c r="F278" s="1">
        <v>37</v>
      </c>
      <c r="G278" s="1">
        <v>18</v>
      </c>
      <c r="H278" s="1">
        <v>28</v>
      </c>
      <c r="I278" s="1">
        <v>387</v>
      </c>
      <c r="J278" s="1">
        <v>33</v>
      </c>
      <c r="K278" s="5">
        <v>0.93</v>
      </c>
    </row>
    <row r="279" spans="2:11" x14ac:dyDescent="0.2">
      <c r="B279" s="45" t="str">
        <f>TEXT(Table3[[#This Row],[Date]],"dddd")</f>
        <v>Friday</v>
      </c>
      <c r="C279" s="4">
        <v>43742</v>
      </c>
      <c r="D279" s="1">
        <v>389368</v>
      </c>
      <c r="E279" s="2">
        <v>0.19</v>
      </c>
      <c r="F279" s="1">
        <v>34</v>
      </c>
      <c r="G279" s="1">
        <v>22</v>
      </c>
      <c r="H279" s="1">
        <v>29</v>
      </c>
      <c r="I279" s="1">
        <v>357</v>
      </c>
      <c r="J279" s="1">
        <v>40</v>
      </c>
      <c r="K279" s="5">
        <v>0.94</v>
      </c>
    </row>
    <row r="280" spans="2:11" x14ac:dyDescent="0.2">
      <c r="B280" s="46" t="str">
        <f>TEXT(Table3[[#This Row],[Date]],"dddd")</f>
        <v>Saturday</v>
      </c>
      <c r="C280" s="4">
        <v>43743</v>
      </c>
      <c r="D280" s="1">
        <v>409180</v>
      </c>
      <c r="E280" s="2">
        <v>0.19</v>
      </c>
      <c r="F280" s="1">
        <v>32</v>
      </c>
      <c r="G280" s="1">
        <v>21</v>
      </c>
      <c r="H280" s="1">
        <v>29</v>
      </c>
      <c r="I280" s="1">
        <v>382</v>
      </c>
      <c r="J280" s="1">
        <v>39</v>
      </c>
      <c r="K280" s="5">
        <v>0.95</v>
      </c>
    </row>
    <row r="281" spans="2:11" x14ac:dyDescent="0.2">
      <c r="B281" s="47" t="str">
        <f>TEXT(Table3[[#This Row],[Date]],"dddd")</f>
        <v>Sunday</v>
      </c>
      <c r="C281" s="4">
        <v>43744</v>
      </c>
      <c r="D281" s="1">
        <v>382705</v>
      </c>
      <c r="E281" s="2">
        <v>0.17</v>
      </c>
      <c r="F281" s="1">
        <v>31</v>
      </c>
      <c r="G281" s="1">
        <v>19</v>
      </c>
      <c r="H281" s="1">
        <v>30</v>
      </c>
      <c r="I281" s="1">
        <v>372</v>
      </c>
      <c r="J281" s="1">
        <v>31</v>
      </c>
      <c r="K281" s="5">
        <v>0.94</v>
      </c>
    </row>
    <row r="282" spans="2:11" x14ac:dyDescent="0.2">
      <c r="B282" s="48" t="str">
        <f>TEXT(Table3[[#This Row],[Date]],"dddd")</f>
        <v>Monday</v>
      </c>
      <c r="C282" s="4">
        <v>43745</v>
      </c>
      <c r="D282" s="1">
        <v>402657</v>
      </c>
      <c r="E282" s="2">
        <v>0.18</v>
      </c>
      <c r="F282" s="1">
        <v>30</v>
      </c>
      <c r="G282" s="1">
        <v>19</v>
      </c>
      <c r="H282" s="1">
        <v>26</v>
      </c>
      <c r="I282" s="1">
        <v>388</v>
      </c>
      <c r="J282" s="1">
        <v>32</v>
      </c>
      <c r="K282" s="5">
        <v>0.91</v>
      </c>
    </row>
    <row r="283" spans="2:11" x14ac:dyDescent="0.2">
      <c r="B283" s="42" t="str">
        <f>TEXT(Table3[[#This Row],[Date]],"dddd")</f>
        <v>Tuesday</v>
      </c>
      <c r="C283" s="4">
        <v>43746</v>
      </c>
      <c r="D283" s="1">
        <v>386505</v>
      </c>
      <c r="E283" s="2">
        <v>0.19</v>
      </c>
      <c r="F283" s="1">
        <v>38</v>
      </c>
      <c r="G283" s="1">
        <v>18</v>
      </c>
      <c r="H283" s="1">
        <v>29</v>
      </c>
      <c r="I283" s="1">
        <v>387</v>
      </c>
      <c r="J283" s="1">
        <v>39</v>
      </c>
      <c r="K283" s="5">
        <v>0.95</v>
      </c>
    </row>
    <row r="284" spans="2:11" x14ac:dyDescent="0.2">
      <c r="B284" s="43" t="str">
        <f>TEXT(Table3[[#This Row],[Date]],"dddd")</f>
        <v>Wednesday</v>
      </c>
      <c r="C284" s="4">
        <v>43747</v>
      </c>
      <c r="D284" s="1">
        <v>382253</v>
      </c>
      <c r="E284" s="2">
        <v>0.19</v>
      </c>
      <c r="F284" s="1">
        <v>34</v>
      </c>
      <c r="G284" s="1">
        <v>19</v>
      </c>
      <c r="H284" s="1">
        <v>29</v>
      </c>
      <c r="I284" s="1">
        <v>366</v>
      </c>
      <c r="J284" s="1">
        <v>34</v>
      </c>
      <c r="K284" s="5">
        <v>0.91</v>
      </c>
    </row>
    <row r="285" spans="2:11" x14ac:dyDescent="0.2">
      <c r="B285" s="44" t="str">
        <f>TEXT(Table3[[#This Row],[Date]],"dddd")</f>
        <v>Thursday</v>
      </c>
      <c r="C285" s="4">
        <v>43748</v>
      </c>
      <c r="D285" s="1">
        <v>408424</v>
      </c>
      <c r="E285" s="2">
        <v>0.17</v>
      </c>
      <c r="F285" s="1">
        <v>33</v>
      </c>
      <c r="G285" s="1">
        <v>22</v>
      </c>
      <c r="H285" s="1">
        <v>29</v>
      </c>
      <c r="I285" s="1">
        <v>368</v>
      </c>
      <c r="J285" s="1">
        <v>30</v>
      </c>
      <c r="K285" s="5">
        <v>0.93</v>
      </c>
    </row>
    <row r="286" spans="2:11" x14ac:dyDescent="0.2">
      <c r="B286" s="45" t="str">
        <f>TEXT(Table3[[#This Row],[Date]],"dddd")</f>
        <v>Friday</v>
      </c>
      <c r="C286" s="4">
        <v>43749</v>
      </c>
      <c r="D286" s="1">
        <v>388464</v>
      </c>
      <c r="E286" s="2">
        <v>0.18</v>
      </c>
      <c r="F286" s="1">
        <v>31</v>
      </c>
      <c r="G286" s="1">
        <v>19</v>
      </c>
      <c r="H286" s="1">
        <v>25</v>
      </c>
      <c r="I286" s="1">
        <v>384</v>
      </c>
      <c r="J286" s="1">
        <v>30</v>
      </c>
      <c r="K286" s="5">
        <v>0.95</v>
      </c>
    </row>
    <row r="287" spans="2:11" x14ac:dyDescent="0.2">
      <c r="B287" s="46" t="str">
        <f>TEXT(Table3[[#This Row],[Date]],"dddd")</f>
        <v>Saturday</v>
      </c>
      <c r="C287" s="4">
        <v>43750</v>
      </c>
      <c r="D287" s="1">
        <v>387248</v>
      </c>
      <c r="E287" s="2">
        <v>0.17</v>
      </c>
      <c r="F287" s="1">
        <v>33</v>
      </c>
      <c r="G287" s="1">
        <v>17</v>
      </c>
      <c r="H287" s="1">
        <v>27</v>
      </c>
      <c r="I287" s="1">
        <v>360</v>
      </c>
      <c r="J287" s="1">
        <v>39</v>
      </c>
      <c r="K287" s="5">
        <v>0.95</v>
      </c>
    </row>
    <row r="288" spans="2:11" x14ac:dyDescent="0.2">
      <c r="B288" s="47" t="str">
        <f>TEXT(Table3[[#This Row],[Date]],"dddd")</f>
        <v>Sunday</v>
      </c>
      <c r="C288" s="4">
        <v>43751</v>
      </c>
      <c r="D288" s="1">
        <v>404505</v>
      </c>
      <c r="E288" s="2">
        <v>0.19</v>
      </c>
      <c r="F288" s="1">
        <v>32</v>
      </c>
      <c r="G288" s="1">
        <v>21</v>
      </c>
      <c r="H288" s="1">
        <v>27</v>
      </c>
      <c r="I288" s="1">
        <v>387</v>
      </c>
      <c r="J288" s="1">
        <v>36</v>
      </c>
      <c r="K288" s="5">
        <v>0.95</v>
      </c>
    </row>
    <row r="289" spans="2:11" x14ac:dyDescent="0.2">
      <c r="B289" s="48" t="str">
        <f>TEXT(Table3[[#This Row],[Date]],"dddd")</f>
        <v>Monday</v>
      </c>
      <c r="C289" s="4">
        <v>43752</v>
      </c>
      <c r="D289" s="1">
        <v>401477</v>
      </c>
      <c r="E289" s="2">
        <v>0.18</v>
      </c>
      <c r="F289" s="1">
        <v>31</v>
      </c>
      <c r="G289" s="1">
        <v>21</v>
      </c>
      <c r="H289" s="1">
        <v>25</v>
      </c>
      <c r="I289" s="1">
        <v>362</v>
      </c>
      <c r="J289" s="1">
        <v>36</v>
      </c>
      <c r="K289" s="5">
        <v>0.93</v>
      </c>
    </row>
    <row r="290" spans="2:11" x14ac:dyDescent="0.2">
      <c r="B290" s="42" t="str">
        <f>TEXT(Table3[[#This Row],[Date]],"dddd")</f>
        <v>Tuesday</v>
      </c>
      <c r="C290" s="4">
        <v>43753</v>
      </c>
      <c r="D290" s="1">
        <v>402669</v>
      </c>
      <c r="E290" s="2">
        <v>0.19</v>
      </c>
      <c r="F290" s="1">
        <v>35</v>
      </c>
      <c r="G290" s="1">
        <v>17</v>
      </c>
      <c r="H290" s="1">
        <v>25</v>
      </c>
      <c r="I290" s="1">
        <v>394</v>
      </c>
      <c r="J290" s="1">
        <v>32</v>
      </c>
      <c r="K290" s="5">
        <v>0.91</v>
      </c>
    </row>
    <row r="291" spans="2:11" x14ac:dyDescent="0.2">
      <c r="B291" s="43" t="str">
        <f>TEXT(Table3[[#This Row],[Date]],"dddd")</f>
        <v>Wednesday</v>
      </c>
      <c r="C291" s="4">
        <v>43754</v>
      </c>
      <c r="D291" s="1">
        <v>401441</v>
      </c>
      <c r="E291" s="2">
        <v>0.19</v>
      </c>
      <c r="F291" s="1">
        <v>38</v>
      </c>
      <c r="G291" s="1">
        <v>22</v>
      </c>
      <c r="H291" s="1">
        <v>26</v>
      </c>
      <c r="I291" s="1">
        <v>371</v>
      </c>
      <c r="J291" s="1">
        <v>31</v>
      </c>
      <c r="K291" s="5">
        <v>0.95</v>
      </c>
    </row>
    <row r="292" spans="2:11" x14ac:dyDescent="0.2">
      <c r="B292" s="44" t="str">
        <f>TEXT(Table3[[#This Row],[Date]],"dddd")</f>
        <v>Thursday</v>
      </c>
      <c r="C292" s="4">
        <v>43755</v>
      </c>
      <c r="D292" s="1">
        <v>404247</v>
      </c>
      <c r="E292" s="2">
        <v>0.17</v>
      </c>
      <c r="F292" s="1">
        <v>37</v>
      </c>
      <c r="G292" s="1">
        <v>18</v>
      </c>
      <c r="H292" s="1">
        <v>27</v>
      </c>
      <c r="I292" s="1">
        <v>365</v>
      </c>
      <c r="J292" s="1">
        <v>34</v>
      </c>
      <c r="K292" s="5">
        <v>0.92</v>
      </c>
    </row>
    <row r="293" spans="2:11" x14ac:dyDescent="0.2">
      <c r="B293" s="45" t="str">
        <f>TEXT(Table3[[#This Row],[Date]],"dddd")</f>
        <v>Friday</v>
      </c>
      <c r="C293" s="4">
        <v>43756</v>
      </c>
      <c r="D293" s="1">
        <v>384464</v>
      </c>
      <c r="E293" s="2">
        <v>0.18</v>
      </c>
      <c r="F293" s="1">
        <v>35</v>
      </c>
      <c r="G293" s="1">
        <v>20</v>
      </c>
      <c r="H293" s="1">
        <v>30</v>
      </c>
      <c r="I293" s="1">
        <v>383</v>
      </c>
      <c r="J293" s="1">
        <v>39</v>
      </c>
      <c r="K293" s="5">
        <v>0.94</v>
      </c>
    </row>
    <row r="294" spans="2:11" x14ac:dyDescent="0.2">
      <c r="B294" s="46" t="str">
        <f>TEXT(Table3[[#This Row],[Date]],"dddd")</f>
        <v>Saturday</v>
      </c>
      <c r="C294" s="4">
        <v>43757</v>
      </c>
      <c r="D294" s="1">
        <v>383538</v>
      </c>
      <c r="E294" s="2">
        <v>0.19</v>
      </c>
      <c r="F294" s="1">
        <v>34</v>
      </c>
      <c r="G294" s="1">
        <v>19</v>
      </c>
      <c r="H294" s="1">
        <v>27</v>
      </c>
      <c r="I294" s="1">
        <v>386</v>
      </c>
      <c r="J294" s="1">
        <v>35</v>
      </c>
      <c r="K294" s="5">
        <v>0.92</v>
      </c>
    </row>
    <row r="295" spans="2:11" x14ac:dyDescent="0.2">
      <c r="B295" s="47" t="str">
        <f>TEXT(Table3[[#This Row],[Date]],"dddd")</f>
        <v>Sunday</v>
      </c>
      <c r="C295" s="4">
        <v>43758</v>
      </c>
      <c r="D295" s="1">
        <v>392178</v>
      </c>
      <c r="E295" s="2">
        <v>0.19</v>
      </c>
      <c r="F295" s="1">
        <v>38</v>
      </c>
      <c r="G295" s="1">
        <v>22</v>
      </c>
      <c r="H295" s="1">
        <v>25</v>
      </c>
      <c r="I295" s="1">
        <v>361</v>
      </c>
      <c r="J295" s="1">
        <v>33</v>
      </c>
      <c r="K295" s="5">
        <v>0.94</v>
      </c>
    </row>
    <row r="296" spans="2:11" x14ac:dyDescent="0.2">
      <c r="B296" s="48" t="str">
        <f>TEXT(Table3[[#This Row],[Date]],"dddd")</f>
        <v>Monday</v>
      </c>
      <c r="C296" s="4">
        <v>43759</v>
      </c>
      <c r="D296" s="1">
        <v>383369</v>
      </c>
      <c r="E296" s="2">
        <v>0.19</v>
      </c>
      <c r="F296" s="1">
        <v>31</v>
      </c>
      <c r="G296" s="1">
        <v>22</v>
      </c>
      <c r="H296" s="1">
        <v>30</v>
      </c>
      <c r="I296" s="1">
        <v>368</v>
      </c>
      <c r="J296" s="1">
        <v>36</v>
      </c>
      <c r="K296" s="5">
        <v>0.92</v>
      </c>
    </row>
    <row r="297" spans="2:11" x14ac:dyDescent="0.2">
      <c r="B297" s="42" t="str">
        <f>TEXT(Table3[[#This Row],[Date]],"dddd")</f>
        <v>Tuesday</v>
      </c>
      <c r="C297" s="4">
        <v>43760</v>
      </c>
      <c r="D297" s="1">
        <v>399709</v>
      </c>
      <c r="E297" s="2">
        <v>0.18</v>
      </c>
      <c r="F297" s="1">
        <v>37</v>
      </c>
      <c r="G297" s="1">
        <v>19</v>
      </c>
      <c r="H297" s="1">
        <v>29</v>
      </c>
      <c r="I297" s="1">
        <v>376</v>
      </c>
      <c r="J297" s="1">
        <v>32</v>
      </c>
      <c r="K297" s="5">
        <v>0.94</v>
      </c>
    </row>
    <row r="298" spans="2:11" x14ac:dyDescent="0.2">
      <c r="B298" s="43" t="str">
        <f>TEXT(Table3[[#This Row],[Date]],"dddd")</f>
        <v>Wednesday</v>
      </c>
      <c r="C298" s="4">
        <v>43761</v>
      </c>
      <c r="D298" s="1">
        <v>394443</v>
      </c>
      <c r="E298" s="2">
        <v>0.18</v>
      </c>
      <c r="F298" s="1">
        <v>37</v>
      </c>
      <c r="G298" s="1">
        <v>18</v>
      </c>
      <c r="H298" s="1">
        <v>30</v>
      </c>
      <c r="I298" s="1">
        <v>369</v>
      </c>
      <c r="J298" s="1">
        <v>33</v>
      </c>
      <c r="K298" s="5">
        <v>0.95</v>
      </c>
    </row>
    <row r="299" spans="2:11" x14ac:dyDescent="0.2">
      <c r="B299" s="44" t="str">
        <f>TEXT(Table3[[#This Row],[Date]],"dddd")</f>
        <v>Thursday</v>
      </c>
      <c r="C299" s="4">
        <v>43762</v>
      </c>
      <c r="D299" s="1">
        <v>389066</v>
      </c>
      <c r="E299" s="2">
        <v>0.18</v>
      </c>
      <c r="F299" s="1">
        <v>38</v>
      </c>
      <c r="G299" s="1">
        <v>21</v>
      </c>
      <c r="H299" s="1">
        <v>27</v>
      </c>
      <c r="I299" s="1">
        <v>398</v>
      </c>
      <c r="J299" s="1">
        <v>31</v>
      </c>
      <c r="K299" s="5">
        <v>0.91</v>
      </c>
    </row>
    <row r="300" spans="2:11" x14ac:dyDescent="0.2">
      <c r="B300" s="45" t="str">
        <f>TEXT(Table3[[#This Row],[Date]],"dddd")</f>
        <v>Friday</v>
      </c>
      <c r="C300" s="4">
        <v>43763</v>
      </c>
      <c r="D300" s="1">
        <v>393573</v>
      </c>
      <c r="E300" s="2">
        <v>0.19</v>
      </c>
      <c r="F300" s="1">
        <v>37</v>
      </c>
      <c r="G300" s="1">
        <v>20</v>
      </c>
      <c r="H300" s="1">
        <v>28</v>
      </c>
      <c r="I300" s="1">
        <v>375</v>
      </c>
      <c r="J300" s="1">
        <v>39</v>
      </c>
      <c r="K300" s="5">
        <v>0.93</v>
      </c>
    </row>
    <row r="301" spans="2:11" x14ac:dyDescent="0.2">
      <c r="B301" s="46" t="str">
        <f>TEXT(Table3[[#This Row],[Date]],"dddd")</f>
        <v>Saturday</v>
      </c>
      <c r="C301" s="4">
        <v>43764</v>
      </c>
      <c r="D301" s="1">
        <v>382825</v>
      </c>
      <c r="E301" s="2">
        <v>0.17</v>
      </c>
      <c r="F301" s="1">
        <v>36</v>
      </c>
      <c r="G301" s="1">
        <v>20</v>
      </c>
      <c r="H301" s="1">
        <v>28</v>
      </c>
      <c r="I301" s="1">
        <v>359</v>
      </c>
      <c r="J301" s="1">
        <v>40</v>
      </c>
      <c r="K301" s="5">
        <v>0.92</v>
      </c>
    </row>
    <row r="302" spans="2:11" x14ac:dyDescent="0.2">
      <c r="B302" s="47" t="str">
        <f>TEXT(Table3[[#This Row],[Date]],"dddd")</f>
        <v>Sunday</v>
      </c>
      <c r="C302" s="4">
        <v>43765</v>
      </c>
      <c r="D302" s="1">
        <v>382944</v>
      </c>
      <c r="E302" s="2">
        <v>0.18</v>
      </c>
      <c r="F302" s="1">
        <v>33</v>
      </c>
      <c r="G302" s="1">
        <v>17</v>
      </c>
      <c r="H302" s="1">
        <v>27</v>
      </c>
      <c r="I302" s="1">
        <v>366</v>
      </c>
      <c r="J302" s="1">
        <v>35</v>
      </c>
      <c r="K302" s="5">
        <v>0.95</v>
      </c>
    </row>
    <row r="303" spans="2:11" x14ac:dyDescent="0.2">
      <c r="B303" s="48" t="str">
        <f>TEXT(Table3[[#This Row],[Date]],"dddd")</f>
        <v>Monday</v>
      </c>
      <c r="C303" s="4">
        <v>43766</v>
      </c>
      <c r="D303" s="1">
        <v>403354</v>
      </c>
      <c r="E303" s="2">
        <v>0.19</v>
      </c>
      <c r="F303" s="1">
        <v>31</v>
      </c>
      <c r="G303" s="1">
        <v>20</v>
      </c>
      <c r="H303" s="1">
        <v>28</v>
      </c>
      <c r="I303" s="1">
        <v>395</v>
      </c>
      <c r="J303" s="1">
        <v>31</v>
      </c>
      <c r="K303" s="5">
        <v>0.94</v>
      </c>
    </row>
    <row r="304" spans="2:11" x14ac:dyDescent="0.2">
      <c r="B304" s="42" t="str">
        <f>TEXT(Table3[[#This Row],[Date]],"dddd")</f>
        <v>Tuesday</v>
      </c>
      <c r="C304" s="4">
        <v>43767</v>
      </c>
      <c r="D304" s="1">
        <v>396314</v>
      </c>
      <c r="E304" s="2">
        <v>0.18</v>
      </c>
      <c r="F304" s="1">
        <v>32</v>
      </c>
      <c r="G304" s="1">
        <v>22</v>
      </c>
      <c r="H304" s="1">
        <v>26</v>
      </c>
      <c r="I304" s="1">
        <v>382</v>
      </c>
      <c r="J304" s="1">
        <v>30</v>
      </c>
      <c r="K304" s="5">
        <v>0.93</v>
      </c>
    </row>
    <row r="305" spans="2:11" x14ac:dyDescent="0.2">
      <c r="B305" s="43" t="str">
        <f>TEXT(Table3[[#This Row],[Date]],"dddd")</f>
        <v>Wednesday</v>
      </c>
      <c r="C305" s="4">
        <v>43768</v>
      </c>
      <c r="D305" s="1">
        <v>396097</v>
      </c>
      <c r="E305" s="2">
        <v>0.17</v>
      </c>
      <c r="F305" s="1">
        <v>34</v>
      </c>
      <c r="G305" s="1">
        <v>21</v>
      </c>
      <c r="H305" s="1">
        <v>30</v>
      </c>
      <c r="I305" s="1">
        <v>394</v>
      </c>
      <c r="J305" s="1">
        <v>37</v>
      </c>
      <c r="K305" s="5">
        <v>0.91</v>
      </c>
    </row>
    <row r="306" spans="2:11" x14ac:dyDescent="0.2">
      <c r="B306" s="44" t="str">
        <f>TEXT(Table3[[#This Row],[Date]],"dddd")</f>
        <v>Thursday</v>
      </c>
      <c r="C306" s="4">
        <v>43769</v>
      </c>
      <c r="D306" s="1">
        <v>392878</v>
      </c>
      <c r="E306" s="2">
        <v>0.17</v>
      </c>
      <c r="F306" s="1">
        <v>40</v>
      </c>
      <c r="G306" s="1">
        <v>22</v>
      </c>
      <c r="H306" s="1">
        <v>29</v>
      </c>
      <c r="I306" s="1">
        <v>363</v>
      </c>
      <c r="J306" s="1">
        <v>34</v>
      </c>
      <c r="K306" s="5">
        <v>0.95</v>
      </c>
    </row>
    <row r="307" spans="2:11" x14ac:dyDescent="0.2">
      <c r="B307" s="45" t="str">
        <f>TEXT(Table3[[#This Row],[Date]],"dddd")</f>
        <v>Friday</v>
      </c>
      <c r="C307" s="4">
        <v>43770</v>
      </c>
      <c r="D307" s="1">
        <v>404865</v>
      </c>
      <c r="E307" s="2">
        <v>0.19</v>
      </c>
      <c r="F307" s="1">
        <v>33</v>
      </c>
      <c r="G307" s="1">
        <v>20</v>
      </c>
      <c r="H307" s="1">
        <v>26</v>
      </c>
      <c r="I307" s="1">
        <v>355</v>
      </c>
      <c r="J307" s="1">
        <v>31</v>
      </c>
      <c r="K307" s="5">
        <v>0.91</v>
      </c>
    </row>
    <row r="308" spans="2:11" x14ac:dyDescent="0.2">
      <c r="B308" s="46" t="str">
        <f>TEXT(Table3[[#This Row],[Date]],"dddd")</f>
        <v>Saturday</v>
      </c>
      <c r="C308" s="4">
        <v>43771</v>
      </c>
      <c r="D308" s="1">
        <v>404425</v>
      </c>
      <c r="E308" s="2">
        <v>0.18</v>
      </c>
      <c r="F308" s="1">
        <v>33</v>
      </c>
      <c r="G308" s="1">
        <v>19</v>
      </c>
      <c r="H308" s="1">
        <v>30</v>
      </c>
      <c r="I308" s="1">
        <v>399</v>
      </c>
      <c r="J308" s="1">
        <v>36</v>
      </c>
      <c r="K308" s="5">
        <v>0.91</v>
      </c>
    </row>
    <row r="309" spans="2:11" x14ac:dyDescent="0.2">
      <c r="B309" s="47" t="str">
        <f>TEXT(Table3[[#This Row],[Date]],"dddd")</f>
        <v>Sunday</v>
      </c>
      <c r="C309" s="4">
        <v>43772</v>
      </c>
      <c r="D309" s="1">
        <v>404029</v>
      </c>
      <c r="E309" s="2">
        <v>0.19</v>
      </c>
      <c r="F309" s="1">
        <v>32</v>
      </c>
      <c r="G309" s="1">
        <v>19</v>
      </c>
      <c r="H309" s="1">
        <v>26</v>
      </c>
      <c r="I309" s="1">
        <v>390</v>
      </c>
      <c r="J309" s="1">
        <v>37</v>
      </c>
      <c r="K309" s="5">
        <v>0.94</v>
      </c>
    </row>
    <row r="310" spans="2:11" x14ac:dyDescent="0.2">
      <c r="B310" s="48" t="str">
        <f>TEXT(Table3[[#This Row],[Date]],"dddd")</f>
        <v>Monday</v>
      </c>
      <c r="C310" s="4">
        <v>43773</v>
      </c>
      <c r="D310" s="1">
        <v>382779</v>
      </c>
      <c r="E310" s="2">
        <v>0.19</v>
      </c>
      <c r="F310" s="1">
        <v>34</v>
      </c>
      <c r="G310" s="1">
        <v>22</v>
      </c>
      <c r="H310" s="1">
        <v>27</v>
      </c>
      <c r="I310" s="1">
        <v>396</v>
      </c>
      <c r="J310" s="1">
        <v>34</v>
      </c>
      <c r="K310" s="5">
        <v>0.92</v>
      </c>
    </row>
    <row r="311" spans="2:11" x14ac:dyDescent="0.2">
      <c r="B311" s="42" t="str">
        <f>TEXT(Table3[[#This Row],[Date]],"dddd")</f>
        <v>Tuesday</v>
      </c>
      <c r="C311" s="4">
        <v>43774</v>
      </c>
      <c r="D311" s="1">
        <v>394015</v>
      </c>
      <c r="E311" s="2">
        <v>0.17</v>
      </c>
      <c r="F311" s="1">
        <v>31</v>
      </c>
      <c r="G311" s="1">
        <v>22</v>
      </c>
      <c r="H311" s="1">
        <v>25</v>
      </c>
      <c r="I311" s="1">
        <v>398</v>
      </c>
      <c r="J311" s="1">
        <v>39</v>
      </c>
      <c r="K311" s="5">
        <v>0.91</v>
      </c>
    </row>
    <row r="312" spans="2:11" x14ac:dyDescent="0.2">
      <c r="B312" s="43" t="str">
        <f>TEXT(Table3[[#This Row],[Date]],"dddd")</f>
        <v>Wednesday</v>
      </c>
      <c r="C312" s="4">
        <v>43775</v>
      </c>
      <c r="D312" s="1">
        <v>384987</v>
      </c>
      <c r="E312" s="2">
        <v>0.18</v>
      </c>
      <c r="F312" s="1">
        <v>34</v>
      </c>
      <c r="G312" s="1">
        <v>19</v>
      </c>
      <c r="H312" s="1">
        <v>25</v>
      </c>
      <c r="I312" s="1">
        <v>394</v>
      </c>
      <c r="J312" s="1">
        <v>33</v>
      </c>
      <c r="K312" s="5">
        <v>0.94</v>
      </c>
    </row>
    <row r="313" spans="2:11" x14ac:dyDescent="0.2">
      <c r="B313" s="44" t="str">
        <f>TEXT(Table3[[#This Row],[Date]],"dddd")</f>
        <v>Thursday</v>
      </c>
      <c r="C313" s="4">
        <v>43776</v>
      </c>
      <c r="D313" s="1">
        <v>405410</v>
      </c>
      <c r="E313" s="2">
        <v>0.18</v>
      </c>
      <c r="F313" s="1">
        <v>36</v>
      </c>
      <c r="G313" s="1">
        <v>21</v>
      </c>
      <c r="H313" s="1">
        <v>30</v>
      </c>
      <c r="I313" s="1">
        <v>361</v>
      </c>
      <c r="J313" s="1">
        <v>37</v>
      </c>
      <c r="K313" s="5">
        <v>0.93</v>
      </c>
    </row>
    <row r="314" spans="2:11" x14ac:dyDescent="0.2">
      <c r="B314" s="45" t="str">
        <f>TEXT(Table3[[#This Row],[Date]],"dddd")</f>
        <v>Friday</v>
      </c>
      <c r="C314" s="4">
        <v>43777</v>
      </c>
      <c r="D314" s="1">
        <v>403572</v>
      </c>
      <c r="E314" s="2">
        <v>0.19</v>
      </c>
      <c r="F314" s="1">
        <v>31</v>
      </c>
      <c r="G314" s="1">
        <v>17</v>
      </c>
      <c r="H314" s="1">
        <v>26</v>
      </c>
      <c r="I314" s="1">
        <v>352</v>
      </c>
      <c r="J314" s="1">
        <v>34</v>
      </c>
      <c r="K314" s="5">
        <v>0.94</v>
      </c>
    </row>
    <row r="315" spans="2:11" x14ac:dyDescent="0.2">
      <c r="B315" s="46" t="str">
        <f>TEXT(Table3[[#This Row],[Date]],"dddd")</f>
        <v>Saturday</v>
      </c>
      <c r="C315" s="4">
        <v>43778</v>
      </c>
      <c r="D315" s="1">
        <v>380487</v>
      </c>
      <c r="E315" s="2">
        <v>0.19</v>
      </c>
      <c r="F315" s="1">
        <v>40</v>
      </c>
      <c r="G315" s="1">
        <v>21</v>
      </c>
      <c r="H315" s="1">
        <v>27</v>
      </c>
      <c r="I315" s="1">
        <v>368</v>
      </c>
      <c r="J315" s="1">
        <v>32</v>
      </c>
      <c r="K315" s="5">
        <v>0.93</v>
      </c>
    </row>
    <row r="316" spans="2:11" x14ac:dyDescent="0.2">
      <c r="B316" s="47" t="str">
        <f>TEXT(Table3[[#This Row],[Date]],"dddd")</f>
        <v>Sunday</v>
      </c>
      <c r="C316" s="4">
        <v>43779</v>
      </c>
      <c r="D316" s="1">
        <v>397106</v>
      </c>
      <c r="E316" s="2">
        <v>0.19</v>
      </c>
      <c r="F316" s="1">
        <v>34</v>
      </c>
      <c r="G316" s="1">
        <v>20</v>
      </c>
      <c r="H316" s="1">
        <v>30</v>
      </c>
      <c r="I316" s="1">
        <v>358</v>
      </c>
      <c r="J316" s="1">
        <v>37</v>
      </c>
      <c r="K316" s="5">
        <v>0.92</v>
      </c>
    </row>
    <row r="317" spans="2:11" x14ac:dyDescent="0.2">
      <c r="B317" s="48" t="str">
        <f>TEXT(Table3[[#This Row],[Date]],"dddd")</f>
        <v>Monday</v>
      </c>
      <c r="C317" s="4">
        <v>43780</v>
      </c>
      <c r="D317" s="1">
        <v>387858</v>
      </c>
      <c r="E317" s="2">
        <v>0.17</v>
      </c>
      <c r="F317" s="1">
        <v>38</v>
      </c>
      <c r="G317" s="1">
        <v>17</v>
      </c>
      <c r="H317" s="1">
        <v>25</v>
      </c>
      <c r="I317" s="1">
        <v>381</v>
      </c>
      <c r="J317" s="1">
        <v>31</v>
      </c>
      <c r="K317" s="5">
        <v>0.94</v>
      </c>
    </row>
    <row r="318" spans="2:11" x14ac:dyDescent="0.2">
      <c r="B318" s="42" t="str">
        <f>TEXT(Table3[[#This Row],[Date]],"dddd")</f>
        <v>Tuesday</v>
      </c>
      <c r="C318" s="4">
        <v>43781</v>
      </c>
      <c r="D318" s="1">
        <v>403207</v>
      </c>
      <c r="E318" s="2">
        <v>0.18</v>
      </c>
      <c r="F318" s="1">
        <v>32</v>
      </c>
      <c r="G318" s="1">
        <v>19</v>
      </c>
      <c r="H318" s="1">
        <v>30</v>
      </c>
      <c r="I318" s="1">
        <v>387</v>
      </c>
      <c r="J318" s="1">
        <v>39</v>
      </c>
      <c r="K318" s="5">
        <v>0.93</v>
      </c>
    </row>
    <row r="319" spans="2:11" x14ac:dyDescent="0.2">
      <c r="B319" s="43" t="str">
        <f>TEXT(Table3[[#This Row],[Date]],"dddd")</f>
        <v>Wednesday</v>
      </c>
      <c r="C319" s="4">
        <v>43782</v>
      </c>
      <c r="D319" s="1">
        <v>380788</v>
      </c>
      <c r="E319" s="2">
        <v>0.19</v>
      </c>
      <c r="F319" s="1">
        <v>36</v>
      </c>
      <c r="G319" s="1">
        <v>21</v>
      </c>
      <c r="H319" s="1">
        <v>25</v>
      </c>
      <c r="I319" s="1">
        <v>394</v>
      </c>
      <c r="J319" s="1">
        <v>34</v>
      </c>
      <c r="K319" s="5">
        <v>0.95</v>
      </c>
    </row>
    <row r="320" spans="2:11" x14ac:dyDescent="0.2">
      <c r="B320" s="44" t="str">
        <f>TEXT(Table3[[#This Row],[Date]],"dddd")</f>
        <v>Thursday</v>
      </c>
      <c r="C320" s="4">
        <v>43783</v>
      </c>
      <c r="D320" s="1">
        <v>383044</v>
      </c>
      <c r="E320" s="2">
        <v>0.19</v>
      </c>
      <c r="F320" s="1">
        <v>34</v>
      </c>
      <c r="G320" s="1">
        <v>20</v>
      </c>
      <c r="H320" s="1">
        <v>25</v>
      </c>
      <c r="I320" s="1">
        <v>378</v>
      </c>
      <c r="J320" s="1">
        <v>33</v>
      </c>
      <c r="K320" s="5">
        <v>0.92</v>
      </c>
    </row>
    <row r="321" spans="2:11" x14ac:dyDescent="0.2">
      <c r="B321" s="45" t="str">
        <f>TEXT(Table3[[#This Row],[Date]],"dddd")</f>
        <v>Friday</v>
      </c>
      <c r="C321" s="4">
        <v>43784</v>
      </c>
      <c r="D321" s="1">
        <v>396628</v>
      </c>
      <c r="E321" s="2">
        <v>0.19</v>
      </c>
      <c r="F321" s="1">
        <v>30</v>
      </c>
      <c r="G321" s="1">
        <v>18</v>
      </c>
      <c r="H321" s="1">
        <v>27</v>
      </c>
      <c r="I321" s="1">
        <v>365</v>
      </c>
      <c r="J321" s="1">
        <v>40</v>
      </c>
      <c r="K321" s="5">
        <v>0.91</v>
      </c>
    </row>
    <row r="322" spans="2:11" x14ac:dyDescent="0.2">
      <c r="B322" s="46" t="str">
        <f>TEXT(Table3[[#This Row],[Date]],"dddd")</f>
        <v>Saturday</v>
      </c>
      <c r="C322" s="4">
        <v>43785</v>
      </c>
      <c r="D322" s="1">
        <v>404564</v>
      </c>
      <c r="E322" s="2">
        <v>0.18</v>
      </c>
      <c r="F322" s="1">
        <v>40</v>
      </c>
      <c r="G322" s="1">
        <v>21</v>
      </c>
      <c r="H322" s="1">
        <v>30</v>
      </c>
      <c r="I322" s="1">
        <v>392</v>
      </c>
      <c r="J322" s="1">
        <v>39</v>
      </c>
      <c r="K322" s="5">
        <v>0.92</v>
      </c>
    </row>
    <row r="323" spans="2:11" x14ac:dyDescent="0.2">
      <c r="B323" s="47" t="str">
        <f>TEXT(Table3[[#This Row],[Date]],"dddd")</f>
        <v>Sunday</v>
      </c>
      <c r="C323" s="4">
        <v>43786</v>
      </c>
      <c r="D323" s="1">
        <v>380987</v>
      </c>
      <c r="E323" s="2">
        <v>0.19</v>
      </c>
      <c r="F323" s="1">
        <v>112</v>
      </c>
      <c r="G323" s="1">
        <v>22</v>
      </c>
      <c r="H323" s="1">
        <v>27</v>
      </c>
      <c r="I323" s="1">
        <v>353</v>
      </c>
      <c r="J323" s="1">
        <v>38</v>
      </c>
      <c r="K323" s="5">
        <v>0.95</v>
      </c>
    </row>
    <row r="324" spans="2:11" x14ac:dyDescent="0.2">
      <c r="B324" s="48" t="str">
        <f>TEXT(Table3[[#This Row],[Date]],"dddd")</f>
        <v>Monday</v>
      </c>
      <c r="C324" s="4">
        <v>43787</v>
      </c>
      <c r="D324" s="1">
        <v>398199</v>
      </c>
      <c r="E324" s="2">
        <v>0.18</v>
      </c>
      <c r="F324" s="1">
        <v>37</v>
      </c>
      <c r="G324" s="1">
        <v>22</v>
      </c>
      <c r="H324" s="1">
        <v>26</v>
      </c>
      <c r="I324" s="1">
        <v>385</v>
      </c>
      <c r="J324" s="1">
        <v>34</v>
      </c>
      <c r="K324" s="5">
        <v>0.94</v>
      </c>
    </row>
    <row r="325" spans="2:11" x14ac:dyDescent="0.2">
      <c r="B325" s="42" t="str">
        <f>TEXT(Table3[[#This Row],[Date]],"dddd")</f>
        <v>Tuesday</v>
      </c>
      <c r="C325" s="4">
        <v>43788</v>
      </c>
      <c r="D325" s="1">
        <v>384779</v>
      </c>
      <c r="E325" s="2">
        <v>0.19</v>
      </c>
      <c r="F325" s="1">
        <v>33</v>
      </c>
      <c r="G325" s="1">
        <v>22</v>
      </c>
      <c r="H325" s="1">
        <v>27</v>
      </c>
      <c r="I325" s="1">
        <v>369</v>
      </c>
      <c r="J325" s="1">
        <v>33</v>
      </c>
      <c r="K325" s="5">
        <v>0.92</v>
      </c>
    </row>
    <row r="326" spans="2:11" x14ac:dyDescent="0.2">
      <c r="B326" s="43" t="str">
        <f>TEXT(Table3[[#This Row],[Date]],"dddd")</f>
        <v>Wednesday</v>
      </c>
      <c r="C326" s="4">
        <v>43789</v>
      </c>
      <c r="D326" s="1">
        <v>410182</v>
      </c>
      <c r="E326" s="2">
        <v>0.19</v>
      </c>
      <c r="F326" s="1">
        <v>40</v>
      </c>
      <c r="G326" s="1">
        <v>19</v>
      </c>
      <c r="H326" s="1">
        <v>29</v>
      </c>
      <c r="I326" s="1">
        <v>389</v>
      </c>
      <c r="J326" s="1">
        <v>32</v>
      </c>
      <c r="K326" s="5">
        <v>0.92</v>
      </c>
    </row>
    <row r="327" spans="2:11" x14ac:dyDescent="0.2">
      <c r="B327" s="44" t="str">
        <f>TEXT(Table3[[#This Row],[Date]],"dddd")</f>
        <v>Thursday</v>
      </c>
      <c r="C327" s="4">
        <v>43790</v>
      </c>
      <c r="D327" s="1">
        <v>393181</v>
      </c>
      <c r="E327" s="2">
        <v>0.18</v>
      </c>
      <c r="F327" s="1">
        <v>38</v>
      </c>
      <c r="G327" s="1">
        <v>21</v>
      </c>
      <c r="H327" s="1">
        <v>27</v>
      </c>
      <c r="I327" s="1">
        <v>395</v>
      </c>
      <c r="J327" s="1">
        <v>35</v>
      </c>
      <c r="K327" s="5">
        <v>0.92</v>
      </c>
    </row>
    <row r="328" spans="2:11" x14ac:dyDescent="0.2">
      <c r="B328" s="45" t="str">
        <f>TEXT(Table3[[#This Row],[Date]],"dddd")</f>
        <v>Friday</v>
      </c>
      <c r="C328" s="4">
        <v>43791</v>
      </c>
      <c r="D328" s="1">
        <v>409499</v>
      </c>
      <c r="E328" s="2">
        <v>0.18</v>
      </c>
      <c r="F328" s="1">
        <v>35</v>
      </c>
      <c r="G328" s="1">
        <v>19</v>
      </c>
      <c r="H328" s="1">
        <v>25</v>
      </c>
      <c r="I328" s="1">
        <v>360</v>
      </c>
      <c r="J328" s="1">
        <v>37</v>
      </c>
      <c r="K328" s="5">
        <v>0.95</v>
      </c>
    </row>
    <row r="329" spans="2:11" x14ac:dyDescent="0.2">
      <c r="B329" s="46" t="str">
        <f>TEXT(Table3[[#This Row],[Date]],"dddd")</f>
        <v>Saturday</v>
      </c>
      <c r="C329" s="4">
        <v>43792</v>
      </c>
      <c r="D329" s="1">
        <v>401426</v>
      </c>
      <c r="E329" s="2">
        <v>0.18</v>
      </c>
      <c r="F329" s="1">
        <v>37</v>
      </c>
      <c r="G329" s="1">
        <v>18</v>
      </c>
      <c r="H329" s="1">
        <v>28</v>
      </c>
      <c r="I329" s="1">
        <v>393</v>
      </c>
      <c r="J329" s="1">
        <v>39</v>
      </c>
      <c r="K329" s="5">
        <v>0.95</v>
      </c>
    </row>
    <row r="330" spans="2:11" x14ac:dyDescent="0.2">
      <c r="B330" s="47" t="str">
        <f>TEXT(Table3[[#This Row],[Date]],"dddd")</f>
        <v>Sunday</v>
      </c>
      <c r="C330" s="4">
        <v>43793</v>
      </c>
      <c r="D330" s="1">
        <v>388049</v>
      </c>
      <c r="E330" s="2">
        <v>0.19</v>
      </c>
      <c r="F330" s="1">
        <v>34</v>
      </c>
      <c r="G330" s="1">
        <v>22</v>
      </c>
      <c r="H330" s="1">
        <v>27</v>
      </c>
      <c r="I330" s="1">
        <v>354</v>
      </c>
      <c r="J330" s="1">
        <v>37</v>
      </c>
      <c r="K330" s="5">
        <v>0.95</v>
      </c>
    </row>
    <row r="331" spans="2:11" x14ac:dyDescent="0.2">
      <c r="B331" s="48" t="str">
        <f>TEXT(Table3[[#This Row],[Date]],"dddd")</f>
        <v>Monday</v>
      </c>
      <c r="C331" s="4">
        <v>43794</v>
      </c>
      <c r="D331" s="1">
        <v>408801</v>
      </c>
      <c r="E331" s="2">
        <v>0.19</v>
      </c>
      <c r="F331" s="1">
        <v>34</v>
      </c>
      <c r="G331" s="1">
        <v>22</v>
      </c>
      <c r="H331" s="1">
        <v>26</v>
      </c>
      <c r="I331" s="1">
        <v>392</v>
      </c>
      <c r="J331" s="1">
        <v>39</v>
      </c>
      <c r="K331" s="5">
        <v>0.94</v>
      </c>
    </row>
    <row r="332" spans="2:11" x14ac:dyDescent="0.2">
      <c r="B332" s="42" t="str">
        <f>TEXT(Table3[[#This Row],[Date]],"dddd")</f>
        <v>Tuesday</v>
      </c>
      <c r="C332" s="4">
        <v>43795</v>
      </c>
      <c r="D332" s="1">
        <v>396857</v>
      </c>
      <c r="E332" s="2">
        <v>0.17</v>
      </c>
      <c r="F332" s="1">
        <v>35</v>
      </c>
      <c r="G332" s="1">
        <v>17</v>
      </c>
      <c r="H332" s="1">
        <v>25</v>
      </c>
      <c r="I332" s="1">
        <v>368</v>
      </c>
      <c r="J332" s="1">
        <v>39</v>
      </c>
      <c r="K332" s="5">
        <v>0.95</v>
      </c>
    </row>
    <row r="333" spans="2:11" x14ac:dyDescent="0.2">
      <c r="B333" s="43" t="str">
        <f>TEXT(Table3[[#This Row],[Date]],"dddd")</f>
        <v>Wednesday</v>
      </c>
      <c r="C333" s="4">
        <v>43796</v>
      </c>
      <c r="D333" s="1">
        <v>396457</v>
      </c>
      <c r="E333" s="2">
        <v>0.19</v>
      </c>
      <c r="F333" s="1">
        <v>35</v>
      </c>
      <c r="G333" s="1">
        <v>22</v>
      </c>
      <c r="H333" s="1">
        <v>28</v>
      </c>
      <c r="I333" s="1">
        <v>369</v>
      </c>
      <c r="J333" s="1">
        <v>34</v>
      </c>
      <c r="K333" s="5">
        <v>0.91</v>
      </c>
    </row>
    <row r="334" spans="2:11" x14ac:dyDescent="0.2">
      <c r="B334" s="44" t="str">
        <f>TEXT(Table3[[#This Row],[Date]],"dddd")</f>
        <v>Thursday</v>
      </c>
      <c r="C334" s="4">
        <v>43797</v>
      </c>
      <c r="D334" s="1">
        <v>403521</v>
      </c>
      <c r="E334" s="2">
        <v>0.18</v>
      </c>
      <c r="F334" s="1">
        <v>33</v>
      </c>
      <c r="G334" s="1">
        <v>21</v>
      </c>
      <c r="H334" s="1">
        <v>28</v>
      </c>
      <c r="I334" s="1">
        <v>380</v>
      </c>
      <c r="J334" s="1">
        <v>32</v>
      </c>
      <c r="K334" s="5">
        <v>0.94</v>
      </c>
    </row>
    <row r="335" spans="2:11" x14ac:dyDescent="0.2">
      <c r="B335" s="45" t="str">
        <f>TEXT(Table3[[#This Row],[Date]],"dddd")</f>
        <v>Friday</v>
      </c>
      <c r="C335" s="4">
        <v>43798</v>
      </c>
      <c r="D335" s="1">
        <v>403130</v>
      </c>
      <c r="E335" s="2">
        <v>0.17</v>
      </c>
      <c r="F335" s="1">
        <v>39</v>
      </c>
      <c r="G335" s="1">
        <v>17</v>
      </c>
      <c r="H335" s="1">
        <v>28</v>
      </c>
      <c r="I335" s="1">
        <v>352</v>
      </c>
      <c r="J335" s="1">
        <v>32</v>
      </c>
      <c r="K335" s="5">
        <v>0.94</v>
      </c>
    </row>
    <row r="336" spans="2:11" x14ac:dyDescent="0.2">
      <c r="B336" s="46" t="str">
        <f>TEXT(Table3[[#This Row],[Date]],"dddd")</f>
        <v>Saturday</v>
      </c>
      <c r="C336" s="4">
        <v>43799</v>
      </c>
      <c r="D336" s="1">
        <v>381333</v>
      </c>
      <c r="E336" s="2">
        <v>0.19</v>
      </c>
      <c r="F336" s="1">
        <v>40</v>
      </c>
      <c r="G336" s="1">
        <v>18</v>
      </c>
      <c r="H336" s="1">
        <v>29</v>
      </c>
      <c r="I336" s="1">
        <v>369</v>
      </c>
      <c r="J336" s="1">
        <v>36</v>
      </c>
      <c r="K336" s="5">
        <v>0.93</v>
      </c>
    </row>
    <row r="337" spans="2:11" x14ac:dyDescent="0.2">
      <c r="B337" s="47" t="str">
        <f>TEXT(Table3[[#This Row],[Date]],"dddd")</f>
        <v>Sunday</v>
      </c>
      <c r="C337" s="4">
        <v>43800</v>
      </c>
      <c r="D337" s="1">
        <v>397690</v>
      </c>
      <c r="E337" s="2">
        <v>0.18</v>
      </c>
      <c r="F337" s="1">
        <v>40</v>
      </c>
      <c r="G337" s="1">
        <v>18</v>
      </c>
      <c r="H337" s="1">
        <v>27</v>
      </c>
      <c r="I337" s="1">
        <v>388</v>
      </c>
      <c r="J337" s="1">
        <v>39</v>
      </c>
      <c r="K337" s="5">
        <v>0.92</v>
      </c>
    </row>
    <row r="338" spans="2:11" x14ac:dyDescent="0.2">
      <c r="B338" s="48" t="str">
        <f>TEXT(Table3[[#This Row],[Date]],"dddd")</f>
        <v>Monday</v>
      </c>
      <c r="C338" s="4">
        <v>43801</v>
      </c>
      <c r="D338" s="1">
        <v>400613</v>
      </c>
      <c r="E338" s="2">
        <v>0.17</v>
      </c>
      <c r="F338" s="1">
        <v>37</v>
      </c>
      <c r="G338" s="1">
        <v>22</v>
      </c>
      <c r="H338" s="1">
        <v>26</v>
      </c>
      <c r="I338" s="1">
        <v>394</v>
      </c>
      <c r="J338" s="1">
        <v>37</v>
      </c>
      <c r="K338" s="5">
        <v>0.91</v>
      </c>
    </row>
    <row r="339" spans="2:11" x14ac:dyDescent="0.2">
      <c r="B339" s="42" t="str">
        <f>TEXT(Table3[[#This Row],[Date]],"dddd")</f>
        <v>Tuesday</v>
      </c>
      <c r="C339" s="4">
        <v>43802</v>
      </c>
      <c r="D339" s="1">
        <v>393251</v>
      </c>
      <c r="E339" s="2">
        <v>0.19</v>
      </c>
      <c r="F339" s="1">
        <v>36</v>
      </c>
      <c r="G339" s="1">
        <v>20</v>
      </c>
      <c r="H339" s="1">
        <v>30</v>
      </c>
      <c r="I339" s="1">
        <v>360</v>
      </c>
      <c r="J339" s="1">
        <v>39</v>
      </c>
      <c r="K339" s="5">
        <v>0.94</v>
      </c>
    </row>
    <row r="340" spans="2:11" x14ac:dyDescent="0.2">
      <c r="B340" s="43" t="str">
        <f>TEXT(Table3[[#This Row],[Date]],"dddd")</f>
        <v>Wednesday</v>
      </c>
      <c r="C340" s="4">
        <v>43803</v>
      </c>
      <c r="D340" s="1">
        <v>385988</v>
      </c>
      <c r="E340" s="2">
        <v>0.19</v>
      </c>
      <c r="F340" s="1">
        <v>37</v>
      </c>
      <c r="G340" s="1">
        <v>18</v>
      </c>
      <c r="H340" s="1">
        <v>28</v>
      </c>
      <c r="I340" s="1">
        <v>397</v>
      </c>
      <c r="J340" s="1">
        <v>38</v>
      </c>
      <c r="K340" s="5">
        <v>0.92</v>
      </c>
    </row>
    <row r="341" spans="2:11" x14ac:dyDescent="0.2">
      <c r="B341" s="44" t="str">
        <f>TEXT(Table3[[#This Row],[Date]],"dddd")</f>
        <v>Thursday</v>
      </c>
      <c r="C341" s="4">
        <v>43804</v>
      </c>
      <c r="D341" s="1">
        <v>404457</v>
      </c>
      <c r="E341" s="2">
        <v>0.18</v>
      </c>
      <c r="F341" s="1">
        <v>30</v>
      </c>
      <c r="G341" s="1">
        <v>22</v>
      </c>
      <c r="H341" s="1">
        <v>30</v>
      </c>
      <c r="I341" s="1">
        <v>370</v>
      </c>
      <c r="J341" s="1">
        <v>39</v>
      </c>
      <c r="K341" s="5">
        <v>0.91</v>
      </c>
    </row>
    <row r="342" spans="2:11" x14ac:dyDescent="0.2">
      <c r="B342" s="45" t="str">
        <f>TEXT(Table3[[#This Row],[Date]],"dddd")</f>
        <v>Friday</v>
      </c>
      <c r="C342" s="4">
        <v>43805</v>
      </c>
      <c r="D342" s="1">
        <v>386475</v>
      </c>
      <c r="E342" s="2">
        <v>0.19</v>
      </c>
      <c r="F342" s="1">
        <v>34</v>
      </c>
      <c r="G342" s="1">
        <v>21</v>
      </c>
      <c r="H342" s="1">
        <v>26</v>
      </c>
      <c r="I342" s="1">
        <v>356</v>
      </c>
      <c r="J342" s="1">
        <v>32</v>
      </c>
      <c r="K342" s="5">
        <v>0.91</v>
      </c>
    </row>
    <row r="343" spans="2:11" x14ac:dyDescent="0.2">
      <c r="B343" s="46" t="str">
        <f>TEXT(Table3[[#This Row],[Date]],"dddd")</f>
        <v>Saturday</v>
      </c>
      <c r="C343" s="4">
        <v>43806</v>
      </c>
      <c r="D343" s="1">
        <v>401987</v>
      </c>
      <c r="E343" s="2">
        <v>0.17</v>
      </c>
      <c r="F343" s="1">
        <v>38</v>
      </c>
      <c r="G343" s="1">
        <v>20</v>
      </c>
      <c r="H343" s="1">
        <v>30</v>
      </c>
      <c r="I343" s="1">
        <v>370</v>
      </c>
      <c r="J343" s="1">
        <v>36</v>
      </c>
      <c r="K343" s="5">
        <v>0.95</v>
      </c>
    </row>
    <row r="344" spans="2:11" x14ac:dyDescent="0.2">
      <c r="B344" s="47" t="str">
        <f>TEXT(Table3[[#This Row],[Date]],"dddd")</f>
        <v>Sunday</v>
      </c>
      <c r="C344" s="4">
        <v>43807</v>
      </c>
      <c r="D344" s="1">
        <v>392420</v>
      </c>
      <c r="E344" s="2">
        <v>0.19</v>
      </c>
      <c r="F344" s="1">
        <v>30</v>
      </c>
      <c r="G344" s="1">
        <v>18</v>
      </c>
      <c r="H344" s="1">
        <v>25</v>
      </c>
      <c r="I344" s="1">
        <v>394</v>
      </c>
      <c r="J344" s="1">
        <v>36</v>
      </c>
      <c r="K344" s="5">
        <v>0.93</v>
      </c>
    </row>
    <row r="345" spans="2:11" x14ac:dyDescent="0.2">
      <c r="B345" s="48" t="str">
        <f>TEXT(Table3[[#This Row],[Date]],"dddd")</f>
        <v>Monday</v>
      </c>
      <c r="C345" s="4">
        <v>43808</v>
      </c>
      <c r="D345" s="1">
        <v>397135</v>
      </c>
      <c r="E345" s="2">
        <v>0.17</v>
      </c>
      <c r="F345" s="1">
        <v>36</v>
      </c>
      <c r="G345" s="1">
        <v>22</v>
      </c>
      <c r="H345" s="1">
        <v>25</v>
      </c>
      <c r="I345" s="1">
        <v>363</v>
      </c>
      <c r="J345" s="1">
        <v>38</v>
      </c>
      <c r="K345" s="5">
        <v>0.92</v>
      </c>
    </row>
    <row r="346" spans="2:11" x14ac:dyDescent="0.2">
      <c r="B346" s="42" t="str">
        <f>TEXT(Table3[[#This Row],[Date]],"dddd")</f>
        <v>Tuesday</v>
      </c>
      <c r="C346" s="4">
        <v>43809</v>
      </c>
      <c r="D346" s="1">
        <v>408697</v>
      </c>
      <c r="E346" s="2">
        <v>0.18</v>
      </c>
      <c r="F346" s="1">
        <v>31</v>
      </c>
      <c r="G346" s="1">
        <v>19</v>
      </c>
      <c r="H346" s="1">
        <v>29</v>
      </c>
      <c r="I346" s="1">
        <v>370</v>
      </c>
      <c r="J346" s="1">
        <v>35</v>
      </c>
      <c r="K346" s="5">
        <v>0.94</v>
      </c>
    </row>
    <row r="347" spans="2:11" x14ac:dyDescent="0.2">
      <c r="B347" s="43" t="str">
        <f>TEXT(Table3[[#This Row],[Date]],"dddd")</f>
        <v>Wednesday</v>
      </c>
      <c r="C347" s="4">
        <v>43810</v>
      </c>
      <c r="D347" s="1">
        <v>384623</v>
      </c>
      <c r="E347" s="2">
        <v>0.18</v>
      </c>
      <c r="F347" s="1">
        <v>36</v>
      </c>
      <c r="G347" s="1">
        <v>20</v>
      </c>
      <c r="H347" s="1">
        <v>27</v>
      </c>
      <c r="I347" s="1">
        <v>397</v>
      </c>
      <c r="J347" s="1">
        <v>37</v>
      </c>
      <c r="K347" s="5">
        <v>0.94</v>
      </c>
    </row>
    <row r="348" spans="2:11" x14ac:dyDescent="0.2">
      <c r="B348" s="44" t="str">
        <f>TEXT(Table3[[#This Row],[Date]],"dddd")</f>
        <v>Thursday</v>
      </c>
      <c r="C348" s="4">
        <v>43811</v>
      </c>
      <c r="D348" s="1">
        <v>385929</v>
      </c>
      <c r="E348" s="2">
        <v>0.18</v>
      </c>
      <c r="F348" s="1">
        <v>36</v>
      </c>
      <c r="G348" s="1">
        <v>21</v>
      </c>
      <c r="H348" s="1">
        <v>27</v>
      </c>
      <c r="I348" s="1">
        <v>386</v>
      </c>
      <c r="J348" s="1">
        <v>33</v>
      </c>
      <c r="K348" s="5">
        <v>0.92</v>
      </c>
    </row>
    <row r="349" spans="2:11" x14ac:dyDescent="0.2">
      <c r="B349" s="45" t="str">
        <f>TEXT(Table3[[#This Row],[Date]],"dddd")</f>
        <v>Friday</v>
      </c>
      <c r="C349" s="4">
        <v>43812</v>
      </c>
      <c r="D349" s="1">
        <v>410246</v>
      </c>
      <c r="E349" s="2">
        <v>0.17</v>
      </c>
      <c r="F349" s="1">
        <v>32</v>
      </c>
      <c r="G349" s="1">
        <v>20</v>
      </c>
      <c r="H349" s="1">
        <v>25</v>
      </c>
      <c r="I349" s="1">
        <v>371</v>
      </c>
      <c r="J349" s="1">
        <v>33</v>
      </c>
      <c r="K349" s="5">
        <v>0.92</v>
      </c>
    </row>
    <row r="350" spans="2:11" x14ac:dyDescent="0.2">
      <c r="B350" s="46" t="str">
        <f>TEXT(Table3[[#This Row],[Date]],"dddd")</f>
        <v>Saturday</v>
      </c>
      <c r="C350" s="4">
        <v>43813</v>
      </c>
      <c r="D350" s="1">
        <v>386399</v>
      </c>
      <c r="E350" s="2">
        <v>0.17</v>
      </c>
      <c r="F350" s="1">
        <v>38</v>
      </c>
      <c r="G350" s="1">
        <v>19</v>
      </c>
      <c r="H350" s="1">
        <v>26</v>
      </c>
      <c r="I350" s="1">
        <v>391</v>
      </c>
      <c r="J350" s="1">
        <v>40</v>
      </c>
      <c r="K350" s="5">
        <v>0.92</v>
      </c>
    </row>
    <row r="351" spans="2:11" x14ac:dyDescent="0.2">
      <c r="B351" s="47" t="str">
        <f>TEXT(Table3[[#This Row],[Date]],"dddd")</f>
        <v>Sunday</v>
      </c>
      <c r="C351" s="4">
        <v>43814</v>
      </c>
      <c r="D351" s="1">
        <v>410008</v>
      </c>
      <c r="E351" s="2">
        <v>0.18</v>
      </c>
      <c r="F351" s="1">
        <v>30</v>
      </c>
      <c r="G351" s="1">
        <v>21</v>
      </c>
      <c r="H351" s="1">
        <v>27</v>
      </c>
      <c r="I351" s="1">
        <v>355</v>
      </c>
      <c r="J351" s="1">
        <v>32</v>
      </c>
      <c r="K351" s="5">
        <v>0.91</v>
      </c>
    </row>
    <row r="352" spans="2:11" x14ac:dyDescent="0.2">
      <c r="B352" s="48" t="str">
        <f>TEXT(Table3[[#This Row],[Date]],"dddd")</f>
        <v>Monday</v>
      </c>
      <c r="C352" s="4">
        <v>43815</v>
      </c>
      <c r="D352" s="1">
        <v>390197</v>
      </c>
      <c r="E352" s="2">
        <v>0.19</v>
      </c>
      <c r="F352" s="1">
        <v>40</v>
      </c>
      <c r="G352" s="1">
        <v>19</v>
      </c>
      <c r="H352" s="1">
        <v>27</v>
      </c>
      <c r="I352" s="1">
        <v>386</v>
      </c>
      <c r="J352" s="1">
        <v>31</v>
      </c>
      <c r="K352" s="5">
        <v>0.95</v>
      </c>
    </row>
    <row r="353" spans="2:11" x14ac:dyDescent="0.2">
      <c r="B353" s="42" t="str">
        <f>TEXT(Table3[[#This Row],[Date]],"dddd")</f>
        <v>Tuesday</v>
      </c>
      <c r="C353" s="4">
        <v>43816</v>
      </c>
      <c r="D353" s="1">
        <v>393364</v>
      </c>
      <c r="E353" s="2">
        <v>0.17</v>
      </c>
      <c r="F353" s="1">
        <v>40</v>
      </c>
      <c r="G353" s="1">
        <v>20</v>
      </c>
      <c r="H353" s="1">
        <v>27</v>
      </c>
      <c r="I353" s="1">
        <v>356</v>
      </c>
      <c r="J353" s="1">
        <v>33</v>
      </c>
      <c r="K353" s="5">
        <v>0.92</v>
      </c>
    </row>
    <row r="354" spans="2:11" x14ac:dyDescent="0.2">
      <c r="B354" s="43" t="str">
        <f>TEXT(Table3[[#This Row],[Date]],"dddd")</f>
        <v>Wednesday</v>
      </c>
      <c r="C354" s="4">
        <v>43817</v>
      </c>
      <c r="D354" s="1">
        <v>396256</v>
      </c>
      <c r="E354" s="2">
        <v>0.19</v>
      </c>
      <c r="F354" s="1">
        <v>40</v>
      </c>
      <c r="G354" s="1">
        <v>22</v>
      </c>
      <c r="H354" s="1">
        <v>27</v>
      </c>
      <c r="I354" s="1">
        <v>362</v>
      </c>
      <c r="J354" s="1">
        <v>38</v>
      </c>
      <c r="K354" s="5">
        <v>0.93</v>
      </c>
    </row>
    <row r="355" spans="2:11" x14ac:dyDescent="0.2">
      <c r="B355" s="44" t="str">
        <f>TEXT(Table3[[#This Row],[Date]],"dddd")</f>
        <v>Thursday</v>
      </c>
      <c r="C355" s="4">
        <v>43818</v>
      </c>
      <c r="D355" s="1">
        <v>395679</v>
      </c>
      <c r="E355" s="2">
        <v>0.17</v>
      </c>
      <c r="F355" s="1">
        <v>34</v>
      </c>
      <c r="G355" s="1">
        <v>19</v>
      </c>
      <c r="H355" s="1">
        <v>30</v>
      </c>
      <c r="I355" s="1">
        <v>354</v>
      </c>
      <c r="J355" s="1">
        <v>32</v>
      </c>
      <c r="K355" s="5">
        <v>0.92</v>
      </c>
    </row>
    <row r="356" spans="2:11" x14ac:dyDescent="0.2">
      <c r="B356" s="45" t="str">
        <f>TEXT(Table3[[#This Row],[Date]],"dddd")</f>
        <v>Friday</v>
      </c>
      <c r="C356" s="4">
        <v>43819</v>
      </c>
      <c r="D356" s="1">
        <v>388480</v>
      </c>
      <c r="E356" s="2">
        <v>0.18</v>
      </c>
      <c r="F356" s="1">
        <v>34</v>
      </c>
      <c r="G356" s="1">
        <v>20</v>
      </c>
      <c r="H356" s="1">
        <v>27</v>
      </c>
      <c r="I356" s="1">
        <v>362</v>
      </c>
      <c r="J356" s="1">
        <v>39</v>
      </c>
      <c r="K356" s="5">
        <v>0.95</v>
      </c>
    </row>
    <row r="357" spans="2:11" x14ac:dyDescent="0.2">
      <c r="B357" s="46" t="str">
        <f>TEXT(Table3[[#This Row],[Date]],"dddd")</f>
        <v>Saturday</v>
      </c>
      <c r="C357" s="4">
        <v>43820</v>
      </c>
      <c r="D357" s="1">
        <v>399659</v>
      </c>
      <c r="E357" s="2">
        <v>0.17</v>
      </c>
      <c r="F357" s="1">
        <v>39</v>
      </c>
      <c r="G357" s="1">
        <v>17</v>
      </c>
      <c r="H357" s="1">
        <v>29</v>
      </c>
      <c r="I357" s="1">
        <v>350</v>
      </c>
      <c r="J357" s="1">
        <v>31</v>
      </c>
      <c r="K357" s="5">
        <v>0.91</v>
      </c>
    </row>
    <row r="358" spans="2:11" x14ac:dyDescent="0.2">
      <c r="B358" s="47" t="str">
        <f>TEXT(Table3[[#This Row],[Date]],"dddd")</f>
        <v>Sunday</v>
      </c>
      <c r="C358" s="4">
        <v>43821</v>
      </c>
      <c r="D358" s="1">
        <v>391668</v>
      </c>
      <c r="E358" s="2">
        <v>0.18</v>
      </c>
      <c r="F358" s="1">
        <v>30</v>
      </c>
      <c r="G358" s="1">
        <v>18</v>
      </c>
      <c r="H358" s="1">
        <v>25</v>
      </c>
      <c r="I358" s="1">
        <v>397</v>
      </c>
      <c r="J358" s="1">
        <v>39</v>
      </c>
      <c r="K358" s="5">
        <v>0.92</v>
      </c>
    </row>
    <row r="359" spans="2:11" x14ac:dyDescent="0.2">
      <c r="B359" s="48" t="str">
        <f>TEXT(Table3[[#This Row],[Date]],"dddd")</f>
        <v>Monday</v>
      </c>
      <c r="C359" s="4">
        <v>43822</v>
      </c>
      <c r="D359" s="1">
        <v>387294</v>
      </c>
      <c r="E359" s="2">
        <v>0.17</v>
      </c>
      <c r="F359" s="1">
        <v>34</v>
      </c>
      <c r="G359" s="1">
        <v>18</v>
      </c>
      <c r="H359" s="1">
        <v>29</v>
      </c>
      <c r="I359" s="1">
        <v>357</v>
      </c>
      <c r="J359" s="1">
        <v>30</v>
      </c>
      <c r="K359" s="5">
        <v>0.92</v>
      </c>
    </row>
    <row r="360" spans="2:11" x14ac:dyDescent="0.2">
      <c r="B360" s="42" t="str">
        <f>TEXT(Table3[[#This Row],[Date]],"dddd")</f>
        <v>Tuesday</v>
      </c>
      <c r="C360" s="4">
        <v>43823</v>
      </c>
      <c r="D360" s="1">
        <v>385346</v>
      </c>
      <c r="E360" s="2">
        <v>0.17</v>
      </c>
      <c r="F360" s="1">
        <v>40</v>
      </c>
      <c r="G360" s="1">
        <v>17</v>
      </c>
      <c r="H360" s="1">
        <v>26</v>
      </c>
      <c r="I360" s="1">
        <v>394</v>
      </c>
      <c r="J360" s="1">
        <v>40</v>
      </c>
      <c r="K360" s="5">
        <v>0.93</v>
      </c>
    </row>
    <row r="361" spans="2:11" x14ac:dyDescent="0.2">
      <c r="B361" s="43" t="str">
        <f>TEXT(Table3[[#This Row],[Date]],"dddd")</f>
        <v>Wednesday</v>
      </c>
      <c r="C361" s="4">
        <v>43824</v>
      </c>
      <c r="D361" s="1">
        <v>403674</v>
      </c>
      <c r="E361" s="2">
        <v>0.19</v>
      </c>
      <c r="F361" s="1">
        <v>38</v>
      </c>
      <c r="G361" s="1">
        <v>20</v>
      </c>
      <c r="H361" s="1">
        <v>27</v>
      </c>
      <c r="I361" s="1">
        <v>366</v>
      </c>
      <c r="J361" s="1">
        <v>35</v>
      </c>
      <c r="K361" s="5">
        <v>0.93</v>
      </c>
    </row>
    <row r="362" spans="2:11" x14ac:dyDescent="0.2">
      <c r="B362" s="44" t="str">
        <f>TEXT(Table3[[#This Row],[Date]],"dddd")</f>
        <v>Thursday</v>
      </c>
      <c r="C362" s="4">
        <v>43825</v>
      </c>
      <c r="D362" s="1">
        <v>381035</v>
      </c>
      <c r="E362" s="2">
        <v>0.18</v>
      </c>
      <c r="F362" s="1">
        <v>39</v>
      </c>
      <c r="G362" s="1">
        <v>21</v>
      </c>
      <c r="H362" s="1">
        <v>29</v>
      </c>
      <c r="I362" s="1">
        <v>380</v>
      </c>
      <c r="J362" s="1">
        <v>36</v>
      </c>
      <c r="K362" s="5">
        <v>0.95</v>
      </c>
    </row>
    <row r="363" spans="2:11" x14ac:dyDescent="0.2">
      <c r="B363" s="45" t="str">
        <f>TEXT(Table3[[#This Row],[Date]],"dddd")</f>
        <v>Friday</v>
      </c>
      <c r="C363" s="4">
        <v>43826</v>
      </c>
      <c r="D363" s="1">
        <v>409390</v>
      </c>
      <c r="E363" s="2">
        <v>0.19</v>
      </c>
      <c r="F363" s="1">
        <v>30</v>
      </c>
      <c r="G363" s="1">
        <v>18</v>
      </c>
      <c r="H363" s="1">
        <v>27</v>
      </c>
      <c r="I363" s="1">
        <v>387</v>
      </c>
      <c r="J363" s="1">
        <v>33</v>
      </c>
      <c r="K363" s="5">
        <v>0.91</v>
      </c>
    </row>
    <row r="364" spans="2:11" x14ac:dyDescent="0.2">
      <c r="B364" s="46" t="str">
        <f>TEXT(Table3[[#This Row],[Date]],"dddd")</f>
        <v>Saturday</v>
      </c>
      <c r="C364" s="4">
        <v>43827</v>
      </c>
      <c r="D364" s="1">
        <v>383323</v>
      </c>
      <c r="E364" s="2">
        <v>0.19</v>
      </c>
      <c r="F364" s="1">
        <v>30</v>
      </c>
      <c r="G364" s="1">
        <v>18</v>
      </c>
      <c r="H364" s="1">
        <v>27</v>
      </c>
      <c r="I364" s="1">
        <v>388</v>
      </c>
      <c r="J364" s="1">
        <v>37</v>
      </c>
      <c r="K364" s="5">
        <v>0.91</v>
      </c>
    </row>
    <row r="365" spans="2:11" x14ac:dyDescent="0.2">
      <c r="B365" s="47" t="str">
        <f>TEXT(Table3[[#This Row],[Date]],"dddd")</f>
        <v>Sunday</v>
      </c>
      <c r="C365" s="4">
        <v>43828</v>
      </c>
      <c r="D365" s="1">
        <v>385433</v>
      </c>
      <c r="E365" s="2">
        <v>0.17</v>
      </c>
      <c r="F365" s="1">
        <v>38</v>
      </c>
      <c r="G365" s="1">
        <v>17</v>
      </c>
      <c r="H365" s="1">
        <v>25</v>
      </c>
      <c r="I365" s="1">
        <v>350</v>
      </c>
      <c r="J365" s="1">
        <v>31</v>
      </c>
      <c r="K365" s="5">
        <v>0.94</v>
      </c>
    </row>
    <row r="366" spans="2:11" x14ac:dyDescent="0.2">
      <c r="B366" s="48" t="str">
        <f>TEXT(Table3[[#This Row],[Date]],"dddd")</f>
        <v>Monday</v>
      </c>
      <c r="C366" s="4">
        <v>43829</v>
      </c>
      <c r="D366" s="1">
        <v>382858</v>
      </c>
      <c r="E366" s="2">
        <v>0.18</v>
      </c>
      <c r="F366" s="1">
        <v>38</v>
      </c>
      <c r="G366" s="1">
        <v>17</v>
      </c>
      <c r="H366" s="1">
        <v>26</v>
      </c>
      <c r="I366" s="1">
        <v>385</v>
      </c>
      <c r="J366" s="1">
        <v>30</v>
      </c>
      <c r="K366" s="5">
        <v>0.95</v>
      </c>
    </row>
    <row r="367" spans="2:11" x14ac:dyDescent="0.2">
      <c r="B367" s="42" t="str">
        <f>TEXT(Table3[[#This Row],[Date]],"dddd")</f>
        <v>Tuesday</v>
      </c>
      <c r="C367" s="4">
        <v>43830</v>
      </c>
      <c r="D367" s="1">
        <v>384453</v>
      </c>
      <c r="E367" s="2">
        <v>0.19</v>
      </c>
      <c r="F367" s="1">
        <v>33</v>
      </c>
      <c r="G367" s="1">
        <v>18</v>
      </c>
      <c r="H367" s="1">
        <v>26</v>
      </c>
      <c r="I367" s="1">
        <v>357</v>
      </c>
      <c r="J367" s="1">
        <v>36</v>
      </c>
      <c r="K367" s="5">
        <v>0.91</v>
      </c>
    </row>
    <row r="368" spans="2:11" x14ac:dyDescent="0.2">
      <c r="B368" s="43" t="str">
        <f>TEXT(Table3[[#This Row],[Date]],"dddd")</f>
        <v>Wednesday</v>
      </c>
      <c r="C368" s="9">
        <v>43831</v>
      </c>
      <c r="D368" s="10">
        <v>385535</v>
      </c>
      <c r="E368" s="11">
        <v>0.17</v>
      </c>
      <c r="F368" s="10">
        <v>31</v>
      </c>
      <c r="G368" s="10">
        <v>20</v>
      </c>
      <c r="H368" s="10">
        <v>28</v>
      </c>
      <c r="I368" s="10">
        <v>397</v>
      </c>
      <c r="J368" s="10">
        <v>33</v>
      </c>
      <c r="K368" s="12">
        <v>0.93</v>
      </c>
    </row>
  </sheetData>
  <autoFilter ref="B2:B368" xr:uid="{BDB1B59D-B53D-8E4D-8B38-481D388BFD03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Conversion Fluctuation Analysis</vt:lpstr>
      <vt:lpstr>Fluctuation Chart's</vt:lpstr>
      <vt:lpstr>Change +-20%</vt:lpstr>
      <vt:lpstr>Session Details</vt:lpstr>
      <vt:lpstr>Channel wise traffic</vt:lpstr>
      <vt:lpstr>Supporting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2022-09-19T07:36:05Z</dcterms:created>
  <dcterms:modified xsi:type="dcterms:W3CDTF">2024-03-28T15:12:02Z</dcterms:modified>
</cp:coreProperties>
</file>