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H5" i="1" l="1"/>
  <c r="C34" i="1" l="1"/>
  <c r="C35" i="1" l="1"/>
  <c r="B21" i="1" l="1"/>
  <c r="B18" i="1"/>
  <c r="B23" i="1" s="1"/>
  <c r="B25" i="1" s="1"/>
  <c r="C36" i="1" l="1"/>
  <c r="O4" i="1"/>
  <c r="I5" i="1"/>
  <c r="H4" i="1"/>
  <c r="I4" i="1" s="1"/>
  <c r="J4" i="1" s="1"/>
  <c r="J5" i="1" l="1"/>
  <c r="B11" i="1" s="1"/>
  <c r="E8" i="1"/>
  <c r="K5" i="1"/>
  <c r="L5" i="1" s="1"/>
  <c r="K4" i="1"/>
  <c r="L4" i="1" s="1"/>
  <c r="M4" i="1" s="1"/>
  <c r="B13" i="1" l="1"/>
  <c r="B15" i="1" s="1"/>
  <c r="C37" i="1"/>
  <c r="C38" i="1" s="1"/>
  <c r="C39" i="1" s="1"/>
  <c r="E9" i="1"/>
  <c r="E10" i="1" s="1"/>
  <c r="C29" i="1" s="1"/>
</calcChain>
</file>

<file path=xl/sharedStrings.xml><?xml version="1.0" encoding="utf-8"?>
<sst xmlns="http://schemas.openxmlformats.org/spreadsheetml/2006/main" count="29" uniqueCount="23">
  <si>
    <t>дата последнего платежа</t>
  </si>
  <si>
    <t>ежемесячный платёж</t>
  </si>
  <si>
    <t>T  – количество процентных периодов, оставшихся до фактического окончательного возврата Кредита, которое равно количеству платежей по погашению задолженности из Графика платежей.</t>
  </si>
  <si>
    <t>П годовая – годовая процентная ставка (в процентах годовых)</t>
  </si>
  <si>
    <t>S  – сумма предоставляемого Кредита/остатка Задолженности по Кредиту</t>
  </si>
  <si>
    <t>Пл – ежемесячный Аннуитетный платеж</t>
  </si>
  <si>
    <t>Сумма ежемесячных выплат</t>
  </si>
  <si>
    <t>Общая сумма выплат</t>
  </si>
  <si>
    <t>Переплата</t>
  </si>
  <si>
    <t>Дают</t>
  </si>
  <si>
    <t>Выгода</t>
  </si>
  <si>
    <t>Формула сбер</t>
  </si>
  <si>
    <t>ежемесячный платеж</t>
  </si>
  <si>
    <t>П годовая/12*100</t>
  </si>
  <si>
    <t>Сумма*П годовая/12*100</t>
  </si>
  <si>
    <t>1+П годовая/12*100</t>
  </si>
  <si>
    <t>(1+П годовая/12*100)^-срок</t>
  </si>
  <si>
    <t>1-(1+П годовая/12*100)^-срок</t>
  </si>
  <si>
    <t>https://www.sberbank.ru/common/img/uploaded/files/el_docs/common/image003.png</t>
  </si>
  <si>
    <t>дата взятия кредита</t>
  </si>
  <si>
    <t>реальный платёж</t>
  </si>
  <si>
    <t>22,05,2018</t>
  </si>
  <si>
    <t>19,11,2019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</si>
</sst>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₽&quot;;[Red]\-#,##0.00\ &quot;₽&quot;"/>
    <numFmt numFmtId="164" formatCode="0.00000"/>
    <numFmt numFmtId="165" formatCode="0.00000000"/>
    <numFmt numFmtId="166" formatCode="#,##0.00000000\ &quot;₽&quot;;[Red]\-#,##0.000000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rgb="FF2C2C2C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justify" vertical="center" wrapText="1"/>
    </xf>
    <xf numFmtId="165" fontId="0" fillId="0" borderId="0" xfId="0" applyNumberFormat="1"/>
    <xf numFmtId="165" fontId="1" fillId="0" borderId="0" xfId="0" applyNumberFormat="1" applyFont="1"/>
    <xf numFmtId="8" fontId="0" fillId="0" borderId="0" xfId="0" applyNumberFormat="1"/>
    <xf numFmtId="166" fontId="0" fillId="0" borderId="0" xfId="0" applyNumberFormat="1"/>
    <xf numFmtId="0" fontId="3" fillId="0" borderId="0" xfId="1" applyFont="1" applyAlignment="1">
      <alignment vertical="center" wrapText="1"/>
    </xf>
    <xf numFmtId="0" fontId="0" fillId="2" borderId="0" xfId="0" applyFont="1" applyFill="1"/>
    <xf numFmtId="10" fontId="0" fillId="2" borderId="0" xfId="0" applyNumberFormat="1" applyFont="1" applyFill="1"/>
    <xf numFmtId="14" fontId="0" fillId="2" borderId="0" xfId="0" applyNumberFormat="1" applyFont="1" applyFill="1"/>
    <xf numFmtId="0" fontId="0" fillId="2" borderId="0" xfId="0" applyFill="1"/>
    <xf numFmtId="10" fontId="0" fillId="2" borderId="0" xfId="0" applyNumberFormat="1" applyFill="1"/>
    <xf numFmtId="14" fontId="0" fillId="2" borderId="0" xfId="0" applyNumberFormat="1" applyFill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34</xdr:row>
      <xdr:rowOff>0</xdr:rowOff>
    </xdr:from>
    <xdr:to>
      <xdr:col>6</xdr:col>
      <xdr:colOff>495690</xdr:colOff>
      <xdr:row>39</xdr:row>
      <xdr:rowOff>28712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7467600"/>
          <a:ext cx="2791215" cy="98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berbank.ru/common/img/uploaded/files/el_docs/common/image00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9"/>
  <sheetViews>
    <sheetView tabSelected="1" workbookViewId="0">
      <selection activeCell="H5" sqref="H5"/>
    </sheetView>
  </sheetViews>
  <sheetFormatPr defaultRowHeight="15" x14ac:dyDescent="0.25"/>
  <cols>
    <col min="2" max="2" width="39.140625" customWidth="1"/>
    <col min="3" max="3" width="30.85546875" customWidth="1"/>
    <col min="4" max="4" width="19" customWidth="1"/>
    <col min="5" max="5" width="15.28515625" customWidth="1"/>
    <col min="6" max="7" width="34.42578125" customWidth="1"/>
    <col min="8" max="8" width="10.140625" bestFit="1" customWidth="1"/>
    <col min="10" max="10" width="66.5703125" customWidth="1"/>
    <col min="12" max="12" width="10.5703125" bestFit="1" customWidth="1"/>
    <col min="15" max="15" width="11.5703125" customWidth="1"/>
    <col min="23" max="23" width="9.140625" customWidth="1"/>
  </cols>
  <sheetData>
    <row r="3" spans="2:19" ht="44.25" customHeight="1" x14ac:dyDescent="0.25">
      <c r="B3" s="9" t="s">
        <v>4</v>
      </c>
      <c r="C3" s="9" t="s">
        <v>3</v>
      </c>
      <c r="D3" s="1" t="s">
        <v>0</v>
      </c>
      <c r="E3" s="1" t="s">
        <v>1</v>
      </c>
      <c r="F3" t="s">
        <v>19</v>
      </c>
      <c r="G3" t="s">
        <v>20</v>
      </c>
      <c r="J3" s="9" t="s">
        <v>2</v>
      </c>
    </row>
    <row r="4" spans="2:19" x14ac:dyDescent="0.25">
      <c r="B4" s="18">
        <v>196092.55</v>
      </c>
      <c r="C4" s="19">
        <v>0.1575</v>
      </c>
      <c r="D4" s="20">
        <v>45068</v>
      </c>
      <c r="E4">
        <v>7255.63</v>
      </c>
      <c r="F4" t="s">
        <v>21</v>
      </c>
      <c r="G4">
        <v>7255.63</v>
      </c>
      <c r="H4" s="3">
        <f ca="1">TODAY()</f>
        <v>44126</v>
      </c>
      <c r="I4">
        <f ca="1">DAYS360(H4,D4)</f>
        <v>930</v>
      </c>
      <c r="J4" s="10">
        <f ca="1">I4/30</f>
        <v>31</v>
      </c>
      <c r="K4">
        <f ca="1">DATEDIF(H4,D4,"d")</f>
        <v>942</v>
      </c>
      <c r="L4" s="7">
        <f ca="1">K4/30</f>
        <v>31.4</v>
      </c>
      <c r="M4">
        <f ca="1">L4*E4</f>
        <v>227826.78200000001</v>
      </c>
      <c r="O4" s="4">
        <f>(((100%+6%)^(1/12))-1)*100</f>
        <v>0.48675505653430484</v>
      </c>
    </row>
    <row r="5" spans="2:19" x14ac:dyDescent="0.25">
      <c r="B5" s="15">
        <v>188276.58</v>
      </c>
      <c r="C5" s="16">
        <v>0.19900000000000001</v>
      </c>
      <c r="D5" s="17">
        <v>45615</v>
      </c>
      <c r="E5">
        <v>5287.65</v>
      </c>
      <c r="F5" t="s">
        <v>22</v>
      </c>
      <c r="G5">
        <v>5287.65</v>
      </c>
      <c r="H5" s="3">
        <f ca="1">TODAY()</f>
        <v>44126</v>
      </c>
      <c r="I5">
        <f ca="1">DAYS360(H5,D5)</f>
        <v>1467</v>
      </c>
      <c r="J5" s="10">
        <f ca="1">I5/30</f>
        <v>48.9</v>
      </c>
      <c r="K5">
        <f ca="1">DATEDIF(H5,D5,"d")</f>
        <v>1489</v>
      </c>
      <c r="L5" s="8">
        <f ca="1">K5/30</f>
        <v>49.633333333333333</v>
      </c>
      <c r="O5" s="4"/>
    </row>
    <row r="8" spans="2:19" ht="30" x14ac:dyDescent="0.25">
      <c r="B8" s="9" t="s">
        <v>5</v>
      </c>
      <c r="D8" s="6" t="s">
        <v>7</v>
      </c>
      <c r="E8">
        <f ca="1">E4*J4</f>
        <v>224924.53</v>
      </c>
      <c r="J8" s="11"/>
    </row>
    <row r="9" spans="2:19" ht="30" x14ac:dyDescent="0.25">
      <c r="D9" s="6" t="s">
        <v>7</v>
      </c>
      <c r="E9">
        <f ca="1">E5*J5</f>
        <v>258566.08499999996</v>
      </c>
      <c r="J9" s="11"/>
      <c r="S9" s="2"/>
    </row>
    <row r="10" spans="2:19" ht="30" x14ac:dyDescent="0.25">
      <c r="B10" t="s">
        <v>6</v>
      </c>
      <c r="D10" s="6" t="s">
        <v>7</v>
      </c>
      <c r="E10">
        <f ca="1">E8+E9</f>
        <v>483490.61499999999</v>
      </c>
      <c r="J10" s="5"/>
    </row>
    <row r="11" spans="2:19" ht="15.75" x14ac:dyDescent="0.25">
      <c r="B11" s="12">
        <f ca="1">PMT(C5/12,J5,B5,0,0)</f>
        <v>-5650.2413568465472</v>
      </c>
      <c r="J11" s="5"/>
    </row>
    <row r="12" spans="2:19" ht="15.75" x14ac:dyDescent="0.25">
      <c r="B12" s="6" t="s">
        <v>7</v>
      </c>
      <c r="J12" s="5"/>
    </row>
    <row r="13" spans="2:19" ht="15.75" x14ac:dyDescent="0.25">
      <c r="B13" s="13">
        <f ca="1">B11*J5</f>
        <v>-276296.80234979617</v>
      </c>
      <c r="J13" s="5"/>
    </row>
    <row r="14" spans="2:19" ht="15.75" x14ac:dyDescent="0.25">
      <c r="B14" s="6" t="s">
        <v>8</v>
      </c>
      <c r="J14" s="5"/>
    </row>
    <row r="15" spans="2:19" ht="15.75" x14ac:dyDescent="0.25">
      <c r="B15" s="13">
        <f ca="1">-B13-B5</f>
        <v>88020.222349796182</v>
      </c>
      <c r="J15" s="5"/>
    </row>
    <row r="16" spans="2:19" x14ac:dyDescent="0.25">
      <c r="B16" s="6"/>
    </row>
    <row r="17" spans="2:10" x14ac:dyDescent="0.25">
      <c r="B17" t="s">
        <v>9</v>
      </c>
    </row>
    <row r="18" spans="2:10" x14ac:dyDescent="0.25">
      <c r="B18" s="14">
        <f>B4+B5</f>
        <v>384369.13</v>
      </c>
      <c r="C18" s="2">
        <v>9.9000000000000005E-2</v>
      </c>
      <c r="J18">
        <v>34</v>
      </c>
    </row>
    <row r="20" spans="2:10" x14ac:dyDescent="0.25">
      <c r="B20" t="s">
        <v>6</v>
      </c>
    </row>
    <row r="21" spans="2:10" x14ac:dyDescent="0.25">
      <c r="B21" s="12">
        <f>PMT(C18/12,J18,B18,0,0)</f>
        <v>-13010.789501701189</v>
      </c>
    </row>
    <row r="22" spans="2:10" x14ac:dyDescent="0.25">
      <c r="B22" s="6" t="s">
        <v>7</v>
      </c>
    </row>
    <row r="23" spans="2:10" x14ac:dyDescent="0.25">
      <c r="B23" s="13">
        <f>B21*J18</f>
        <v>-442366.84305784042</v>
      </c>
    </row>
    <row r="24" spans="2:10" x14ac:dyDescent="0.25">
      <c r="B24" s="6" t="s">
        <v>8</v>
      </c>
    </row>
    <row r="25" spans="2:10" x14ac:dyDescent="0.25">
      <c r="B25" s="13">
        <f>-B23-B18</f>
        <v>57997.713057840418</v>
      </c>
    </row>
    <row r="29" spans="2:10" x14ac:dyDescent="0.25">
      <c r="B29" t="s">
        <v>10</v>
      </c>
      <c r="C29" s="13">
        <f ca="1">E10-(-B23)</f>
        <v>41123.771942159568</v>
      </c>
    </row>
    <row r="33" spans="2:7" x14ac:dyDescent="0.25">
      <c r="B33" t="s">
        <v>11</v>
      </c>
    </row>
    <row r="34" spans="2:7" x14ac:dyDescent="0.25">
      <c r="B34" t="s">
        <v>13</v>
      </c>
      <c r="C34">
        <f>C5/(12*100%)</f>
        <v>1.6583333333333335E-2</v>
      </c>
      <c r="F34" s="21" t="s">
        <v>18</v>
      </c>
      <c r="G34" s="21"/>
    </row>
    <row r="35" spans="2:7" x14ac:dyDescent="0.25">
      <c r="B35" t="s">
        <v>14</v>
      </c>
      <c r="C35">
        <f>B5*C34</f>
        <v>3122.2532850000002</v>
      </c>
    </row>
    <row r="36" spans="2:7" x14ac:dyDescent="0.25">
      <c r="B36" t="s">
        <v>15</v>
      </c>
      <c r="C36">
        <f>1+C34</f>
        <v>1.0165833333333334</v>
      </c>
    </row>
    <row r="37" spans="2:7" x14ac:dyDescent="0.25">
      <c r="B37" t="s">
        <v>16</v>
      </c>
      <c r="C37" s="10">
        <f ca="1">C36^-J5</f>
        <v>0.44741240456627751</v>
      </c>
    </row>
    <row r="38" spans="2:7" x14ac:dyDescent="0.25">
      <c r="B38" t="s">
        <v>17</v>
      </c>
      <c r="C38" s="10">
        <f ca="1">1-C37</f>
        <v>0.55258759543372249</v>
      </c>
    </row>
    <row r="39" spans="2:7" x14ac:dyDescent="0.25">
      <c r="B39" t="s">
        <v>12</v>
      </c>
      <c r="C39">
        <f ca="1">C35/C38</f>
        <v>5650.2413568465345</v>
      </c>
    </row>
  </sheetData>
  <hyperlinks>
    <hyperlink ref="F34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Mosk</dc:creator>
  <cp:lastModifiedBy>Jhon Mosk</cp:lastModifiedBy>
  <dcterms:created xsi:type="dcterms:W3CDTF">2020-08-12T18:27:25Z</dcterms:created>
  <dcterms:modified xsi:type="dcterms:W3CDTF">2020-10-22T18:12:29Z</dcterms:modified>
</cp:coreProperties>
</file>