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54781\Documents\"/>
    </mc:Choice>
  </mc:AlternateContent>
  <xr:revisionPtr revIDLastSave="0" documentId="8_{425F74AF-B3D4-4127-9F19-E067EBC03DA8}" xr6:coauthVersionLast="47" xr6:coauthVersionMax="47" xr10:uidLastSave="{00000000-0000-0000-0000-000000000000}"/>
  <bookViews>
    <workbookView xWindow="-108" yWindow="-108" windowWidth="23256" windowHeight="12576" xr2:uid="{54D933BA-D268-4EDA-91E1-397EC134CC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8" i="1"/>
  <c r="P9" i="1"/>
  <c r="I17" i="2"/>
  <c r="I16" i="2"/>
  <c r="Q16" i="2"/>
  <c r="Q18" i="2"/>
  <c r="Q17" i="2"/>
  <c r="N11" i="2"/>
  <c r="O10" i="2"/>
  <c r="I21" i="2"/>
  <c r="K18" i="2"/>
  <c r="K17" i="2"/>
  <c r="I19" i="2"/>
  <c r="I20" i="2"/>
  <c r="I18" i="2"/>
  <c r="L11" i="2"/>
  <c r="K11" i="2"/>
  <c r="L5" i="2"/>
  <c r="L6" i="2"/>
  <c r="L7" i="2"/>
  <c r="L8" i="2"/>
  <c r="L9" i="2"/>
  <c r="L10" i="2"/>
  <c r="L4" i="2"/>
  <c r="K5" i="2"/>
  <c r="K6" i="2"/>
  <c r="K7" i="2"/>
  <c r="K8" i="2"/>
  <c r="K9" i="2"/>
  <c r="K10" i="2"/>
  <c r="K4" i="2"/>
  <c r="I20" i="1"/>
  <c r="I19" i="1"/>
  <c r="I18" i="1"/>
  <c r="I17" i="1"/>
  <c r="I16" i="1"/>
  <c r="I15" i="1"/>
  <c r="I14" i="1"/>
  <c r="Q14" i="1"/>
  <c r="Q16" i="1"/>
  <c r="Q15" i="1"/>
  <c r="O11" i="1"/>
  <c r="M11" i="1"/>
  <c r="L11" i="1"/>
  <c r="M10" i="1"/>
  <c r="L10" i="1"/>
  <c r="M5" i="1"/>
  <c r="M6" i="1"/>
  <c r="M7" i="1"/>
  <c r="M8" i="1"/>
  <c r="M9" i="1"/>
  <c r="L5" i="1"/>
  <c r="L6" i="1"/>
  <c r="L7" i="1"/>
  <c r="L8" i="1"/>
  <c r="L9" i="1"/>
  <c r="M4" i="1"/>
  <c r="L4" i="1"/>
  <c r="K16" i="1"/>
  <c r="K15" i="1"/>
  <c r="I22" i="2" l="1"/>
</calcChain>
</file>

<file path=xl/sharedStrings.xml><?xml version="1.0" encoding="utf-8"?>
<sst xmlns="http://schemas.openxmlformats.org/spreadsheetml/2006/main" count="111" uniqueCount="40">
  <si>
    <t>Elementos</t>
  </si>
  <si>
    <t>Labor del personal interno</t>
  </si>
  <si>
    <t>Gastos y materiales</t>
  </si>
  <si>
    <t>Instalaciones</t>
  </si>
  <si>
    <t>Estimado</t>
  </si>
  <si>
    <t>Real</t>
  </si>
  <si>
    <t>A</t>
  </si>
  <si>
    <t>B</t>
  </si>
  <si>
    <t>C</t>
  </si>
  <si>
    <t>D</t>
  </si>
  <si>
    <t>E</t>
  </si>
  <si>
    <t>F</t>
  </si>
  <si>
    <t>G</t>
  </si>
  <si>
    <t>Total</t>
  </si>
  <si>
    <t>Variacion del costo (CV)=</t>
  </si>
  <si>
    <t>CPTR</t>
  </si>
  <si>
    <t>-</t>
  </si>
  <si>
    <t>CRTR</t>
  </si>
  <si>
    <t>Variacion del progama (SV)=</t>
  </si>
  <si>
    <t>CPTP</t>
  </si>
  <si>
    <t>Porcentaje de variacion del costo (CVP)=</t>
  </si>
  <si>
    <t>CV</t>
  </si>
  <si>
    <t>/</t>
  </si>
  <si>
    <t>Porcentaje de variacion del progama (SVP)=</t>
  </si>
  <si>
    <t>SV</t>
  </si>
  <si>
    <t>Indice de variacion del costo (CVI)=</t>
  </si>
  <si>
    <t>Indice de variacion del progama (SVI)=</t>
  </si>
  <si>
    <t>CPTR=</t>
  </si>
  <si>
    <t>Costo presupuestado del trabajo realizado</t>
  </si>
  <si>
    <t>Costo real del trabajo realizado</t>
  </si>
  <si>
    <t>Costo presupuestado del trabajo progamado</t>
  </si>
  <si>
    <t>Real total del presupuesto</t>
  </si>
  <si>
    <t>EAC=</t>
  </si>
  <si>
    <t>CTP</t>
  </si>
  <si>
    <t>CVI</t>
  </si>
  <si>
    <t>Servicios de TI</t>
  </si>
  <si>
    <t>Software</t>
  </si>
  <si>
    <t>Hardware</t>
  </si>
  <si>
    <t>Contratistas y consultoría</t>
  </si>
  <si>
    <t>Costo presupuestado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</si>
</sst>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EE"/>
        <bgColor indexed="64"/>
      </patternFill>
    </fill>
    <fill>
      <patternFill patternType="solid">
        <fgColor rgb="FF2F85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4" fontId="0" fillId="2" borderId="0" xfId="1" applyFont="1" applyFill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4" fillId="3" borderId="0" xfId="0" applyFont="1" applyFill="1" applyAlignment="1">
      <alignment vertical="center" wrapText="1"/>
    </xf>
    <xf numFmtId="6" fontId="4" fillId="3" borderId="0" xfId="0" applyNumberFormat="1" applyFont="1" applyFill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6" fontId="4" fillId="3" borderId="5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6" fontId="4" fillId="3" borderId="0" xfId="0" applyNumberFormat="1" applyFont="1" applyFill="1" applyAlignment="1">
      <alignment vertical="center" wrapText="1"/>
    </xf>
    <xf numFmtId="6" fontId="4" fillId="3" borderId="7" xfId="0" applyNumberFormat="1" applyFont="1" applyFill="1" applyBorder="1" applyAlignment="1">
      <alignment vertical="center" wrapText="1"/>
    </xf>
    <xf numFmtId="6" fontId="4" fillId="3" borderId="5" xfId="0" applyNumberFormat="1" applyFont="1" applyFill="1" applyBorder="1" applyAlignment="1">
      <alignment vertical="center" wrapText="1"/>
    </xf>
    <xf numFmtId="6" fontId="4" fillId="3" borderId="8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E8C4-A539-4102-922D-5E29DFCE1EBF}">
  <dimension ref="A2:Q20"/>
  <sheetViews>
    <sheetView tabSelected="1" workbookViewId="0">
      <pane ySplit="12" topLeftCell="A13" activePane="bottomLeft" state="frozen"/>
      <selection pane="bottomLeft" activeCell="P4" sqref="P4"/>
    </sheetView>
  </sheetViews>
  <sheetFormatPr defaultRowHeight="14.4" x14ac:dyDescent="0.3"/>
  <cols>
    <col min="8" max="8" width="11.109375" bestFit="1" customWidth="1"/>
    <col min="9" max="9" width="12.109375" bestFit="1" customWidth="1"/>
    <col min="12" max="12" width="12.109375" bestFit="1" customWidth="1"/>
    <col min="13" max="13" width="11.109375" bestFit="1" customWidth="1"/>
    <col min="14" max="14" width="30.109375" customWidth="1"/>
    <col min="17" max="17" width="18" customWidth="1"/>
  </cols>
  <sheetData>
    <row r="2" spans="1:17" x14ac:dyDescent="0.3">
      <c r="B2" t="s">
        <v>0</v>
      </c>
      <c r="C2" t="s">
        <v>1</v>
      </c>
      <c r="F2" t="s">
        <v>2</v>
      </c>
      <c r="I2" t="s">
        <v>3</v>
      </c>
      <c r="L2" s="4" t="s">
        <v>13</v>
      </c>
      <c r="M2" s="4"/>
      <c r="N2" t="s">
        <v>39</v>
      </c>
    </row>
    <row r="3" spans="1:17" x14ac:dyDescent="0.3">
      <c r="C3" t="s">
        <v>4</v>
      </c>
      <c r="D3" t="s">
        <v>5</v>
      </c>
      <c r="F3" t="s">
        <v>4</v>
      </c>
      <c r="G3" t="s">
        <v>5</v>
      </c>
      <c r="I3" t="s">
        <v>4</v>
      </c>
      <c r="J3" t="s">
        <v>5</v>
      </c>
      <c r="L3" t="s">
        <v>4</v>
      </c>
      <c r="M3" t="s">
        <v>5</v>
      </c>
    </row>
    <row r="4" spans="1:17" x14ac:dyDescent="0.3">
      <c r="B4" t="s">
        <v>6</v>
      </c>
      <c r="C4" s="1">
        <v>5251</v>
      </c>
      <c r="D4" s="1">
        <v>4365</v>
      </c>
      <c r="E4" s="1"/>
      <c r="F4" s="1">
        <v>7114</v>
      </c>
      <c r="G4" s="1">
        <v>2560</v>
      </c>
      <c r="H4" s="1"/>
      <c r="I4" s="1">
        <v>5293</v>
      </c>
      <c r="J4" s="1">
        <v>7276</v>
      </c>
      <c r="L4" s="1">
        <f>C4+F4+I4</f>
        <v>17658</v>
      </c>
      <c r="M4" s="1">
        <f>D4+G4+J4</f>
        <v>14201</v>
      </c>
      <c r="N4">
        <v>180000</v>
      </c>
      <c r="O4">
        <v>150000</v>
      </c>
      <c r="P4">
        <f>N4-O4</f>
        <v>30000</v>
      </c>
    </row>
    <row r="5" spans="1:17" x14ac:dyDescent="0.3">
      <c r="B5" t="s">
        <v>7</v>
      </c>
      <c r="C5" s="1">
        <v>4269</v>
      </c>
      <c r="D5" s="1">
        <v>7217</v>
      </c>
      <c r="E5" s="1"/>
      <c r="F5" s="1">
        <v>2382</v>
      </c>
      <c r="G5" s="1">
        <v>278</v>
      </c>
      <c r="H5" s="1"/>
      <c r="I5" s="1">
        <v>8185</v>
      </c>
      <c r="J5" s="1">
        <v>7510</v>
      </c>
      <c r="L5" s="1">
        <f t="shared" ref="L5:L10" si="0">C5+F5+I5</f>
        <v>14836</v>
      </c>
      <c r="M5" s="1">
        <f t="shared" ref="M5:M10" si="1">D5+G5+J5</f>
        <v>15005</v>
      </c>
      <c r="N5">
        <v>4902</v>
      </c>
      <c r="O5">
        <v>9349</v>
      </c>
      <c r="P5">
        <f>N5-O5</f>
        <v>-4447</v>
      </c>
    </row>
    <row r="6" spans="1:17" x14ac:dyDescent="0.3">
      <c r="B6" t="s">
        <v>8</v>
      </c>
      <c r="C6" s="1">
        <v>5496</v>
      </c>
      <c r="D6" s="1">
        <v>3274</v>
      </c>
      <c r="E6" s="1"/>
      <c r="F6" s="1">
        <v>1040</v>
      </c>
      <c r="G6" s="1">
        <v>7841</v>
      </c>
      <c r="H6" s="1"/>
      <c r="I6" s="1">
        <v>1481</v>
      </c>
      <c r="J6" s="1">
        <v>8287</v>
      </c>
      <c r="L6" s="1">
        <f t="shared" si="0"/>
        <v>8017</v>
      </c>
      <c r="M6" s="1">
        <f t="shared" si="1"/>
        <v>19402</v>
      </c>
      <c r="N6">
        <v>9349</v>
      </c>
      <c r="O6">
        <v>4902</v>
      </c>
      <c r="P6">
        <f>N6-O6</f>
        <v>4447</v>
      </c>
    </row>
    <row r="7" spans="1:17" x14ac:dyDescent="0.3">
      <c r="B7" t="s">
        <v>9</v>
      </c>
      <c r="C7" s="1">
        <v>1950</v>
      </c>
      <c r="D7" s="1">
        <v>7160</v>
      </c>
      <c r="E7" s="1"/>
      <c r="F7" s="1">
        <v>3007</v>
      </c>
      <c r="G7" s="1">
        <v>362</v>
      </c>
      <c r="H7" s="1"/>
      <c r="I7" s="1">
        <v>9115</v>
      </c>
      <c r="J7" s="1">
        <v>5583</v>
      </c>
      <c r="L7" s="1">
        <f t="shared" si="0"/>
        <v>14072</v>
      </c>
      <c r="M7" s="1">
        <f t="shared" si="1"/>
        <v>13105</v>
      </c>
    </row>
    <row r="8" spans="1:17" x14ac:dyDescent="0.3">
      <c r="B8" t="s">
        <v>10</v>
      </c>
      <c r="C8" s="1">
        <v>4520</v>
      </c>
      <c r="D8" s="1">
        <v>0</v>
      </c>
      <c r="E8" s="1"/>
      <c r="F8" s="1">
        <v>3897</v>
      </c>
      <c r="G8" s="1">
        <v>0</v>
      </c>
      <c r="H8" s="1"/>
      <c r="I8" s="1">
        <v>4482</v>
      </c>
      <c r="J8" s="1">
        <v>395</v>
      </c>
      <c r="L8" s="1">
        <f t="shared" si="0"/>
        <v>12899</v>
      </c>
      <c r="M8" s="1">
        <f t="shared" si="1"/>
        <v>395</v>
      </c>
      <c r="N8">
        <v>934</v>
      </c>
      <c r="O8">
        <v>9349</v>
      </c>
      <c r="P8">
        <f>O8*100/N8</f>
        <v>1000.9635974304068</v>
      </c>
    </row>
    <row r="9" spans="1:17" x14ac:dyDescent="0.3">
      <c r="B9" t="s">
        <v>11</v>
      </c>
      <c r="C9" s="1">
        <v>7301</v>
      </c>
      <c r="D9" s="1">
        <v>0</v>
      </c>
      <c r="E9" s="1"/>
      <c r="F9" s="1">
        <v>5028</v>
      </c>
      <c r="G9" s="1">
        <v>0</v>
      </c>
      <c r="H9" s="1"/>
      <c r="I9" s="1">
        <v>9985</v>
      </c>
      <c r="J9" s="1">
        <v>0</v>
      </c>
      <c r="L9" s="1">
        <f t="shared" si="0"/>
        <v>22314</v>
      </c>
      <c r="M9" s="1">
        <f t="shared" si="1"/>
        <v>0</v>
      </c>
      <c r="N9">
        <v>4.9020000000000001</v>
      </c>
      <c r="O9">
        <v>2.456</v>
      </c>
      <c r="P9">
        <f>O9*100/N9</f>
        <v>50.101999184006523</v>
      </c>
    </row>
    <row r="10" spans="1:17" x14ac:dyDescent="0.3">
      <c r="B10" t="s">
        <v>12</v>
      </c>
      <c r="C10" s="1">
        <v>9515</v>
      </c>
      <c r="D10" s="1">
        <v>0</v>
      </c>
      <c r="E10" s="1"/>
      <c r="F10" s="1">
        <v>6807</v>
      </c>
      <c r="G10" s="1">
        <v>0</v>
      </c>
      <c r="H10" s="1"/>
      <c r="I10" s="1">
        <v>6868</v>
      </c>
      <c r="J10" s="1">
        <v>0</v>
      </c>
      <c r="L10" s="1">
        <f>C10+F10+I10</f>
        <v>23190</v>
      </c>
      <c r="M10" s="1">
        <f>D10+G10+J10</f>
        <v>0</v>
      </c>
    </row>
    <row r="11" spans="1:17" x14ac:dyDescent="0.3">
      <c r="B11" t="s">
        <v>13</v>
      </c>
      <c r="C11" s="1">
        <v>38302</v>
      </c>
      <c r="D11" s="1">
        <v>22016</v>
      </c>
      <c r="E11" s="1"/>
      <c r="F11" s="1">
        <v>29275</v>
      </c>
      <c r="G11" s="1">
        <v>11041</v>
      </c>
      <c r="H11" s="1"/>
      <c r="I11" s="1">
        <v>45409</v>
      </c>
      <c r="J11" s="1">
        <v>29051</v>
      </c>
      <c r="L11" s="6">
        <f>SUM(L4:L10)</f>
        <v>112986</v>
      </c>
      <c r="M11" s="7">
        <f>SUM(M4:M10)</f>
        <v>62108</v>
      </c>
      <c r="O11">
        <f>M11*100/L11</f>
        <v>54.969642256562757</v>
      </c>
      <c r="P11" t="s">
        <v>31</v>
      </c>
    </row>
    <row r="12" spans="1:17" x14ac:dyDescent="0.3">
      <c r="L12" s="2"/>
    </row>
    <row r="14" spans="1:17" ht="15.6" x14ac:dyDescent="0.3">
      <c r="A14" s="4" t="s">
        <v>14</v>
      </c>
      <c r="B14" s="4"/>
      <c r="C14" s="4"/>
      <c r="D14" t="s">
        <v>15</v>
      </c>
      <c r="E14" s="5" t="s">
        <v>16</v>
      </c>
      <c r="F14" t="s">
        <v>17</v>
      </c>
      <c r="H14" s="9"/>
      <c r="I14" s="1">
        <f>Q14-Q15</f>
        <v>-7525</v>
      </c>
      <c r="K14" t="s">
        <v>27</v>
      </c>
      <c r="L14" s="4" t="s">
        <v>28</v>
      </c>
      <c r="M14" s="4"/>
      <c r="N14" s="4"/>
      <c r="O14" s="4"/>
      <c r="Q14" s="1">
        <f>C5+C4+C6+C7+F4+F5+F6+F7+I4+I5+I6+I7</f>
        <v>54583</v>
      </c>
    </row>
    <row r="15" spans="1:17" x14ac:dyDescent="0.3">
      <c r="A15" s="4" t="s">
        <v>18</v>
      </c>
      <c r="B15" s="4"/>
      <c r="C15" s="4"/>
      <c r="D15" t="s">
        <v>15</v>
      </c>
      <c r="E15" t="s">
        <v>16</v>
      </c>
      <c r="F15" t="s">
        <v>19</v>
      </c>
      <c r="I15" s="9">
        <f>Q14-Q16</f>
        <v>-58403</v>
      </c>
      <c r="K15" t="str">
        <f>F14</f>
        <v>CRTR</v>
      </c>
      <c r="L15" s="4" t="s">
        <v>29</v>
      </c>
      <c r="M15" s="4"/>
      <c r="N15" s="4"/>
      <c r="O15" s="4"/>
      <c r="Q15" s="8">
        <f>M11</f>
        <v>62108</v>
      </c>
    </row>
    <row r="16" spans="1:17" x14ac:dyDescent="0.3">
      <c r="A16" s="4" t="s">
        <v>20</v>
      </c>
      <c r="B16" s="4"/>
      <c r="C16" s="4"/>
      <c r="D16" s="4"/>
      <c r="F16" t="s">
        <v>21</v>
      </c>
      <c r="G16" t="s">
        <v>22</v>
      </c>
      <c r="H16" t="s">
        <v>15</v>
      </c>
      <c r="I16">
        <f>I14/Q14</f>
        <v>-0.13786343733396844</v>
      </c>
      <c r="K16" t="str">
        <f>H19</f>
        <v>CPTP</v>
      </c>
      <c r="L16" s="4" t="s">
        <v>30</v>
      </c>
      <c r="M16" s="4"/>
      <c r="N16" s="4"/>
      <c r="O16" s="4"/>
      <c r="Q16" s="8">
        <f>L11</f>
        <v>112986</v>
      </c>
    </row>
    <row r="17" spans="1:9" x14ac:dyDescent="0.3">
      <c r="A17" s="4" t="s">
        <v>23</v>
      </c>
      <c r="B17" s="4"/>
      <c r="C17" s="4"/>
      <c r="D17" s="4"/>
      <c r="F17" t="s">
        <v>24</v>
      </c>
      <c r="G17" s="3" t="s">
        <v>16</v>
      </c>
      <c r="H17" t="s">
        <v>19</v>
      </c>
      <c r="I17" s="9">
        <f>I15+Q16</f>
        <v>54583</v>
      </c>
    </row>
    <row r="18" spans="1:9" x14ac:dyDescent="0.3">
      <c r="A18" s="4" t="s">
        <v>25</v>
      </c>
      <c r="B18" s="4"/>
      <c r="C18" s="4"/>
      <c r="D18" s="4"/>
      <c r="F18" t="s">
        <v>15</v>
      </c>
      <c r="G18" t="s">
        <v>22</v>
      </c>
      <c r="H18" t="s">
        <v>17</v>
      </c>
      <c r="I18">
        <f>Q14/Q15</f>
        <v>0.87884008501320277</v>
      </c>
    </row>
    <row r="19" spans="1:9" x14ac:dyDescent="0.3">
      <c r="A19" s="4" t="s">
        <v>26</v>
      </c>
      <c r="B19" s="4"/>
      <c r="C19" s="4"/>
      <c r="D19" s="4"/>
      <c r="F19" t="s">
        <v>15</v>
      </c>
      <c r="G19" t="s">
        <v>22</v>
      </c>
      <c r="H19" t="s">
        <v>19</v>
      </c>
      <c r="I19">
        <f>Q14/Q16</f>
        <v>0.48309525073902959</v>
      </c>
    </row>
    <row r="20" spans="1:9" x14ac:dyDescent="0.3">
      <c r="A20" t="s">
        <v>32</v>
      </c>
      <c r="F20" t="s">
        <v>33</v>
      </c>
      <c r="G20" t="s">
        <v>22</v>
      </c>
      <c r="H20" t="s">
        <v>34</v>
      </c>
      <c r="I20" s="8">
        <f>Q16/I18</f>
        <v>128562.63833061577</v>
      </c>
    </row>
  </sheetData>
  <mergeCells count="10">
    <mergeCell ref="A19:D19"/>
    <mergeCell ref="L14:O14"/>
    <mergeCell ref="L15:O15"/>
    <mergeCell ref="L16:O16"/>
    <mergeCell ref="L2:M2"/>
    <mergeCell ref="A14:C14"/>
    <mergeCell ref="A15:C15"/>
    <mergeCell ref="A16:D16"/>
    <mergeCell ref="A17:D17"/>
    <mergeCell ref="A18:D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5544-4348-4C58-8B3B-DEEF68303BFC}">
  <dimension ref="A2:Q22"/>
  <sheetViews>
    <sheetView workbookViewId="0">
      <selection activeCell="I18" sqref="I18"/>
    </sheetView>
  </sheetViews>
  <sheetFormatPr defaultRowHeight="14.4" x14ac:dyDescent="0.3"/>
  <cols>
    <col min="9" max="9" width="12.6640625" bestFit="1" customWidth="1"/>
    <col min="11" max="11" width="9.44140625" customWidth="1"/>
  </cols>
  <sheetData>
    <row r="2" spans="1:17" ht="27.6" customHeight="1" x14ac:dyDescent="0.3">
      <c r="B2" s="12" t="s">
        <v>0</v>
      </c>
      <c r="C2" s="17" t="s">
        <v>35</v>
      </c>
      <c r="D2" s="17"/>
      <c r="E2" s="18" t="s">
        <v>36</v>
      </c>
      <c r="F2" s="18"/>
      <c r="G2" s="18" t="s">
        <v>37</v>
      </c>
      <c r="H2" s="18"/>
      <c r="I2" s="17" t="s">
        <v>38</v>
      </c>
      <c r="J2" s="19"/>
      <c r="K2" s="27" t="s">
        <v>13</v>
      </c>
      <c r="L2" s="28"/>
    </row>
    <row r="3" spans="1:17" ht="27.6" x14ac:dyDescent="0.3">
      <c r="B3" s="13"/>
      <c r="C3" s="10" t="s">
        <v>4</v>
      </c>
      <c r="D3" s="10" t="s">
        <v>5</v>
      </c>
      <c r="E3" s="10" t="s">
        <v>4</v>
      </c>
      <c r="F3" s="10" t="s">
        <v>5</v>
      </c>
      <c r="G3" s="10" t="s">
        <v>4</v>
      </c>
      <c r="H3" s="10" t="s">
        <v>5</v>
      </c>
      <c r="I3" s="10" t="s">
        <v>4</v>
      </c>
      <c r="J3" s="14" t="s">
        <v>5</v>
      </c>
      <c r="K3" s="26" t="s">
        <v>4</v>
      </c>
      <c r="L3" s="26" t="s">
        <v>5</v>
      </c>
    </row>
    <row r="4" spans="1:17" x14ac:dyDescent="0.3">
      <c r="B4" s="15" t="s">
        <v>6</v>
      </c>
      <c r="C4" s="11">
        <v>8166</v>
      </c>
      <c r="D4" s="11">
        <v>9822</v>
      </c>
      <c r="E4" s="11">
        <v>8106</v>
      </c>
      <c r="F4" s="11">
        <v>9625</v>
      </c>
      <c r="G4" s="11">
        <v>5537</v>
      </c>
      <c r="H4" s="11">
        <v>8554</v>
      </c>
      <c r="I4" s="11">
        <v>9074</v>
      </c>
      <c r="J4" s="16">
        <v>6051</v>
      </c>
      <c r="K4" s="1">
        <f>C4+E4+G4+I4</f>
        <v>30883</v>
      </c>
      <c r="L4" s="1">
        <f>D4+F4+H4+J4</f>
        <v>34052</v>
      </c>
    </row>
    <row r="5" spans="1:17" x14ac:dyDescent="0.3">
      <c r="B5" s="15" t="s">
        <v>7</v>
      </c>
      <c r="C5" s="11">
        <v>7485</v>
      </c>
      <c r="D5" s="11">
        <v>8471</v>
      </c>
      <c r="E5" s="11">
        <v>2553</v>
      </c>
      <c r="F5" s="11">
        <v>4442</v>
      </c>
      <c r="G5" s="11">
        <v>9982</v>
      </c>
      <c r="H5" s="11">
        <v>6727</v>
      </c>
      <c r="I5" s="11">
        <v>9769</v>
      </c>
      <c r="J5" s="16">
        <v>2216</v>
      </c>
      <c r="K5" s="1">
        <f t="shared" ref="K5:K10" si="0">C5+E5+G5+I5</f>
        <v>29789</v>
      </c>
      <c r="L5" s="1">
        <f t="shared" ref="L5:L10" si="1">D5+F5+H5+J5</f>
        <v>21856</v>
      </c>
    </row>
    <row r="6" spans="1:17" x14ac:dyDescent="0.3">
      <c r="B6" s="15" t="s">
        <v>8</v>
      </c>
      <c r="C6" s="11">
        <v>5289</v>
      </c>
      <c r="D6" s="11">
        <v>6739</v>
      </c>
      <c r="E6" s="11">
        <v>3933</v>
      </c>
      <c r="F6" s="11">
        <v>154</v>
      </c>
      <c r="G6" s="11">
        <v>6639</v>
      </c>
      <c r="H6" s="11">
        <v>9163</v>
      </c>
      <c r="I6" s="11">
        <v>9136</v>
      </c>
      <c r="J6" s="16">
        <v>2111</v>
      </c>
      <c r="K6" s="1">
        <f t="shared" si="0"/>
        <v>24997</v>
      </c>
      <c r="L6" s="1">
        <f t="shared" si="1"/>
        <v>18167</v>
      </c>
    </row>
    <row r="7" spans="1:17" x14ac:dyDescent="0.3">
      <c r="B7" s="15" t="s">
        <v>9</v>
      </c>
      <c r="C7" s="11">
        <v>1490</v>
      </c>
      <c r="D7" s="11">
        <v>5505</v>
      </c>
      <c r="E7" s="11">
        <v>9054</v>
      </c>
      <c r="F7" s="11">
        <v>7065</v>
      </c>
      <c r="G7" s="11">
        <v>9691</v>
      </c>
      <c r="H7" s="11">
        <v>6496</v>
      </c>
      <c r="I7" s="11">
        <v>1691</v>
      </c>
      <c r="J7" s="16">
        <v>9718</v>
      </c>
      <c r="K7" s="1">
        <f t="shared" si="0"/>
        <v>21926</v>
      </c>
      <c r="L7" s="1">
        <f t="shared" si="1"/>
        <v>28784</v>
      </c>
    </row>
    <row r="8" spans="1:17" x14ac:dyDescent="0.3">
      <c r="B8" s="15" t="s">
        <v>10</v>
      </c>
      <c r="C8" s="11">
        <v>9172</v>
      </c>
      <c r="D8" s="11">
        <v>2975</v>
      </c>
      <c r="E8" s="11">
        <v>7653</v>
      </c>
      <c r="F8" s="11">
        <v>8737</v>
      </c>
      <c r="G8" s="11">
        <v>4591</v>
      </c>
      <c r="H8" s="11">
        <v>8667</v>
      </c>
      <c r="I8" s="11">
        <v>2740</v>
      </c>
      <c r="J8" s="16">
        <v>3624</v>
      </c>
      <c r="K8" s="1">
        <f t="shared" si="0"/>
        <v>24156</v>
      </c>
      <c r="L8" s="1">
        <f t="shared" si="1"/>
        <v>24003</v>
      </c>
    </row>
    <row r="9" spans="1:17" x14ac:dyDescent="0.3">
      <c r="B9" s="15" t="s">
        <v>11</v>
      </c>
      <c r="C9" s="11">
        <v>1495</v>
      </c>
      <c r="D9" s="11">
        <v>2499</v>
      </c>
      <c r="E9" s="11">
        <v>7475</v>
      </c>
      <c r="F9" s="11">
        <v>189</v>
      </c>
      <c r="G9" s="11">
        <v>9483</v>
      </c>
      <c r="H9" s="11">
        <v>5361</v>
      </c>
      <c r="I9" s="11">
        <v>1011</v>
      </c>
      <c r="J9" s="16">
        <v>2404</v>
      </c>
      <c r="K9" s="1">
        <f t="shared" si="0"/>
        <v>19464</v>
      </c>
      <c r="L9" s="1">
        <f t="shared" si="1"/>
        <v>10453</v>
      </c>
    </row>
    <row r="10" spans="1:17" x14ac:dyDescent="0.3">
      <c r="B10" s="15" t="s">
        <v>12</v>
      </c>
      <c r="C10" s="11">
        <v>2723</v>
      </c>
      <c r="D10" s="10"/>
      <c r="E10" s="11">
        <v>6587</v>
      </c>
      <c r="F10" s="10"/>
      <c r="G10" s="11">
        <v>9693</v>
      </c>
      <c r="H10" s="10"/>
      <c r="I10" s="11">
        <v>6526</v>
      </c>
      <c r="J10" s="14"/>
      <c r="K10" s="1">
        <f t="shared" si="0"/>
        <v>25529</v>
      </c>
      <c r="L10" s="1">
        <f t="shared" si="1"/>
        <v>0</v>
      </c>
      <c r="O10" s="1">
        <f>C4+C5+C6+C7+E4+E5+E6+E7+G4+G5+G6+G7+I4+I5+I6+I7</f>
        <v>107595</v>
      </c>
    </row>
    <row r="11" spans="1:17" x14ac:dyDescent="0.3">
      <c r="B11" s="20" t="s">
        <v>13</v>
      </c>
      <c r="C11" s="22">
        <v>35820</v>
      </c>
      <c r="D11" s="22">
        <v>36011</v>
      </c>
      <c r="E11" s="22">
        <v>45361</v>
      </c>
      <c r="F11" s="22">
        <v>30212</v>
      </c>
      <c r="G11" s="22">
        <v>55616</v>
      </c>
      <c r="H11" s="22">
        <v>44968</v>
      </c>
      <c r="I11" s="22">
        <v>39947</v>
      </c>
      <c r="J11" s="24">
        <v>26124</v>
      </c>
      <c r="K11" s="1">
        <f>SUM(K4:K10)</f>
        <v>176744</v>
      </c>
      <c r="L11" s="1">
        <f>SUM(L4:L10)</f>
        <v>137315</v>
      </c>
      <c r="N11">
        <f>L11*100/K11</f>
        <v>77.691463359435119</v>
      </c>
    </row>
    <row r="12" spans="1:17" x14ac:dyDescent="0.3">
      <c r="B12" s="21"/>
      <c r="C12" s="23"/>
      <c r="D12" s="23"/>
      <c r="E12" s="23"/>
      <c r="F12" s="23"/>
      <c r="G12" s="23"/>
      <c r="H12" s="23"/>
      <c r="I12" s="23"/>
      <c r="J12" s="25"/>
      <c r="L12" s="1"/>
    </row>
    <row r="16" spans="1:17" ht="15.6" x14ac:dyDescent="0.3">
      <c r="A16" s="4" t="s">
        <v>14</v>
      </c>
      <c r="B16" s="4"/>
      <c r="C16" s="4"/>
      <c r="D16" t="s">
        <v>15</v>
      </c>
      <c r="E16" s="5" t="s">
        <v>16</v>
      </c>
      <c r="F16" t="s">
        <v>17</v>
      </c>
      <c r="H16" s="9"/>
      <c r="I16" s="1">
        <f>Q16-Q17</f>
        <v>-29720</v>
      </c>
      <c r="K16" t="s">
        <v>27</v>
      </c>
      <c r="L16" s="4" t="s">
        <v>28</v>
      </c>
      <c r="M16" s="4"/>
      <c r="N16" s="4"/>
      <c r="O16" s="4"/>
      <c r="Q16" s="1">
        <f>O10</f>
        <v>107595</v>
      </c>
    </row>
    <row r="17" spans="1:17" x14ac:dyDescent="0.3">
      <c r="A17" s="4" t="s">
        <v>18</v>
      </c>
      <c r="B17" s="4"/>
      <c r="C17" s="4"/>
      <c r="D17" t="s">
        <v>15</v>
      </c>
      <c r="E17" t="s">
        <v>16</v>
      </c>
      <c r="F17" t="s">
        <v>19</v>
      </c>
      <c r="I17" s="9">
        <f>Q16-Q18</f>
        <v>-69149</v>
      </c>
      <c r="K17" t="str">
        <f>F16</f>
        <v>CRTR</v>
      </c>
      <c r="L17" s="4" t="s">
        <v>29</v>
      </c>
      <c r="M17" s="4"/>
      <c r="N17" s="4"/>
      <c r="O17" s="4"/>
      <c r="Q17" s="1">
        <f>L11</f>
        <v>137315</v>
      </c>
    </row>
    <row r="18" spans="1:17" x14ac:dyDescent="0.3">
      <c r="A18" s="4" t="s">
        <v>20</v>
      </c>
      <c r="B18" s="4"/>
      <c r="C18" s="4"/>
      <c r="D18" s="4"/>
      <c r="F18" t="s">
        <v>21</v>
      </c>
      <c r="G18" t="s">
        <v>22</v>
      </c>
      <c r="H18" t="s">
        <v>15</v>
      </c>
      <c r="I18">
        <f>I16/Q16</f>
        <v>-0.27622101398763882</v>
      </c>
      <c r="K18" t="str">
        <f>H21</f>
        <v>CPTP</v>
      </c>
      <c r="L18" s="4" t="s">
        <v>30</v>
      </c>
      <c r="M18" s="4"/>
      <c r="N18" s="4"/>
      <c r="O18" s="4"/>
      <c r="Q18" s="1">
        <f>K11</f>
        <v>176744</v>
      </c>
    </row>
    <row r="19" spans="1:17" x14ac:dyDescent="0.3">
      <c r="A19" s="4" t="s">
        <v>23</v>
      </c>
      <c r="B19" s="4"/>
      <c r="C19" s="4"/>
      <c r="D19" s="4"/>
      <c r="F19" t="s">
        <v>24</v>
      </c>
      <c r="G19" s="3" t="s">
        <v>16</v>
      </c>
      <c r="H19" t="s">
        <v>19</v>
      </c>
      <c r="I19" s="9">
        <f>I17+Q18</f>
        <v>107595</v>
      </c>
    </row>
    <row r="20" spans="1:17" x14ac:dyDescent="0.3">
      <c r="A20" s="4" t="s">
        <v>25</v>
      </c>
      <c r="B20" s="4"/>
      <c r="C20" s="4"/>
      <c r="D20" s="4"/>
      <c r="F20" t="s">
        <v>15</v>
      </c>
      <c r="G20" t="s">
        <v>22</v>
      </c>
      <c r="H20" t="s">
        <v>17</v>
      </c>
      <c r="I20">
        <f>Q16/Q17</f>
        <v>0.78356333976623094</v>
      </c>
    </row>
    <row r="21" spans="1:17" x14ac:dyDescent="0.3">
      <c r="A21" s="4" t="s">
        <v>26</v>
      </c>
      <c r="B21" s="4"/>
      <c r="C21" s="4"/>
      <c r="D21" s="4"/>
      <c r="F21" t="s">
        <v>15</v>
      </c>
      <c r="G21" t="s">
        <v>22</v>
      </c>
      <c r="H21" t="s">
        <v>19</v>
      </c>
      <c r="I21">
        <f>Q16/Q18</f>
        <v>0.60876182501244736</v>
      </c>
    </row>
    <row r="22" spans="1:17" x14ac:dyDescent="0.3">
      <c r="A22" t="s">
        <v>32</v>
      </c>
      <c r="F22" t="s">
        <v>33</v>
      </c>
      <c r="G22" t="s">
        <v>22</v>
      </c>
      <c r="H22" t="s">
        <v>34</v>
      </c>
      <c r="I22" s="8">
        <f>Q18/I20</f>
        <v>225564.40689623123</v>
      </c>
    </row>
  </sheetData>
  <mergeCells count="23">
    <mergeCell ref="A21:D21"/>
    <mergeCell ref="A17:C17"/>
    <mergeCell ref="L17:O17"/>
    <mergeCell ref="A18:D18"/>
    <mergeCell ref="L18:O18"/>
    <mergeCell ref="A19:D19"/>
    <mergeCell ref="A20:D20"/>
    <mergeCell ref="H11:H12"/>
    <mergeCell ref="I11:I12"/>
    <mergeCell ref="J11:J12"/>
    <mergeCell ref="K2:L2"/>
    <mergeCell ref="A16:C16"/>
    <mergeCell ref="L16:O16"/>
    <mergeCell ref="C2:D2"/>
    <mergeCell ref="E2:F2"/>
    <mergeCell ref="G2:H2"/>
    <mergeCell ref="I2:J2"/>
    <mergeCell ref="B11:B12"/>
    <mergeCell ref="C11:C12"/>
    <mergeCell ref="D11:D12"/>
    <mergeCell ref="E11:E12"/>
    <mergeCell ref="F11:F12"/>
    <mergeCell ref="G11:G1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Cordova Rodriguez</dc:creator>
  <cp:lastModifiedBy>Jhonatan Cordova Rodriguez</cp:lastModifiedBy>
  <dcterms:created xsi:type="dcterms:W3CDTF">2022-01-26T19:30:06Z</dcterms:created>
  <dcterms:modified xsi:type="dcterms:W3CDTF">2022-01-28T00:17:17Z</dcterms:modified>
</cp:coreProperties>
</file>