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tmedu-my.sharepoint.com/personal/jhonjaramillo120326_correo_itm_edu_co/Documents/Estadistica/PROYECTO/"/>
    </mc:Choice>
  </mc:AlternateContent>
  <xr:revisionPtr revIDLastSave="0" documentId="8_{0F07219F-C871-4BAB-8E44-1D00A0D4EC3A}" xr6:coauthVersionLast="47" xr6:coauthVersionMax="47" xr10:uidLastSave="{00000000-0000-0000-0000-000000000000}"/>
  <bookViews>
    <workbookView xWindow="-120" yWindow="-120" windowWidth="20730" windowHeight="11760" firstSheet="3" activeTab="3" xr2:uid="{6A9A1340-1B0C-4F10-A41B-37BABF17510D}"/>
  </bookViews>
  <sheets>
    <sheet name="POBLACION" sheetId="1" r:id="rId1"/>
    <sheet name="MUESTRAS" sheetId="5" r:id="rId2"/>
    <sheet name="CUALITATIVA" sheetId="2" r:id="rId3"/>
    <sheet name="CUANTITATIVA" sheetId="4" r:id="rId4"/>
    <sheet name="PROBABILIDAD CONJUNTA" sheetId="10" r:id="rId5"/>
    <sheet name="TEOREMA BAYES" sheetId="9" r:id="rId6"/>
    <sheet name="MODELOS DE PROBABILIDAD" sheetId="7" r:id="rId7"/>
    <sheet name="MUESTREO" sheetId="8" r:id="rId8"/>
  </sheets>
  <definedNames>
    <definedName name="_xlnm._FilterDatabase" localSheetId="2" hidden="1">CUALITATIVA!$B$2:$F$8</definedName>
    <definedName name="_xlnm._FilterDatabase" localSheetId="0" hidden="1">POBLACION!$A$2:$J$71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F6" i="9"/>
  <c r="C6" i="9"/>
  <c r="G10" i="9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2" i="8"/>
  <c r="D50" i="7"/>
  <c r="B45" i="7"/>
  <c r="B44" i="7"/>
  <c r="C33" i="7"/>
  <c r="B16" i="7"/>
  <c r="C20" i="7" s="1"/>
  <c r="B5" i="7"/>
  <c r="C9" i="7" s="1"/>
  <c r="E58" i="4" l="1"/>
  <c r="F58" i="4" s="1"/>
  <c r="C15" i="2" l="1"/>
  <c r="E26" i="4" l="1"/>
  <c r="E25" i="4"/>
  <c r="E13" i="4"/>
  <c r="J8" i="4"/>
  <c r="J7" i="4" s="1"/>
  <c r="J6" i="4" s="1"/>
  <c r="J5" i="4" s="1"/>
  <c r="J4" i="4" s="1"/>
  <c r="J3" i="4" s="1"/>
  <c r="I3" i="4"/>
  <c r="I4" i="4" s="1"/>
  <c r="I5" i="4" s="1"/>
  <c r="I6" i="4" s="1"/>
  <c r="I7" i="4" s="1"/>
  <c r="I8" i="4" s="1"/>
  <c r="E8" i="4"/>
  <c r="E7" i="4"/>
  <c r="E6" i="4"/>
  <c r="E5" i="4"/>
  <c r="E4" i="4"/>
  <c r="E3" i="4"/>
  <c r="C9" i="4"/>
  <c r="E12" i="4" s="1"/>
  <c r="C5" i="2"/>
  <c r="C4" i="2"/>
  <c r="C6" i="2"/>
  <c r="C7" i="2"/>
  <c r="C8" i="2"/>
  <c r="C3" i="2"/>
  <c r="D7" i="4" l="1"/>
  <c r="F6" i="4"/>
  <c r="F7" i="4"/>
  <c r="F5" i="4"/>
  <c r="F4" i="4"/>
  <c r="F8" i="4"/>
  <c r="E24" i="4"/>
  <c r="E14" i="4"/>
  <c r="C9" i="2"/>
  <c r="C13" i="2" s="1"/>
  <c r="G7" i="2" s="1"/>
  <c r="D5" i="2"/>
  <c r="D6" i="2"/>
  <c r="D7" i="2"/>
  <c r="D8" i="2"/>
  <c r="D3" i="2"/>
  <c r="D4" i="2" l="1"/>
  <c r="G5" i="2"/>
  <c r="G8" i="2"/>
  <c r="G4" i="2"/>
  <c r="G3" i="2"/>
  <c r="G6" i="2"/>
  <c r="F3" i="2"/>
  <c r="F4" i="2" s="1"/>
  <c r="F5" i="2" s="1"/>
  <c r="F6" i="2" s="1"/>
  <c r="F7" i="2" s="1"/>
  <c r="F8" i="2" s="1"/>
  <c r="D9" i="2"/>
  <c r="F3" i="4"/>
  <c r="F9" i="4" s="1"/>
  <c r="E17" i="4" s="1"/>
  <c r="D4" i="4"/>
  <c r="G9" i="2" l="1"/>
  <c r="C19" i="2" s="1"/>
  <c r="C21" i="2" s="1"/>
  <c r="C23" i="2" s="1"/>
  <c r="H7" i="4"/>
  <c r="H4" i="4"/>
  <c r="G3" i="4"/>
  <c r="H6" i="4"/>
  <c r="H3" i="4"/>
  <c r="H5" i="4"/>
  <c r="H8" i="4"/>
  <c r="G8" i="4"/>
  <c r="G7" i="4"/>
  <c r="G6" i="4"/>
  <c r="G5" i="4"/>
  <c r="G4" i="4"/>
  <c r="D3" i="4"/>
  <c r="D5" i="4"/>
  <c r="D8" i="4"/>
  <c r="D6" i="4"/>
  <c r="E19" i="4"/>
  <c r="E21" i="4" s="1"/>
  <c r="H9" i="4" l="1"/>
  <c r="E50" i="4" s="1"/>
  <c r="D9" i="4"/>
  <c r="G9" i="4" l="1"/>
  <c r="E28" i="4" l="1"/>
  <c r="E31" i="4" s="1"/>
  <c r="E53" i="4" s="1"/>
  <c r="E55" i="4" s="1"/>
  <c r="E48" i="4" l="1"/>
  <c r="E47" i="4"/>
  <c r="E44" i="4"/>
  <c r="E43" i="4"/>
  <c r="E40" i="4"/>
  <c r="E39" i="4"/>
  <c r="E34" i="4"/>
</calcChain>
</file>

<file path=xl/sharedStrings.xml><?xml version="1.0" encoding="utf-8"?>
<sst xmlns="http://schemas.openxmlformats.org/spreadsheetml/2006/main" count="849" uniqueCount="254">
  <si>
    <t>SISTEMA DE BIBLIOTECAS PUBLICAS DE MEDELLIN</t>
  </si>
  <si>
    <t>ITEM</t>
  </si>
  <si>
    <t>DOCUMENTO</t>
  </si>
  <si>
    <t>NOMBRE</t>
  </si>
  <si>
    <t>EDAD</t>
  </si>
  <si>
    <t>GENERO</t>
  </si>
  <si>
    <t>ESTRATO</t>
  </si>
  <si>
    <t>TIPO LIBROS</t>
  </si>
  <si>
    <t>TIPO USUARIO</t>
  </si>
  <si>
    <t>SEDE</t>
  </si>
  <si>
    <t>TIEMPO  DE PRESTAMO</t>
  </si>
  <si>
    <t>DARIO ZULETA</t>
  </si>
  <si>
    <t>Masculino</t>
  </si>
  <si>
    <t>LIBROS DE LITERATURA</t>
  </si>
  <si>
    <t>Ususarios externos</t>
  </si>
  <si>
    <t xml:space="preserve"> LA FLORESTA</t>
  </si>
  <si>
    <t>45 dias</t>
  </si>
  <si>
    <t xml:space="preserve">ADRIANA SIRLEY GIRALDO GARCIA </t>
  </si>
  <si>
    <t>Femenino</t>
  </si>
  <si>
    <t>LIBROS DE CALCULO</t>
  </si>
  <si>
    <t>Estudiantes</t>
  </si>
  <si>
    <t>ALBA GIRALDO</t>
  </si>
  <si>
    <t>LIBROS DE MATEMATICAS BASICAS</t>
  </si>
  <si>
    <t>Docentes</t>
  </si>
  <si>
    <t>MANUEL MEJIA VALLEJO</t>
  </si>
  <si>
    <t>ALEJANDRO DE JESUS RODRIGUEZ</t>
  </si>
  <si>
    <t>FERNANDO BOTERO</t>
  </si>
  <si>
    <t>15 dias</t>
  </si>
  <si>
    <t xml:space="preserve">ANA MARIA PEREZ </t>
  </si>
  <si>
    <t>LIBROS DE AUTOAYUDA</t>
  </si>
  <si>
    <t>EL POBLADO</t>
  </si>
  <si>
    <t>TOMAS AGUIRRE</t>
  </si>
  <si>
    <t xml:space="preserve">ARACELLY GOMEZ BETANCURT </t>
  </si>
  <si>
    <t xml:space="preserve">BEATRIZ ELENA RIVERA GRISALES </t>
  </si>
  <si>
    <t>PARQUE BELEN</t>
  </si>
  <si>
    <t>10 dias</t>
  </si>
  <si>
    <t>CARLOS ALBERTO PEREIRA NORIEGA</t>
  </si>
  <si>
    <t>CARLOS ARTURO SOTO GOMEZ</t>
  </si>
  <si>
    <t>JUVENIL</t>
  </si>
  <si>
    <t xml:space="preserve">NUEVO OCCIDENTE </t>
  </si>
  <si>
    <t>CARLOS EMILIO VALENCIA SUAREZ</t>
  </si>
  <si>
    <t>CARLOS MARIO ARBOLEDA GALLEGO</t>
  </si>
  <si>
    <t>LIBROS DE ROMANCE</t>
  </si>
  <si>
    <t>CARO DUQUE</t>
  </si>
  <si>
    <t xml:space="preserve">CARO GIRALDDO </t>
  </si>
  <si>
    <t>FERNANDO GOMEZ MARTINEZ</t>
  </si>
  <si>
    <t>CAROLINA GUTIERREZ ALZATE</t>
  </si>
  <si>
    <t>SAN CRISTOBAL</t>
  </si>
  <si>
    <t>30 dias</t>
  </si>
  <si>
    <t>ESTEFANIA GUTIERREZ</t>
  </si>
  <si>
    <t>JANETH EUGENIA GOMEZ GIRALDO</t>
  </si>
  <si>
    <t>JHON WILSON RESTREPO CARO</t>
  </si>
  <si>
    <t>JORGE EMILIO ESCOBAR BERMUDEZ</t>
  </si>
  <si>
    <t>JOSE GILMER GALLEGO CASTAÑO</t>
  </si>
  <si>
    <t>JUAN CARLOS SALAZAR RAMIREZ</t>
  </si>
  <si>
    <t>EL LIMONAR</t>
  </si>
  <si>
    <t>JUAN MANUEL PEREZ USMA</t>
  </si>
  <si>
    <t xml:space="preserve">JOSE LUI ARROYAVE </t>
  </si>
  <si>
    <t xml:space="preserve">LAURA ROSA RESTREPO CANO </t>
  </si>
  <si>
    <t xml:space="preserve">LEILA SERNA </t>
  </si>
  <si>
    <t>LILIANA MARIA OSSA SOTO</t>
  </si>
  <si>
    <t>DANIEL HOYOS</t>
  </si>
  <si>
    <t>LINA GUISAO</t>
  </si>
  <si>
    <t xml:space="preserve">LINA MARCELA MONTOYA </t>
  </si>
  <si>
    <t xml:space="preserve">LUIS FELIPE ALVAREZ </t>
  </si>
  <si>
    <t>LUZ ADRIANA TAMAYO GIRALDO</t>
  </si>
  <si>
    <t>LUZ CENITH ARISTIZABAL</t>
  </si>
  <si>
    <t xml:space="preserve">LUZ MIRIAN GARCIA </t>
  </si>
  <si>
    <t xml:space="preserve">LUZ STELLA SOTO GOMEZ </t>
  </si>
  <si>
    <t>ROBIN QUINTERO</t>
  </si>
  <si>
    <t>MARIA VICTORIA SILVA BOLIVAR</t>
  </si>
  <si>
    <t xml:space="preserve">MARIANA RESTREPO TAMAYO </t>
  </si>
  <si>
    <t xml:space="preserve">MARIO SALAZAR GOMEZ </t>
  </si>
  <si>
    <t>MARLEN TAMAYO DUQUE</t>
  </si>
  <si>
    <t xml:space="preserve">MARTA CECILIA TAMAYO GOMEZ </t>
  </si>
  <si>
    <t>MARTHA ELENA GOMEZ</t>
  </si>
  <si>
    <t>MONICA MARIA RUEDA</t>
  </si>
  <si>
    <t>CAMILO HERNANDEZ</t>
  </si>
  <si>
    <t>NURY MONTOYA ALVAREZ</t>
  </si>
  <si>
    <t xml:space="preserve">OLGA LUCIA MEDINA MESA </t>
  </si>
  <si>
    <t xml:space="preserve">SAN GERMAN </t>
  </si>
  <si>
    <t>OMAIRA ROJAS</t>
  </si>
  <si>
    <t xml:space="preserve">ORLYS YAJAIRA PEREZ ROLDAN </t>
  </si>
  <si>
    <t xml:space="preserve">PABLO ALEJANDRO GOMEZ GOMEZ </t>
  </si>
  <si>
    <t xml:space="preserve">PABLO ENRIQUE MARIN ZULUAGA </t>
  </si>
  <si>
    <t>JULIAN ALVAREZ</t>
  </si>
  <si>
    <t>ROCIO GIRON CASTAÑO</t>
  </si>
  <si>
    <t>VALENTINA PUERTA</t>
  </si>
  <si>
    <t>DARY ARRIETA</t>
  </si>
  <si>
    <t>PAULA ORREGO</t>
  </si>
  <si>
    <t>JESICA CASTRILLON</t>
  </si>
  <si>
    <t>JONATHAN ZULETA</t>
  </si>
  <si>
    <t>SANDRA LORENA PAREDES </t>
  </si>
  <si>
    <t>KAREN SOFIA GONZALEZ</t>
  </si>
  <si>
    <t>JUAN CARLOS MUÑOZ MALDONADO</t>
  </si>
  <si>
    <t>JULIETH BEDOYA</t>
  </si>
  <si>
    <t>JUAN RESTREPO</t>
  </si>
  <si>
    <t>MARICELA CADAVID QUINTERO</t>
  </si>
  <si>
    <t>ISABEL ACEVEDO</t>
  </si>
  <si>
    <t>CAROLINA CADAVID</t>
  </si>
  <si>
    <t>LEIDY LÓPEZ DUQUE</t>
  </si>
  <si>
    <t>ANYELO ECHAVARRIA</t>
  </si>
  <si>
    <t>PAULA VELASQUEZ</t>
  </si>
  <si>
    <t>ALEXANDRA RESTREPO</t>
  </si>
  <si>
    <t>JAINNY ARISMENDI</t>
  </si>
  <si>
    <t>YESSICA GONZÁLEZ RAMÍREZ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</si>
  <si>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</si>
  <si>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</si>
  <si>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</si>
  <si>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</si>
  <si>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</si>
  <si>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</si>
  <si>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</si>
  <si>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</si>
  <si>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</si>
  <si>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</si>
  <si>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</si>
  <si>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</si>
  <si>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</si>
  <si>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</si>
  <si>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VARIABLE CUALITATIVA</t>
  </si>
  <si>
    <t>xi</t>
  </si>
  <si>
    <t>Tipo libro</t>
  </si>
  <si>
    <t>fi</t>
  </si>
  <si>
    <t>Ni</t>
  </si>
  <si>
    <t>Fi</t>
  </si>
  <si>
    <t>(xi-X)^2/n</t>
  </si>
  <si>
    <t>n</t>
  </si>
  <si>
    <r>
      <t>Media    X=</t>
    </r>
    <r>
      <rPr>
        <b/>
        <sz val="11"/>
        <color theme="1"/>
        <rFont val="Calibri"/>
        <family val="2"/>
      </rPr>
      <t>∑xi/n</t>
    </r>
  </si>
  <si>
    <t>Mediana     n+1/2</t>
  </si>
  <si>
    <t>3 y 5</t>
  </si>
  <si>
    <t>bimodal</t>
  </si>
  <si>
    <t>Varianza   S^2=∑xi-X)^2/n</t>
  </si>
  <si>
    <t>Desviacion  S=RAIZdesviacion</t>
  </si>
  <si>
    <t>Coeficiente de varacion   d=S/X</t>
  </si>
  <si>
    <t>VARIABLE CUANTITATIVA</t>
  </si>
  <si>
    <t>Yi-1-----Yi</t>
  </si>
  <si>
    <t>ni</t>
  </si>
  <si>
    <t>Yi</t>
  </si>
  <si>
    <t>yini</t>
  </si>
  <si>
    <t>(Yi-X)^2*ni</t>
  </si>
  <si>
    <t>(Yi-X)^4*ni</t>
  </si>
  <si>
    <t>Ni+</t>
  </si>
  <si>
    <t xml:space="preserve">Poblacion </t>
  </si>
  <si>
    <t>20----------28</t>
  </si>
  <si>
    <t>Ni-1</t>
  </si>
  <si>
    <t>muestra</t>
  </si>
  <si>
    <t>Yi-1</t>
  </si>
  <si>
    <t>28----------36</t>
  </si>
  <si>
    <t xml:space="preserve">Ni </t>
  </si>
  <si>
    <t>36----------43</t>
  </si>
  <si>
    <t>43----------51</t>
  </si>
  <si>
    <t>51----------59</t>
  </si>
  <si>
    <t>59----------67</t>
  </si>
  <si>
    <t>TOTAL</t>
  </si>
  <si>
    <t>K=</t>
  </si>
  <si>
    <t>1+3,3log(30)=</t>
  </si>
  <si>
    <t>Rango=</t>
  </si>
  <si>
    <t>65-20=</t>
  </si>
  <si>
    <t>Amplitud=</t>
  </si>
  <si>
    <t>40/5,87=</t>
  </si>
  <si>
    <t>Media=</t>
  </si>
  <si>
    <r>
      <t>X=</t>
    </r>
    <r>
      <rPr>
        <sz val="11"/>
        <color theme="1"/>
        <rFont val="Calibri"/>
        <family val="2"/>
      </rPr>
      <t>Σyini/n</t>
    </r>
  </si>
  <si>
    <t>X=Σ1031/30</t>
  </si>
  <si>
    <t>n/2</t>
  </si>
  <si>
    <t>Mediana=</t>
  </si>
  <si>
    <t>Yi-1+(a(n/2-Ni-1)/ni)</t>
  </si>
  <si>
    <t>28+(8(15-14)/6)</t>
  </si>
  <si>
    <t>Moda=</t>
  </si>
  <si>
    <r>
      <t>Yi-1+(a(</t>
    </r>
    <r>
      <rPr>
        <sz val="11"/>
        <color theme="1"/>
        <rFont val="Calibri"/>
        <family val="2"/>
      </rPr>
      <t>Δ1/Δ1+Δ2)</t>
    </r>
  </si>
  <si>
    <t>28+(8(14/14+8))</t>
  </si>
  <si>
    <t xml:space="preserve">Δ1 </t>
  </si>
  <si>
    <t>14-0</t>
  </si>
  <si>
    <t xml:space="preserve">Δ2 </t>
  </si>
  <si>
    <t xml:space="preserve">  14-6</t>
  </si>
  <si>
    <t>Varianza</t>
  </si>
  <si>
    <r>
      <t>S^2=Σ(Yi-X)</t>
    </r>
    <r>
      <rPr>
        <sz val="11"/>
        <color theme="1"/>
        <rFont val="Calibri"/>
        <family val="2"/>
      </rPr>
      <t>^2ni/n</t>
    </r>
  </si>
  <si>
    <t>4720/30</t>
  </si>
  <si>
    <t>Desviacion</t>
  </si>
  <si>
    <t>S=RaizS^2</t>
  </si>
  <si>
    <t>S=Raiz157</t>
  </si>
  <si>
    <t>Coeficiente de varacion   S/X</t>
  </si>
  <si>
    <t xml:space="preserve"> d=S/X</t>
  </si>
  <si>
    <t>d=12,5/34</t>
  </si>
  <si>
    <t>Regla empirica</t>
  </si>
  <si>
    <t>X±(1S)</t>
  </si>
  <si>
    <t>34-1(13)</t>
  </si>
  <si>
    <t>34+1(13)</t>
  </si>
  <si>
    <t>X±(2S)</t>
  </si>
  <si>
    <t>34-2(13)</t>
  </si>
  <si>
    <t>34+2(13)</t>
  </si>
  <si>
    <t xml:space="preserve">alrededor del 68% de los usuarios que mas  nos visitan tienen edades entre 22 y 47 años </t>
  </si>
  <si>
    <t>X±3(S)</t>
  </si>
  <si>
    <t>34-3(13)</t>
  </si>
  <si>
    <t>34+3(13)</t>
  </si>
  <si>
    <t>M^4=</t>
  </si>
  <si>
    <t>M^4=Σ(Yi-X)^4ni/n</t>
  </si>
  <si>
    <t>M^4=1972024/30</t>
  </si>
  <si>
    <t>S^4=</t>
  </si>
  <si>
    <t>(S^4)=</t>
  </si>
  <si>
    <t>g^2=</t>
  </si>
  <si>
    <t>g^2= M^4/s^4</t>
  </si>
  <si>
    <t>g^2= 328670.6/24758.7</t>
  </si>
  <si>
    <t>Error de muestreo</t>
  </si>
  <si>
    <t>|Media V - Media R/Media V|</t>
  </si>
  <si>
    <t>TEOREMA DE BAYES</t>
  </si>
  <si>
    <t>Segun la base de datos poblacional, calculemos la probabilidad de que un usuario que preste un Libro de Calculo en la biblioteca, sea un Estudiante.</t>
  </si>
  <si>
    <t>PA: Probabilidad de que sea Estudiante:</t>
  </si>
  <si>
    <t>PB: Probabilidad de prestar un Libro de Calculo:</t>
  </si>
  <si>
    <t>Total Usuarios</t>
  </si>
  <si>
    <t>Total, de libros prestados en la biblioteca:</t>
  </si>
  <si>
    <t>Usarios Estudiantes</t>
  </si>
  <si>
    <t>Libros de Calculo</t>
  </si>
  <si>
    <t>P(B|A): Probabilidad de que un libro de calculo lo preste un estudiante:</t>
  </si>
  <si>
    <t>P(A|B): Probabilidad de que un estudiante preste un libro de calculo:</t>
  </si>
  <si>
    <t>Total Estudiantes</t>
  </si>
  <si>
    <t>La probabilidad de que un usuario sea estudiante y  preste un libro de cálculo es aproximadamente 0.0666, o el 6.66%. Esto significa que, si sabemos que un usuario ha tomado prestado un libro de cálculo, hay un 6.66% de probabilidad de que ese usuario sea un estudiante.</t>
  </si>
  <si>
    <t>Estudiantes que han prestado libros de calculo</t>
  </si>
  <si>
    <t>BIMONIAL</t>
  </si>
  <si>
    <t>De todos los libros disponibles, al 23% de los usuarios le gusta los libros de autoayuda, si vienen 5 usuarios nuevos ¿Cuál es la probabilidad que a 3 usuarios les guste el libro?</t>
  </si>
  <si>
    <t>N</t>
  </si>
  <si>
    <t>P</t>
  </si>
  <si>
    <t>q</t>
  </si>
  <si>
    <t>x</t>
  </si>
  <si>
    <t xml:space="preserve">Px = (N!/x!(N-x)!)*P^xq^N-x </t>
  </si>
  <si>
    <t>P(3) = (5!/x!(5-x)!)*P^3q^N-3</t>
  </si>
  <si>
    <t>POISSON</t>
  </si>
  <si>
    <t>Si se conoce que solo el 9% de los usuarios son hombres ¿calcular la probabilidad que si se toman 30 usuarios al azar 3 de ellos sean hombres?</t>
  </si>
  <si>
    <t>p</t>
  </si>
  <si>
    <t>Lambda=n*p</t>
  </si>
  <si>
    <t>e</t>
  </si>
  <si>
    <t>P(x)</t>
  </si>
  <si>
    <t>Px=Lambda^xe^-lambda/x!</t>
  </si>
  <si>
    <t>HIPERGEOMETRICA</t>
  </si>
  <si>
    <t>En una seccion de la biblioteca hay 40 libros, de los cuales 5 son de romance, si se extraen aleaotoriamente 10 libros</t>
  </si>
  <si>
    <t>¿Cuá les la probabilidad que 2 de ellos sean libros de romance?</t>
  </si>
  <si>
    <t>A</t>
  </si>
  <si>
    <t>P(x)=(A x)(N-A n-x)/(N/n)</t>
  </si>
  <si>
    <t>P(x)=2=</t>
  </si>
  <si>
    <t>NORMAL</t>
  </si>
  <si>
    <t>se sabe que nos visitan usuarios de varias edades con una media 34 y desviacion de 13, hallar la probabilidad que al elegir 1 al azar tenga entre 43 y 51 años</t>
  </si>
  <si>
    <t>MEDIA</t>
  </si>
  <si>
    <t>DESVIACION</t>
  </si>
  <si>
    <t>Z=X-media/desviacion</t>
  </si>
  <si>
    <t>42,5-34/13</t>
  </si>
  <si>
    <t>51,5-34/13</t>
  </si>
  <si>
    <t>Area</t>
  </si>
  <si>
    <r>
      <t>P=1=(0</t>
    </r>
    <r>
      <rPr>
        <sz val="11"/>
        <color theme="1"/>
        <rFont val="Calibri"/>
        <family val="2"/>
      </rPr>
      <t>≤Z≤1,35)-P(0≤Z≤0,65)</t>
    </r>
  </si>
  <si>
    <t xml:space="preserve">      0                   0,65   1,35</t>
  </si>
  <si>
    <t>Folio</t>
  </si>
  <si>
    <t>Muestreo</t>
  </si>
  <si>
    <t>Aleatrio</t>
  </si>
  <si>
    <t>Edades</t>
  </si>
  <si>
    <t>tipos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</si>
</sst>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4" fillId="0" borderId="0" xfId="0" applyNumberFormat="1" applyFont="1" applyAlignment="1">
      <alignment horizontal="left" vertical="center"/>
    </xf>
    <xf numFmtId="1" fontId="4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8" fillId="0" borderId="0" xfId="0" applyFont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" fontId="4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0" fontId="11" fillId="0" borderId="0" xfId="0" applyFont="1" applyAlignment="1">
      <alignment horizontal="center"/>
    </xf>
    <xf numFmtId="2" fontId="0" fillId="0" borderId="0" xfId="0" applyNumberFormat="1"/>
    <xf numFmtId="9" fontId="0" fillId="0" borderId="0" xfId="0" applyNumberForma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1" fontId="4" fillId="0" borderId="8" xfId="0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1" fontId="1" fillId="0" borderId="0" xfId="0" applyNumberFormat="1" applyFont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9" fontId="1" fillId="0" borderId="0" xfId="1" applyFont="1"/>
    <xf numFmtId="2" fontId="1" fillId="0" borderId="1" xfId="0" applyNumberFormat="1" applyFont="1" applyBorder="1"/>
    <xf numFmtId="164" fontId="1" fillId="0" borderId="1" xfId="0" applyNumberFormat="1" applyFont="1" applyBorder="1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10" xfId="0" applyBorder="1"/>
    <xf numFmtId="0" fontId="14" fillId="0" borderId="11" xfId="0" applyFont="1" applyBorder="1" applyAlignment="1">
      <alignment horizontal="centerContinuous"/>
    </xf>
    <xf numFmtId="0" fontId="0" fillId="0" borderId="0" xfId="0" applyAlignment="1">
      <alignment vertical="center"/>
    </xf>
    <xf numFmtId="166" fontId="1" fillId="0" borderId="0" xfId="0" applyNumberFormat="1" applyFont="1"/>
    <xf numFmtId="1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15" fillId="0" borderId="0" xfId="0" applyFont="1"/>
    <xf numFmtId="0" fontId="2" fillId="0" borderId="0" xfId="0" applyFont="1" applyAlignment="1">
      <alignment horizontal="left" vertical="center" wrapText="1" indent="5"/>
    </xf>
    <xf numFmtId="166" fontId="15" fillId="0" borderId="0" xfId="0" applyNumberFormat="1" applyFont="1" applyAlignment="1">
      <alignment wrapText="1"/>
    </xf>
    <xf numFmtId="0" fontId="15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 indent="5"/>
    </xf>
    <xf numFmtId="0" fontId="15" fillId="0" borderId="1" xfId="0" applyFont="1" applyBorder="1" applyAlignment="1">
      <alignment horizontal="center" wrapText="1"/>
    </xf>
    <xf numFmtId="166" fontId="15" fillId="2" borderId="1" xfId="0" applyNumberFormat="1" applyFont="1" applyFill="1" applyBorder="1" applyAlignment="1">
      <alignment wrapText="1"/>
    </xf>
    <xf numFmtId="166" fontId="15" fillId="2" borderId="1" xfId="0" applyNumberFormat="1" applyFont="1" applyFill="1" applyBorder="1" applyAlignment="1">
      <alignment horizontal="center" wrapText="1"/>
    </xf>
    <xf numFmtId="0" fontId="15" fillId="2" borderId="1" xfId="0" applyFont="1" applyFill="1" applyBorder="1" applyAlignment="1">
      <alignment wrapText="1"/>
    </xf>
    <xf numFmtId="166" fontId="15" fillId="3" borderId="1" xfId="0" applyNumberFormat="1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0358814523184601"/>
          <c:w val="0.93888888888888888"/>
          <c:h val="0.5965583989501311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CUALITATIVA!$B$3:$B$8</c:f>
              <c:strCache>
                <c:ptCount val="6"/>
                <c:pt idx="0">
                  <c:v>LIBROS DE LITERATURA</c:v>
                </c:pt>
                <c:pt idx="1">
                  <c:v>LIBROS DE CALCULO</c:v>
                </c:pt>
                <c:pt idx="2">
                  <c:v>LIBROS DE MATEMATICAS BASICAS</c:v>
                </c:pt>
                <c:pt idx="3">
                  <c:v>LIBROS DE AUTOAYUDA</c:v>
                </c:pt>
                <c:pt idx="4">
                  <c:v>JUVENIL</c:v>
                </c:pt>
                <c:pt idx="5">
                  <c:v>LIBROS DE ROMANCE</c:v>
                </c:pt>
              </c:strCache>
            </c:strRef>
          </c:cat>
          <c:val>
            <c:numRef>
              <c:f>CUALITATIVA!$C$3:$C$8</c:f>
              <c:numCache>
                <c:formatCode>0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B-46F7-9917-500EC8B617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069184"/>
        <c:axId val="504069544"/>
      </c:barChart>
      <c:catAx>
        <c:axId val="5040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9544"/>
        <c:crosses val="autoZero"/>
        <c:auto val="1"/>
        <c:lblAlgn val="ctr"/>
        <c:lblOffset val="100"/>
        <c:noMultiLvlLbl val="0"/>
      </c:catAx>
      <c:valAx>
        <c:axId val="5040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 MENOR 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CUANTITATIVA!$B$3:$B$8</c:f>
              <c:strCache>
                <c:ptCount val="6"/>
                <c:pt idx="0">
                  <c:v>20----------28</c:v>
                </c:pt>
                <c:pt idx="1">
                  <c:v>28----------36</c:v>
                </c:pt>
                <c:pt idx="2">
                  <c:v>36----------43</c:v>
                </c:pt>
                <c:pt idx="3">
                  <c:v>43----------51</c:v>
                </c:pt>
                <c:pt idx="4">
                  <c:v>51----------59</c:v>
                </c:pt>
                <c:pt idx="5">
                  <c:v>59----------67</c:v>
                </c:pt>
              </c:strCache>
            </c:strRef>
          </c:cat>
          <c:val>
            <c:numRef>
              <c:f>CUANTITATIVA!$I$3:$I$8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A6B-A5C2-1138A0CC39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1781464"/>
        <c:axId val="381773544"/>
      </c:barChart>
      <c:catAx>
        <c:axId val="38178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3544"/>
        <c:crosses val="autoZero"/>
        <c:auto val="1"/>
        <c:lblAlgn val="ctr"/>
        <c:lblOffset val="100"/>
        <c:noMultiLvlLbl val="0"/>
      </c:catAx>
      <c:valAx>
        <c:axId val="381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8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 MAYOR 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CUANTITATIVA!$B$3:$B$8</c:f>
              <c:strCache>
                <c:ptCount val="6"/>
                <c:pt idx="0">
                  <c:v>20----------28</c:v>
                </c:pt>
                <c:pt idx="1">
                  <c:v>28----------36</c:v>
                </c:pt>
                <c:pt idx="2">
                  <c:v>36----------43</c:v>
                </c:pt>
                <c:pt idx="3">
                  <c:v>43----------51</c:v>
                </c:pt>
                <c:pt idx="4">
                  <c:v>51----------59</c:v>
                </c:pt>
                <c:pt idx="5">
                  <c:v>59----------67</c:v>
                </c:pt>
              </c:strCache>
            </c:strRef>
          </c:cat>
          <c:val>
            <c:numRef>
              <c:f>CUANTITATIVA!$J$3:$J$8</c:f>
              <c:numCache>
                <c:formatCode>General</c:formatCode>
                <c:ptCount val="6"/>
                <c:pt idx="0">
                  <c:v>30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4511-B754-274DA1C8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445504"/>
        <c:axId val="368445864"/>
      </c:barChart>
      <c:catAx>
        <c:axId val="3684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5864"/>
        <c:crosses val="autoZero"/>
        <c:auto val="1"/>
        <c:lblAlgn val="ctr"/>
        <c:lblOffset val="100"/>
        <c:noMultiLvlLbl val="0"/>
      </c:catAx>
      <c:valAx>
        <c:axId val="3684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2</xdr:row>
      <xdr:rowOff>42862</xdr:rowOff>
    </xdr:from>
    <xdr:to>
      <xdr:col>14</xdr:col>
      <xdr:colOff>166687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AFD47B-76E6-5C17-F22D-C4059DFF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14288</xdr:colOff>
      <xdr:row>26</xdr:row>
      <xdr:rowOff>4762</xdr:rowOff>
    </xdr:from>
    <xdr:to>
      <xdr:col>17</xdr:col>
      <xdr:colOff>247651</xdr:colOff>
      <xdr:row>40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EF3FCC-F4A9-67C7-85A6-F6D4EE53B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9</xdr:row>
      <xdr:rowOff>185737</xdr:rowOff>
    </xdr:from>
    <xdr:to>
      <xdr:col>16</xdr:col>
      <xdr:colOff>114300</xdr:colOff>
      <xdr:row>24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E41502-39FA-5302-DFEA-280F6848C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57149</xdr:colOff>
      <xdr:row>9</xdr:row>
      <xdr:rowOff>66676</xdr:rowOff>
    </xdr:from>
    <xdr:ext cx="1343025" cy="457199"/>
    <xdr:pic>
      <xdr:nvPicPr>
        <xdr:cNvPr id="3" name="Imagen 2">
          <a:extLst>
            <a:ext uri="{FF2B5EF4-FFF2-40B4-BE49-F238E27FC236}">
              <a16:creationId xmlns:a16="http://schemas.microsoft.com/office/drawing/2014/main" id="{72A19B2D-3552-471D-9225-A19C4AF1127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59" t="1" b="4000"/>
        <a:stretch/>
      </xdr:blipFill>
      <xdr:spPr bwMode="auto">
        <a:xfrm>
          <a:off x="6934199" y="3476626"/>
          <a:ext cx="1343025" cy="457199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9525</xdr:rowOff>
    </xdr:from>
    <xdr:to>
      <xdr:col>2</xdr:col>
      <xdr:colOff>723900</xdr:colOff>
      <xdr:row>53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4BDD775-FB7D-4738-ABD0-9D1258BADEFA}"/>
            </a:ext>
          </a:extLst>
        </xdr:cNvPr>
        <xdr:cNvCxnSpPr/>
      </xdr:nvCxnSpPr>
      <xdr:spPr>
        <a:xfrm>
          <a:off x="0" y="10106025"/>
          <a:ext cx="228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409575</xdr:colOff>
      <xdr:row>46</xdr:row>
      <xdr:rowOff>85649</xdr:rowOff>
    </xdr:from>
    <xdr:to>
      <xdr:col>2</xdr:col>
      <xdr:colOff>114300</xdr:colOff>
      <xdr:row>52</xdr:row>
      <xdr:rowOff>19050</xdr:rowOff>
    </xdr:to>
    <xdr:sp macro="" textlink="">
      <xdr:nvSpPr>
        <xdr:cNvPr id="3" name="Forma libre: forma 2">
          <a:extLst>
            <a:ext uri="{FF2B5EF4-FFF2-40B4-BE49-F238E27FC236}">
              <a16:creationId xmlns:a16="http://schemas.microsoft.com/office/drawing/2014/main" id="{94411450-04C1-4D5B-99F3-045C9A66563C}"/>
            </a:ext>
          </a:extLst>
        </xdr:cNvPr>
        <xdr:cNvSpPr/>
      </xdr:nvSpPr>
      <xdr:spPr>
        <a:xfrm>
          <a:off x="409575" y="8848649"/>
          <a:ext cx="1266825" cy="1076401"/>
        </a:xfrm>
        <a:custGeom>
          <a:avLst/>
          <a:gdLst>
            <a:gd name="connsiteX0" fmla="*/ 0 w 1352550"/>
            <a:gd name="connsiteY0" fmla="*/ 1219276 h 1266901"/>
            <a:gd name="connsiteX1" fmla="*/ 666750 w 1352550"/>
            <a:gd name="connsiteY1" fmla="*/ 76 h 1266901"/>
            <a:gd name="connsiteX2" fmla="*/ 1352550 w 1352550"/>
            <a:gd name="connsiteY2" fmla="*/ 1266901 h 126690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52550" h="1266901">
              <a:moveTo>
                <a:pt x="0" y="1219276"/>
              </a:moveTo>
              <a:cubicBezTo>
                <a:pt x="220662" y="605707"/>
                <a:pt x="441325" y="-7862"/>
                <a:pt x="666750" y="76"/>
              </a:cubicBezTo>
              <a:cubicBezTo>
                <a:pt x="892175" y="8013"/>
                <a:pt x="1122362" y="637457"/>
                <a:pt x="1352550" y="1266901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114300</xdr:colOff>
      <xdr:row>52</xdr:row>
      <xdr:rowOff>19050</xdr:rowOff>
    </xdr:from>
    <xdr:to>
      <xdr:col>2</xdr:col>
      <xdr:colOff>733425</xdr:colOff>
      <xdr:row>52</xdr:row>
      <xdr:rowOff>19050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F92CFF8D-3FCB-4EAF-BB1A-ECE32358C3A8}"/>
            </a:ext>
          </a:extLst>
        </xdr:cNvPr>
        <xdr:cNvCxnSpPr>
          <a:stCxn id="3" idx="2"/>
        </xdr:cNvCxnSpPr>
      </xdr:nvCxnSpPr>
      <xdr:spPr>
        <a:xfrm>
          <a:off x="1676400" y="9925050"/>
          <a:ext cx="619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51</xdr:row>
      <xdr:rowOff>180975</xdr:rowOff>
    </xdr:from>
    <xdr:to>
      <xdr:col>0</xdr:col>
      <xdr:colOff>400050</xdr:colOff>
      <xdr:row>51</xdr:row>
      <xdr:rowOff>180975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B9BBC95-350C-47F3-A218-E180CD85C197}"/>
            </a:ext>
          </a:extLst>
        </xdr:cNvPr>
        <xdr:cNvCxnSpPr/>
      </xdr:nvCxnSpPr>
      <xdr:spPr>
        <a:xfrm flipH="1">
          <a:off x="0" y="9896475"/>
          <a:ext cx="400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46</xdr:row>
      <xdr:rowOff>85714</xdr:rowOff>
    </xdr:from>
    <xdr:to>
      <xdr:col>1</xdr:col>
      <xdr:colOff>209818</xdr:colOff>
      <xdr:row>52</xdr:row>
      <xdr:rowOff>180975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1F19C29C-989A-4B29-B9CF-20720AD40531}"/>
            </a:ext>
          </a:extLst>
        </xdr:cNvPr>
        <xdr:cNvCxnSpPr>
          <a:stCxn id="3" idx="1"/>
        </xdr:cNvCxnSpPr>
      </xdr:nvCxnSpPr>
      <xdr:spPr>
        <a:xfrm flipH="1">
          <a:off x="1057275" y="8848714"/>
          <a:ext cx="268" cy="12382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51</xdr:row>
      <xdr:rowOff>95250</xdr:rowOff>
    </xdr:from>
    <xdr:to>
      <xdr:col>2</xdr:col>
      <xdr:colOff>47625</xdr:colOff>
      <xdr:row>53</xdr:row>
      <xdr:rowOff>9525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9245F41-4D29-41F9-A504-A2B309B1B8D8}"/>
            </a:ext>
          </a:extLst>
        </xdr:cNvPr>
        <xdr:cNvCxnSpPr/>
      </xdr:nvCxnSpPr>
      <xdr:spPr>
        <a:xfrm>
          <a:off x="1609725" y="9810750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52</xdr:row>
      <xdr:rowOff>28575</xdr:rowOff>
    </xdr:from>
    <xdr:to>
      <xdr:col>2</xdr:col>
      <xdr:colOff>133350</xdr:colOff>
      <xdr:row>53</xdr:row>
      <xdr:rowOff>19050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C613990B-B046-4834-BDEE-F80442E2862B}"/>
            </a:ext>
          </a:extLst>
        </xdr:cNvPr>
        <xdr:cNvCxnSpPr/>
      </xdr:nvCxnSpPr>
      <xdr:spPr>
        <a:xfrm>
          <a:off x="1695450" y="9934575"/>
          <a:ext cx="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52</xdr:row>
      <xdr:rowOff>38100</xdr:rowOff>
    </xdr:from>
    <xdr:to>
      <xdr:col>2</xdr:col>
      <xdr:colOff>200025</xdr:colOff>
      <xdr:row>52</xdr:row>
      <xdr:rowOff>38100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8261DC6-896D-4BB2-BE2E-370283C6578C}"/>
            </a:ext>
          </a:extLst>
        </xdr:cNvPr>
        <xdr:cNvCxnSpPr/>
      </xdr:nvCxnSpPr>
      <xdr:spPr>
        <a:xfrm>
          <a:off x="1743075" y="9944100"/>
          <a:ext cx="19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52</xdr:row>
      <xdr:rowOff>19050</xdr:rowOff>
    </xdr:from>
    <xdr:to>
      <xdr:col>2</xdr:col>
      <xdr:colOff>466725</xdr:colOff>
      <xdr:row>53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73EBA30-2D2E-498D-8924-9E347D1FF6C5}"/>
            </a:ext>
          </a:extLst>
        </xdr:cNvPr>
        <xdr:cNvCxnSpPr/>
      </xdr:nvCxnSpPr>
      <xdr:spPr>
        <a:xfrm>
          <a:off x="2028825" y="9925050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52</xdr:row>
      <xdr:rowOff>9525</xdr:rowOff>
    </xdr:from>
    <xdr:to>
      <xdr:col>2</xdr:col>
      <xdr:colOff>361950</xdr:colOff>
      <xdr:row>52</xdr:row>
      <xdr:rowOff>180975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B80B0016-D0D4-432D-9B2F-0DCB5CFA490E}"/>
            </a:ext>
          </a:extLst>
        </xdr:cNvPr>
        <xdr:cNvCxnSpPr/>
      </xdr:nvCxnSpPr>
      <xdr:spPr>
        <a:xfrm>
          <a:off x="1924050" y="9915525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52</xdr:row>
      <xdr:rowOff>38100</xdr:rowOff>
    </xdr:from>
    <xdr:to>
      <xdr:col>2</xdr:col>
      <xdr:colOff>209550</xdr:colOff>
      <xdr:row>53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C6CEDC6A-BEBD-4E73-B480-1F4504C8705A}"/>
            </a:ext>
          </a:extLst>
        </xdr:cNvPr>
        <xdr:cNvCxnSpPr/>
      </xdr:nvCxnSpPr>
      <xdr:spPr>
        <a:xfrm>
          <a:off x="1771650" y="9944100"/>
          <a:ext cx="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52</xdr:row>
      <xdr:rowOff>19050</xdr:rowOff>
    </xdr:from>
    <xdr:to>
      <xdr:col>2</xdr:col>
      <xdr:colOff>285750</xdr:colOff>
      <xdr:row>53</xdr:row>
      <xdr:rowOff>9525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1800294D-3780-43A5-BBF6-7EB4B45B10E6}"/>
            </a:ext>
          </a:extLst>
        </xdr:cNvPr>
        <xdr:cNvCxnSpPr/>
      </xdr:nvCxnSpPr>
      <xdr:spPr>
        <a:xfrm>
          <a:off x="1838325" y="9925050"/>
          <a:ext cx="9525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52</xdr:row>
      <xdr:rowOff>19050</xdr:rowOff>
    </xdr:from>
    <xdr:to>
      <xdr:col>2</xdr:col>
      <xdr:colOff>552450</xdr:colOff>
      <xdr:row>53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5212B974-399C-48C9-A411-518A19C87A0A}"/>
            </a:ext>
          </a:extLst>
        </xdr:cNvPr>
        <xdr:cNvCxnSpPr/>
      </xdr:nvCxnSpPr>
      <xdr:spPr>
        <a:xfrm>
          <a:off x="2114550" y="9925050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52</xdr:row>
      <xdr:rowOff>28575</xdr:rowOff>
    </xdr:from>
    <xdr:to>
      <xdr:col>2</xdr:col>
      <xdr:colOff>647700</xdr:colOff>
      <xdr:row>53</xdr:row>
      <xdr:rowOff>9525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13C5D779-94E8-4CF7-B776-C4F2D6B5E8A3}"/>
            </a:ext>
          </a:extLst>
        </xdr:cNvPr>
        <xdr:cNvCxnSpPr/>
      </xdr:nvCxnSpPr>
      <xdr:spPr>
        <a:xfrm>
          <a:off x="2209800" y="9934575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D033D-172D-4B0D-9CE6-DF187879F949}" name="Tabla1" displayName="Tabla1" ref="A1:J31" totalsRowShown="0" headerRowDxfId="13" headerRowBorderDxfId="11" tableBorderDxfId="12" totalsRowBorderDxfId="10">
  <autoFilter ref="A1:J31" xr:uid="{38ED033D-172D-4B0D-9CE6-DF187879F949}"/>
  <sortState xmlns:xlrd2="http://schemas.microsoft.com/office/spreadsheetml/2017/richdata2" ref="A2:J31">
    <sortCondition ref="D1:D31"/>
  </sortState>
  <tableColumns count="10">
    <tableColumn id="1" xr3:uid="{8604B57A-E4EE-492C-B90D-03DCFD32B18B}" name="ITEM" dataDxfId="9"/>
    <tableColumn id="2" xr3:uid="{8D01482B-3AE5-409E-8EA6-098D739E4BEE}" name="DOCUMENTO" dataDxfId="8"/>
    <tableColumn id="3" xr3:uid="{C20F4623-D6B0-448F-AA7A-29DDF63BAF63}" name="NOMBRE" dataDxfId="7"/>
    <tableColumn id="4" xr3:uid="{6527B274-79C9-4B16-8A1B-A2CB1443F8BA}" name="EDAD" dataDxfId="6"/>
    <tableColumn id="5" xr3:uid="{F62E688D-54AD-4AA2-A011-B18B33DB9218}" name="GENERO" dataDxfId="5"/>
    <tableColumn id="6" xr3:uid="{BF1A6ED0-5F55-4A87-919A-ECBE026B0DFD}" name="ESTRATO" dataDxfId="4"/>
    <tableColumn id="7" xr3:uid="{8C7242FD-6B99-4968-BEAB-4B85D8683859}" name="TIPO LIBROS" dataDxfId="3"/>
    <tableColumn id="8" xr3:uid="{292897A4-18C0-4697-BE32-B033B7E74940}" name="TIPO USUARIO" dataDxfId="2"/>
    <tableColumn id="9" xr3:uid="{05C03D47-A9F0-4807-8CFF-AB660D0445A2}" name="SEDE" dataDxfId="1"/>
    <tableColumn id="10" xr3:uid="{52338966-1F75-4128-985E-EB9B19676B89}" name="TIEMPO  DE PRESTAM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nborns.com.mx/c/libros/calculo/" TargetMode="External"/><Relationship Id="rId18" Type="http://schemas.openxmlformats.org/officeDocument/2006/relationships/hyperlink" Target="https://editatulibro.net/generos-literarios/" TargetMode="External"/><Relationship Id="rId26" Type="http://schemas.openxmlformats.org/officeDocument/2006/relationships/hyperlink" Target="https://concepto.de/literatura/" TargetMode="External"/><Relationship Id="rId3" Type="http://schemas.openxmlformats.org/officeDocument/2006/relationships/hyperlink" Target="https://concepto.de/literatura/" TargetMode="External"/><Relationship Id="rId21" Type="http://schemas.openxmlformats.org/officeDocument/2006/relationships/hyperlink" Target="https://www.sanborns.com.mx/c/libros/calculo/" TargetMode="External"/><Relationship Id="rId7" Type="http://schemas.openxmlformats.org/officeDocument/2006/relationships/hyperlink" Target="https://www.sanborns.com.mx/c/libros/calculo/" TargetMode="External"/><Relationship Id="rId12" Type="http://schemas.openxmlformats.org/officeDocument/2006/relationships/hyperlink" Target="https://editatulibro.net/generos-literarios/" TargetMode="External"/><Relationship Id="rId17" Type="http://schemas.openxmlformats.org/officeDocument/2006/relationships/hyperlink" Target="https://editatulibro.net/generos-literarios/" TargetMode="External"/><Relationship Id="rId25" Type="http://schemas.openxmlformats.org/officeDocument/2006/relationships/hyperlink" Target="https://concepto.de/literatura/" TargetMode="External"/><Relationship Id="rId33" Type="http://schemas.openxmlformats.org/officeDocument/2006/relationships/hyperlink" Target="https://editatulibro.net/generos-literarios/" TargetMode="External"/><Relationship Id="rId2" Type="http://schemas.openxmlformats.org/officeDocument/2006/relationships/hyperlink" Target="https://www.sanborns.com.mx/c/libros/calculo/" TargetMode="External"/><Relationship Id="rId16" Type="http://schemas.openxmlformats.org/officeDocument/2006/relationships/hyperlink" Target="https://www.sanborns.com.mx/c/libros/calculo/" TargetMode="External"/><Relationship Id="rId20" Type="http://schemas.openxmlformats.org/officeDocument/2006/relationships/hyperlink" Target="https://editatulibro.net/generos-literarios/" TargetMode="External"/><Relationship Id="rId29" Type="http://schemas.openxmlformats.org/officeDocument/2006/relationships/hyperlink" Target="https://www.sanborns.com.mx/c/libros/calculo/" TargetMode="External"/><Relationship Id="rId1" Type="http://schemas.openxmlformats.org/officeDocument/2006/relationships/hyperlink" Target="https://concepto.de/literatura/" TargetMode="External"/><Relationship Id="rId6" Type="http://schemas.openxmlformats.org/officeDocument/2006/relationships/hyperlink" Target="https://concepto.de/literatura/" TargetMode="External"/><Relationship Id="rId11" Type="http://schemas.openxmlformats.org/officeDocument/2006/relationships/hyperlink" Target="https://editatulibro.net/generos-literarios/" TargetMode="External"/><Relationship Id="rId24" Type="http://schemas.openxmlformats.org/officeDocument/2006/relationships/hyperlink" Target="https://concepto.de/literatura/" TargetMode="External"/><Relationship Id="rId32" Type="http://schemas.openxmlformats.org/officeDocument/2006/relationships/hyperlink" Target="https://editatulibro.net/generos-literarios/" TargetMode="External"/><Relationship Id="rId5" Type="http://schemas.openxmlformats.org/officeDocument/2006/relationships/hyperlink" Target="https://editatulibro.net/generos-literarios/" TargetMode="External"/><Relationship Id="rId15" Type="http://schemas.openxmlformats.org/officeDocument/2006/relationships/hyperlink" Target="https://www.sanborns.com.mx/c/libros/calculo/" TargetMode="External"/><Relationship Id="rId23" Type="http://schemas.openxmlformats.org/officeDocument/2006/relationships/hyperlink" Target="https://www.sanborns.com.mx/c/libros/calculo/" TargetMode="External"/><Relationship Id="rId28" Type="http://schemas.openxmlformats.org/officeDocument/2006/relationships/hyperlink" Target="https://www.sanborns.com.mx/c/libros/calculo/" TargetMode="External"/><Relationship Id="rId10" Type="http://schemas.openxmlformats.org/officeDocument/2006/relationships/hyperlink" Target="https://www.sanborns.com.mx/c/libros/calculo/" TargetMode="External"/><Relationship Id="rId19" Type="http://schemas.openxmlformats.org/officeDocument/2006/relationships/hyperlink" Target="https://editatulibro.net/generos-literarios/" TargetMode="External"/><Relationship Id="rId31" Type="http://schemas.openxmlformats.org/officeDocument/2006/relationships/hyperlink" Target="https://concepto.de/literatura/" TargetMode="External"/><Relationship Id="rId4" Type="http://schemas.openxmlformats.org/officeDocument/2006/relationships/hyperlink" Target="https://www.sanborns.com.mx/c/libros/calculo/" TargetMode="External"/><Relationship Id="rId9" Type="http://schemas.openxmlformats.org/officeDocument/2006/relationships/hyperlink" Target="https://concepto.de/literatura/" TargetMode="External"/><Relationship Id="rId14" Type="http://schemas.openxmlformats.org/officeDocument/2006/relationships/hyperlink" Target="https://www.sanborns.com.mx/c/libros/calculo/" TargetMode="External"/><Relationship Id="rId22" Type="http://schemas.openxmlformats.org/officeDocument/2006/relationships/hyperlink" Target="https://www.sanborns.com.mx/c/libros/calculo/" TargetMode="External"/><Relationship Id="rId27" Type="http://schemas.openxmlformats.org/officeDocument/2006/relationships/hyperlink" Target="https://www.sanborns.com.mx/c/libros/calculo/" TargetMode="External"/><Relationship Id="rId30" Type="http://schemas.openxmlformats.org/officeDocument/2006/relationships/hyperlink" Target="https://www.sanborns.com.mx/c/libros/calculo/" TargetMode="External"/><Relationship Id="rId8" Type="http://schemas.openxmlformats.org/officeDocument/2006/relationships/hyperlink" Target="https://editatulibro.net/generos-literario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atulibro.net/generos-literarios/" TargetMode="External"/><Relationship Id="rId13" Type="http://schemas.openxmlformats.org/officeDocument/2006/relationships/hyperlink" Target="https://editatulibro.net/generos-literarios/" TargetMode="External"/><Relationship Id="rId3" Type="http://schemas.openxmlformats.org/officeDocument/2006/relationships/hyperlink" Target="https://concepto.de/literatura/" TargetMode="External"/><Relationship Id="rId7" Type="http://schemas.openxmlformats.org/officeDocument/2006/relationships/hyperlink" Target="https://www.sanborns.com.mx/c/libros/calculo/" TargetMode="External"/><Relationship Id="rId12" Type="http://schemas.openxmlformats.org/officeDocument/2006/relationships/hyperlink" Target="https://www.sanborns.com.mx/c/libros/calculo/" TargetMode="External"/><Relationship Id="rId2" Type="http://schemas.openxmlformats.org/officeDocument/2006/relationships/hyperlink" Target="https://www.sanborns.com.mx/c/libros/calculo/" TargetMode="External"/><Relationship Id="rId1" Type="http://schemas.openxmlformats.org/officeDocument/2006/relationships/hyperlink" Target="https://www.sanborns.com.mx/c/libros/calculo/" TargetMode="External"/><Relationship Id="rId6" Type="http://schemas.openxmlformats.org/officeDocument/2006/relationships/hyperlink" Target="https://www.sanborns.com.mx/c/libros/calculo/" TargetMode="External"/><Relationship Id="rId11" Type="http://schemas.openxmlformats.org/officeDocument/2006/relationships/hyperlink" Target="https://www.sanborns.com.mx/c/libros/calculo/" TargetMode="External"/><Relationship Id="rId5" Type="http://schemas.openxmlformats.org/officeDocument/2006/relationships/hyperlink" Target="https://concepto.de/literatura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editatulibro.net/generos-literarios/" TargetMode="External"/><Relationship Id="rId4" Type="http://schemas.openxmlformats.org/officeDocument/2006/relationships/hyperlink" Target="https://editatulibro.net/generos-literarios/" TargetMode="External"/><Relationship Id="rId9" Type="http://schemas.openxmlformats.org/officeDocument/2006/relationships/hyperlink" Target="https://concepto.de/literatura/" TargetMode="External"/><Relationship Id="rId14" Type="http://schemas.openxmlformats.org/officeDocument/2006/relationships/hyperlink" Target="https://concepto.de/literatura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nborns.com.mx/c/libros/calculo/" TargetMode="External"/><Relationship Id="rId2" Type="http://schemas.openxmlformats.org/officeDocument/2006/relationships/hyperlink" Target="https://concepto.de/literatura/" TargetMode="External"/><Relationship Id="rId1" Type="http://schemas.openxmlformats.org/officeDocument/2006/relationships/hyperlink" Target="https://editatulibro.net/generos-literarios/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nborns.com.mx/c/libros/calculo/" TargetMode="External"/><Relationship Id="rId18" Type="http://schemas.openxmlformats.org/officeDocument/2006/relationships/hyperlink" Target="https://editatulibro.net/generos-literarios/" TargetMode="External"/><Relationship Id="rId26" Type="http://schemas.openxmlformats.org/officeDocument/2006/relationships/hyperlink" Target="https://concepto.de/literatura/" TargetMode="External"/><Relationship Id="rId3" Type="http://schemas.openxmlformats.org/officeDocument/2006/relationships/hyperlink" Target="https://concepto.de/literatura/" TargetMode="External"/><Relationship Id="rId21" Type="http://schemas.openxmlformats.org/officeDocument/2006/relationships/hyperlink" Target="https://www.sanborns.com.mx/c/libros/calculo/" TargetMode="External"/><Relationship Id="rId7" Type="http://schemas.openxmlformats.org/officeDocument/2006/relationships/hyperlink" Target="https://www.sanborns.com.mx/c/libros/calculo/" TargetMode="External"/><Relationship Id="rId12" Type="http://schemas.openxmlformats.org/officeDocument/2006/relationships/hyperlink" Target="https://editatulibro.net/generos-literarios/" TargetMode="External"/><Relationship Id="rId17" Type="http://schemas.openxmlformats.org/officeDocument/2006/relationships/hyperlink" Target="https://editatulibro.net/generos-literarios/" TargetMode="External"/><Relationship Id="rId25" Type="http://schemas.openxmlformats.org/officeDocument/2006/relationships/hyperlink" Target="https://concepto.de/literatura/" TargetMode="External"/><Relationship Id="rId33" Type="http://schemas.openxmlformats.org/officeDocument/2006/relationships/hyperlink" Target="https://editatulibro.net/generos-literarios/" TargetMode="External"/><Relationship Id="rId2" Type="http://schemas.openxmlformats.org/officeDocument/2006/relationships/hyperlink" Target="https://www.sanborns.com.mx/c/libros/calculo/" TargetMode="External"/><Relationship Id="rId16" Type="http://schemas.openxmlformats.org/officeDocument/2006/relationships/hyperlink" Target="https://www.sanborns.com.mx/c/libros/calculo/" TargetMode="External"/><Relationship Id="rId20" Type="http://schemas.openxmlformats.org/officeDocument/2006/relationships/hyperlink" Target="https://editatulibro.net/generos-literarios/" TargetMode="External"/><Relationship Id="rId29" Type="http://schemas.openxmlformats.org/officeDocument/2006/relationships/hyperlink" Target="https://www.sanborns.com.mx/c/libros/calculo/" TargetMode="External"/><Relationship Id="rId1" Type="http://schemas.openxmlformats.org/officeDocument/2006/relationships/hyperlink" Target="https://concepto.de/literatura/" TargetMode="External"/><Relationship Id="rId6" Type="http://schemas.openxmlformats.org/officeDocument/2006/relationships/hyperlink" Target="https://concepto.de/literatura/" TargetMode="External"/><Relationship Id="rId11" Type="http://schemas.openxmlformats.org/officeDocument/2006/relationships/hyperlink" Target="https://editatulibro.net/generos-literarios/" TargetMode="External"/><Relationship Id="rId24" Type="http://schemas.openxmlformats.org/officeDocument/2006/relationships/hyperlink" Target="https://concepto.de/literatura/" TargetMode="External"/><Relationship Id="rId32" Type="http://schemas.openxmlformats.org/officeDocument/2006/relationships/hyperlink" Target="https://editatulibro.net/generos-literarios/" TargetMode="External"/><Relationship Id="rId5" Type="http://schemas.openxmlformats.org/officeDocument/2006/relationships/hyperlink" Target="https://editatulibro.net/generos-literarios/" TargetMode="External"/><Relationship Id="rId15" Type="http://schemas.openxmlformats.org/officeDocument/2006/relationships/hyperlink" Target="https://www.sanborns.com.mx/c/libros/calculo/" TargetMode="External"/><Relationship Id="rId23" Type="http://schemas.openxmlformats.org/officeDocument/2006/relationships/hyperlink" Target="https://www.sanborns.com.mx/c/libros/calculo/" TargetMode="External"/><Relationship Id="rId28" Type="http://schemas.openxmlformats.org/officeDocument/2006/relationships/hyperlink" Target="https://www.sanborns.com.mx/c/libros/calculo/" TargetMode="External"/><Relationship Id="rId10" Type="http://schemas.openxmlformats.org/officeDocument/2006/relationships/hyperlink" Target="https://www.sanborns.com.mx/c/libros/calculo/" TargetMode="External"/><Relationship Id="rId19" Type="http://schemas.openxmlformats.org/officeDocument/2006/relationships/hyperlink" Target="https://editatulibro.net/generos-literarios/" TargetMode="External"/><Relationship Id="rId31" Type="http://schemas.openxmlformats.org/officeDocument/2006/relationships/hyperlink" Target="https://concepto.de/literatura/" TargetMode="External"/><Relationship Id="rId4" Type="http://schemas.openxmlformats.org/officeDocument/2006/relationships/hyperlink" Target="https://www.sanborns.com.mx/c/libros/calculo/" TargetMode="External"/><Relationship Id="rId9" Type="http://schemas.openxmlformats.org/officeDocument/2006/relationships/hyperlink" Target="https://concepto.de/literatura/" TargetMode="External"/><Relationship Id="rId14" Type="http://schemas.openxmlformats.org/officeDocument/2006/relationships/hyperlink" Target="https://www.sanborns.com.mx/c/libros/calculo/" TargetMode="External"/><Relationship Id="rId22" Type="http://schemas.openxmlformats.org/officeDocument/2006/relationships/hyperlink" Target="https://www.sanborns.com.mx/c/libros/calculo/" TargetMode="External"/><Relationship Id="rId27" Type="http://schemas.openxmlformats.org/officeDocument/2006/relationships/hyperlink" Target="https://www.sanborns.com.mx/c/libros/calculo/" TargetMode="External"/><Relationship Id="rId30" Type="http://schemas.openxmlformats.org/officeDocument/2006/relationships/hyperlink" Target="https://www.sanborns.com.mx/c/libros/calculo/" TargetMode="External"/><Relationship Id="rId8" Type="http://schemas.openxmlformats.org/officeDocument/2006/relationships/hyperlink" Target="https://editatulibro.net/generos-literar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88E1-3045-49ED-A981-95AD134F9411}">
  <dimension ref="A1:J89"/>
  <sheetViews>
    <sheetView zoomScale="80" zoomScaleNormal="80" workbookViewId="0">
      <selection activeCell="A2" sqref="A2:XFD2"/>
    </sheetView>
  </sheetViews>
  <sheetFormatPr defaultColWidth="11.42578125" defaultRowHeight="15"/>
  <cols>
    <col min="1" max="1" width="5.5703125" style="6" customWidth="1"/>
    <col min="2" max="2" width="11.42578125" style="5" customWidth="1"/>
    <col min="3" max="3" width="31.7109375" style="4" customWidth="1"/>
    <col min="4" max="4" width="7.140625" style="6" customWidth="1"/>
    <col min="5" max="5" width="11.5703125" style="19"/>
    <col min="6" max="6" width="9" style="6" customWidth="1"/>
    <col min="7" max="7" width="31.85546875" style="7" customWidth="1"/>
    <col min="8" max="8" width="17.5703125" style="7" customWidth="1"/>
    <col min="9" max="9" width="26.5703125" style="7" customWidth="1"/>
    <col min="10" max="10" width="20.85546875" style="7" customWidth="1"/>
  </cols>
  <sheetData>
    <row r="1" spans="1:10" s="8" customFormat="1" ht="15.7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s="2" customFormat="1">
      <c r="A2" s="16" t="s">
        <v>1</v>
      </c>
      <c r="B2" s="9" t="s">
        <v>2</v>
      </c>
      <c r="C2" s="10" t="s">
        <v>3</v>
      </c>
      <c r="D2" s="16" t="s">
        <v>4</v>
      </c>
      <c r="E2" s="9" t="s">
        <v>5</v>
      </c>
      <c r="F2" s="16" t="s">
        <v>6</v>
      </c>
      <c r="G2" s="10" t="s">
        <v>7</v>
      </c>
      <c r="H2" s="16" t="s">
        <v>8</v>
      </c>
      <c r="I2" s="16" t="s">
        <v>9</v>
      </c>
      <c r="J2" s="16" t="s">
        <v>10</v>
      </c>
    </row>
    <row r="3" spans="1:10">
      <c r="A3" s="17">
        <v>1</v>
      </c>
      <c r="B3" s="12">
        <v>39329217</v>
      </c>
      <c r="C3" s="13" t="s">
        <v>11</v>
      </c>
      <c r="D3" s="17">
        <v>56</v>
      </c>
      <c r="E3" s="20" t="s">
        <v>12</v>
      </c>
      <c r="F3" s="17">
        <v>3</v>
      </c>
      <c r="G3" s="13" t="s">
        <v>13</v>
      </c>
      <c r="H3" s="18" t="s">
        <v>14</v>
      </c>
      <c r="I3" s="18" t="s">
        <v>15</v>
      </c>
      <c r="J3" s="18" t="s">
        <v>16</v>
      </c>
    </row>
    <row r="4" spans="1:10">
      <c r="A4" s="17">
        <v>2</v>
      </c>
      <c r="B4" s="12">
        <v>1020432180</v>
      </c>
      <c r="C4" s="13" t="s">
        <v>17</v>
      </c>
      <c r="D4" s="17">
        <v>30</v>
      </c>
      <c r="E4" s="20" t="s">
        <v>18</v>
      </c>
      <c r="F4" s="17">
        <v>2</v>
      </c>
      <c r="G4" s="13" t="s">
        <v>19</v>
      </c>
      <c r="H4" s="18" t="s">
        <v>20</v>
      </c>
      <c r="I4" s="18" t="s">
        <v>15</v>
      </c>
      <c r="J4" s="18" t="s">
        <v>16</v>
      </c>
    </row>
    <row r="5" spans="1:10">
      <c r="A5" s="17">
        <v>3</v>
      </c>
      <c r="B5" s="12">
        <v>29156548</v>
      </c>
      <c r="C5" s="13" t="s">
        <v>21</v>
      </c>
      <c r="D5" s="17">
        <v>50</v>
      </c>
      <c r="E5" s="20" t="s">
        <v>18</v>
      </c>
      <c r="F5" s="17">
        <v>4</v>
      </c>
      <c r="G5" s="13" t="s">
        <v>22</v>
      </c>
      <c r="H5" s="18" t="s">
        <v>23</v>
      </c>
      <c r="I5" s="18" t="s">
        <v>24</v>
      </c>
      <c r="J5" s="18" t="s">
        <v>16</v>
      </c>
    </row>
    <row r="6" spans="1:10">
      <c r="A6" s="17">
        <v>4</v>
      </c>
      <c r="B6" s="12">
        <v>71941347</v>
      </c>
      <c r="C6" s="13" t="s">
        <v>25</v>
      </c>
      <c r="D6" s="17">
        <v>65</v>
      </c>
      <c r="E6" s="20" t="s">
        <v>12</v>
      </c>
      <c r="F6" s="17">
        <v>4</v>
      </c>
      <c r="G6" s="13" t="s">
        <v>19</v>
      </c>
      <c r="H6" s="18" t="s">
        <v>23</v>
      </c>
      <c r="I6" s="18" t="s">
        <v>26</v>
      </c>
      <c r="J6" s="18" t="s">
        <v>27</v>
      </c>
    </row>
    <row r="7" spans="1:10">
      <c r="A7" s="17">
        <v>5</v>
      </c>
      <c r="B7" s="12">
        <v>66722651</v>
      </c>
      <c r="C7" s="13" t="s">
        <v>28</v>
      </c>
      <c r="D7" s="17">
        <v>49</v>
      </c>
      <c r="E7" s="20" t="s">
        <v>18</v>
      </c>
      <c r="F7" s="17">
        <v>6</v>
      </c>
      <c r="G7" s="13" t="s">
        <v>29</v>
      </c>
      <c r="H7" s="18" t="s">
        <v>14</v>
      </c>
      <c r="I7" s="18" t="s">
        <v>30</v>
      </c>
      <c r="J7" s="18" t="s">
        <v>16</v>
      </c>
    </row>
    <row r="8" spans="1:10">
      <c r="A8" s="17">
        <v>6</v>
      </c>
      <c r="B8" s="12">
        <v>1034916666</v>
      </c>
      <c r="C8" s="13" t="s">
        <v>31</v>
      </c>
      <c r="D8" s="17">
        <v>25</v>
      </c>
      <c r="E8" s="20" t="s">
        <v>12</v>
      </c>
      <c r="F8" s="17">
        <v>6</v>
      </c>
      <c r="G8" s="13" t="s">
        <v>22</v>
      </c>
      <c r="H8" s="18" t="s">
        <v>20</v>
      </c>
      <c r="I8" s="18" t="s">
        <v>30</v>
      </c>
      <c r="J8" s="18" t="s">
        <v>16</v>
      </c>
    </row>
    <row r="9" spans="1:10">
      <c r="A9" s="17">
        <v>7</v>
      </c>
      <c r="B9" s="12">
        <v>33917260</v>
      </c>
      <c r="C9" s="13" t="s">
        <v>32</v>
      </c>
      <c r="D9" s="17">
        <v>30</v>
      </c>
      <c r="E9" s="20" t="s">
        <v>18</v>
      </c>
      <c r="F9" s="17">
        <v>2</v>
      </c>
      <c r="G9" s="13" t="s">
        <v>29</v>
      </c>
      <c r="H9" s="18" t="s">
        <v>14</v>
      </c>
      <c r="I9" s="18" t="s">
        <v>15</v>
      </c>
      <c r="J9" s="18" t="s">
        <v>27</v>
      </c>
    </row>
    <row r="10" spans="1:10">
      <c r="A10" s="17">
        <v>8</v>
      </c>
      <c r="B10" s="12">
        <v>43559761</v>
      </c>
      <c r="C10" s="13" t="s">
        <v>33</v>
      </c>
      <c r="D10" s="17">
        <v>39</v>
      </c>
      <c r="E10" s="20" t="s">
        <v>18</v>
      </c>
      <c r="F10" s="17">
        <v>5</v>
      </c>
      <c r="G10" s="13" t="s">
        <v>19</v>
      </c>
      <c r="H10" s="18" t="s">
        <v>23</v>
      </c>
      <c r="I10" s="18" t="s">
        <v>34</v>
      </c>
      <c r="J10" s="18" t="s">
        <v>35</v>
      </c>
    </row>
    <row r="11" spans="1:10">
      <c r="A11" s="17">
        <v>9</v>
      </c>
      <c r="B11" s="12">
        <v>92532681</v>
      </c>
      <c r="C11" s="13" t="s">
        <v>36</v>
      </c>
      <c r="D11" s="17">
        <v>56</v>
      </c>
      <c r="E11" s="20" t="s">
        <v>12</v>
      </c>
      <c r="F11" s="17">
        <v>5</v>
      </c>
      <c r="G11" s="13" t="s">
        <v>29</v>
      </c>
      <c r="H11" s="18" t="s">
        <v>23</v>
      </c>
      <c r="I11" s="18" t="s">
        <v>30</v>
      </c>
      <c r="J11" s="18" t="s">
        <v>27</v>
      </c>
    </row>
    <row r="12" spans="1:10">
      <c r="A12" s="17">
        <v>10</v>
      </c>
      <c r="B12" s="12">
        <v>71587750</v>
      </c>
      <c r="C12" s="13" t="s">
        <v>37</v>
      </c>
      <c r="D12" s="17">
        <v>60</v>
      </c>
      <c r="E12" s="20" t="s">
        <v>12</v>
      </c>
      <c r="F12" s="17">
        <v>3</v>
      </c>
      <c r="G12" s="13" t="s">
        <v>38</v>
      </c>
      <c r="H12" s="18" t="s">
        <v>14</v>
      </c>
      <c r="I12" s="18" t="s">
        <v>39</v>
      </c>
      <c r="J12" s="18" t="s">
        <v>16</v>
      </c>
    </row>
    <row r="13" spans="1:10">
      <c r="A13" s="17">
        <v>11</v>
      </c>
      <c r="B13" s="12">
        <v>98570879</v>
      </c>
      <c r="C13" s="13" t="s">
        <v>40</v>
      </c>
      <c r="D13" s="17">
        <v>46</v>
      </c>
      <c r="E13" s="20" t="s">
        <v>12</v>
      </c>
      <c r="F13" s="17">
        <v>3</v>
      </c>
      <c r="G13" s="13" t="s">
        <v>19</v>
      </c>
      <c r="H13" s="18" t="s">
        <v>14</v>
      </c>
      <c r="I13" s="18" t="s">
        <v>24</v>
      </c>
      <c r="J13" s="18" t="s">
        <v>16</v>
      </c>
    </row>
    <row r="14" spans="1:10">
      <c r="A14" s="17">
        <v>12</v>
      </c>
      <c r="B14" s="12">
        <v>98552899</v>
      </c>
      <c r="C14" s="13" t="s">
        <v>41</v>
      </c>
      <c r="D14" s="17">
        <v>42</v>
      </c>
      <c r="E14" s="20" t="s">
        <v>12</v>
      </c>
      <c r="F14" s="17">
        <v>4</v>
      </c>
      <c r="G14" s="13" t="s">
        <v>42</v>
      </c>
      <c r="H14" s="18" t="s">
        <v>14</v>
      </c>
      <c r="I14" s="18" t="s">
        <v>39</v>
      </c>
      <c r="J14" s="18" t="s">
        <v>16</v>
      </c>
    </row>
    <row r="15" spans="1:10">
      <c r="A15" s="17">
        <v>13</v>
      </c>
      <c r="B15" s="12">
        <v>1063895624</v>
      </c>
      <c r="C15" s="13" t="s">
        <v>43</v>
      </c>
      <c r="D15" s="17">
        <v>21</v>
      </c>
      <c r="E15" s="20" t="s">
        <v>18</v>
      </c>
      <c r="F15" s="17">
        <v>4</v>
      </c>
      <c r="G15" s="13" t="s">
        <v>22</v>
      </c>
      <c r="H15" s="18" t="s">
        <v>20</v>
      </c>
      <c r="I15" s="18" t="s">
        <v>39</v>
      </c>
      <c r="J15" s="18" t="s">
        <v>27</v>
      </c>
    </row>
    <row r="16" spans="1:10">
      <c r="A16" s="17">
        <v>14</v>
      </c>
      <c r="B16" s="12">
        <v>43850220</v>
      </c>
      <c r="C16" s="13" t="s">
        <v>44</v>
      </c>
      <c r="D16" s="17">
        <v>44</v>
      </c>
      <c r="E16" s="20" t="s">
        <v>18</v>
      </c>
      <c r="F16" s="17">
        <v>3</v>
      </c>
      <c r="G16" s="13" t="s">
        <v>19</v>
      </c>
      <c r="H16" s="18" t="s">
        <v>14</v>
      </c>
      <c r="I16" s="18" t="s">
        <v>45</v>
      </c>
      <c r="J16" s="18" t="s">
        <v>16</v>
      </c>
    </row>
    <row r="17" spans="1:10">
      <c r="A17" s="17">
        <v>15</v>
      </c>
      <c r="B17" s="12">
        <v>1128452249</v>
      </c>
      <c r="C17" s="13" t="s">
        <v>46</v>
      </c>
      <c r="D17" s="17">
        <v>23</v>
      </c>
      <c r="E17" s="20" t="s">
        <v>18</v>
      </c>
      <c r="F17" s="17">
        <v>3</v>
      </c>
      <c r="G17" s="13" t="s">
        <v>13</v>
      </c>
      <c r="H17" s="18" t="s">
        <v>20</v>
      </c>
      <c r="I17" s="18" t="s">
        <v>47</v>
      </c>
      <c r="J17" s="18" t="s">
        <v>48</v>
      </c>
    </row>
    <row r="18" spans="1:10">
      <c r="A18" s="17">
        <v>16</v>
      </c>
      <c r="B18" s="12">
        <v>1017271588</v>
      </c>
      <c r="C18" s="13" t="s">
        <v>49</v>
      </c>
      <c r="D18" s="17">
        <v>23</v>
      </c>
      <c r="E18" s="20" t="s">
        <v>18</v>
      </c>
      <c r="F18" s="17">
        <v>3</v>
      </c>
      <c r="G18" s="13" t="s">
        <v>38</v>
      </c>
      <c r="H18" s="18" t="s">
        <v>20</v>
      </c>
      <c r="I18" s="18" t="s">
        <v>47</v>
      </c>
      <c r="J18" s="18" t="s">
        <v>48</v>
      </c>
    </row>
    <row r="19" spans="1:10">
      <c r="A19" s="17">
        <v>17</v>
      </c>
      <c r="B19" s="12">
        <v>41569874</v>
      </c>
      <c r="C19" s="13" t="s">
        <v>50</v>
      </c>
      <c r="D19" s="17">
        <v>41</v>
      </c>
      <c r="E19" s="20" t="s">
        <v>18</v>
      </c>
      <c r="F19" s="17">
        <v>3</v>
      </c>
      <c r="G19" s="13" t="s">
        <v>13</v>
      </c>
      <c r="H19" s="18" t="s">
        <v>20</v>
      </c>
      <c r="I19" s="18" t="s">
        <v>24</v>
      </c>
      <c r="J19" s="18" t="s">
        <v>27</v>
      </c>
    </row>
    <row r="20" spans="1:10">
      <c r="A20" s="17">
        <v>18</v>
      </c>
      <c r="B20" s="12">
        <v>70828410</v>
      </c>
      <c r="C20" s="13" t="s">
        <v>51</v>
      </c>
      <c r="D20" s="17">
        <v>56</v>
      </c>
      <c r="E20" s="20" t="s">
        <v>12</v>
      </c>
      <c r="F20" s="17">
        <v>4</v>
      </c>
      <c r="G20" s="13" t="s">
        <v>19</v>
      </c>
      <c r="H20" s="18" t="s">
        <v>23</v>
      </c>
      <c r="I20" s="18" t="s">
        <v>30</v>
      </c>
      <c r="J20" s="18" t="s">
        <v>35</v>
      </c>
    </row>
    <row r="21" spans="1:10">
      <c r="A21" s="17">
        <v>19</v>
      </c>
      <c r="B21" s="12">
        <v>71757452</v>
      </c>
      <c r="C21" s="13" t="s">
        <v>52</v>
      </c>
      <c r="D21" s="17">
        <v>62</v>
      </c>
      <c r="E21" s="20" t="s">
        <v>12</v>
      </c>
      <c r="F21" s="17">
        <v>4</v>
      </c>
      <c r="G21" s="13" t="s">
        <v>29</v>
      </c>
      <c r="H21" s="18" t="s">
        <v>23</v>
      </c>
      <c r="I21" s="18" t="s">
        <v>24</v>
      </c>
      <c r="J21" s="18" t="s">
        <v>35</v>
      </c>
    </row>
    <row r="22" spans="1:10">
      <c r="A22" s="17">
        <v>20</v>
      </c>
      <c r="B22" s="12">
        <v>1130556987</v>
      </c>
      <c r="C22" s="13" t="s">
        <v>53</v>
      </c>
      <c r="D22" s="17">
        <v>22</v>
      </c>
      <c r="E22" s="20" t="s">
        <v>12</v>
      </c>
      <c r="F22" s="17">
        <v>3</v>
      </c>
      <c r="G22" s="13" t="s">
        <v>22</v>
      </c>
      <c r="H22" s="18" t="s">
        <v>20</v>
      </c>
      <c r="I22" s="18" t="s">
        <v>15</v>
      </c>
      <c r="J22" s="18" t="s">
        <v>16</v>
      </c>
    </row>
    <row r="23" spans="1:10">
      <c r="A23" s="17">
        <v>21</v>
      </c>
      <c r="B23" s="12">
        <v>1036589741</v>
      </c>
      <c r="C23" s="13" t="s">
        <v>54</v>
      </c>
      <c r="D23" s="17">
        <v>20</v>
      </c>
      <c r="E23" s="20" t="s">
        <v>12</v>
      </c>
      <c r="F23" s="17">
        <v>2</v>
      </c>
      <c r="G23" s="13" t="s">
        <v>19</v>
      </c>
      <c r="H23" s="18" t="s">
        <v>20</v>
      </c>
      <c r="I23" s="18" t="s">
        <v>55</v>
      </c>
      <c r="J23" s="18" t="s">
        <v>48</v>
      </c>
    </row>
    <row r="24" spans="1:10">
      <c r="A24" s="17">
        <v>22</v>
      </c>
      <c r="B24" s="12">
        <v>18506744</v>
      </c>
      <c r="C24" s="13" t="s">
        <v>56</v>
      </c>
      <c r="D24" s="17">
        <v>68</v>
      </c>
      <c r="E24" s="20" t="s">
        <v>12</v>
      </c>
      <c r="F24" s="17">
        <v>2</v>
      </c>
      <c r="G24" s="13" t="s">
        <v>38</v>
      </c>
      <c r="H24" s="18" t="s">
        <v>14</v>
      </c>
      <c r="I24" s="18" t="s">
        <v>57</v>
      </c>
      <c r="J24" s="18" t="s">
        <v>48</v>
      </c>
    </row>
    <row r="25" spans="1:10">
      <c r="A25" s="17">
        <v>23</v>
      </c>
      <c r="B25" s="12">
        <v>1017140727</v>
      </c>
      <c r="C25" s="13" t="s">
        <v>58</v>
      </c>
      <c r="D25" s="17">
        <v>25</v>
      </c>
      <c r="E25" s="20" t="s">
        <v>18</v>
      </c>
      <c r="F25" s="17">
        <v>2</v>
      </c>
      <c r="G25" s="13" t="s">
        <v>29</v>
      </c>
      <c r="H25" s="18" t="s">
        <v>14</v>
      </c>
      <c r="I25" s="18" t="s">
        <v>39</v>
      </c>
      <c r="J25" s="18" t="s">
        <v>16</v>
      </c>
    </row>
    <row r="26" spans="1:10">
      <c r="A26" s="17">
        <v>24</v>
      </c>
      <c r="B26" s="12">
        <v>43575589</v>
      </c>
      <c r="C26" s="13" t="s">
        <v>59</v>
      </c>
      <c r="D26" s="17">
        <v>40</v>
      </c>
      <c r="E26" s="20" t="s">
        <v>18</v>
      </c>
      <c r="F26" s="17">
        <v>6</v>
      </c>
      <c r="G26" s="13" t="s">
        <v>13</v>
      </c>
      <c r="H26" s="18" t="s">
        <v>14</v>
      </c>
      <c r="I26" s="18" t="s">
        <v>30</v>
      </c>
      <c r="J26" s="18" t="s">
        <v>27</v>
      </c>
    </row>
    <row r="27" spans="1:10">
      <c r="A27" s="17">
        <v>25</v>
      </c>
      <c r="B27" s="12">
        <v>40578962</v>
      </c>
      <c r="C27" s="13" t="s">
        <v>60</v>
      </c>
      <c r="D27" s="17">
        <v>41</v>
      </c>
      <c r="E27" s="20" t="s">
        <v>18</v>
      </c>
      <c r="F27" s="17">
        <v>5</v>
      </c>
      <c r="G27" s="13" t="s">
        <v>22</v>
      </c>
      <c r="H27" s="18" t="s">
        <v>14</v>
      </c>
      <c r="I27" s="18" t="s">
        <v>34</v>
      </c>
      <c r="J27" s="18" t="s">
        <v>35</v>
      </c>
    </row>
    <row r="28" spans="1:10">
      <c r="A28" s="17">
        <v>26</v>
      </c>
      <c r="B28" s="12">
        <v>1028014448</v>
      </c>
      <c r="C28" s="13" t="s">
        <v>61</v>
      </c>
      <c r="D28" s="17">
        <v>28</v>
      </c>
      <c r="E28" s="20" t="s">
        <v>12</v>
      </c>
      <c r="F28" s="17">
        <v>4</v>
      </c>
      <c r="G28" s="13" t="s">
        <v>42</v>
      </c>
      <c r="H28" s="18" t="s">
        <v>20</v>
      </c>
      <c r="I28" s="18" t="s">
        <v>15</v>
      </c>
      <c r="J28" s="18" t="s">
        <v>35</v>
      </c>
    </row>
    <row r="29" spans="1:10">
      <c r="A29" s="17">
        <v>27</v>
      </c>
      <c r="B29" s="12">
        <v>1112586971</v>
      </c>
      <c r="C29" s="13" t="s">
        <v>62</v>
      </c>
      <c r="D29" s="17">
        <v>26</v>
      </c>
      <c r="E29" s="20" t="s">
        <v>18</v>
      </c>
      <c r="F29" s="17">
        <v>3</v>
      </c>
      <c r="G29" s="13" t="s">
        <v>42</v>
      </c>
      <c r="H29" s="18" t="s">
        <v>20</v>
      </c>
      <c r="I29" s="18" t="s">
        <v>47</v>
      </c>
      <c r="J29" s="18" t="s">
        <v>48</v>
      </c>
    </row>
    <row r="30" spans="1:10">
      <c r="A30" s="17">
        <v>28</v>
      </c>
      <c r="B30" s="12">
        <v>1126864879</v>
      </c>
      <c r="C30" s="13" t="s">
        <v>63</v>
      </c>
      <c r="D30" s="17">
        <v>23</v>
      </c>
      <c r="E30" s="20" t="s">
        <v>18</v>
      </c>
      <c r="F30" s="17">
        <v>2</v>
      </c>
      <c r="G30" s="13" t="s">
        <v>42</v>
      </c>
      <c r="H30" s="18" t="s">
        <v>20</v>
      </c>
      <c r="I30" s="18" t="s">
        <v>39</v>
      </c>
      <c r="J30" s="18" t="s">
        <v>48</v>
      </c>
    </row>
    <row r="31" spans="1:10">
      <c r="A31" s="17">
        <v>29</v>
      </c>
      <c r="B31" s="12">
        <v>1017181963</v>
      </c>
      <c r="C31" s="13" t="s">
        <v>64</v>
      </c>
      <c r="D31" s="17">
        <v>21</v>
      </c>
      <c r="E31" s="20" t="s">
        <v>12</v>
      </c>
      <c r="F31" s="17">
        <v>2</v>
      </c>
      <c r="G31" s="13" t="s">
        <v>38</v>
      </c>
      <c r="H31" s="18" t="s">
        <v>14</v>
      </c>
      <c r="I31" s="18" t="s">
        <v>55</v>
      </c>
      <c r="J31" s="18" t="s">
        <v>27</v>
      </c>
    </row>
    <row r="32" spans="1:10">
      <c r="A32" s="17">
        <v>30</v>
      </c>
      <c r="B32" s="12">
        <v>43475563</v>
      </c>
      <c r="C32" s="13" t="s">
        <v>65</v>
      </c>
      <c r="D32" s="17">
        <v>39</v>
      </c>
      <c r="E32" s="20" t="s">
        <v>18</v>
      </c>
      <c r="F32" s="17">
        <v>3</v>
      </c>
      <c r="G32" s="13" t="s">
        <v>13</v>
      </c>
      <c r="H32" s="18" t="s">
        <v>20</v>
      </c>
      <c r="I32" s="18" t="s">
        <v>24</v>
      </c>
      <c r="J32" s="18" t="s">
        <v>48</v>
      </c>
    </row>
    <row r="33" spans="1:10">
      <c r="A33" s="17">
        <v>31</v>
      </c>
      <c r="B33" s="12">
        <v>1017272101</v>
      </c>
      <c r="C33" s="13" t="s">
        <v>66</v>
      </c>
      <c r="D33" s="17">
        <v>26</v>
      </c>
      <c r="E33" s="20" t="s">
        <v>18</v>
      </c>
      <c r="F33" s="17">
        <v>2</v>
      </c>
      <c r="G33" s="13" t="s">
        <v>29</v>
      </c>
      <c r="H33" s="18" t="s">
        <v>20</v>
      </c>
      <c r="I33" s="18" t="s">
        <v>55</v>
      </c>
      <c r="J33" s="18" t="s">
        <v>48</v>
      </c>
    </row>
    <row r="34" spans="1:10">
      <c r="A34" s="17">
        <v>32</v>
      </c>
      <c r="B34" s="12">
        <v>43475963</v>
      </c>
      <c r="C34" s="13" t="s">
        <v>67</v>
      </c>
      <c r="D34" s="17">
        <v>45</v>
      </c>
      <c r="E34" s="20" t="s">
        <v>18</v>
      </c>
      <c r="F34" s="17">
        <v>3</v>
      </c>
      <c r="G34" s="13" t="s">
        <v>13</v>
      </c>
      <c r="H34" s="18" t="s">
        <v>14</v>
      </c>
      <c r="I34" s="18" t="s">
        <v>45</v>
      </c>
      <c r="J34" s="18" t="s">
        <v>48</v>
      </c>
    </row>
    <row r="35" spans="1:10">
      <c r="A35" s="17">
        <v>33</v>
      </c>
      <c r="B35" s="12">
        <v>1152202395</v>
      </c>
      <c r="C35" s="13" t="s">
        <v>68</v>
      </c>
      <c r="D35" s="17">
        <v>25</v>
      </c>
      <c r="E35" s="20" t="s">
        <v>18</v>
      </c>
      <c r="F35" s="17">
        <v>3</v>
      </c>
      <c r="G35" s="13" t="s">
        <v>19</v>
      </c>
      <c r="H35" s="18" t="s">
        <v>20</v>
      </c>
      <c r="I35" s="18" t="s">
        <v>24</v>
      </c>
      <c r="J35" s="18" t="s">
        <v>35</v>
      </c>
    </row>
    <row r="36" spans="1:10">
      <c r="A36" s="17">
        <v>34</v>
      </c>
      <c r="B36" s="12">
        <v>1152466453</v>
      </c>
      <c r="C36" s="13" t="s">
        <v>69</v>
      </c>
      <c r="D36" s="17">
        <v>26</v>
      </c>
      <c r="E36" s="20" t="s">
        <v>12</v>
      </c>
      <c r="F36" s="17">
        <v>4</v>
      </c>
      <c r="G36" s="13" t="s">
        <v>22</v>
      </c>
      <c r="H36" s="18" t="s">
        <v>14</v>
      </c>
      <c r="I36" s="18" t="s">
        <v>34</v>
      </c>
      <c r="J36" s="18" t="s">
        <v>35</v>
      </c>
    </row>
    <row r="37" spans="1:10">
      <c r="A37" s="17">
        <v>35</v>
      </c>
      <c r="B37" s="12">
        <v>43813198</v>
      </c>
      <c r="C37" s="13" t="s">
        <v>70</v>
      </c>
      <c r="D37" s="17">
        <v>38</v>
      </c>
      <c r="E37" s="20" t="s">
        <v>18</v>
      </c>
      <c r="F37" s="17">
        <v>6</v>
      </c>
      <c r="G37" s="13" t="s">
        <v>22</v>
      </c>
      <c r="H37" s="18" t="s">
        <v>14</v>
      </c>
      <c r="I37" s="18" t="s">
        <v>30</v>
      </c>
      <c r="J37" s="18" t="s">
        <v>16</v>
      </c>
    </row>
    <row r="38" spans="1:10">
      <c r="A38" s="17">
        <v>36</v>
      </c>
      <c r="B38" s="12">
        <v>1037666358</v>
      </c>
      <c r="C38" s="13" t="s">
        <v>71</v>
      </c>
      <c r="D38" s="17">
        <v>30</v>
      </c>
      <c r="E38" s="20" t="s">
        <v>18</v>
      </c>
      <c r="F38" s="17">
        <v>2</v>
      </c>
      <c r="G38" s="13" t="s">
        <v>38</v>
      </c>
      <c r="H38" s="18" t="s">
        <v>20</v>
      </c>
      <c r="I38" s="18" t="s">
        <v>39</v>
      </c>
      <c r="J38" s="18" t="s">
        <v>16</v>
      </c>
    </row>
    <row r="39" spans="1:10">
      <c r="A39" s="17">
        <v>37</v>
      </c>
      <c r="B39" s="12">
        <v>16206789</v>
      </c>
      <c r="C39" s="13" t="s">
        <v>72</v>
      </c>
      <c r="D39" s="17">
        <v>50</v>
      </c>
      <c r="E39" s="20" t="s">
        <v>12</v>
      </c>
      <c r="F39" s="17">
        <v>4</v>
      </c>
      <c r="G39" s="13" t="s">
        <v>13</v>
      </c>
      <c r="H39" s="18" t="s">
        <v>23</v>
      </c>
      <c r="I39" s="18" t="s">
        <v>34</v>
      </c>
      <c r="J39" s="18" t="s">
        <v>27</v>
      </c>
    </row>
    <row r="40" spans="1:10">
      <c r="A40" s="17">
        <v>38</v>
      </c>
      <c r="B40" s="12">
        <v>1066726240</v>
      </c>
      <c r="C40" s="13" t="s">
        <v>73</v>
      </c>
      <c r="D40" s="17">
        <v>24</v>
      </c>
      <c r="E40" s="20" t="s">
        <v>18</v>
      </c>
      <c r="F40" s="17">
        <v>3</v>
      </c>
      <c r="G40" s="13" t="s">
        <v>29</v>
      </c>
      <c r="H40" s="18" t="s">
        <v>20</v>
      </c>
      <c r="I40" s="18" t="s">
        <v>15</v>
      </c>
      <c r="J40" s="18" t="s">
        <v>16</v>
      </c>
    </row>
    <row r="41" spans="1:10">
      <c r="A41" s="17">
        <v>39</v>
      </c>
      <c r="B41" s="12">
        <v>1216726191</v>
      </c>
      <c r="C41" s="13" t="s">
        <v>74</v>
      </c>
      <c r="D41" s="17">
        <v>23</v>
      </c>
      <c r="E41" s="20" t="s">
        <v>18</v>
      </c>
      <c r="F41" s="17">
        <v>3</v>
      </c>
      <c r="G41" s="13" t="s">
        <v>42</v>
      </c>
      <c r="H41" s="18" t="s">
        <v>14</v>
      </c>
      <c r="I41" s="18" t="s">
        <v>34</v>
      </c>
      <c r="J41" s="18" t="s">
        <v>27</v>
      </c>
    </row>
    <row r="42" spans="1:10">
      <c r="A42" s="17">
        <v>40</v>
      </c>
      <c r="B42" s="12">
        <v>43870079</v>
      </c>
      <c r="C42" s="13" t="s">
        <v>75</v>
      </c>
      <c r="D42" s="17">
        <v>56</v>
      </c>
      <c r="E42" s="20" t="s">
        <v>18</v>
      </c>
      <c r="F42" s="17">
        <v>5</v>
      </c>
      <c r="G42" s="13" t="s">
        <v>19</v>
      </c>
      <c r="H42" s="18" t="s">
        <v>23</v>
      </c>
      <c r="I42" s="18" t="s">
        <v>34</v>
      </c>
      <c r="J42" s="18" t="s">
        <v>16</v>
      </c>
    </row>
    <row r="43" spans="1:10">
      <c r="A43" s="17">
        <v>41</v>
      </c>
      <c r="B43" s="12">
        <v>1001643422</v>
      </c>
      <c r="C43" s="13" t="s">
        <v>76</v>
      </c>
      <c r="D43" s="17">
        <v>26</v>
      </c>
      <c r="E43" s="20" t="s">
        <v>18</v>
      </c>
      <c r="F43" s="17">
        <v>4</v>
      </c>
      <c r="G43" s="13" t="s">
        <v>42</v>
      </c>
      <c r="H43" s="18" t="s">
        <v>20</v>
      </c>
      <c r="I43" s="18" t="s">
        <v>34</v>
      </c>
      <c r="J43" s="18" t="s">
        <v>16</v>
      </c>
    </row>
    <row r="44" spans="1:10">
      <c r="A44" s="17">
        <v>42</v>
      </c>
      <c r="B44" s="12">
        <v>39329217</v>
      </c>
      <c r="C44" s="13" t="s">
        <v>77</v>
      </c>
      <c r="D44" s="17">
        <v>35</v>
      </c>
      <c r="E44" s="20" t="s">
        <v>12</v>
      </c>
      <c r="F44" s="17">
        <v>3</v>
      </c>
      <c r="G44" s="13" t="s">
        <v>19</v>
      </c>
      <c r="H44" s="18" t="s">
        <v>14</v>
      </c>
      <c r="I44" s="18" t="s">
        <v>55</v>
      </c>
      <c r="J44" s="18" t="s">
        <v>35</v>
      </c>
    </row>
    <row r="45" spans="1:10">
      <c r="A45" s="17">
        <v>43</v>
      </c>
      <c r="B45" s="12">
        <v>1020414746</v>
      </c>
      <c r="C45" s="13" t="s">
        <v>78</v>
      </c>
      <c r="D45" s="17">
        <v>34</v>
      </c>
      <c r="E45" s="20" t="s">
        <v>18</v>
      </c>
      <c r="F45" s="17">
        <v>2</v>
      </c>
      <c r="G45" s="13" t="s">
        <v>22</v>
      </c>
      <c r="H45" s="18" t="s">
        <v>14</v>
      </c>
      <c r="I45" s="18" t="s">
        <v>34</v>
      </c>
      <c r="J45" s="18" t="s">
        <v>35</v>
      </c>
    </row>
    <row r="46" spans="1:10">
      <c r="A46" s="17">
        <v>44</v>
      </c>
      <c r="B46" s="12">
        <v>32554117</v>
      </c>
      <c r="C46" s="13" t="s">
        <v>79</v>
      </c>
      <c r="D46" s="17">
        <v>46</v>
      </c>
      <c r="E46" s="20" t="s">
        <v>18</v>
      </c>
      <c r="F46" s="17">
        <v>2</v>
      </c>
      <c r="G46" s="13" t="s">
        <v>38</v>
      </c>
      <c r="H46" s="18" t="s">
        <v>14</v>
      </c>
      <c r="I46" s="18" t="s">
        <v>80</v>
      </c>
      <c r="J46" s="18" t="s">
        <v>16</v>
      </c>
    </row>
    <row r="47" spans="1:10">
      <c r="A47" s="17">
        <v>45</v>
      </c>
      <c r="B47" s="12">
        <v>1036605331</v>
      </c>
      <c r="C47" s="13" t="s">
        <v>81</v>
      </c>
      <c r="D47" s="17">
        <v>29</v>
      </c>
      <c r="E47" s="20" t="s">
        <v>18</v>
      </c>
      <c r="F47" s="17">
        <v>2</v>
      </c>
      <c r="G47" s="13" t="s">
        <v>13</v>
      </c>
      <c r="H47" s="18" t="s">
        <v>20</v>
      </c>
      <c r="I47" s="18" t="s">
        <v>55</v>
      </c>
      <c r="J47" s="18" t="s">
        <v>48</v>
      </c>
    </row>
    <row r="48" spans="1:10">
      <c r="A48" s="17">
        <v>46</v>
      </c>
      <c r="B48" s="12">
        <v>1128385654</v>
      </c>
      <c r="C48" s="13" t="s">
        <v>82</v>
      </c>
      <c r="D48" s="17">
        <v>36</v>
      </c>
      <c r="E48" s="20" t="s">
        <v>18</v>
      </c>
      <c r="F48" s="17">
        <v>2</v>
      </c>
      <c r="G48" s="13" t="s">
        <v>19</v>
      </c>
      <c r="H48" s="18" t="s">
        <v>14</v>
      </c>
      <c r="I48" s="18" t="s">
        <v>34</v>
      </c>
      <c r="J48" s="18" t="s">
        <v>16</v>
      </c>
    </row>
    <row r="49" spans="1:10">
      <c r="A49" s="17">
        <v>47</v>
      </c>
      <c r="B49" s="12">
        <v>98602840</v>
      </c>
      <c r="C49" s="13" t="s">
        <v>83</v>
      </c>
      <c r="D49" s="17">
        <v>58</v>
      </c>
      <c r="E49" s="20" t="s">
        <v>12</v>
      </c>
      <c r="F49" s="17">
        <v>3</v>
      </c>
      <c r="G49" s="13" t="s">
        <v>29</v>
      </c>
      <c r="H49" s="18" t="s">
        <v>14</v>
      </c>
      <c r="I49" s="18" t="s">
        <v>55</v>
      </c>
      <c r="J49" s="18" t="s">
        <v>16</v>
      </c>
    </row>
    <row r="50" spans="1:10">
      <c r="A50" s="17">
        <v>48</v>
      </c>
      <c r="B50" s="12">
        <v>14565821</v>
      </c>
      <c r="C50" s="13" t="s">
        <v>84</v>
      </c>
      <c r="D50" s="17">
        <v>70</v>
      </c>
      <c r="E50" s="20" t="s">
        <v>12</v>
      </c>
      <c r="F50" s="17">
        <v>4</v>
      </c>
      <c r="G50" s="13" t="s">
        <v>19</v>
      </c>
      <c r="H50" s="18" t="s">
        <v>23</v>
      </c>
      <c r="I50" s="18" t="s">
        <v>34</v>
      </c>
      <c r="J50" s="18" t="s">
        <v>16</v>
      </c>
    </row>
    <row r="51" spans="1:10">
      <c r="A51" s="17">
        <v>49</v>
      </c>
      <c r="B51" s="12">
        <v>1127864987</v>
      </c>
      <c r="C51" s="13" t="s">
        <v>85</v>
      </c>
      <c r="D51" s="17">
        <v>23</v>
      </c>
      <c r="E51" s="20" t="s">
        <v>12</v>
      </c>
      <c r="F51" s="17">
        <v>3</v>
      </c>
      <c r="G51" s="13" t="s">
        <v>22</v>
      </c>
      <c r="H51" s="18" t="s">
        <v>14</v>
      </c>
      <c r="I51" s="18" t="s">
        <v>34</v>
      </c>
      <c r="J51" s="18" t="s">
        <v>16</v>
      </c>
    </row>
    <row r="52" spans="1:10">
      <c r="A52" s="17">
        <v>50</v>
      </c>
      <c r="B52" s="12">
        <v>21580611</v>
      </c>
      <c r="C52" s="13" t="s">
        <v>86</v>
      </c>
      <c r="D52" s="17">
        <v>38</v>
      </c>
      <c r="E52" s="20" t="s">
        <v>18</v>
      </c>
      <c r="F52" s="17">
        <v>4</v>
      </c>
      <c r="G52" s="13" t="s">
        <v>22</v>
      </c>
      <c r="H52" s="18" t="s">
        <v>23</v>
      </c>
      <c r="I52" s="18" t="s">
        <v>24</v>
      </c>
      <c r="J52" s="18" t="s">
        <v>16</v>
      </c>
    </row>
    <row r="53" spans="1:10">
      <c r="A53" s="17">
        <v>51</v>
      </c>
      <c r="B53" s="12">
        <v>1112214623</v>
      </c>
      <c r="C53" s="13" t="s">
        <v>87</v>
      </c>
      <c r="D53" s="17">
        <v>21</v>
      </c>
      <c r="E53" s="20" t="s">
        <v>18</v>
      </c>
      <c r="F53" s="17">
        <v>3</v>
      </c>
      <c r="G53" s="13" t="s">
        <v>38</v>
      </c>
      <c r="H53" s="18" t="s">
        <v>14</v>
      </c>
      <c r="I53" s="18" t="s">
        <v>34</v>
      </c>
      <c r="J53" s="18" t="s">
        <v>16</v>
      </c>
    </row>
    <row r="54" spans="1:10">
      <c r="A54" s="17">
        <v>52</v>
      </c>
      <c r="B54" s="12">
        <v>1128555226</v>
      </c>
      <c r="C54" s="13" t="s">
        <v>88</v>
      </c>
      <c r="D54" s="17">
        <v>25</v>
      </c>
      <c r="E54" s="20" t="s">
        <v>18</v>
      </c>
      <c r="F54" s="17">
        <v>3</v>
      </c>
      <c r="G54" s="13" t="s">
        <v>38</v>
      </c>
      <c r="H54" s="18" t="s">
        <v>20</v>
      </c>
      <c r="I54" s="18" t="s">
        <v>34</v>
      </c>
      <c r="J54" s="18" t="s">
        <v>16</v>
      </c>
    </row>
    <row r="55" spans="1:10">
      <c r="A55" s="17">
        <v>53</v>
      </c>
      <c r="B55" s="12">
        <v>43942623</v>
      </c>
      <c r="C55" s="13" t="s">
        <v>89</v>
      </c>
      <c r="D55" s="17">
        <v>45</v>
      </c>
      <c r="E55" s="20" t="s">
        <v>18</v>
      </c>
      <c r="F55" s="17">
        <v>3</v>
      </c>
      <c r="G55" s="13" t="s">
        <v>29</v>
      </c>
      <c r="H55" s="18" t="s">
        <v>14</v>
      </c>
      <c r="I55" s="18" t="s">
        <v>34</v>
      </c>
      <c r="J55" s="18" t="s">
        <v>16</v>
      </c>
    </row>
    <row r="56" spans="1:10">
      <c r="A56" s="17">
        <v>54</v>
      </c>
      <c r="B56" s="12">
        <v>1035481741</v>
      </c>
      <c r="C56" s="13" t="s">
        <v>90</v>
      </c>
      <c r="D56" s="17">
        <v>32</v>
      </c>
      <c r="E56" s="20" t="s">
        <v>18</v>
      </c>
      <c r="F56" s="17">
        <v>3</v>
      </c>
      <c r="G56" s="13" t="s">
        <v>19</v>
      </c>
      <c r="H56" s="18" t="s">
        <v>14</v>
      </c>
      <c r="I56" s="18" t="s">
        <v>34</v>
      </c>
      <c r="J56" s="18" t="s">
        <v>48</v>
      </c>
    </row>
    <row r="57" spans="1:10">
      <c r="A57" s="17">
        <v>55</v>
      </c>
      <c r="B57" s="12">
        <v>1128596333</v>
      </c>
      <c r="C57" s="13" t="s">
        <v>91</v>
      </c>
      <c r="D57" s="17">
        <v>32</v>
      </c>
      <c r="E57" s="20" t="s">
        <v>12</v>
      </c>
      <c r="F57" s="17">
        <v>3</v>
      </c>
      <c r="G57" s="13" t="s">
        <v>42</v>
      </c>
      <c r="H57" s="18" t="s">
        <v>14</v>
      </c>
      <c r="I57" s="18" t="s">
        <v>55</v>
      </c>
      <c r="J57" s="18" t="s">
        <v>48</v>
      </c>
    </row>
    <row r="58" spans="1:10">
      <c r="A58" s="17">
        <v>56</v>
      </c>
      <c r="B58" s="12">
        <v>1010129166</v>
      </c>
      <c r="C58" s="15" t="s">
        <v>92</v>
      </c>
      <c r="D58" s="17">
        <v>24</v>
      </c>
      <c r="E58" s="20" t="s">
        <v>18</v>
      </c>
      <c r="F58" s="17">
        <v>2</v>
      </c>
      <c r="G58" s="13" t="s">
        <v>42</v>
      </c>
      <c r="H58" s="18" t="s">
        <v>20</v>
      </c>
      <c r="I58" s="18" t="s">
        <v>45</v>
      </c>
      <c r="J58" s="18" t="s">
        <v>48</v>
      </c>
    </row>
    <row r="59" spans="1:10">
      <c r="A59" s="17">
        <v>57</v>
      </c>
      <c r="B59" s="12">
        <v>1152194248</v>
      </c>
      <c r="C59" s="15" t="s">
        <v>93</v>
      </c>
      <c r="D59" s="17">
        <v>25</v>
      </c>
      <c r="E59" s="20" t="s">
        <v>18</v>
      </c>
      <c r="F59" s="17">
        <v>2</v>
      </c>
      <c r="G59" s="13" t="s">
        <v>22</v>
      </c>
      <c r="H59" s="18" t="s">
        <v>20</v>
      </c>
      <c r="I59" s="18" t="s">
        <v>47</v>
      </c>
      <c r="J59" s="18" t="s">
        <v>16</v>
      </c>
    </row>
    <row r="60" spans="1:10">
      <c r="A60" s="17">
        <v>58</v>
      </c>
      <c r="B60" s="12">
        <v>1010164735</v>
      </c>
      <c r="C60" s="15" t="s">
        <v>94</v>
      </c>
      <c r="D60" s="17">
        <v>24</v>
      </c>
      <c r="E60" s="20" t="s">
        <v>12</v>
      </c>
      <c r="F60" s="17">
        <v>2</v>
      </c>
      <c r="G60" s="13" t="s">
        <v>42</v>
      </c>
      <c r="H60" s="18" t="s">
        <v>20</v>
      </c>
      <c r="I60" s="18" t="s">
        <v>45</v>
      </c>
      <c r="J60" s="18" t="s">
        <v>48</v>
      </c>
    </row>
    <row r="61" spans="1:10">
      <c r="A61" s="17">
        <v>59</v>
      </c>
      <c r="B61" s="12">
        <v>1023801764</v>
      </c>
      <c r="C61" s="15" t="s">
        <v>95</v>
      </c>
      <c r="D61" s="17">
        <v>22</v>
      </c>
      <c r="E61" s="20" t="s">
        <v>18</v>
      </c>
      <c r="F61" s="17">
        <v>4</v>
      </c>
      <c r="G61" s="13" t="s">
        <v>38</v>
      </c>
      <c r="H61" s="18" t="s">
        <v>14</v>
      </c>
      <c r="I61" s="18" t="s">
        <v>30</v>
      </c>
      <c r="J61" s="18" t="s">
        <v>48</v>
      </c>
    </row>
    <row r="62" spans="1:10">
      <c r="A62" s="17">
        <v>60</v>
      </c>
      <c r="B62" s="12">
        <v>98506491</v>
      </c>
      <c r="C62" s="15" t="s">
        <v>96</v>
      </c>
      <c r="D62" s="17">
        <v>44</v>
      </c>
      <c r="E62" s="20" t="s">
        <v>12</v>
      </c>
      <c r="F62" s="17">
        <v>5</v>
      </c>
      <c r="G62" s="13" t="s">
        <v>29</v>
      </c>
      <c r="H62" s="18" t="s">
        <v>23</v>
      </c>
      <c r="I62" s="18" t="s">
        <v>39</v>
      </c>
      <c r="J62" s="18" t="s">
        <v>16</v>
      </c>
    </row>
    <row r="63" spans="1:10">
      <c r="A63" s="17">
        <v>61</v>
      </c>
      <c r="B63" s="12">
        <v>1088243207</v>
      </c>
      <c r="C63" s="15" t="s">
        <v>97</v>
      </c>
      <c r="D63" s="17">
        <v>31</v>
      </c>
      <c r="E63" s="20" t="s">
        <v>18</v>
      </c>
      <c r="F63" s="17">
        <v>3</v>
      </c>
      <c r="G63" s="13" t="s">
        <v>19</v>
      </c>
      <c r="H63" s="18" t="s">
        <v>14</v>
      </c>
      <c r="I63" s="18" t="s">
        <v>34</v>
      </c>
      <c r="J63" s="18" t="s">
        <v>48</v>
      </c>
    </row>
    <row r="64" spans="1:10">
      <c r="A64" s="17">
        <v>62</v>
      </c>
      <c r="B64" s="12">
        <v>1128416704</v>
      </c>
      <c r="C64" s="15" t="s">
        <v>98</v>
      </c>
      <c r="D64" s="17">
        <v>28</v>
      </c>
      <c r="E64" s="20" t="s">
        <v>18</v>
      </c>
      <c r="F64" s="17">
        <v>4</v>
      </c>
      <c r="G64" s="13" t="s">
        <v>42</v>
      </c>
      <c r="H64" s="18" t="s">
        <v>20</v>
      </c>
      <c r="I64" s="18" t="s">
        <v>34</v>
      </c>
      <c r="J64" s="18" t="s">
        <v>16</v>
      </c>
    </row>
    <row r="65" spans="1:10">
      <c r="A65" s="17">
        <v>63</v>
      </c>
      <c r="B65" s="12">
        <v>1020444320</v>
      </c>
      <c r="C65" s="15" t="s">
        <v>99</v>
      </c>
      <c r="D65" s="17">
        <v>26</v>
      </c>
      <c r="E65" s="20" t="s">
        <v>18</v>
      </c>
      <c r="F65" s="17">
        <v>4</v>
      </c>
      <c r="G65" s="13" t="s">
        <v>42</v>
      </c>
      <c r="H65" s="18" t="s">
        <v>20</v>
      </c>
      <c r="I65" s="18" t="s">
        <v>34</v>
      </c>
      <c r="J65" s="18" t="s">
        <v>16</v>
      </c>
    </row>
    <row r="66" spans="1:10">
      <c r="A66" s="17">
        <v>64</v>
      </c>
      <c r="B66" s="12">
        <v>1020400738</v>
      </c>
      <c r="C66" s="15" t="s">
        <v>100</v>
      </c>
      <c r="D66" s="17">
        <v>29</v>
      </c>
      <c r="E66" s="20" t="s">
        <v>18</v>
      </c>
      <c r="F66" s="17">
        <v>4</v>
      </c>
      <c r="G66" s="13" t="s">
        <v>19</v>
      </c>
      <c r="H66" s="18" t="s">
        <v>14</v>
      </c>
      <c r="I66" s="18" t="s">
        <v>34</v>
      </c>
      <c r="J66" s="18" t="s">
        <v>16</v>
      </c>
    </row>
    <row r="67" spans="1:10">
      <c r="A67" s="17">
        <v>65</v>
      </c>
      <c r="B67" s="12">
        <v>71331174</v>
      </c>
      <c r="C67" s="15" t="s">
        <v>101</v>
      </c>
      <c r="D67" s="17">
        <v>66</v>
      </c>
      <c r="E67" s="20" t="s">
        <v>12</v>
      </c>
      <c r="F67" s="17">
        <v>3</v>
      </c>
      <c r="G67" s="13" t="s">
        <v>29</v>
      </c>
      <c r="H67" s="18" t="s">
        <v>14</v>
      </c>
      <c r="I67" s="18" t="s">
        <v>24</v>
      </c>
      <c r="J67" s="18" t="s">
        <v>48</v>
      </c>
    </row>
    <row r="68" spans="1:10">
      <c r="A68" s="17">
        <v>66</v>
      </c>
      <c r="B68" s="12">
        <v>1035862488</v>
      </c>
      <c r="C68" s="15" t="s">
        <v>102</v>
      </c>
      <c r="D68" s="17">
        <v>28</v>
      </c>
      <c r="E68" s="20" t="s">
        <v>18</v>
      </c>
      <c r="F68" s="17">
        <v>3</v>
      </c>
      <c r="G68" s="13" t="s">
        <v>38</v>
      </c>
      <c r="H68" s="18" t="s">
        <v>14</v>
      </c>
      <c r="I68" s="18" t="s">
        <v>55</v>
      </c>
      <c r="J68" s="18" t="s">
        <v>16</v>
      </c>
    </row>
    <row r="69" spans="1:10">
      <c r="A69" s="17">
        <v>67</v>
      </c>
      <c r="B69" s="12">
        <v>1077467451</v>
      </c>
      <c r="C69" s="15" t="s">
        <v>103</v>
      </c>
      <c r="D69" s="17">
        <v>22</v>
      </c>
      <c r="E69" s="20" t="s">
        <v>18</v>
      </c>
      <c r="F69" s="17">
        <v>3</v>
      </c>
      <c r="G69" s="13" t="s">
        <v>42</v>
      </c>
      <c r="H69" s="18" t="s">
        <v>20</v>
      </c>
      <c r="I69" s="18" t="s">
        <v>45</v>
      </c>
      <c r="J69" s="18" t="s">
        <v>27</v>
      </c>
    </row>
    <row r="70" spans="1:10">
      <c r="A70" s="17">
        <v>68</v>
      </c>
      <c r="B70" s="12">
        <v>1125780380</v>
      </c>
      <c r="C70" s="15" t="s">
        <v>104</v>
      </c>
      <c r="D70" s="17">
        <v>25</v>
      </c>
      <c r="E70" s="20" t="s">
        <v>18</v>
      </c>
      <c r="F70" s="17">
        <v>3</v>
      </c>
      <c r="G70" s="13" t="s">
        <v>42</v>
      </c>
      <c r="H70" s="18" t="s">
        <v>20</v>
      </c>
      <c r="I70" s="18" t="s">
        <v>39</v>
      </c>
      <c r="J70" s="18" t="s">
        <v>48</v>
      </c>
    </row>
    <row r="71" spans="1:10">
      <c r="A71" s="17">
        <v>69</v>
      </c>
      <c r="B71" s="12">
        <v>1017271588</v>
      </c>
      <c r="C71" s="15" t="s">
        <v>105</v>
      </c>
      <c r="D71" s="17">
        <v>29</v>
      </c>
      <c r="E71" s="20" t="s">
        <v>18</v>
      </c>
      <c r="F71" s="17">
        <v>4</v>
      </c>
      <c r="G71" s="13" t="s">
        <v>29</v>
      </c>
      <c r="H71" s="18" t="s">
        <v>23</v>
      </c>
      <c r="I71" s="18" t="s">
        <v>45</v>
      </c>
      <c r="J71" s="18" t="s">
        <v>16</v>
      </c>
    </row>
    <row r="72" spans="1:10" ht="15.75" thickBot="1">
      <c r="G72" s="3"/>
    </row>
    <row r="73" spans="1:10">
      <c r="C73" s="67" t="s">
        <v>106</v>
      </c>
      <c r="D73" s="67"/>
      <c r="E73" s="3"/>
      <c r="F73" s="7"/>
      <c r="I73"/>
      <c r="J73"/>
    </row>
    <row r="74" spans="1:10">
      <c r="C74"/>
      <c r="D74"/>
      <c r="E74" s="7"/>
      <c r="F74" s="7"/>
      <c r="I74"/>
      <c r="J74"/>
    </row>
    <row r="75" spans="1:10">
      <c r="C75" t="s">
        <v>107</v>
      </c>
      <c r="D75">
        <v>36.043478260869563</v>
      </c>
      <c r="E75" s="7"/>
      <c r="F75" s="7"/>
      <c r="I75"/>
      <c r="J75"/>
    </row>
    <row r="76" spans="1:10">
      <c r="C76" t="s">
        <v>108</v>
      </c>
      <c r="D76">
        <v>1.6624116335326351</v>
      </c>
      <c r="E76" s="7"/>
      <c r="F76" s="7"/>
      <c r="I76"/>
      <c r="J76"/>
    </row>
    <row r="77" spans="1:10">
      <c r="C77" t="s">
        <v>109</v>
      </c>
      <c r="D77">
        <v>30</v>
      </c>
      <c r="E77" s="7"/>
      <c r="F77" s="7"/>
      <c r="I77"/>
      <c r="J77"/>
    </row>
    <row r="78" spans="1:10">
      <c r="C78" t="s">
        <v>110</v>
      </c>
      <c r="D78">
        <v>25</v>
      </c>
      <c r="E78" s="7"/>
      <c r="F78" s="7"/>
      <c r="I78"/>
      <c r="J78"/>
    </row>
    <row r="79" spans="1:10">
      <c r="C79" t="s">
        <v>111</v>
      </c>
      <c r="D79">
        <v>13.809028145094805</v>
      </c>
      <c r="E79" s="7"/>
      <c r="F79" s="7"/>
      <c r="I79"/>
      <c r="J79"/>
    </row>
    <row r="80" spans="1:10">
      <c r="C80" t="s">
        <v>112</v>
      </c>
      <c r="D80">
        <v>190.68925831202046</v>
      </c>
      <c r="E80" s="7"/>
      <c r="F80" s="7"/>
      <c r="I80"/>
      <c r="J80"/>
    </row>
    <row r="81" spans="3:10">
      <c r="C81" t="s">
        <v>113</v>
      </c>
      <c r="D81">
        <v>-0.31515556439657599</v>
      </c>
      <c r="E81" s="7"/>
      <c r="F81" s="7"/>
      <c r="I81"/>
      <c r="J81"/>
    </row>
    <row r="82" spans="3:10">
      <c r="C82" t="s">
        <v>114</v>
      </c>
      <c r="D82">
        <v>0.88285446408744672</v>
      </c>
      <c r="E82" s="7"/>
      <c r="F82" s="7"/>
      <c r="I82"/>
      <c r="J82"/>
    </row>
    <row r="83" spans="3:10">
      <c r="C83" t="s">
        <v>115</v>
      </c>
      <c r="D83">
        <v>50</v>
      </c>
      <c r="E83" s="7"/>
      <c r="F83" s="7"/>
      <c r="I83"/>
      <c r="J83"/>
    </row>
    <row r="84" spans="3:10">
      <c r="C84" t="s">
        <v>116</v>
      </c>
      <c r="D84">
        <v>20</v>
      </c>
      <c r="E84" s="7"/>
      <c r="F84" s="7"/>
      <c r="I84"/>
      <c r="J84"/>
    </row>
    <row r="85" spans="3:10">
      <c r="C85" t="s">
        <v>117</v>
      </c>
      <c r="D85">
        <v>70</v>
      </c>
      <c r="E85" s="7"/>
      <c r="F85" s="7"/>
      <c r="I85"/>
      <c r="J85"/>
    </row>
    <row r="86" spans="3:10">
      <c r="C86" t="s">
        <v>118</v>
      </c>
      <c r="D86">
        <v>2487</v>
      </c>
      <c r="E86" s="7"/>
      <c r="F86" s="7"/>
      <c r="I86"/>
      <c r="J86"/>
    </row>
    <row r="87" spans="3:10" ht="15.75" thickBot="1">
      <c r="C87" s="66" t="s">
        <v>119</v>
      </c>
      <c r="D87" s="66">
        <v>69</v>
      </c>
      <c r="E87" s="7"/>
      <c r="F87" s="7"/>
      <c r="I87"/>
      <c r="J87"/>
    </row>
    <row r="88" spans="3:10">
      <c r="C88" s="19"/>
      <c r="D88" s="6">
        <v>0</v>
      </c>
      <c r="E88" s="7"/>
      <c r="F88" s="7"/>
      <c r="I88"/>
      <c r="J88"/>
    </row>
    <row r="89" spans="3:10">
      <c r="C89" s="19"/>
      <c r="E89" s="7"/>
      <c r="F89" s="7"/>
      <c r="I89"/>
      <c r="J89"/>
    </row>
  </sheetData>
  <mergeCells count="1">
    <mergeCell ref="A1:J1"/>
  </mergeCells>
  <hyperlinks>
    <hyperlink ref="G3" r:id="rId1" display="https://concepto.de/literatura/" xr:uid="{E9AF3F25-64E5-45E7-B92F-42BBE70135EE}"/>
    <hyperlink ref="G6" r:id="rId2" display="https://www.sanborns.com.mx/c/libros/calculo/" xr:uid="{B5F095BD-B0FC-4F05-911A-6D603451A385}"/>
    <hyperlink ref="G17" r:id="rId3" display="https://concepto.de/literatura/" xr:uid="{DD94E48F-26A9-4E71-A98F-CBEE8D55FD9C}"/>
    <hyperlink ref="G20" r:id="rId4" display="https://www.sanborns.com.mx/c/libros/calculo/" xr:uid="{653B36E7-E679-479F-AC52-A5AD536CFE90}"/>
    <hyperlink ref="G31" r:id="rId5" location="elementor-toc__heading-anchor-12" display="https://editatulibro.net/generos-literarios/ - elementor-toc__heading-anchor-12" xr:uid="{99467708-5CDA-4AEC-878D-CB829249C689}"/>
    <hyperlink ref="G32" r:id="rId6" display="https://concepto.de/literatura/" xr:uid="{46CFDB03-9C1C-4774-ADE1-C9F2541FC517}"/>
    <hyperlink ref="G35" r:id="rId7" display="https://www.sanborns.com.mx/c/libros/calculo/" xr:uid="{74F38A72-9D3C-42E5-B273-1C335F3B81B2}"/>
    <hyperlink ref="G46" r:id="rId8" location="elementor-toc__heading-anchor-12" display="https://editatulibro.net/generos-literarios/ - elementor-toc__heading-anchor-12" xr:uid="{F595F004-5D2E-4A14-BCD7-89F293F260A4}"/>
    <hyperlink ref="G47" r:id="rId9" display="https://concepto.de/literatura/" xr:uid="{B0E99784-4E58-44DF-8613-595CFC94858A}"/>
    <hyperlink ref="G50" r:id="rId10" display="https://www.sanborns.com.mx/c/libros/calculo/" xr:uid="{C0FF2944-7886-4B73-9025-FEDCDF0E508D}"/>
    <hyperlink ref="G61" r:id="rId11" location="elementor-toc__heading-anchor-12" display="https://editatulibro.net/generos-literarios/ - elementor-toc__heading-anchor-12" xr:uid="{54D63838-DBAE-4E0A-B755-BB0235F38879}"/>
    <hyperlink ref="G68" r:id="rId12" location="elementor-toc__heading-anchor-12" display="https://editatulibro.net/generos-literarios/ - elementor-toc__heading-anchor-12" xr:uid="{F4A0998A-F054-4263-9161-A9D194DEC69A}"/>
    <hyperlink ref="G4" r:id="rId13" display="https://www.sanborns.com.mx/c/libros/calculo/" xr:uid="{6DCB0797-3BD7-4FD7-9457-946A63DE6CBA}"/>
    <hyperlink ref="G23" r:id="rId14" display="https://www.sanborns.com.mx/c/libros/calculo/" xr:uid="{DD06C59D-5443-41B1-A7E1-5B6CA13532EB}"/>
    <hyperlink ref="G42" r:id="rId15" display="https://www.sanborns.com.mx/c/libros/calculo/" xr:uid="{9AD47074-01C9-4DD0-9899-50C58A0BCB75}"/>
    <hyperlink ref="G66" r:id="rId16" display="https://www.sanborns.com.mx/c/libros/calculo/" xr:uid="{BB5F2EC1-FCB2-4027-89C2-BE74ADA00D5D}"/>
    <hyperlink ref="G18" r:id="rId17" location="elementor-toc__heading-anchor-12" display="https://editatulibro.net/generos-literarios/ - elementor-toc__heading-anchor-12" xr:uid="{E51895CC-FC00-40EC-AB69-C75C18E2DB3F}"/>
    <hyperlink ref="G38" r:id="rId18" location="elementor-toc__heading-anchor-12" display="https://editatulibro.net/generos-literarios/ - elementor-toc__heading-anchor-12" xr:uid="{FBED4B3F-6C51-4DC7-881F-0F528D6B708B}"/>
    <hyperlink ref="G53" r:id="rId19" location="elementor-toc__heading-anchor-12" display="https://editatulibro.net/generos-literarios/ - elementor-toc__heading-anchor-12" xr:uid="{16055BB2-E37F-4DFB-93DD-08C4AD1C0B55}"/>
    <hyperlink ref="G54" r:id="rId20" location="elementor-toc__heading-anchor-12" display="https://editatulibro.net/generos-literarios/ - elementor-toc__heading-anchor-12" xr:uid="{39EE631E-CB91-4CDF-977A-A800F6F7C1C6}"/>
    <hyperlink ref="G63" r:id="rId21" display="https://www.sanborns.com.mx/c/libros/calculo/" xr:uid="{8187BA9D-5C6B-4EF0-B787-F1DE8BCE62CE}"/>
    <hyperlink ref="G56" r:id="rId22" display="https://www.sanborns.com.mx/c/libros/calculo/" xr:uid="{37450856-3938-4B99-97E4-A8A4E8644C89}"/>
    <hyperlink ref="G44" r:id="rId23" display="https://www.sanborns.com.mx/c/libros/calculo/" xr:uid="{E028EB40-FB04-4053-B4C8-086B269159CB}"/>
    <hyperlink ref="G34" r:id="rId24" display="https://concepto.de/literatura/" xr:uid="{6A4C1CB8-A073-42F6-8309-2B4926C367B8}"/>
    <hyperlink ref="G26" r:id="rId25" display="https://concepto.de/literatura/" xr:uid="{7C1F2BE2-A227-4552-9B12-39A4322F8377}"/>
    <hyperlink ref="G19" r:id="rId26" display="https://concepto.de/literatura/" xr:uid="{75BC6280-FE0E-43F7-B95F-4099F06176FE}"/>
    <hyperlink ref="G10" r:id="rId27" display="https://www.sanborns.com.mx/c/libros/calculo/" xr:uid="{369C3E98-B849-4922-8E86-57AC20640FFE}"/>
    <hyperlink ref="G13" r:id="rId28" display="https://www.sanborns.com.mx/c/libros/calculo/" xr:uid="{3071E0A3-CF7C-49A1-9CBD-09EA2BA47C0F}"/>
    <hyperlink ref="G16" r:id="rId29" display="https://www.sanborns.com.mx/c/libros/calculo/" xr:uid="{598FF090-5736-44AC-8C56-91554A25AFAA}"/>
    <hyperlink ref="G48" r:id="rId30" display="https://www.sanborns.com.mx/c/libros/calculo/" xr:uid="{77D9BCDA-8278-413A-9022-281E23B9EB55}"/>
    <hyperlink ref="G39" r:id="rId31" display="https://concepto.de/literatura/" xr:uid="{9875519F-1490-406D-A9DF-4B77B05FABC6}"/>
    <hyperlink ref="G12" r:id="rId32" location="elementor-toc__heading-anchor-12" display="https://editatulibro.net/generos-literarios/ - elementor-toc__heading-anchor-12" xr:uid="{0821787D-2801-468F-A8AA-939AAD322030}"/>
    <hyperlink ref="G24" r:id="rId33" location="elementor-toc__heading-anchor-12" display="https://editatulibro.net/generos-literarios/ - elementor-toc__heading-anchor-12" xr:uid="{43796535-900F-4E75-B05D-2CC1B8A04C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381C-8F8D-422B-B840-009E40ADEE92}">
  <dimension ref="A1:J31"/>
  <sheetViews>
    <sheetView workbookViewId="0">
      <selection activeCell="D28" sqref="D28:D29"/>
    </sheetView>
  </sheetViews>
  <sheetFormatPr defaultColWidth="11.42578125" defaultRowHeight="15"/>
  <cols>
    <col min="1" max="1" width="7" customWidth="1"/>
    <col min="2" max="2" width="13.7109375" customWidth="1"/>
    <col min="3" max="3" width="32" customWidth="1"/>
    <col min="7" max="7" width="30.5703125" customWidth="1"/>
    <col min="8" max="8" width="19.140625" customWidth="1"/>
    <col min="9" max="9" width="23.42578125" customWidth="1"/>
    <col min="10" max="10" width="22.140625" customWidth="1"/>
  </cols>
  <sheetData>
    <row r="1" spans="1:10">
      <c r="A1" s="41" t="s">
        <v>1</v>
      </c>
      <c r="B1" s="42" t="s">
        <v>2</v>
      </c>
      <c r="C1" s="43" t="s">
        <v>3</v>
      </c>
      <c r="D1" s="44" t="s">
        <v>4</v>
      </c>
      <c r="E1" s="42" t="s">
        <v>5</v>
      </c>
      <c r="F1" s="44" t="s">
        <v>6</v>
      </c>
      <c r="G1" s="43" t="s">
        <v>7</v>
      </c>
      <c r="H1" s="44" t="s">
        <v>8</v>
      </c>
      <c r="I1" s="44" t="s">
        <v>9</v>
      </c>
      <c r="J1" s="45" t="s">
        <v>10</v>
      </c>
    </row>
    <row r="2" spans="1:10">
      <c r="A2" s="39">
        <v>14</v>
      </c>
      <c r="B2" s="12">
        <v>1036589741</v>
      </c>
      <c r="C2" s="13" t="s">
        <v>54</v>
      </c>
      <c r="D2" s="17">
        <v>20</v>
      </c>
      <c r="E2" s="20" t="s">
        <v>12</v>
      </c>
      <c r="F2" s="17">
        <v>2</v>
      </c>
      <c r="G2" s="13" t="s">
        <v>19</v>
      </c>
      <c r="H2" s="18" t="s">
        <v>20</v>
      </c>
      <c r="I2" s="18" t="s">
        <v>55</v>
      </c>
      <c r="J2" s="40" t="s">
        <v>48</v>
      </c>
    </row>
    <row r="3" spans="1:10">
      <c r="A3" s="39">
        <v>13</v>
      </c>
      <c r="B3" s="12">
        <v>1130556987</v>
      </c>
      <c r="C3" s="13" t="s">
        <v>53</v>
      </c>
      <c r="D3" s="17">
        <v>22</v>
      </c>
      <c r="E3" s="20" t="s">
        <v>12</v>
      </c>
      <c r="F3" s="17">
        <v>3</v>
      </c>
      <c r="G3" s="13" t="s">
        <v>22</v>
      </c>
      <c r="H3" s="18" t="s">
        <v>20</v>
      </c>
      <c r="I3" s="18" t="s">
        <v>15</v>
      </c>
      <c r="J3" s="40" t="s">
        <v>16</v>
      </c>
    </row>
    <row r="4" spans="1:10">
      <c r="A4" s="39">
        <v>21</v>
      </c>
      <c r="B4" s="12">
        <v>1023801764</v>
      </c>
      <c r="C4" s="15" t="s">
        <v>95</v>
      </c>
      <c r="D4" s="17">
        <v>22</v>
      </c>
      <c r="E4" s="20" t="s">
        <v>18</v>
      </c>
      <c r="F4" s="17">
        <v>4</v>
      </c>
      <c r="G4" s="13" t="s">
        <v>38</v>
      </c>
      <c r="H4" s="18" t="s">
        <v>14</v>
      </c>
      <c r="I4" s="18" t="s">
        <v>30</v>
      </c>
      <c r="J4" s="40" t="s">
        <v>48</v>
      </c>
    </row>
    <row r="5" spans="1:10">
      <c r="A5" s="39">
        <v>28</v>
      </c>
      <c r="B5" s="12">
        <v>1077467451</v>
      </c>
      <c r="C5" s="15" t="s">
        <v>103</v>
      </c>
      <c r="D5" s="17">
        <v>22</v>
      </c>
      <c r="E5" s="20" t="s">
        <v>18</v>
      </c>
      <c r="F5" s="17">
        <v>3</v>
      </c>
      <c r="G5" s="13" t="s">
        <v>42</v>
      </c>
      <c r="H5" s="18" t="s">
        <v>20</v>
      </c>
      <c r="I5" s="18" t="s">
        <v>45</v>
      </c>
      <c r="J5" s="40" t="s">
        <v>27</v>
      </c>
    </row>
    <row r="6" spans="1:10">
      <c r="A6" s="39">
        <v>8</v>
      </c>
      <c r="B6" s="12">
        <v>1128452249</v>
      </c>
      <c r="C6" s="13" t="s">
        <v>46</v>
      </c>
      <c r="D6" s="17">
        <v>23</v>
      </c>
      <c r="E6" s="20" t="s">
        <v>18</v>
      </c>
      <c r="F6" s="17">
        <v>3</v>
      </c>
      <c r="G6" s="13" t="s">
        <v>13</v>
      </c>
      <c r="H6" s="18" t="s">
        <v>20</v>
      </c>
      <c r="I6" s="18" t="s">
        <v>47</v>
      </c>
      <c r="J6" s="40" t="s">
        <v>48</v>
      </c>
    </row>
    <row r="7" spans="1:10">
      <c r="A7" s="39">
        <v>9</v>
      </c>
      <c r="B7" s="12">
        <v>1017271588</v>
      </c>
      <c r="C7" s="13" t="s">
        <v>49</v>
      </c>
      <c r="D7" s="17">
        <v>23</v>
      </c>
      <c r="E7" s="20" t="s">
        <v>18</v>
      </c>
      <c r="F7" s="17">
        <v>3</v>
      </c>
      <c r="G7" s="13" t="s">
        <v>38</v>
      </c>
      <c r="H7" s="18" t="s">
        <v>20</v>
      </c>
      <c r="I7" s="18" t="s">
        <v>47</v>
      </c>
      <c r="J7" s="40" t="s">
        <v>48</v>
      </c>
    </row>
    <row r="8" spans="1:10">
      <c r="A8" s="39">
        <v>19</v>
      </c>
      <c r="B8" s="12">
        <v>1216726191</v>
      </c>
      <c r="C8" s="13" t="s">
        <v>74</v>
      </c>
      <c r="D8" s="17">
        <v>23</v>
      </c>
      <c r="E8" s="20" t="s">
        <v>18</v>
      </c>
      <c r="F8" s="17">
        <v>3</v>
      </c>
      <c r="G8" s="13" t="s">
        <v>42</v>
      </c>
      <c r="H8" s="18" t="s">
        <v>14</v>
      </c>
      <c r="I8" s="18" t="s">
        <v>34</v>
      </c>
      <c r="J8" s="40" t="s">
        <v>27</v>
      </c>
    </row>
    <row r="9" spans="1:10">
      <c r="A9" s="39">
        <v>18</v>
      </c>
      <c r="B9" s="12">
        <v>1066726240</v>
      </c>
      <c r="C9" s="13" t="s">
        <v>73</v>
      </c>
      <c r="D9" s="17">
        <v>24</v>
      </c>
      <c r="E9" s="20" t="s">
        <v>18</v>
      </c>
      <c r="F9" s="17">
        <v>3</v>
      </c>
      <c r="G9" s="13" t="s">
        <v>29</v>
      </c>
      <c r="H9" s="18" t="s">
        <v>20</v>
      </c>
      <c r="I9" s="18" t="s">
        <v>15</v>
      </c>
      <c r="J9" s="40" t="s">
        <v>16</v>
      </c>
    </row>
    <row r="10" spans="1:10">
      <c r="A10" s="39">
        <v>20</v>
      </c>
      <c r="B10" s="12">
        <v>1010129166</v>
      </c>
      <c r="C10" s="15" t="s">
        <v>92</v>
      </c>
      <c r="D10" s="17">
        <v>24</v>
      </c>
      <c r="E10" s="20" t="s">
        <v>18</v>
      </c>
      <c r="F10" s="17">
        <v>2</v>
      </c>
      <c r="G10" s="13" t="s">
        <v>42</v>
      </c>
      <c r="H10" s="18" t="s">
        <v>20</v>
      </c>
      <c r="I10" s="18" t="s">
        <v>45</v>
      </c>
      <c r="J10" s="40" t="s">
        <v>48</v>
      </c>
    </row>
    <row r="11" spans="1:10">
      <c r="A11" s="39">
        <v>6</v>
      </c>
      <c r="B11" s="12">
        <v>1034916666</v>
      </c>
      <c r="C11" s="13" t="s">
        <v>31</v>
      </c>
      <c r="D11" s="17">
        <v>25</v>
      </c>
      <c r="E11" s="20" t="s">
        <v>12</v>
      </c>
      <c r="F11" s="17">
        <v>6</v>
      </c>
      <c r="G11" s="13" t="s">
        <v>22</v>
      </c>
      <c r="H11" s="18" t="s">
        <v>20</v>
      </c>
      <c r="I11" s="18" t="s">
        <v>30</v>
      </c>
      <c r="J11" s="40" t="s">
        <v>16</v>
      </c>
    </row>
    <row r="12" spans="1:10">
      <c r="A12" s="39">
        <v>29</v>
      </c>
      <c r="B12" s="12">
        <v>1125780380</v>
      </c>
      <c r="C12" s="15" t="s">
        <v>104</v>
      </c>
      <c r="D12" s="17">
        <v>25</v>
      </c>
      <c r="E12" s="20" t="s">
        <v>18</v>
      </c>
      <c r="F12" s="17">
        <v>3</v>
      </c>
      <c r="G12" s="13" t="s">
        <v>42</v>
      </c>
      <c r="H12" s="18" t="s">
        <v>20</v>
      </c>
      <c r="I12" s="18" t="s">
        <v>39</v>
      </c>
      <c r="J12" s="40" t="s">
        <v>48</v>
      </c>
    </row>
    <row r="13" spans="1:10">
      <c r="A13" s="39">
        <v>25</v>
      </c>
      <c r="B13" s="12">
        <v>1020444320</v>
      </c>
      <c r="C13" s="15" t="s">
        <v>99</v>
      </c>
      <c r="D13" s="17">
        <v>26</v>
      </c>
      <c r="E13" s="20" t="s">
        <v>18</v>
      </c>
      <c r="F13" s="17">
        <v>4</v>
      </c>
      <c r="G13" s="13" t="s">
        <v>42</v>
      </c>
      <c r="H13" s="18" t="s">
        <v>20</v>
      </c>
      <c r="I13" s="18" t="s">
        <v>34</v>
      </c>
      <c r="J13" s="40" t="s">
        <v>16</v>
      </c>
    </row>
    <row r="14" spans="1:10">
      <c r="A14" s="39">
        <v>24</v>
      </c>
      <c r="B14" s="12">
        <v>1128416704</v>
      </c>
      <c r="C14" s="15" t="s">
        <v>98</v>
      </c>
      <c r="D14" s="17">
        <v>28</v>
      </c>
      <c r="E14" s="20" t="s">
        <v>18</v>
      </c>
      <c r="F14" s="17">
        <v>4</v>
      </c>
      <c r="G14" s="13" t="s">
        <v>42</v>
      </c>
      <c r="H14" s="18" t="s">
        <v>20</v>
      </c>
      <c r="I14" s="18" t="s">
        <v>34</v>
      </c>
      <c r="J14" s="40" t="s">
        <v>16</v>
      </c>
    </row>
    <row r="15" spans="1:10">
      <c r="A15" s="39">
        <v>27</v>
      </c>
      <c r="B15" s="12">
        <v>1035862488</v>
      </c>
      <c r="C15" s="15" t="s">
        <v>102</v>
      </c>
      <c r="D15" s="17">
        <v>28</v>
      </c>
      <c r="E15" s="20" t="s">
        <v>18</v>
      </c>
      <c r="F15" s="17">
        <v>3</v>
      </c>
      <c r="G15" s="13" t="s">
        <v>38</v>
      </c>
      <c r="H15" s="18" t="s">
        <v>14</v>
      </c>
      <c r="I15" s="18" t="s">
        <v>55</v>
      </c>
      <c r="J15" s="40" t="s">
        <v>16</v>
      </c>
    </row>
    <row r="16" spans="1:10">
      <c r="A16" s="39">
        <v>26</v>
      </c>
      <c r="B16" s="12">
        <v>1020400738</v>
      </c>
      <c r="C16" s="15" t="s">
        <v>100</v>
      </c>
      <c r="D16" s="17">
        <v>29</v>
      </c>
      <c r="E16" s="20" t="s">
        <v>18</v>
      </c>
      <c r="F16" s="17">
        <v>4</v>
      </c>
      <c r="G16" s="13" t="s">
        <v>19</v>
      </c>
      <c r="H16" s="18" t="s">
        <v>14</v>
      </c>
      <c r="I16" s="18" t="s">
        <v>34</v>
      </c>
      <c r="J16" s="40" t="s">
        <v>16</v>
      </c>
    </row>
    <row r="17" spans="1:10">
      <c r="A17" s="39">
        <v>30</v>
      </c>
      <c r="B17" s="12">
        <v>1017271588</v>
      </c>
      <c r="C17" s="15" t="s">
        <v>105</v>
      </c>
      <c r="D17" s="17">
        <v>29</v>
      </c>
      <c r="E17" s="20" t="s">
        <v>18</v>
      </c>
      <c r="F17" s="17">
        <v>4</v>
      </c>
      <c r="G17" s="13" t="s">
        <v>29</v>
      </c>
      <c r="H17" s="18" t="s">
        <v>23</v>
      </c>
      <c r="I17" s="18" t="s">
        <v>45</v>
      </c>
      <c r="J17" s="40" t="s">
        <v>16</v>
      </c>
    </row>
    <row r="18" spans="1:10">
      <c r="A18" s="39">
        <v>2</v>
      </c>
      <c r="B18" s="12">
        <v>1020432180</v>
      </c>
      <c r="C18" s="13" t="s">
        <v>17</v>
      </c>
      <c r="D18" s="17">
        <v>30</v>
      </c>
      <c r="E18" s="20" t="s">
        <v>18</v>
      </c>
      <c r="F18" s="17">
        <v>2</v>
      </c>
      <c r="G18" s="13" t="s">
        <v>19</v>
      </c>
      <c r="H18" s="18" t="s">
        <v>20</v>
      </c>
      <c r="I18" s="18" t="s">
        <v>15</v>
      </c>
      <c r="J18" s="40" t="s">
        <v>16</v>
      </c>
    </row>
    <row r="19" spans="1:10">
      <c r="A19" s="39">
        <v>7</v>
      </c>
      <c r="B19" s="12">
        <v>33917260</v>
      </c>
      <c r="C19" s="13" t="s">
        <v>32</v>
      </c>
      <c r="D19" s="17">
        <v>30</v>
      </c>
      <c r="E19" s="20" t="s">
        <v>18</v>
      </c>
      <c r="F19" s="17">
        <v>2</v>
      </c>
      <c r="G19" s="13" t="s">
        <v>29</v>
      </c>
      <c r="H19" s="18" t="s">
        <v>14</v>
      </c>
      <c r="I19" s="18" t="s">
        <v>15</v>
      </c>
      <c r="J19" s="40" t="s">
        <v>27</v>
      </c>
    </row>
    <row r="20" spans="1:10">
      <c r="A20" s="39">
        <v>16</v>
      </c>
      <c r="B20" s="12">
        <v>1037666358</v>
      </c>
      <c r="C20" s="13" t="s">
        <v>71</v>
      </c>
      <c r="D20" s="17">
        <v>30</v>
      </c>
      <c r="E20" s="20" t="s">
        <v>18</v>
      </c>
      <c r="F20" s="17">
        <v>2</v>
      </c>
      <c r="G20" s="13" t="s">
        <v>38</v>
      </c>
      <c r="H20" s="18" t="s">
        <v>20</v>
      </c>
      <c r="I20" s="18" t="s">
        <v>39</v>
      </c>
      <c r="J20" s="40" t="s">
        <v>16</v>
      </c>
    </row>
    <row r="21" spans="1:10">
      <c r="A21" s="39">
        <v>23</v>
      </c>
      <c r="B21" s="12">
        <v>1088243207</v>
      </c>
      <c r="C21" s="15" t="s">
        <v>97</v>
      </c>
      <c r="D21" s="17">
        <v>31</v>
      </c>
      <c r="E21" s="20" t="s">
        <v>18</v>
      </c>
      <c r="F21" s="17">
        <v>3</v>
      </c>
      <c r="G21" s="13" t="s">
        <v>19</v>
      </c>
      <c r="H21" s="18" t="s">
        <v>14</v>
      </c>
      <c r="I21" s="18" t="s">
        <v>34</v>
      </c>
      <c r="J21" s="40" t="s">
        <v>48</v>
      </c>
    </row>
    <row r="22" spans="1:10">
      <c r="A22" s="39">
        <v>15</v>
      </c>
      <c r="B22" s="12">
        <v>43813198</v>
      </c>
      <c r="C22" s="13" t="s">
        <v>70</v>
      </c>
      <c r="D22" s="17">
        <v>38</v>
      </c>
      <c r="E22" s="20" t="s">
        <v>18</v>
      </c>
      <c r="F22" s="17">
        <v>6</v>
      </c>
      <c r="G22" s="13" t="s">
        <v>22</v>
      </c>
      <c r="H22" s="18" t="s">
        <v>14</v>
      </c>
      <c r="I22" s="18" t="s">
        <v>30</v>
      </c>
      <c r="J22" s="40" t="s">
        <v>16</v>
      </c>
    </row>
    <row r="23" spans="1:10">
      <c r="A23" s="39">
        <v>10</v>
      </c>
      <c r="B23" s="12">
        <v>41569874</v>
      </c>
      <c r="C23" s="13" t="s">
        <v>50</v>
      </c>
      <c r="D23" s="17">
        <v>41</v>
      </c>
      <c r="E23" s="20" t="s">
        <v>18</v>
      </c>
      <c r="F23" s="17">
        <v>3</v>
      </c>
      <c r="G23" s="13" t="s">
        <v>13</v>
      </c>
      <c r="H23" s="18" t="s">
        <v>20</v>
      </c>
      <c r="I23" s="18" t="s">
        <v>24</v>
      </c>
      <c r="J23" s="40" t="s">
        <v>27</v>
      </c>
    </row>
    <row r="24" spans="1:10">
      <c r="A24" s="39">
        <v>22</v>
      </c>
      <c r="B24" s="12">
        <v>98506491</v>
      </c>
      <c r="C24" s="15" t="s">
        <v>96</v>
      </c>
      <c r="D24" s="17">
        <v>44</v>
      </c>
      <c r="E24" s="20" t="s">
        <v>12</v>
      </c>
      <c r="F24" s="17">
        <v>5</v>
      </c>
      <c r="G24" s="13" t="s">
        <v>29</v>
      </c>
      <c r="H24" s="18" t="s">
        <v>23</v>
      </c>
      <c r="I24" s="18" t="s">
        <v>39</v>
      </c>
      <c r="J24" s="40" t="s">
        <v>16</v>
      </c>
    </row>
    <row r="25" spans="1:10">
      <c r="A25" s="39">
        <v>5</v>
      </c>
      <c r="B25" s="12">
        <v>66722651</v>
      </c>
      <c r="C25" s="13" t="s">
        <v>28</v>
      </c>
      <c r="D25" s="17">
        <v>49</v>
      </c>
      <c r="E25" s="20" t="s">
        <v>18</v>
      </c>
      <c r="F25" s="17">
        <v>6</v>
      </c>
      <c r="G25" s="13" t="s">
        <v>29</v>
      </c>
      <c r="H25" s="18" t="s">
        <v>14</v>
      </c>
      <c r="I25" s="18" t="s">
        <v>30</v>
      </c>
      <c r="J25" s="40" t="s">
        <v>16</v>
      </c>
    </row>
    <row r="26" spans="1:10">
      <c r="A26" s="39">
        <v>3</v>
      </c>
      <c r="B26" s="12">
        <v>29156548</v>
      </c>
      <c r="C26" s="13" t="s">
        <v>21</v>
      </c>
      <c r="D26" s="17">
        <v>50</v>
      </c>
      <c r="E26" s="20" t="s">
        <v>18</v>
      </c>
      <c r="F26" s="17">
        <v>4</v>
      </c>
      <c r="G26" s="13" t="s">
        <v>22</v>
      </c>
      <c r="H26" s="18" t="s">
        <v>23</v>
      </c>
      <c r="I26" s="18" t="s">
        <v>24</v>
      </c>
      <c r="J26" s="40" t="s">
        <v>16</v>
      </c>
    </row>
    <row r="27" spans="1:10">
      <c r="A27" s="39">
        <v>17</v>
      </c>
      <c r="B27" s="12">
        <v>16206789</v>
      </c>
      <c r="C27" s="13" t="s">
        <v>72</v>
      </c>
      <c r="D27" s="17">
        <v>50</v>
      </c>
      <c r="E27" s="20" t="s">
        <v>12</v>
      </c>
      <c r="F27" s="17">
        <v>4</v>
      </c>
      <c r="G27" s="13" t="s">
        <v>13</v>
      </c>
      <c r="H27" s="18" t="s">
        <v>23</v>
      </c>
      <c r="I27" s="18" t="s">
        <v>34</v>
      </c>
      <c r="J27" s="40" t="s">
        <v>27</v>
      </c>
    </row>
    <row r="28" spans="1:10">
      <c r="A28" s="39">
        <v>1</v>
      </c>
      <c r="B28" s="12">
        <v>39329217</v>
      </c>
      <c r="C28" s="13" t="s">
        <v>11</v>
      </c>
      <c r="D28" s="17">
        <v>56</v>
      </c>
      <c r="E28" s="20" t="s">
        <v>12</v>
      </c>
      <c r="F28" s="17">
        <v>3</v>
      </c>
      <c r="G28" s="13" t="s">
        <v>13</v>
      </c>
      <c r="H28" s="18" t="s">
        <v>14</v>
      </c>
      <c r="I28" s="18" t="s">
        <v>15</v>
      </c>
      <c r="J28" s="40" t="s">
        <v>16</v>
      </c>
    </row>
    <row r="29" spans="1:10">
      <c r="A29" s="39">
        <v>11</v>
      </c>
      <c r="B29" s="12">
        <v>70828410</v>
      </c>
      <c r="C29" s="13" t="s">
        <v>51</v>
      </c>
      <c r="D29" s="17">
        <v>56</v>
      </c>
      <c r="E29" s="20" t="s">
        <v>12</v>
      </c>
      <c r="F29" s="17">
        <v>4</v>
      </c>
      <c r="G29" s="13" t="s">
        <v>19</v>
      </c>
      <c r="H29" s="18" t="s">
        <v>23</v>
      </c>
      <c r="I29" s="18" t="s">
        <v>30</v>
      </c>
      <c r="J29" s="40" t="s">
        <v>35</v>
      </c>
    </row>
    <row r="30" spans="1:10">
      <c r="A30" s="39">
        <v>12</v>
      </c>
      <c r="B30" s="12">
        <v>71757452</v>
      </c>
      <c r="C30" s="13" t="s">
        <v>52</v>
      </c>
      <c r="D30" s="17">
        <v>62</v>
      </c>
      <c r="E30" s="20" t="s">
        <v>12</v>
      </c>
      <c r="F30" s="17">
        <v>4</v>
      </c>
      <c r="G30" s="13" t="s">
        <v>29</v>
      </c>
      <c r="H30" s="18" t="s">
        <v>23</v>
      </c>
      <c r="I30" s="18" t="s">
        <v>24</v>
      </c>
      <c r="J30" s="40" t="s">
        <v>35</v>
      </c>
    </row>
    <row r="31" spans="1:10">
      <c r="A31" s="46">
        <v>4</v>
      </c>
      <c r="B31" s="47">
        <v>71941347</v>
      </c>
      <c r="C31" s="50" t="s">
        <v>25</v>
      </c>
      <c r="D31" s="48">
        <v>65</v>
      </c>
      <c r="E31" s="49" t="s">
        <v>12</v>
      </c>
      <c r="F31" s="48">
        <v>4</v>
      </c>
      <c r="G31" s="50" t="s">
        <v>19</v>
      </c>
      <c r="H31" s="51" t="s">
        <v>23</v>
      </c>
      <c r="I31" s="51" t="s">
        <v>26</v>
      </c>
      <c r="J31" s="52" t="s">
        <v>27</v>
      </c>
    </row>
  </sheetData>
  <hyperlinks>
    <hyperlink ref="G31" r:id="rId1" display="https://www.sanborns.com.mx/c/libros/calculo/" xr:uid="{E6A1C4FE-04D7-447B-8644-7C2E35246166}"/>
    <hyperlink ref="G18" r:id="rId2" display="https://www.sanborns.com.mx/c/libros/calculo/" xr:uid="{6BD3970C-689C-41CE-925F-D6E6C51A3618}"/>
    <hyperlink ref="G6" r:id="rId3" display="https://concepto.de/literatura/" xr:uid="{41F0D145-C2FD-4CAE-AD81-B05826D36704}"/>
    <hyperlink ref="G7" r:id="rId4" location="elementor-toc__heading-anchor-12" display="https://editatulibro.net/generos-literarios/ - elementor-toc__heading-anchor-12" xr:uid="{EFF0C6B4-77CE-41CA-BD5F-F71610555B41}"/>
    <hyperlink ref="G23" r:id="rId5" display="https://concepto.de/literatura/" xr:uid="{856EA15E-E2E6-47AA-B5ED-5A2DA04437DD}"/>
    <hyperlink ref="G29" r:id="rId6" display="https://www.sanborns.com.mx/c/libros/calculo/" xr:uid="{853A2934-3B7F-4FDA-B6FC-AA113193F180}"/>
    <hyperlink ref="G2" r:id="rId7" display="https://www.sanborns.com.mx/c/libros/calculo/" xr:uid="{AFD0803B-EC70-4D93-A093-B06D9C61A849}"/>
    <hyperlink ref="G20" r:id="rId8" location="elementor-toc__heading-anchor-12" display="https://editatulibro.net/generos-literarios/ - elementor-toc__heading-anchor-12" xr:uid="{00671E3A-0DAE-4E5F-BC77-CCA5013F776B}"/>
    <hyperlink ref="G27" r:id="rId9" display="https://concepto.de/literatura/" xr:uid="{AF892DFA-65DE-41EA-A1A5-034CF1DA2768}"/>
    <hyperlink ref="G4" r:id="rId10" location="elementor-toc__heading-anchor-12" display="https://editatulibro.net/generos-literarios/ - elementor-toc__heading-anchor-12" xr:uid="{CE71D4AC-9B8E-4FB7-99C9-2335BC8846AE}"/>
    <hyperlink ref="G21" r:id="rId11" display="https://www.sanborns.com.mx/c/libros/calculo/" xr:uid="{999C2BA5-CC5B-4BB0-8ABB-14FF848841DF}"/>
    <hyperlink ref="G16" r:id="rId12" display="https://www.sanborns.com.mx/c/libros/calculo/" xr:uid="{F09CD8AE-ADBB-4E94-8A0E-948E0B969B20}"/>
    <hyperlink ref="G15" r:id="rId13" location="elementor-toc__heading-anchor-12" display="https://editatulibro.net/generos-literarios/ - elementor-toc__heading-anchor-12" xr:uid="{CCC74F07-CBCD-43C1-9F4E-7F08E5C0E899}"/>
    <hyperlink ref="G28" r:id="rId14" display="https://concepto.de/literatura/" xr:uid="{8129D21D-F023-49BE-856F-9BF24428EF66}"/>
  </hyperlinks>
  <pageMargins left="0.7" right="0.7" top="0.75" bottom="0.75" header="0.3" footer="0.3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4451-F6BC-46B3-8B14-AB9FC32AD42A}">
  <dimension ref="A1:G25"/>
  <sheetViews>
    <sheetView workbookViewId="0">
      <selection activeCell="C24" sqref="C24"/>
    </sheetView>
  </sheetViews>
  <sheetFormatPr defaultColWidth="11.42578125" defaultRowHeight="15"/>
  <cols>
    <col min="1" max="1" width="5.140625" style="1" customWidth="1"/>
    <col min="2" max="2" width="29.85546875" customWidth="1"/>
    <col min="3" max="3" width="7.28515625" customWidth="1"/>
    <col min="4" max="4" width="9.85546875" customWidth="1"/>
    <col min="5" max="5" width="9.42578125" customWidth="1"/>
    <col min="6" max="6" width="9.7109375" customWidth="1"/>
    <col min="7" max="7" width="11.7109375" customWidth="1"/>
  </cols>
  <sheetData>
    <row r="1" spans="1:7">
      <c r="B1" s="84" t="s">
        <v>120</v>
      </c>
      <c r="C1" s="84"/>
      <c r="D1" s="84"/>
      <c r="E1" s="84"/>
      <c r="F1" s="84"/>
    </row>
    <row r="2" spans="1:7">
      <c r="A2" s="23" t="s">
        <v>121</v>
      </c>
      <c r="B2" s="23" t="s">
        <v>122</v>
      </c>
      <c r="C2" s="23" t="s">
        <v>121</v>
      </c>
      <c r="D2" s="23" t="s">
        <v>123</v>
      </c>
      <c r="E2" s="23" t="s">
        <v>124</v>
      </c>
      <c r="F2" s="23" t="s">
        <v>125</v>
      </c>
      <c r="G2" s="23" t="s">
        <v>126</v>
      </c>
    </row>
    <row r="3" spans="1:7">
      <c r="A3" s="11">
        <v>1</v>
      </c>
      <c r="B3" s="13" t="s">
        <v>13</v>
      </c>
      <c r="C3" s="27">
        <f>COUNTIF(MUESTRAS!G2:G31,CUALITATIVA!B3)</f>
        <v>4</v>
      </c>
      <c r="D3" s="38">
        <f>C3/$C$9</f>
        <v>0.15384615384615385</v>
      </c>
      <c r="E3" s="11">
        <v>4</v>
      </c>
      <c r="F3" s="38">
        <f>+D3</f>
        <v>0.15384615384615385</v>
      </c>
      <c r="G3" s="25">
        <f>(C3-C13)^2</f>
        <v>0.11111111111111091</v>
      </c>
    </row>
    <row r="4" spans="1:7">
      <c r="A4" s="11">
        <v>2</v>
      </c>
      <c r="B4" s="13" t="s">
        <v>19</v>
      </c>
      <c r="C4" s="27">
        <f>COUNTIF(MUESTRAS!G3:G32,CUALITATIVA!B4)</f>
        <v>5</v>
      </c>
      <c r="D4" s="38">
        <f t="shared" ref="D4:D8" si="0">C4/$C$9</f>
        <v>0.19230769230769232</v>
      </c>
      <c r="E4" s="11">
        <v>10</v>
      </c>
      <c r="F4" s="38">
        <f>+F3+D4</f>
        <v>0.34615384615384615</v>
      </c>
      <c r="G4" s="25">
        <f>(C4-C13)^2</f>
        <v>0.44444444444444486</v>
      </c>
    </row>
    <row r="5" spans="1:7">
      <c r="A5" s="11">
        <v>3</v>
      </c>
      <c r="B5" s="13" t="s">
        <v>22</v>
      </c>
      <c r="C5" s="27">
        <f>COUNTIF(MUESTRAS!G4:G33,CUALITATIVA!B5)</f>
        <v>3</v>
      </c>
      <c r="D5" s="38">
        <f t="shared" si="0"/>
        <v>0.11538461538461539</v>
      </c>
      <c r="E5" s="11">
        <v>14</v>
      </c>
      <c r="F5" s="38">
        <f>+F4+D5</f>
        <v>0.46153846153846156</v>
      </c>
      <c r="G5" s="25">
        <f>(C5-C13)^2</f>
        <v>1.777777777777777</v>
      </c>
    </row>
    <row r="6" spans="1:7">
      <c r="A6" s="11">
        <v>4</v>
      </c>
      <c r="B6" s="13" t="s">
        <v>29</v>
      </c>
      <c r="C6" s="27">
        <f>COUNTIF(MUESTRAS!G5:G34,CUALITATIVA!B6)</f>
        <v>6</v>
      </c>
      <c r="D6" s="38">
        <f t="shared" si="0"/>
        <v>0.23076923076923078</v>
      </c>
      <c r="E6" s="11">
        <v>20</v>
      </c>
      <c r="F6" s="38">
        <f>+F5+D6</f>
        <v>0.69230769230769229</v>
      </c>
      <c r="G6" s="25">
        <f>(C6-C13)^2</f>
        <v>2.7777777777777786</v>
      </c>
    </row>
    <row r="7" spans="1:7">
      <c r="A7" s="11">
        <v>5</v>
      </c>
      <c r="B7" s="13" t="s">
        <v>38</v>
      </c>
      <c r="C7" s="27">
        <f>COUNTIF(MUESTRAS!G6:G35,CUALITATIVA!B7)</f>
        <v>3</v>
      </c>
      <c r="D7" s="38">
        <f t="shared" si="0"/>
        <v>0.11538461538461539</v>
      </c>
      <c r="E7" s="11">
        <v>24</v>
      </c>
      <c r="F7" s="38">
        <f>+F6+D7</f>
        <v>0.80769230769230771</v>
      </c>
      <c r="G7" s="25">
        <f>(C7-C13)^2</f>
        <v>1.777777777777777</v>
      </c>
    </row>
    <row r="8" spans="1:7">
      <c r="A8" s="11">
        <v>6</v>
      </c>
      <c r="B8" s="13" t="s">
        <v>42</v>
      </c>
      <c r="C8" s="27">
        <f>COUNTIF(MUESTRAS!G7:G36,CUALITATIVA!B8)</f>
        <v>5</v>
      </c>
      <c r="D8" s="38">
        <f t="shared" si="0"/>
        <v>0.19230769230769232</v>
      </c>
      <c r="E8" s="11">
        <v>30</v>
      </c>
      <c r="F8" s="38">
        <f>+F7+D8</f>
        <v>1</v>
      </c>
      <c r="G8" s="25">
        <f>(C8-C13)^2</f>
        <v>0.44444444444444486</v>
      </c>
    </row>
    <row r="9" spans="1:7">
      <c r="A9" s="21"/>
      <c r="B9" s="11"/>
      <c r="C9" s="10">
        <f>SUM(C3:C8)</f>
        <v>26</v>
      </c>
      <c r="D9" s="25">
        <f>SUM(D3:D8)</f>
        <v>1</v>
      </c>
      <c r="E9" s="23"/>
      <c r="F9" s="28"/>
      <c r="G9" s="25">
        <f>SUM(G3:G8)</f>
        <v>7.333333333333333</v>
      </c>
    </row>
    <row r="11" spans="1:7">
      <c r="B11" s="21" t="s">
        <v>127</v>
      </c>
      <c r="C11" s="2">
        <v>6</v>
      </c>
    </row>
    <row r="12" spans="1:7">
      <c r="B12" s="35"/>
      <c r="C12" s="35"/>
      <c r="D12" s="35"/>
      <c r="E12" s="35"/>
    </row>
    <row r="13" spans="1:7">
      <c r="B13" s="37" t="s">
        <v>128</v>
      </c>
      <c r="C13" s="53">
        <f>C9/6</f>
        <v>4.333333333333333</v>
      </c>
      <c r="D13" s="35"/>
      <c r="E13" s="35"/>
    </row>
    <row r="14" spans="1:7">
      <c r="B14" s="57"/>
      <c r="C14" s="35"/>
      <c r="D14" s="35"/>
      <c r="E14" s="35"/>
    </row>
    <row r="15" spans="1:7">
      <c r="B15" s="37" t="s">
        <v>129</v>
      </c>
      <c r="C15" s="30">
        <f>(6+1)/2</f>
        <v>3.5</v>
      </c>
    </row>
    <row r="16" spans="1:7">
      <c r="B16" s="57"/>
    </row>
    <row r="17" spans="2:4">
      <c r="B17" s="21" t="s">
        <v>110</v>
      </c>
      <c r="C17" s="29" t="s">
        <v>130</v>
      </c>
      <c r="D17" s="29" t="s">
        <v>131</v>
      </c>
    </row>
    <row r="19" spans="2:4">
      <c r="B19" s="58" t="s">
        <v>132</v>
      </c>
      <c r="C19" s="31">
        <f>G9/C11</f>
        <v>1.2222222222222221</v>
      </c>
    </row>
    <row r="20" spans="2:4">
      <c r="B20" s="2"/>
    </row>
    <row r="21" spans="2:4">
      <c r="B21" s="21" t="s">
        <v>133</v>
      </c>
      <c r="C21" s="31">
        <f>SQRT(C19)</f>
        <v>1.1055415967851332</v>
      </c>
    </row>
    <row r="23" spans="2:4">
      <c r="B23" s="21" t="s">
        <v>134</v>
      </c>
      <c r="C23" s="59">
        <f>(C21/C13)</f>
        <v>0.25512498387349231</v>
      </c>
    </row>
    <row r="24" spans="2:4">
      <c r="B24" s="85"/>
    </row>
    <row r="25" spans="2:4">
      <c r="B25" s="85"/>
    </row>
  </sheetData>
  <mergeCells count="2">
    <mergeCell ref="B1:F1"/>
    <mergeCell ref="B24:B25"/>
  </mergeCells>
  <hyperlinks>
    <hyperlink ref="B7" r:id="rId1" location="elementor-toc__heading-anchor-12" display="https://editatulibro.net/generos-literarios/ - elementor-toc__heading-anchor-12" xr:uid="{355B8191-57D6-4170-856E-B64B15FB4343}"/>
    <hyperlink ref="B3" r:id="rId2" display="https://concepto.de/literatura/" xr:uid="{A9BA7564-7288-49C5-B0CC-29BF807CD7D9}"/>
    <hyperlink ref="B4" r:id="rId3" display="https://www.sanborns.com.mx/c/libros/calculo/" xr:uid="{5FA3CB22-8411-4D34-8AAE-D6959FAA3C6D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B130-63A5-4C39-B22A-64C82B96C72E}">
  <dimension ref="A1:S58"/>
  <sheetViews>
    <sheetView tabSelected="1" workbookViewId="0">
      <selection activeCell="E28" sqref="E28"/>
    </sheetView>
  </sheetViews>
  <sheetFormatPr defaultColWidth="11.42578125" defaultRowHeight="15"/>
  <cols>
    <col min="1" max="1" width="4.85546875" customWidth="1"/>
    <col min="2" max="2" width="11.7109375" customWidth="1"/>
    <col min="3" max="3" width="18.42578125" style="1" customWidth="1"/>
    <col min="4" max="4" width="20.85546875" customWidth="1"/>
    <col min="5" max="5" width="13.7109375" customWidth="1"/>
    <col min="9" max="10" width="5.7109375" customWidth="1"/>
    <col min="11" max="11" width="5.5703125" customWidth="1"/>
    <col min="12" max="12" width="10.28515625" style="1" customWidth="1"/>
    <col min="13" max="14" width="4.7109375" customWidth="1"/>
    <col min="15" max="15" width="4" customWidth="1"/>
    <col min="16" max="16" width="3.85546875" customWidth="1"/>
    <col min="17" max="17" width="4" customWidth="1"/>
    <col min="18" max="18" width="4.28515625" customWidth="1"/>
    <col min="19" max="19" width="4.7109375" customWidth="1"/>
    <col min="20" max="20" width="4.85546875" customWidth="1"/>
    <col min="21" max="22" width="4.7109375" customWidth="1"/>
    <col min="23" max="24" width="4.28515625" customWidth="1"/>
    <col min="25" max="25" width="4.7109375" customWidth="1"/>
    <col min="26" max="26" width="5" customWidth="1"/>
  </cols>
  <sheetData>
    <row r="1" spans="1:13">
      <c r="B1" s="84" t="s">
        <v>135</v>
      </c>
      <c r="C1" s="84"/>
      <c r="D1" s="84"/>
      <c r="E1" s="84"/>
      <c r="F1" s="84"/>
      <c r="G1" s="84"/>
      <c r="H1" s="84"/>
      <c r="I1" s="84"/>
      <c r="J1" s="84"/>
    </row>
    <row r="2" spans="1:13">
      <c r="B2" s="23" t="s">
        <v>136</v>
      </c>
      <c r="C2" s="23" t="s">
        <v>137</v>
      </c>
      <c r="D2" s="23" t="s">
        <v>123</v>
      </c>
      <c r="E2" s="23" t="s">
        <v>138</v>
      </c>
      <c r="F2" s="23" t="s">
        <v>139</v>
      </c>
      <c r="G2" s="23" t="s">
        <v>140</v>
      </c>
      <c r="H2" s="23" t="s">
        <v>141</v>
      </c>
      <c r="I2" s="23" t="s">
        <v>124</v>
      </c>
      <c r="J2" s="23" t="s">
        <v>142</v>
      </c>
      <c r="L2" s="1" t="s">
        <v>143</v>
      </c>
      <c r="M2">
        <v>69</v>
      </c>
    </row>
    <row r="3" spans="1:13">
      <c r="A3" s="22" t="s">
        <v>138</v>
      </c>
      <c r="B3" s="14" t="s">
        <v>144</v>
      </c>
      <c r="C3" s="11">
        <v>14</v>
      </c>
      <c r="D3" s="24">
        <f t="shared" ref="D3:D8" si="0">+C3/$C$9</f>
        <v>0.46666666666666667</v>
      </c>
      <c r="E3" s="54">
        <f>(20+28)/2</f>
        <v>24</v>
      </c>
      <c r="F3" s="54">
        <f>+E3*C3</f>
        <v>336</v>
      </c>
      <c r="G3" s="54">
        <f>(E3-$E$17)^2*C3</f>
        <v>1504.548888888889</v>
      </c>
      <c r="H3" s="54">
        <f>(E3-$E$17)^4*C3</f>
        <v>161690.52564691359</v>
      </c>
      <c r="I3" s="11">
        <f>C3</f>
        <v>14</v>
      </c>
      <c r="J3" s="11">
        <f>J4+C3</f>
        <v>30</v>
      </c>
      <c r="K3" t="s">
        <v>145</v>
      </c>
      <c r="L3" s="1" t="s">
        <v>146</v>
      </c>
      <c r="M3">
        <v>30</v>
      </c>
    </row>
    <row r="4" spans="1:13">
      <c r="A4" s="22" t="s">
        <v>147</v>
      </c>
      <c r="B4" s="14" t="s">
        <v>148</v>
      </c>
      <c r="C4" s="11">
        <v>6</v>
      </c>
      <c r="D4" s="24">
        <f t="shared" si="0"/>
        <v>0.2</v>
      </c>
      <c r="E4" s="54">
        <f>(28+36)/2</f>
        <v>32</v>
      </c>
      <c r="F4" s="54">
        <f t="shared" ref="F4:F8" si="1">+E4*C4</f>
        <v>192</v>
      </c>
      <c r="G4" s="54">
        <f>(E4-E17)^2*C4</f>
        <v>33.606666666666683</v>
      </c>
      <c r="H4" s="54">
        <f t="shared" ref="H4:H8" si="2">(E4-$E$17)^4*C4</f>
        <v>188.23467407407423</v>
      </c>
      <c r="I4" s="11">
        <f>+I3+C4</f>
        <v>20</v>
      </c>
      <c r="J4" s="11">
        <f>+J5+C4</f>
        <v>16</v>
      </c>
      <c r="K4" t="s">
        <v>149</v>
      </c>
    </row>
    <row r="5" spans="1:13">
      <c r="B5" s="14" t="s">
        <v>150</v>
      </c>
      <c r="C5" s="11">
        <v>2</v>
      </c>
      <c r="D5" s="24">
        <f t="shared" si="0"/>
        <v>6.6666666666666666E-2</v>
      </c>
      <c r="E5" s="54">
        <f>(36+43)/2</f>
        <v>39.5</v>
      </c>
      <c r="F5" s="54">
        <f t="shared" si="1"/>
        <v>79</v>
      </c>
      <c r="G5" s="54">
        <f>(E5-E17)^2*C5</f>
        <v>52.702222222222211</v>
      </c>
      <c r="H5" s="54">
        <f t="shared" si="2"/>
        <v>1388.7621135802463</v>
      </c>
      <c r="I5" s="11">
        <f>+I4+C5</f>
        <v>22</v>
      </c>
      <c r="J5" s="11">
        <f>+J6+C5</f>
        <v>10</v>
      </c>
    </row>
    <row r="6" spans="1:13">
      <c r="B6" s="14" t="s">
        <v>151</v>
      </c>
      <c r="C6" s="11">
        <v>4</v>
      </c>
      <c r="D6" s="24">
        <f t="shared" si="0"/>
        <v>0.13333333333333333</v>
      </c>
      <c r="E6" s="54">
        <f>(43+51)/2</f>
        <v>47</v>
      </c>
      <c r="F6" s="54">
        <f t="shared" si="1"/>
        <v>188</v>
      </c>
      <c r="G6" s="54">
        <f>(E6-E17)^2*C6</f>
        <v>638.40444444444438</v>
      </c>
      <c r="H6" s="54">
        <f t="shared" si="2"/>
        <v>101890.05867160491</v>
      </c>
      <c r="I6" s="11">
        <f>+I5+C6</f>
        <v>26</v>
      </c>
      <c r="J6" s="11">
        <f>J7+C6</f>
        <v>8</v>
      </c>
    </row>
    <row r="7" spans="1:13">
      <c r="B7" s="14" t="s">
        <v>152</v>
      </c>
      <c r="C7" s="11">
        <v>2</v>
      </c>
      <c r="D7" s="24">
        <f t="shared" si="0"/>
        <v>6.6666666666666666E-2</v>
      </c>
      <c r="E7" s="54">
        <f>(51+59)/2</f>
        <v>55</v>
      </c>
      <c r="F7" s="54">
        <f t="shared" si="1"/>
        <v>110</v>
      </c>
      <c r="G7" s="54">
        <f>(E7-E17)^2*C7</f>
        <v>851.46888888888884</v>
      </c>
      <c r="H7" s="54">
        <f t="shared" si="2"/>
        <v>362499.63437283947</v>
      </c>
      <c r="I7" s="11">
        <f>+I6+C7</f>
        <v>28</v>
      </c>
      <c r="J7" s="11">
        <f>J8+C7</f>
        <v>4</v>
      </c>
    </row>
    <row r="8" spans="1:13">
      <c r="B8" s="14" t="s">
        <v>153</v>
      </c>
      <c r="C8" s="11">
        <v>2</v>
      </c>
      <c r="D8" s="24">
        <f t="shared" si="0"/>
        <v>6.6666666666666666E-2</v>
      </c>
      <c r="E8" s="54">
        <f>(59+67)/2</f>
        <v>63</v>
      </c>
      <c r="F8" s="54">
        <f t="shared" si="1"/>
        <v>126</v>
      </c>
      <c r="G8" s="54">
        <f>(E8-E17)^2*C8</f>
        <v>1639.7355555555555</v>
      </c>
      <c r="H8" s="54">
        <f t="shared" si="2"/>
        <v>1344366.3460765432</v>
      </c>
      <c r="I8" s="11">
        <f>+I7+C8</f>
        <v>30</v>
      </c>
      <c r="J8" s="11">
        <f>+C8</f>
        <v>2</v>
      </c>
    </row>
    <row r="9" spans="1:13">
      <c r="B9" s="26" t="s">
        <v>154</v>
      </c>
      <c r="C9" s="23">
        <f>SUM(C3:C8)</f>
        <v>30</v>
      </c>
      <c r="D9" s="25">
        <f>SUM(D3:D8)</f>
        <v>1</v>
      </c>
      <c r="F9" s="55">
        <f>SUM(F3:F8)</f>
        <v>1031</v>
      </c>
      <c r="G9" s="55">
        <f>SUM(G3:G8)</f>
        <v>4720.4666666666672</v>
      </c>
      <c r="H9" s="63">
        <f>SUM(H3:H8)</f>
        <v>1972023.5615555556</v>
      </c>
    </row>
    <row r="10" spans="1:13">
      <c r="K10" s="35"/>
      <c r="L10" s="36"/>
    </row>
    <row r="11" spans="1:13">
      <c r="F11" s="35"/>
      <c r="G11" s="35"/>
      <c r="H11" s="35"/>
      <c r="I11" s="35"/>
      <c r="J11" s="35"/>
      <c r="K11" s="35"/>
      <c r="L11" s="36"/>
    </row>
    <row r="12" spans="1:13">
      <c r="C12" s="21" t="s">
        <v>155</v>
      </c>
      <c r="D12" s="1" t="s">
        <v>156</v>
      </c>
      <c r="E12" s="56">
        <f>1+3.3*LOG(C9)</f>
        <v>5.8745001405748853</v>
      </c>
      <c r="F12" s="35"/>
      <c r="G12" s="35"/>
      <c r="H12" s="35"/>
      <c r="I12" s="35"/>
      <c r="J12" s="35"/>
      <c r="K12" s="35"/>
      <c r="L12" s="36"/>
    </row>
    <row r="13" spans="1:13">
      <c r="C13" s="21" t="s">
        <v>157</v>
      </c>
      <c r="D13" s="1" t="s">
        <v>158</v>
      </c>
      <c r="E13" s="2">
        <f>65-20</f>
        <v>45</v>
      </c>
      <c r="F13" s="35"/>
      <c r="G13" s="35"/>
      <c r="H13" s="35"/>
      <c r="I13" s="35"/>
      <c r="J13" s="35"/>
      <c r="K13" s="35"/>
      <c r="L13" s="36"/>
    </row>
    <row r="14" spans="1:13">
      <c r="C14" s="21" t="s">
        <v>159</v>
      </c>
      <c r="D14" s="1" t="s">
        <v>160</v>
      </c>
      <c r="E14" s="53">
        <f>E13/E12</f>
        <v>7.660226218940263</v>
      </c>
      <c r="F14" s="35"/>
      <c r="G14" s="35"/>
      <c r="H14" s="35"/>
      <c r="I14" s="35"/>
      <c r="J14" s="35"/>
      <c r="K14" s="35"/>
      <c r="L14" s="36"/>
    </row>
    <row r="15" spans="1:13">
      <c r="D15" s="1"/>
      <c r="F15" s="35"/>
      <c r="G15" s="35"/>
      <c r="H15" s="35"/>
      <c r="I15" s="35"/>
      <c r="J15" s="35"/>
    </row>
    <row r="16" spans="1:13">
      <c r="C16" s="87" t="s">
        <v>161</v>
      </c>
      <c r="D16" s="1" t="s">
        <v>162</v>
      </c>
    </row>
    <row r="17" spans="3:12">
      <c r="C17" s="87"/>
      <c r="D17" s="1" t="s">
        <v>163</v>
      </c>
      <c r="E17" s="53">
        <f>F9/C9</f>
        <v>34.366666666666667</v>
      </c>
    </row>
    <row r="18" spans="3:12">
      <c r="D18" s="1"/>
      <c r="E18" s="2"/>
    </row>
    <row r="19" spans="3:12">
      <c r="D19" s="1" t="s">
        <v>164</v>
      </c>
      <c r="E19" s="2">
        <f>+C9/2</f>
        <v>15</v>
      </c>
    </row>
    <row r="20" spans="3:12">
      <c r="C20" s="87" t="s">
        <v>165</v>
      </c>
      <c r="D20" s="1" t="s">
        <v>166</v>
      </c>
    </row>
    <row r="21" spans="3:12">
      <c r="C21" s="87"/>
      <c r="D21" s="1" t="s">
        <v>167</v>
      </c>
      <c r="E21" s="53">
        <f>28+(E14*(E19-14)/6)</f>
        <v>29.276704369823378</v>
      </c>
    </row>
    <row r="22" spans="3:12">
      <c r="D22" s="1"/>
    </row>
    <row r="23" spans="3:12">
      <c r="C23" s="21" t="s">
        <v>168</v>
      </c>
      <c r="D23" s="1" t="s">
        <v>169</v>
      </c>
    </row>
    <row r="24" spans="3:12">
      <c r="C24" s="21"/>
      <c r="D24" s="1" t="s">
        <v>170</v>
      </c>
      <c r="E24" s="53">
        <f>28+(8*(14/(E25+E26)))</f>
        <v>33.090909090909093</v>
      </c>
    </row>
    <row r="25" spans="3:12">
      <c r="C25" s="1" t="s">
        <v>171</v>
      </c>
      <c r="D25" s="1" t="s">
        <v>172</v>
      </c>
      <c r="E25">
        <f>14-0</f>
        <v>14</v>
      </c>
    </row>
    <row r="26" spans="3:12">
      <c r="C26" s="1" t="s">
        <v>173</v>
      </c>
      <c r="D26" s="1" t="s">
        <v>174</v>
      </c>
      <c r="E26">
        <f>14-6</f>
        <v>8</v>
      </c>
      <c r="G26" s="32"/>
      <c r="H26" s="32"/>
    </row>
    <row r="27" spans="3:12">
      <c r="L27"/>
    </row>
    <row r="28" spans="3:12">
      <c r="C28" s="58" t="s">
        <v>175</v>
      </c>
      <c r="D28" s="1" t="s">
        <v>176</v>
      </c>
      <c r="E28" s="53">
        <f>G9/C9</f>
        <v>157.34888888888889</v>
      </c>
      <c r="J28" s="1"/>
      <c r="L28"/>
    </row>
    <row r="29" spans="3:12">
      <c r="C29" s="2"/>
      <c r="D29" s="1" t="s">
        <v>177</v>
      </c>
      <c r="J29" s="1"/>
    </row>
    <row r="30" spans="3:12">
      <c r="C30" s="21"/>
      <c r="E30" s="33"/>
    </row>
    <row r="31" spans="3:12">
      <c r="C31" s="21" t="s">
        <v>178</v>
      </c>
      <c r="D31" s="1" t="s">
        <v>179</v>
      </c>
      <c r="E31" s="53">
        <f>SQRT(E28)</f>
        <v>12.543878542495893</v>
      </c>
    </row>
    <row r="32" spans="3:12">
      <c r="C32" s="21"/>
      <c r="D32" s="1" t="s">
        <v>180</v>
      </c>
      <c r="E32" s="30"/>
    </row>
    <row r="33" spans="3:19">
      <c r="C33" s="21"/>
    </row>
    <row r="34" spans="3:19">
      <c r="C34" s="85" t="s">
        <v>181</v>
      </c>
      <c r="D34" s="1" t="s">
        <v>182</v>
      </c>
      <c r="E34" s="59">
        <f>E31/E17</f>
        <v>0.36500131549454584</v>
      </c>
    </row>
    <row r="35" spans="3:19">
      <c r="C35" s="85"/>
      <c r="D35" s="1" t="s">
        <v>183</v>
      </c>
    </row>
    <row r="36" spans="3:19">
      <c r="C36" s="21"/>
    </row>
    <row r="37" spans="3:19">
      <c r="C37" s="21"/>
    </row>
    <row r="38" spans="3:19">
      <c r="C38" s="85" t="s">
        <v>184</v>
      </c>
      <c r="D38" s="11" t="s">
        <v>185</v>
      </c>
      <c r="E38" s="14"/>
      <c r="F38" s="34"/>
    </row>
    <row r="39" spans="3:19">
      <c r="C39" s="85"/>
      <c r="D39" s="11" t="s">
        <v>186</v>
      </c>
      <c r="E39" s="60">
        <f>E17-(1*E31)</f>
        <v>21.822788124170774</v>
      </c>
      <c r="F39" s="62">
        <v>0.68</v>
      </c>
    </row>
    <row r="40" spans="3:19">
      <c r="D40" s="11" t="s">
        <v>187</v>
      </c>
      <c r="E40" s="61">
        <f>E17+(1*E31)</f>
        <v>46.910545209162564</v>
      </c>
    </row>
    <row r="42" spans="3:19">
      <c r="D42" s="1" t="s">
        <v>188</v>
      </c>
    </row>
    <row r="43" spans="3:19">
      <c r="C43" s="34"/>
      <c r="D43" s="1" t="s">
        <v>189</v>
      </c>
      <c r="E43" s="31">
        <f>E17-(2*E31)</f>
        <v>9.2789095816748812</v>
      </c>
    </row>
    <row r="44" spans="3:19">
      <c r="D44" s="1" t="s">
        <v>190</v>
      </c>
      <c r="E44" s="31">
        <f>E17+(2*E31)</f>
        <v>59.454423751658453</v>
      </c>
      <c r="G44" s="86" t="s">
        <v>191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</row>
    <row r="45" spans="3:19">
      <c r="E45" s="31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</row>
    <row r="46" spans="3:19">
      <c r="D46" s="1" t="s">
        <v>192</v>
      </c>
      <c r="E46" s="30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</row>
    <row r="47" spans="3:19">
      <c r="D47" s="1" t="s">
        <v>193</v>
      </c>
      <c r="E47" s="31">
        <f>E17-(3*E31)</f>
        <v>-3.2649689608210153</v>
      </c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</row>
    <row r="48" spans="3:19">
      <c r="D48" s="1" t="s">
        <v>194</v>
      </c>
      <c r="E48" s="30">
        <f>E17+(3*E31)</f>
        <v>71.998302294154342</v>
      </c>
    </row>
    <row r="50" spans="3:6">
      <c r="C50" s="21" t="s">
        <v>195</v>
      </c>
      <c r="D50" t="s">
        <v>196</v>
      </c>
      <c r="E50" s="65">
        <f>H9/6</f>
        <v>328670.59359259257</v>
      </c>
    </row>
    <row r="51" spans="3:6">
      <c r="D51" t="s">
        <v>197</v>
      </c>
    </row>
    <row r="53" spans="3:6">
      <c r="C53" s="21" t="s">
        <v>198</v>
      </c>
      <c r="D53" t="s">
        <v>199</v>
      </c>
      <c r="E53" s="65">
        <f>E31^4</f>
        <v>24758.672834567904</v>
      </c>
    </row>
    <row r="55" spans="3:6">
      <c r="C55" s="21" t="s">
        <v>200</v>
      </c>
      <c r="D55" t="s">
        <v>201</v>
      </c>
      <c r="E55" s="65">
        <f>E50/E53</f>
        <v>13.274968161205505</v>
      </c>
    </row>
    <row r="56" spans="3:6">
      <c r="D56" t="s">
        <v>202</v>
      </c>
    </row>
    <row r="58" spans="3:6">
      <c r="C58" s="21" t="s">
        <v>203</v>
      </c>
      <c r="D58" t="s">
        <v>204</v>
      </c>
      <c r="E58" s="64">
        <f>(36.043-34)/36.043</f>
        <v>5.6682296146269712E-2</v>
      </c>
      <c r="F58" s="65">
        <f>E58*100</f>
        <v>5.6682296146269708</v>
      </c>
    </row>
  </sheetData>
  <mergeCells count="6">
    <mergeCell ref="G44:S47"/>
    <mergeCell ref="B1:J1"/>
    <mergeCell ref="C20:C21"/>
    <mergeCell ref="C16:C17"/>
    <mergeCell ref="C38:C39"/>
    <mergeCell ref="C34:C35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DCBB-507F-4BF5-B300-EB5667399F1E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B6BF-656E-4516-8D32-8503EA65BEC7}">
  <dimension ref="B2:L19"/>
  <sheetViews>
    <sheetView workbookViewId="0">
      <selection activeCell="H12" sqref="H12"/>
    </sheetView>
  </sheetViews>
  <sheetFormatPr defaultColWidth="11.42578125" defaultRowHeight="15"/>
  <cols>
    <col min="1" max="1" width="11.42578125" customWidth="1"/>
    <col min="2" max="2" width="26.140625" customWidth="1"/>
    <col min="3" max="3" width="7" customWidth="1"/>
    <col min="4" max="4" width="24.85546875" customWidth="1"/>
    <col min="5" max="5" width="22.28515625" customWidth="1"/>
    <col min="7" max="7" width="39.42578125" customWidth="1"/>
    <col min="8" max="8" width="22.7109375" customWidth="1"/>
    <col min="11" max="11" width="29.28515625" customWidth="1"/>
    <col min="12" max="12" width="14.42578125" customWidth="1"/>
  </cols>
  <sheetData>
    <row r="2" spans="2:12">
      <c r="B2" s="84" t="s">
        <v>205</v>
      </c>
      <c r="C2" s="84"/>
      <c r="D2" s="84"/>
      <c r="E2" s="84"/>
      <c r="F2" s="84"/>
      <c r="G2" s="84"/>
    </row>
    <row r="3" spans="2:12">
      <c r="B3" s="99"/>
      <c r="C3" s="99"/>
      <c r="D3" s="99"/>
      <c r="E3" s="99"/>
      <c r="F3" s="99"/>
      <c r="G3" s="99"/>
    </row>
    <row r="4" spans="2:12">
      <c r="B4" s="99" t="s">
        <v>206</v>
      </c>
      <c r="C4" s="99"/>
      <c r="D4" s="99"/>
      <c r="E4" s="99"/>
      <c r="F4" s="99"/>
      <c r="G4" s="99"/>
    </row>
    <row r="5" spans="2:12">
      <c r="B5" s="14"/>
      <c r="C5" s="14"/>
      <c r="D5" s="14"/>
      <c r="E5" s="14"/>
      <c r="F5" s="14"/>
      <c r="G5" s="14"/>
    </row>
    <row r="6" spans="2:12" ht="45" customHeight="1">
      <c r="B6" s="76" t="s">
        <v>207</v>
      </c>
      <c r="C6" s="79">
        <f>C7/C8</f>
        <v>2.6538461538461537</v>
      </c>
      <c r="D6" s="14"/>
      <c r="E6" s="76" t="s">
        <v>208</v>
      </c>
      <c r="F6" s="81">
        <f>F7/F8</f>
        <v>4.5999999999999996</v>
      </c>
      <c r="G6" s="14"/>
      <c r="H6" s="88"/>
      <c r="I6" s="88"/>
      <c r="K6" s="88"/>
      <c r="L6" s="88"/>
    </row>
    <row r="7" spans="2:12" ht="44.25" customHeight="1">
      <c r="B7" s="77" t="s">
        <v>209</v>
      </c>
      <c r="C7" s="14">
        <v>69</v>
      </c>
      <c r="D7" s="14"/>
      <c r="E7" s="77" t="s">
        <v>210</v>
      </c>
      <c r="F7" s="14">
        <v>69</v>
      </c>
      <c r="G7" s="14"/>
      <c r="H7" s="74"/>
      <c r="K7" s="74"/>
    </row>
    <row r="8" spans="2:12" ht="28.5" customHeight="1">
      <c r="B8" s="77" t="s">
        <v>211</v>
      </c>
      <c r="C8" s="14">
        <v>26</v>
      </c>
      <c r="D8" s="14"/>
      <c r="E8" s="77" t="s">
        <v>212</v>
      </c>
      <c r="F8" s="14">
        <v>15</v>
      </c>
      <c r="G8" s="14"/>
      <c r="H8" s="74"/>
      <c r="K8" s="74"/>
    </row>
    <row r="9" spans="2:12">
      <c r="B9" s="95"/>
      <c r="C9" s="96"/>
      <c r="D9" s="96"/>
      <c r="E9" s="96"/>
      <c r="F9" s="96"/>
      <c r="G9" s="97"/>
    </row>
    <row r="10" spans="2:12" ht="45.75" customHeight="1">
      <c r="B10" s="78" t="s">
        <v>213</v>
      </c>
      <c r="C10" s="80">
        <f>C12/C11</f>
        <v>0.11538461538461539</v>
      </c>
      <c r="D10" s="14"/>
      <c r="E10" s="98" t="s">
        <v>214</v>
      </c>
      <c r="F10" s="98"/>
      <c r="G10" s="82">
        <f>(C6*C10)/F6</f>
        <v>6.6568047337278113E-2</v>
      </c>
      <c r="H10" s="75"/>
    </row>
    <row r="11" spans="2:12" ht="25.5" customHeight="1">
      <c r="B11" s="77" t="s">
        <v>215</v>
      </c>
      <c r="C11" s="14">
        <v>26</v>
      </c>
      <c r="D11" s="14"/>
      <c r="E11" s="89" t="s">
        <v>216</v>
      </c>
      <c r="F11" s="90"/>
      <c r="G11" s="91"/>
    </row>
    <row r="12" spans="2:12" ht="46.5" customHeight="1">
      <c r="B12" s="77" t="s">
        <v>217</v>
      </c>
      <c r="C12" s="14">
        <v>3</v>
      </c>
      <c r="D12" s="14"/>
      <c r="E12" s="92"/>
      <c r="F12" s="93"/>
      <c r="G12" s="94"/>
    </row>
    <row r="17" spans="2:2">
      <c r="B17" s="73"/>
    </row>
    <row r="18" spans="2:2">
      <c r="B18" s="73"/>
    </row>
    <row r="19" spans="2:2">
      <c r="B19" s="73"/>
    </row>
  </sheetData>
  <mergeCells count="8">
    <mergeCell ref="B2:G2"/>
    <mergeCell ref="H6:I6"/>
    <mergeCell ref="K6:L6"/>
    <mergeCell ref="E11:G12"/>
    <mergeCell ref="B9:G9"/>
    <mergeCell ref="E10:F10"/>
    <mergeCell ref="B4:G4"/>
    <mergeCell ref="B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D80-68BE-4583-B12C-1E772C9B1B7B}">
  <dimension ref="A1:E54"/>
  <sheetViews>
    <sheetView workbookViewId="0">
      <selection activeCell="F23" sqref="F23"/>
    </sheetView>
  </sheetViews>
  <sheetFormatPr defaultColWidth="11.42578125" defaultRowHeight="15"/>
  <sheetData>
    <row r="1" spans="1:3">
      <c r="A1" s="2" t="s">
        <v>218</v>
      </c>
    </row>
    <row r="2" spans="1:3">
      <c r="A2" s="68" t="s">
        <v>219</v>
      </c>
    </row>
    <row r="3" spans="1:3">
      <c r="A3" s="68" t="s">
        <v>220</v>
      </c>
      <c r="B3">
        <v>5</v>
      </c>
    </row>
    <row r="4" spans="1:3">
      <c r="A4" s="68" t="s">
        <v>221</v>
      </c>
      <c r="B4">
        <v>0.23</v>
      </c>
    </row>
    <row r="5" spans="1:3">
      <c r="A5" s="68" t="s">
        <v>222</v>
      </c>
      <c r="B5">
        <f>1-B4</f>
        <v>0.77</v>
      </c>
    </row>
    <row r="6" spans="1:3">
      <c r="A6" s="68" t="s">
        <v>223</v>
      </c>
      <c r="B6">
        <v>3</v>
      </c>
    </row>
    <row r="7" spans="1:3">
      <c r="A7" s="68"/>
    </row>
    <row r="8" spans="1:3">
      <c r="A8" s="68" t="s">
        <v>224</v>
      </c>
    </row>
    <row r="9" spans="1:3">
      <c r="A9" s="68" t="s">
        <v>225</v>
      </c>
      <c r="C9" s="69">
        <f>(120/12)*B4^B6*B5^2</f>
        <v>7.2138143000000002E-2</v>
      </c>
    </row>
    <row r="12" spans="1:3">
      <c r="A12" s="2" t="s">
        <v>226</v>
      </c>
    </row>
    <row r="13" spans="1:3">
      <c r="A13" t="s">
        <v>227</v>
      </c>
    </row>
    <row r="14" spans="1:3">
      <c r="A14" t="s">
        <v>127</v>
      </c>
      <c r="B14">
        <v>30</v>
      </c>
    </row>
    <row r="15" spans="1:3">
      <c r="A15" t="s">
        <v>228</v>
      </c>
      <c r="B15">
        <v>0.09</v>
      </c>
    </row>
    <row r="16" spans="1:3">
      <c r="A16" t="s">
        <v>229</v>
      </c>
      <c r="B16" s="70">
        <f>B14*B15</f>
        <v>2.6999999999999997</v>
      </c>
    </row>
    <row r="17" spans="1:3">
      <c r="A17" t="s">
        <v>230</v>
      </c>
      <c r="B17" s="71">
        <v>2.71828</v>
      </c>
    </row>
    <row r="18" spans="1:3">
      <c r="A18" t="s">
        <v>231</v>
      </c>
      <c r="B18" s="70">
        <v>3</v>
      </c>
    </row>
    <row r="20" spans="1:3">
      <c r="A20" t="s">
        <v>232</v>
      </c>
      <c r="C20" s="69">
        <f>(B16^B18*B17^-B16)/6</f>
        <v>0.22046808494821815</v>
      </c>
    </row>
    <row r="23" spans="1:3">
      <c r="A23" s="2" t="s">
        <v>233</v>
      </c>
    </row>
    <row r="24" spans="1:3">
      <c r="A24" t="s">
        <v>234</v>
      </c>
    </row>
    <row r="25" spans="1:3">
      <c r="A25" t="s">
        <v>235</v>
      </c>
    </row>
    <row r="27" spans="1:3">
      <c r="A27" t="s">
        <v>220</v>
      </c>
      <c r="B27">
        <v>40</v>
      </c>
    </row>
    <row r="28" spans="1:3">
      <c r="A28" t="s">
        <v>127</v>
      </c>
      <c r="B28">
        <v>10</v>
      </c>
    </row>
    <row r="29" spans="1:3">
      <c r="A29" t="s">
        <v>236</v>
      </c>
      <c r="B29">
        <v>5</v>
      </c>
    </row>
    <row r="30" spans="1:3">
      <c r="A30" t="s">
        <v>223</v>
      </c>
      <c r="B30">
        <v>2</v>
      </c>
    </row>
    <row r="32" spans="1:3">
      <c r="A32" t="s">
        <v>237</v>
      </c>
    </row>
    <row r="33" spans="1:5">
      <c r="A33" t="s">
        <v>238</v>
      </c>
      <c r="C33" s="69">
        <f>10*23535820/(847660528)</f>
        <v>0.27765619870883029</v>
      </c>
    </row>
    <row r="36" spans="1:5">
      <c r="A36" s="2" t="s">
        <v>239</v>
      </c>
    </row>
    <row r="37" spans="1:5">
      <c r="A37" t="s">
        <v>240</v>
      </c>
    </row>
    <row r="39" spans="1:5">
      <c r="A39" s="1">
        <v>43</v>
      </c>
      <c r="B39" s="1">
        <v>51</v>
      </c>
      <c r="D39" t="s">
        <v>241</v>
      </c>
      <c r="E39">
        <v>34</v>
      </c>
    </row>
    <row r="40" spans="1:5">
      <c r="A40" s="1">
        <v>42.5</v>
      </c>
      <c r="B40" s="1">
        <v>51.5</v>
      </c>
      <c r="D40" t="s">
        <v>242</v>
      </c>
      <c r="E40">
        <v>13</v>
      </c>
    </row>
    <row r="42" spans="1:5">
      <c r="A42" t="s">
        <v>243</v>
      </c>
    </row>
    <row r="44" spans="1:5">
      <c r="A44" t="s">
        <v>244</v>
      </c>
      <c r="B44" s="33">
        <f>(A40-E39)/E40</f>
        <v>0.65384615384615385</v>
      </c>
    </row>
    <row r="45" spans="1:5">
      <c r="A45" t="s">
        <v>245</v>
      </c>
      <c r="B45" s="33">
        <f>(B40-E39)/E40</f>
        <v>1.3461538461538463</v>
      </c>
    </row>
    <row r="47" spans="1:5">
      <c r="A47" t="s">
        <v>246</v>
      </c>
    </row>
    <row r="48" spans="1:5">
      <c r="D48" t="s">
        <v>247</v>
      </c>
    </row>
    <row r="49" spans="2:5">
      <c r="D49">
        <v>0.41149999999999998</v>
      </c>
      <c r="E49">
        <v>0.2422</v>
      </c>
    </row>
    <row r="50" spans="2:5">
      <c r="D50" s="100">
        <f>D49-E49</f>
        <v>0.16929999999999998</v>
      </c>
      <c r="E50" s="100"/>
    </row>
    <row r="54" spans="2:5">
      <c r="B54" s="72" t="s">
        <v>248</v>
      </c>
    </row>
  </sheetData>
  <mergeCells count="1">
    <mergeCell ref="D50:E5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236E-E225-4724-B4C6-8BA50EA9D693}">
  <dimension ref="A1:H70"/>
  <sheetViews>
    <sheetView workbookViewId="0">
      <selection activeCell="D9" sqref="D9"/>
    </sheetView>
  </sheetViews>
  <sheetFormatPr defaultColWidth="11.42578125" defaultRowHeight="15"/>
  <cols>
    <col min="3" max="3" width="43.28515625" customWidth="1"/>
    <col min="4" max="4" width="12.140625" customWidth="1"/>
    <col min="8" max="8" width="32.85546875" customWidth="1"/>
  </cols>
  <sheetData>
    <row r="1" spans="1:8">
      <c r="A1" t="s">
        <v>249</v>
      </c>
      <c r="B1" s="16" t="s">
        <v>4</v>
      </c>
      <c r="C1" s="10" t="s">
        <v>7</v>
      </c>
      <c r="E1" t="s">
        <v>250</v>
      </c>
      <c r="F1" t="s">
        <v>251</v>
      </c>
      <c r="G1" t="s">
        <v>252</v>
      </c>
      <c r="H1" t="s">
        <v>253</v>
      </c>
    </row>
    <row r="2" spans="1:8">
      <c r="A2">
        <v>1</v>
      </c>
      <c r="B2" s="17">
        <v>56</v>
      </c>
      <c r="C2" s="13" t="s">
        <v>13</v>
      </c>
      <c r="E2">
        <v>1</v>
      </c>
      <c r="F2">
        <v>14</v>
      </c>
      <c r="G2">
        <f>LOOKUP(F2,$A$2:$A$70,$B$2:$B$70)</f>
        <v>44</v>
      </c>
      <c r="H2" t="str">
        <f>LOOKUP(F2,$A$2:$A$70,$C$2:$C$70)</f>
        <v>LIBROS DE CALCULO</v>
      </c>
    </row>
    <row r="3" spans="1:8">
      <c r="A3">
        <v>2</v>
      </c>
      <c r="B3" s="17">
        <v>30</v>
      </c>
      <c r="C3" s="13" t="s">
        <v>19</v>
      </c>
      <c r="E3">
        <v>2</v>
      </c>
      <c r="F3">
        <v>8</v>
      </c>
      <c r="G3">
        <f t="shared" ref="G3:G31" si="0">LOOKUP(F3,$A$2:$A$70,$B$2:$B$70)</f>
        <v>39</v>
      </c>
      <c r="H3" t="str">
        <f t="shared" ref="H3:H31" si="1">LOOKUP(F3,$A$2:$A$70,$C$2:$C$70)</f>
        <v>LIBROS DE CALCULO</v>
      </c>
    </row>
    <row r="4" spans="1:8">
      <c r="A4">
        <v>3</v>
      </c>
      <c r="B4" s="17">
        <v>50</v>
      </c>
      <c r="C4" s="13" t="s">
        <v>22</v>
      </c>
      <c r="E4">
        <v>3</v>
      </c>
      <c r="F4">
        <v>15</v>
      </c>
      <c r="G4">
        <f t="shared" si="0"/>
        <v>23</v>
      </c>
      <c r="H4" t="str">
        <f t="shared" si="1"/>
        <v>LIBROS DE LITERATURA</v>
      </c>
    </row>
    <row r="5" spans="1:8">
      <c r="A5">
        <v>4</v>
      </c>
      <c r="B5" s="17">
        <v>65</v>
      </c>
      <c r="C5" s="13" t="s">
        <v>19</v>
      </c>
      <c r="E5">
        <v>4</v>
      </c>
      <c r="F5">
        <v>14</v>
      </c>
      <c r="G5">
        <f t="shared" si="0"/>
        <v>44</v>
      </c>
      <c r="H5" t="str">
        <f t="shared" si="1"/>
        <v>LIBROS DE CALCULO</v>
      </c>
    </row>
    <row r="6" spans="1:8">
      <c r="A6">
        <v>5</v>
      </c>
      <c r="B6" s="17">
        <v>49</v>
      </c>
      <c r="C6" s="13" t="s">
        <v>29</v>
      </c>
      <c r="E6">
        <v>5</v>
      </c>
      <c r="F6">
        <v>19</v>
      </c>
      <c r="G6">
        <f t="shared" si="0"/>
        <v>62</v>
      </c>
      <c r="H6" t="str">
        <f t="shared" si="1"/>
        <v>LIBROS DE AUTOAYUDA</v>
      </c>
    </row>
    <row r="7" spans="1:8">
      <c r="A7">
        <v>6</v>
      </c>
      <c r="B7" s="17">
        <v>25</v>
      </c>
      <c r="C7" s="13" t="s">
        <v>22</v>
      </c>
      <c r="E7">
        <v>6</v>
      </c>
      <c r="F7">
        <v>11</v>
      </c>
      <c r="G7">
        <f t="shared" si="0"/>
        <v>46</v>
      </c>
      <c r="H7" t="str">
        <f t="shared" si="1"/>
        <v>LIBROS DE CALCULO</v>
      </c>
    </row>
    <row r="8" spans="1:8">
      <c r="A8">
        <v>7</v>
      </c>
      <c r="B8" s="17">
        <v>30</v>
      </c>
      <c r="C8" s="13" t="s">
        <v>29</v>
      </c>
      <c r="E8">
        <v>7</v>
      </c>
      <c r="F8">
        <v>16</v>
      </c>
      <c r="G8">
        <f t="shared" si="0"/>
        <v>23</v>
      </c>
      <c r="H8" t="str">
        <f t="shared" si="1"/>
        <v>JUVENIL</v>
      </c>
    </row>
    <row r="9" spans="1:8">
      <c r="A9">
        <v>8</v>
      </c>
      <c r="B9" s="17">
        <v>39</v>
      </c>
      <c r="C9" s="13" t="s">
        <v>19</v>
      </c>
      <c r="E9">
        <v>8</v>
      </c>
      <c r="F9">
        <v>21</v>
      </c>
      <c r="G9">
        <f t="shared" si="0"/>
        <v>20</v>
      </c>
      <c r="H9" t="str">
        <f t="shared" si="1"/>
        <v>LIBROS DE CALCULO</v>
      </c>
    </row>
    <row r="10" spans="1:8">
      <c r="A10">
        <v>9</v>
      </c>
      <c r="B10" s="17">
        <v>56</v>
      </c>
      <c r="C10" s="13" t="s">
        <v>29</v>
      </c>
      <c r="E10">
        <v>9</v>
      </c>
      <c r="F10">
        <v>5</v>
      </c>
      <c r="G10">
        <f t="shared" si="0"/>
        <v>49</v>
      </c>
      <c r="H10" t="str">
        <f t="shared" si="1"/>
        <v>LIBROS DE AUTOAYUDA</v>
      </c>
    </row>
    <row r="11" spans="1:8">
      <c r="A11">
        <v>10</v>
      </c>
      <c r="B11" s="17">
        <v>60</v>
      </c>
      <c r="C11" s="13" t="s">
        <v>38</v>
      </c>
      <c r="E11">
        <v>10</v>
      </c>
      <c r="F11">
        <v>12</v>
      </c>
      <c r="G11">
        <f t="shared" si="0"/>
        <v>42</v>
      </c>
      <c r="H11" t="str">
        <f t="shared" si="1"/>
        <v>LIBROS DE ROMANCE</v>
      </c>
    </row>
    <row r="12" spans="1:8">
      <c r="A12">
        <v>11</v>
      </c>
      <c r="B12" s="17">
        <v>46</v>
      </c>
      <c r="C12" s="13" t="s">
        <v>19</v>
      </c>
      <c r="E12">
        <v>11</v>
      </c>
      <c r="F12">
        <v>28</v>
      </c>
      <c r="G12">
        <f t="shared" si="0"/>
        <v>23</v>
      </c>
      <c r="H12" t="str">
        <f t="shared" si="1"/>
        <v>LIBROS DE ROMANCE</v>
      </c>
    </row>
    <row r="13" spans="1:8">
      <c r="A13">
        <v>12</v>
      </c>
      <c r="B13" s="17">
        <v>42</v>
      </c>
      <c r="C13" s="13" t="s">
        <v>42</v>
      </c>
      <c r="E13">
        <v>12</v>
      </c>
      <c r="F13">
        <v>16</v>
      </c>
      <c r="G13">
        <f t="shared" si="0"/>
        <v>23</v>
      </c>
      <c r="H13" t="str">
        <f t="shared" si="1"/>
        <v>JUVENIL</v>
      </c>
    </row>
    <row r="14" spans="1:8">
      <c r="A14">
        <v>13</v>
      </c>
      <c r="B14" s="17">
        <v>21</v>
      </c>
      <c r="C14" s="13" t="s">
        <v>22</v>
      </c>
      <c r="E14">
        <v>13</v>
      </c>
      <c r="F14">
        <v>4</v>
      </c>
      <c r="G14">
        <f t="shared" si="0"/>
        <v>65</v>
      </c>
      <c r="H14" t="str">
        <f t="shared" si="1"/>
        <v>LIBROS DE CALCULO</v>
      </c>
    </row>
    <row r="15" spans="1:8">
      <c r="A15">
        <v>14</v>
      </c>
      <c r="B15" s="17">
        <v>44</v>
      </c>
      <c r="C15" s="13" t="s">
        <v>19</v>
      </c>
      <c r="E15">
        <v>14</v>
      </c>
      <c r="F15">
        <v>24</v>
      </c>
      <c r="G15">
        <f t="shared" si="0"/>
        <v>40</v>
      </c>
      <c r="H15" t="str">
        <f t="shared" si="1"/>
        <v>LIBROS DE LITERATURA</v>
      </c>
    </row>
    <row r="16" spans="1:8">
      <c r="A16">
        <v>15</v>
      </c>
      <c r="B16" s="17">
        <v>23</v>
      </c>
      <c r="C16" s="13" t="s">
        <v>13</v>
      </c>
      <c r="E16">
        <v>15</v>
      </c>
      <c r="F16">
        <v>27</v>
      </c>
      <c r="G16">
        <f t="shared" si="0"/>
        <v>26</v>
      </c>
      <c r="H16" t="str">
        <f t="shared" si="1"/>
        <v>LIBROS DE ROMANCE</v>
      </c>
    </row>
    <row r="17" spans="1:8">
      <c r="A17">
        <v>16</v>
      </c>
      <c r="B17" s="17">
        <v>23</v>
      </c>
      <c r="C17" s="13" t="s">
        <v>38</v>
      </c>
      <c r="E17">
        <v>16</v>
      </c>
      <c r="F17">
        <v>10</v>
      </c>
      <c r="G17">
        <f t="shared" si="0"/>
        <v>60</v>
      </c>
      <c r="H17" t="str">
        <f t="shared" si="1"/>
        <v>JUVENIL</v>
      </c>
    </row>
    <row r="18" spans="1:8">
      <c r="A18">
        <v>17</v>
      </c>
      <c r="B18" s="17">
        <v>41</v>
      </c>
      <c r="C18" s="13" t="s">
        <v>13</v>
      </c>
      <c r="E18">
        <v>17</v>
      </c>
      <c r="F18">
        <v>19</v>
      </c>
      <c r="G18">
        <f t="shared" si="0"/>
        <v>62</v>
      </c>
      <c r="H18" t="str">
        <f t="shared" si="1"/>
        <v>LIBROS DE AUTOAYUDA</v>
      </c>
    </row>
    <row r="19" spans="1:8">
      <c r="A19">
        <v>18</v>
      </c>
      <c r="B19" s="17">
        <v>56</v>
      </c>
      <c r="C19" s="13" t="s">
        <v>19</v>
      </c>
      <c r="E19">
        <v>18</v>
      </c>
      <c r="F19">
        <v>30</v>
      </c>
      <c r="G19">
        <f t="shared" si="0"/>
        <v>39</v>
      </c>
      <c r="H19" t="str">
        <f t="shared" si="1"/>
        <v>LIBROS DE LITERATURA</v>
      </c>
    </row>
    <row r="20" spans="1:8">
      <c r="A20">
        <v>19</v>
      </c>
      <c r="B20" s="17">
        <v>62</v>
      </c>
      <c r="C20" s="13" t="s">
        <v>29</v>
      </c>
      <c r="E20">
        <v>19</v>
      </c>
      <c r="F20">
        <v>14</v>
      </c>
      <c r="G20">
        <f t="shared" si="0"/>
        <v>44</v>
      </c>
      <c r="H20" t="str">
        <f t="shared" si="1"/>
        <v>LIBROS DE CALCULO</v>
      </c>
    </row>
    <row r="21" spans="1:8">
      <c r="A21">
        <v>20</v>
      </c>
      <c r="B21" s="17">
        <v>22</v>
      </c>
      <c r="C21" s="13" t="s">
        <v>22</v>
      </c>
      <c r="E21">
        <v>20</v>
      </c>
      <c r="F21">
        <v>16</v>
      </c>
      <c r="G21">
        <f t="shared" si="0"/>
        <v>23</v>
      </c>
      <c r="H21" t="str">
        <f t="shared" si="1"/>
        <v>JUVENIL</v>
      </c>
    </row>
    <row r="22" spans="1:8">
      <c r="A22">
        <v>21</v>
      </c>
      <c r="B22" s="17">
        <v>20</v>
      </c>
      <c r="C22" s="13" t="s">
        <v>19</v>
      </c>
      <c r="E22">
        <v>21</v>
      </c>
      <c r="F22">
        <v>15</v>
      </c>
      <c r="G22">
        <f t="shared" si="0"/>
        <v>23</v>
      </c>
      <c r="H22" t="str">
        <f t="shared" si="1"/>
        <v>LIBROS DE LITERATURA</v>
      </c>
    </row>
    <row r="23" spans="1:8">
      <c r="A23">
        <v>22</v>
      </c>
      <c r="B23" s="17">
        <v>68</v>
      </c>
      <c r="C23" s="13" t="s">
        <v>38</v>
      </c>
      <c r="E23">
        <v>22</v>
      </c>
      <c r="F23">
        <v>10</v>
      </c>
      <c r="G23">
        <f t="shared" si="0"/>
        <v>60</v>
      </c>
      <c r="H23" t="str">
        <f t="shared" si="1"/>
        <v>JUVENIL</v>
      </c>
    </row>
    <row r="24" spans="1:8">
      <c r="A24">
        <v>23</v>
      </c>
      <c r="B24" s="17">
        <v>25</v>
      </c>
      <c r="C24" s="13" t="s">
        <v>29</v>
      </c>
      <c r="E24">
        <v>23</v>
      </c>
      <c r="F24">
        <v>11</v>
      </c>
      <c r="G24">
        <f t="shared" si="0"/>
        <v>46</v>
      </c>
      <c r="H24" t="str">
        <f t="shared" si="1"/>
        <v>LIBROS DE CALCULO</v>
      </c>
    </row>
    <row r="25" spans="1:8">
      <c r="A25">
        <v>24</v>
      </c>
      <c r="B25" s="17">
        <v>40</v>
      </c>
      <c r="C25" s="13" t="s">
        <v>13</v>
      </c>
      <c r="E25">
        <v>24</v>
      </c>
      <c r="F25">
        <v>20</v>
      </c>
      <c r="G25">
        <f t="shared" si="0"/>
        <v>22</v>
      </c>
      <c r="H25" t="str">
        <f t="shared" si="1"/>
        <v>LIBROS DE MATEMATICAS BASICAS</v>
      </c>
    </row>
    <row r="26" spans="1:8">
      <c r="A26">
        <v>25</v>
      </c>
      <c r="B26" s="17">
        <v>41</v>
      </c>
      <c r="C26" s="13" t="s">
        <v>22</v>
      </c>
      <c r="E26">
        <v>25</v>
      </c>
      <c r="F26">
        <v>18</v>
      </c>
      <c r="G26">
        <f t="shared" si="0"/>
        <v>56</v>
      </c>
      <c r="H26" t="str">
        <f t="shared" si="1"/>
        <v>LIBROS DE CALCULO</v>
      </c>
    </row>
    <row r="27" spans="1:8">
      <c r="A27">
        <v>26</v>
      </c>
      <c r="B27" s="17">
        <v>28</v>
      </c>
      <c r="C27" s="13" t="s">
        <v>42</v>
      </c>
      <c r="E27">
        <v>26</v>
      </c>
      <c r="F27">
        <v>8</v>
      </c>
      <c r="G27">
        <f t="shared" si="0"/>
        <v>39</v>
      </c>
      <c r="H27" t="str">
        <f t="shared" si="1"/>
        <v>LIBROS DE CALCULO</v>
      </c>
    </row>
    <row r="28" spans="1:8">
      <c r="A28">
        <v>27</v>
      </c>
      <c r="B28" s="17">
        <v>26</v>
      </c>
      <c r="C28" s="13" t="s">
        <v>42</v>
      </c>
      <c r="E28">
        <v>27</v>
      </c>
      <c r="F28">
        <v>23</v>
      </c>
      <c r="G28">
        <f t="shared" si="0"/>
        <v>25</v>
      </c>
      <c r="H28" t="str">
        <f t="shared" si="1"/>
        <v>LIBROS DE AUTOAYUDA</v>
      </c>
    </row>
    <row r="29" spans="1:8">
      <c r="A29">
        <v>28</v>
      </c>
      <c r="B29" s="17">
        <v>23</v>
      </c>
      <c r="C29" s="13" t="s">
        <v>42</v>
      </c>
      <c r="E29">
        <v>28</v>
      </c>
      <c r="F29">
        <v>25</v>
      </c>
      <c r="G29">
        <f t="shared" si="0"/>
        <v>41</v>
      </c>
      <c r="H29" t="str">
        <f t="shared" si="1"/>
        <v>LIBROS DE MATEMATICAS BASICAS</v>
      </c>
    </row>
    <row r="30" spans="1:8">
      <c r="A30">
        <v>29</v>
      </c>
      <c r="B30" s="17">
        <v>21</v>
      </c>
      <c r="C30" s="13" t="s">
        <v>38</v>
      </c>
      <c r="E30">
        <v>29</v>
      </c>
      <c r="F30">
        <v>26</v>
      </c>
      <c r="G30">
        <f t="shared" si="0"/>
        <v>28</v>
      </c>
      <c r="H30" t="str">
        <f t="shared" si="1"/>
        <v>LIBROS DE ROMANCE</v>
      </c>
    </row>
    <row r="31" spans="1:8">
      <c r="A31">
        <v>30</v>
      </c>
      <c r="B31" s="17">
        <v>39</v>
      </c>
      <c r="C31" s="13" t="s">
        <v>13</v>
      </c>
      <c r="E31">
        <v>30</v>
      </c>
      <c r="F31">
        <v>30</v>
      </c>
      <c r="G31">
        <f t="shared" si="0"/>
        <v>39</v>
      </c>
      <c r="H31" t="str">
        <f t="shared" si="1"/>
        <v>LIBROS DE LITERATURA</v>
      </c>
    </row>
    <row r="32" spans="1:8">
      <c r="A32">
        <v>31</v>
      </c>
      <c r="B32" s="17">
        <v>26</v>
      </c>
      <c r="C32" s="13" t="s">
        <v>29</v>
      </c>
    </row>
    <row r="33" spans="1:3">
      <c r="A33">
        <v>32</v>
      </c>
      <c r="B33" s="17">
        <v>45</v>
      </c>
      <c r="C33" s="13" t="s">
        <v>13</v>
      </c>
    </row>
    <row r="34" spans="1:3">
      <c r="A34">
        <v>33</v>
      </c>
      <c r="B34" s="17">
        <v>25</v>
      </c>
      <c r="C34" s="13" t="s">
        <v>19</v>
      </c>
    </row>
    <row r="35" spans="1:3">
      <c r="A35">
        <v>34</v>
      </c>
      <c r="B35" s="17">
        <v>26</v>
      </c>
      <c r="C35" s="13" t="s">
        <v>22</v>
      </c>
    </row>
    <row r="36" spans="1:3">
      <c r="A36">
        <v>35</v>
      </c>
      <c r="B36" s="17">
        <v>38</v>
      </c>
      <c r="C36" s="13" t="s">
        <v>22</v>
      </c>
    </row>
    <row r="37" spans="1:3">
      <c r="A37">
        <v>36</v>
      </c>
      <c r="B37" s="17">
        <v>30</v>
      </c>
      <c r="C37" s="13" t="s">
        <v>38</v>
      </c>
    </row>
    <row r="38" spans="1:3">
      <c r="A38">
        <v>37</v>
      </c>
      <c r="B38" s="17">
        <v>50</v>
      </c>
      <c r="C38" s="13" t="s">
        <v>13</v>
      </c>
    </row>
    <row r="39" spans="1:3">
      <c r="A39">
        <v>38</v>
      </c>
      <c r="B39" s="17">
        <v>24</v>
      </c>
      <c r="C39" s="13" t="s">
        <v>29</v>
      </c>
    </row>
    <row r="40" spans="1:3">
      <c r="A40">
        <v>39</v>
      </c>
      <c r="B40" s="17">
        <v>23</v>
      </c>
      <c r="C40" s="13" t="s">
        <v>42</v>
      </c>
    </row>
    <row r="41" spans="1:3">
      <c r="A41">
        <v>40</v>
      </c>
      <c r="B41" s="17">
        <v>56</v>
      </c>
      <c r="C41" s="13" t="s">
        <v>19</v>
      </c>
    </row>
    <row r="42" spans="1:3">
      <c r="A42">
        <v>41</v>
      </c>
      <c r="B42" s="17">
        <v>26</v>
      </c>
      <c r="C42" s="13" t="s">
        <v>42</v>
      </c>
    </row>
    <row r="43" spans="1:3">
      <c r="A43">
        <v>42</v>
      </c>
      <c r="B43" s="17">
        <v>35</v>
      </c>
      <c r="C43" s="13" t="s">
        <v>19</v>
      </c>
    </row>
    <row r="44" spans="1:3">
      <c r="A44">
        <v>43</v>
      </c>
      <c r="B44" s="17">
        <v>34</v>
      </c>
      <c r="C44" s="13" t="s">
        <v>22</v>
      </c>
    </row>
    <row r="45" spans="1:3">
      <c r="A45">
        <v>44</v>
      </c>
      <c r="B45" s="17">
        <v>46</v>
      </c>
      <c r="C45" s="13" t="s">
        <v>38</v>
      </c>
    </row>
    <row r="46" spans="1:3">
      <c r="A46">
        <v>45</v>
      </c>
      <c r="B46" s="17">
        <v>29</v>
      </c>
      <c r="C46" s="13" t="s">
        <v>13</v>
      </c>
    </row>
    <row r="47" spans="1:3">
      <c r="A47">
        <v>46</v>
      </c>
      <c r="B47" s="17">
        <v>36</v>
      </c>
      <c r="C47" s="13" t="s">
        <v>19</v>
      </c>
    </row>
    <row r="48" spans="1:3">
      <c r="A48">
        <v>47</v>
      </c>
      <c r="B48" s="17">
        <v>58</v>
      </c>
      <c r="C48" s="13" t="s">
        <v>29</v>
      </c>
    </row>
    <row r="49" spans="1:3">
      <c r="A49">
        <v>48</v>
      </c>
      <c r="B49" s="17">
        <v>70</v>
      </c>
      <c r="C49" s="13" t="s">
        <v>19</v>
      </c>
    </row>
    <row r="50" spans="1:3">
      <c r="A50">
        <v>49</v>
      </c>
      <c r="B50" s="17">
        <v>23</v>
      </c>
      <c r="C50" s="13" t="s">
        <v>22</v>
      </c>
    </row>
    <row r="51" spans="1:3">
      <c r="A51">
        <v>50</v>
      </c>
      <c r="B51" s="17">
        <v>38</v>
      </c>
      <c r="C51" s="13" t="s">
        <v>22</v>
      </c>
    </row>
    <row r="52" spans="1:3">
      <c r="A52">
        <v>51</v>
      </c>
      <c r="B52" s="17">
        <v>21</v>
      </c>
      <c r="C52" s="13" t="s">
        <v>38</v>
      </c>
    </row>
    <row r="53" spans="1:3">
      <c r="A53">
        <v>52</v>
      </c>
      <c r="B53" s="17">
        <v>25</v>
      </c>
      <c r="C53" s="13" t="s">
        <v>38</v>
      </c>
    </row>
    <row r="54" spans="1:3">
      <c r="A54">
        <v>53</v>
      </c>
      <c r="B54" s="17">
        <v>45</v>
      </c>
      <c r="C54" s="13" t="s">
        <v>29</v>
      </c>
    </row>
    <row r="55" spans="1:3">
      <c r="A55">
        <v>54</v>
      </c>
      <c r="B55" s="17">
        <v>32</v>
      </c>
      <c r="C55" s="13" t="s">
        <v>19</v>
      </c>
    </row>
    <row r="56" spans="1:3">
      <c r="A56">
        <v>55</v>
      </c>
      <c r="B56" s="17">
        <v>32</v>
      </c>
      <c r="C56" s="13" t="s">
        <v>42</v>
      </c>
    </row>
    <row r="57" spans="1:3">
      <c r="A57">
        <v>56</v>
      </c>
      <c r="B57" s="17">
        <v>24</v>
      </c>
      <c r="C57" s="13" t="s">
        <v>42</v>
      </c>
    </row>
    <row r="58" spans="1:3">
      <c r="A58">
        <v>57</v>
      </c>
      <c r="B58" s="17">
        <v>25</v>
      </c>
      <c r="C58" s="13" t="s">
        <v>22</v>
      </c>
    </row>
    <row r="59" spans="1:3">
      <c r="A59">
        <v>58</v>
      </c>
      <c r="B59" s="17">
        <v>24</v>
      </c>
      <c r="C59" s="13" t="s">
        <v>42</v>
      </c>
    </row>
    <row r="60" spans="1:3">
      <c r="A60">
        <v>59</v>
      </c>
      <c r="B60" s="17">
        <v>22</v>
      </c>
      <c r="C60" s="13" t="s">
        <v>38</v>
      </c>
    </row>
    <row r="61" spans="1:3">
      <c r="A61">
        <v>60</v>
      </c>
      <c r="B61" s="17">
        <v>44</v>
      </c>
      <c r="C61" s="13" t="s">
        <v>29</v>
      </c>
    </row>
    <row r="62" spans="1:3">
      <c r="A62">
        <v>61</v>
      </c>
      <c r="B62" s="17">
        <v>31</v>
      </c>
      <c r="C62" s="13" t="s">
        <v>19</v>
      </c>
    </row>
    <row r="63" spans="1:3">
      <c r="A63">
        <v>62</v>
      </c>
      <c r="B63" s="17">
        <v>28</v>
      </c>
      <c r="C63" s="13" t="s">
        <v>42</v>
      </c>
    </row>
    <row r="64" spans="1:3">
      <c r="A64">
        <v>63</v>
      </c>
      <c r="B64" s="17">
        <v>26</v>
      </c>
      <c r="C64" s="13" t="s">
        <v>42</v>
      </c>
    </row>
    <row r="65" spans="1:3">
      <c r="A65">
        <v>64</v>
      </c>
      <c r="B65" s="17">
        <v>29</v>
      </c>
      <c r="C65" s="13" t="s">
        <v>19</v>
      </c>
    </row>
    <row r="66" spans="1:3">
      <c r="A66">
        <v>65</v>
      </c>
      <c r="B66" s="17">
        <v>66</v>
      </c>
      <c r="C66" s="13" t="s">
        <v>29</v>
      </c>
    </row>
    <row r="67" spans="1:3">
      <c r="A67">
        <v>66</v>
      </c>
      <c r="B67" s="17">
        <v>28</v>
      </c>
      <c r="C67" s="13" t="s">
        <v>38</v>
      </c>
    </row>
    <row r="68" spans="1:3">
      <c r="A68">
        <v>67</v>
      </c>
      <c r="B68" s="17">
        <v>22</v>
      </c>
      <c r="C68" s="13" t="s">
        <v>42</v>
      </c>
    </row>
    <row r="69" spans="1:3">
      <c r="A69">
        <v>68</v>
      </c>
      <c r="B69" s="17">
        <v>25</v>
      </c>
      <c r="C69" s="13" t="s">
        <v>42</v>
      </c>
    </row>
    <row r="70" spans="1:3">
      <c r="A70">
        <v>69</v>
      </c>
      <c r="B70" s="17">
        <v>29</v>
      </c>
      <c r="C70" s="13" t="s">
        <v>29</v>
      </c>
    </row>
  </sheetData>
  <hyperlinks>
    <hyperlink ref="C2" r:id="rId1" display="https://concepto.de/literatura/" xr:uid="{1A184436-D54A-42C1-B599-445317E33FF9}"/>
    <hyperlink ref="C5" r:id="rId2" display="https://www.sanborns.com.mx/c/libros/calculo/" xr:uid="{90F629AF-9588-47E8-AA4A-B5D57D0B12FA}"/>
    <hyperlink ref="C16" r:id="rId3" display="https://concepto.de/literatura/" xr:uid="{64AFEA2F-F800-4E8E-AD02-CF858961435C}"/>
    <hyperlink ref="C19" r:id="rId4" display="https://www.sanborns.com.mx/c/libros/calculo/" xr:uid="{5D5A7CDF-3A30-4C8C-95EC-8F25CC42649D}"/>
    <hyperlink ref="C30" r:id="rId5" location="elementor-toc__heading-anchor-12" display="https://editatulibro.net/generos-literarios/ - elementor-toc__heading-anchor-12" xr:uid="{FFB5D5F3-4094-4FC9-9166-A2B83CA44724}"/>
    <hyperlink ref="C31" r:id="rId6" display="https://concepto.de/literatura/" xr:uid="{1B54950C-A5C3-4E6B-8387-C2A585647E81}"/>
    <hyperlink ref="C34" r:id="rId7" display="https://www.sanborns.com.mx/c/libros/calculo/" xr:uid="{6CBF6247-4AE3-4BE0-B0EF-CC5CAD680C92}"/>
    <hyperlink ref="C45" r:id="rId8" location="elementor-toc__heading-anchor-12" display="https://editatulibro.net/generos-literarios/ - elementor-toc__heading-anchor-12" xr:uid="{01DABE06-78E1-4E23-B45B-E5269E680D92}"/>
    <hyperlink ref="C46" r:id="rId9" display="https://concepto.de/literatura/" xr:uid="{5FA29283-8705-44E0-B0BB-9696AFF306CE}"/>
    <hyperlink ref="C49" r:id="rId10" display="https://www.sanborns.com.mx/c/libros/calculo/" xr:uid="{DB8BE238-8FAC-468F-BF07-646639727981}"/>
    <hyperlink ref="C60" r:id="rId11" location="elementor-toc__heading-anchor-12" display="https://editatulibro.net/generos-literarios/ - elementor-toc__heading-anchor-12" xr:uid="{09D3B6B8-95AA-44D6-A852-F2D87AA3BEFC}"/>
    <hyperlink ref="C67" r:id="rId12" location="elementor-toc__heading-anchor-12" display="https://editatulibro.net/generos-literarios/ - elementor-toc__heading-anchor-12" xr:uid="{8F5AC609-CD7D-4B87-AA6D-366C3F2B85A9}"/>
    <hyperlink ref="C3" r:id="rId13" display="https://www.sanborns.com.mx/c/libros/calculo/" xr:uid="{FF5B7D7D-0348-4C03-8EB8-CBA8349C1C6B}"/>
    <hyperlink ref="C22" r:id="rId14" display="https://www.sanborns.com.mx/c/libros/calculo/" xr:uid="{8886D55C-2CEA-440A-BFEB-F1745F7C4B99}"/>
    <hyperlink ref="C41" r:id="rId15" display="https://www.sanborns.com.mx/c/libros/calculo/" xr:uid="{856E48B2-628D-4EEF-AF58-5B5A311B476F}"/>
    <hyperlink ref="C65" r:id="rId16" display="https://www.sanborns.com.mx/c/libros/calculo/" xr:uid="{3EFEB82D-36FA-4B7F-90E4-F0CE23719462}"/>
    <hyperlink ref="C17" r:id="rId17" location="elementor-toc__heading-anchor-12" display="https://editatulibro.net/generos-literarios/ - elementor-toc__heading-anchor-12" xr:uid="{7F804515-316D-41C8-9601-54AED72B40B6}"/>
    <hyperlink ref="C37" r:id="rId18" location="elementor-toc__heading-anchor-12" display="https://editatulibro.net/generos-literarios/ - elementor-toc__heading-anchor-12" xr:uid="{BA334AA8-9B96-4CA8-82D5-4B8E2A88A37B}"/>
    <hyperlink ref="C52" r:id="rId19" location="elementor-toc__heading-anchor-12" display="https://editatulibro.net/generos-literarios/ - elementor-toc__heading-anchor-12" xr:uid="{55734A7D-5F86-48EB-BE54-CC4FA1072099}"/>
    <hyperlink ref="C53" r:id="rId20" location="elementor-toc__heading-anchor-12" display="https://editatulibro.net/generos-literarios/ - elementor-toc__heading-anchor-12" xr:uid="{BC762313-2DFB-45B3-848D-6C55BA041BA1}"/>
    <hyperlink ref="C62" r:id="rId21" display="https://www.sanborns.com.mx/c/libros/calculo/" xr:uid="{515BF0C8-8A59-4815-9339-93212E23FE79}"/>
    <hyperlink ref="C55" r:id="rId22" display="https://www.sanborns.com.mx/c/libros/calculo/" xr:uid="{5FF25743-30C7-48A2-9699-1DBA8F6A4107}"/>
    <hyperlink ref="C43" r:id="rId23" display="https://www.sanborns.com.mx/c/libros/calculo/" xr:uid="{C73CAB23-5335-491B-BE96-38DC2C244994}"/>
    <hyperlink ref="C33" r:id="rId24" display="https://concepto.de/literatura/" xr:uid="{1AAD95BD-74CA-44A7-A355-5E78A5A91570}"/>
    <hyperlink ref="C25" r:id="rId25" display="https://concepto.de/literatura/" xr:uid="{9C60CADB-7E40-4C54-AFED-E518A1934852}"/>
    <hyperlink ref="C18" r:id="rId26" display="https://concepto.de/literatura/" xr:uid="{506E0F51-6785-4285-B876-A207B322DCB2}"/>
    <hyperlink ref="C9" r:id="rId27" display="https://www.sanborns.com.mx/c/libros/calculo/" xr:uid="{F7DF6A96-A630-403B-8567-AD37ADD0104B}"/>
    <hyperlink ref="C12" r:id="rId28" display="https://www.sanborns.com.mx/c/libros/calculo/" xr:uid="{CA8F0CFC-BACD-44C1-BC9E-F6E6A0C56491}"/>
    <hyperlink ref="C15" r:id="rId29" display="https://www.sanborns.com.mx/c/libros/calculo/" xr:uid="{5CE715B0-409C-4408-8DA4-3ABCFF8A1C85}"/>
    <hyperlink ref="C47" r:id="rId30" display="https://www.sanborns.com.mx/c/libros/calculo/" xr:uid="{E0FFA2B2-3A34-4B0B-ABC8-5789478C0EC2}"/>
    <hyperlink ref="C38" r:id="rId31" display="https://concepto.de/literatura/" xr:uid="{9D3B1D16-6C59-4608-B726-C087BC9F7523}"/>
    <hyperlink ref="C11" r:id="rId32" location="elementor-toc__heading-anchor-12" display="https://editatulibro.net/generos-literarios/ - elementor-toc__heading-anchor-12" xr:uid="{54BA3C8B-216A-4CD2-8C5E-3AF1ADF49A72}"/>
    <hyperlink ref="C23" r:id="rId33" location="elementor-toc__heading-anchor-12" display="https://editatulibro.net/generos-literarios/ - elementor-toc__heading-anchor-12" xr:uid="{FE512EF7-0163-4F0E-A211-6A379E37CF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Yazmin</dc:creator>
  <cp:keywords/>
  <dc:description/>
  <cp:lastModifiedBy>GERALDY MAZO ROM�N</cp:lastModifiedBy>
  <cp:revision/>
  <dcterms:created xsi:type="dcterms:W3CDTF">2024-09-17T15:16:28Z</dcterms:created>
  <dcterms:modified xsi:type="dcterms:W3CDTF">2024-11-20T14:18:59Z</dcterms:modified>
  <cp:category/>
  <cp:contentStatus/>
</cp:coreProperties>
</file>