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Power_logger\"/>
    </mc:Choice>
  </mc:AlternateContent>
  <xr:revisionPtr revIDLastSave="0" documentId="13_ncr:1_{D36D0A1A-ACA6-4FE9-9E3C-96F94E6D4F30}" xr6:coauthVersionLast="47" xr6:coauthVersionMax="47" xr10:uidLastSave="{00000000-0000-0000-0000-000000000000}"/>
  <bookViews>
    <workbookView xWindow="-108" yWindow="-108" windowWidth="23256" windowHeight="12576" xr2:uid="{E2E9A8F4-2DA0-46F7-A730-389E0254F8E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B1" i="1"/>
  <c r="D1" i="1"/>
  <c r="C1" i="1"/>
  <c r="H1" i="1"/>
  <c r="C5" i="1"/>
  <c r="D4" i="1"/>
  <c r="F4" i="1" s="1"/>
  <c r="F5" i="1" s="1"/>
  <c r="E11" i="1"/>
  <c r="D11" i="1"/>
  <c r="D5" i="1" l="1"/>
  <c r="F49" i="1"/>
  <c r="F48" i="1"/>
  <c r="G48" i="1"/>
  <c r="H48" i="1"/>
  <c r="F47" i="1"/>
  <c r="G47" i="1"/>
  <c r="H47" i="1"/>
  <c r="F46" i="1"/>
  <c r="G46" i="1"/>
  <c r="H46" i="1"/>
  <c r="F45" i="1"/>
  <c r="G45" i="1"/>
  <c r="H45" i="1"/>
  <c r="F44" i="1"/>
  <c r="G44" i="1"/>
  <c r="H44" i="1"/>
  <c r="G4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0" i="1"/>
  <c r="F56" i="1"/>
  <c r="G56" i="1"/>
  <c r="H5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H43" i="1"/>
  <c r="F36" i="1"/>
  <c r="G36" i="1"/>
  <c r="H36" i="1"/>
  <c r="F53" i="1"/>
  <c r="G53" i="1"/>
  <c r="H53" i="1"/>
  <c r="F55" i="1"/>
  <c r="G55" i="1"/>
  <c r="H55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4" i="1"/>
  <c r="F54" i="1"/>
  <c r="H54" i="1"/>
  <c r="F32" i="1"/>
  <c r="H32" i="1"/>
  <c r="F33" i="1"/>
  <c r="H33" i="1"/>
  <c r="F34" i="1"/>
  <c r="H34" i="1"/>
  <c r="F35" i="1"/>
  <c r="H35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23" i="1"/>
  <c r="H23" i="1"/>
  <c r="F22" i="1"/>
  <c r="H22" i="1"/>
  <c r="F21" i="1"/>
  <c r="H21" i="1"/>
  <c r="H20" i="1"/>
  <c r="F20" i="1"/>
  <c r="D3" i="2"/>
  <c r="N3" i="2" s="1"/>
  <c r="N4" i="2" s="1"/>
  <c r="J3" i="2"/>
  <c r="I3" i="2"/>
  <c r="N5" i="2" l="1"/>
  <c r="N6" i="2" s="1"/>
  <c r="K3" i="2"/>
  <c r="L3" i="2" s="1"/>
  <c r="M3" i="2" l="1"/>
  <c r="H9" i="1"/>
  <c r="L7" i="1"/>
  <c r="K7" i="1"/>
  <c r="E7" i="1"/>
  <c r="F7" i="1" s="1"/>
  <c r="I7" i="1" s="1"/>
  <c r="H15" i="1"/>
  <c r="F15" i="1"/>
  <c r="D15" i="1"/>
  <c r="C15" i="1"/>
  <c r="E15" i="1" s="1"/>
  <c r="H11" i="1"/>
  <c r="H12" i="1"/>
  <c r="M5" i="2" l="1"/>
  <c r="M6" i="2" s="1"/>
  <c r="M4" i="2"/>
  <c r="G15" i="1"/>
  <c r="G16" i="1" s="1"/>
  <c r="E8" i="1"/>
</calcChain>
</file>

<file path=xl/sharedStrings.xml><?xml version="1.0" encoding="utf-8"?>
<sst xmlns="http://schemas.openxmlformats.org/spreadsheetml/2006/main" count="47" uniqueCount="31">
  <si>
    <t>RE</t>
  </si>
  <si>
    <t>VE</t>
  </si>
  <si>
    <t>Rsh</t>
  </si>
  <si>
    <t>Ish</t>
  </si>
  <si>
    <t>Vsh</t>
  </si>
  <si>
    <t>R1</t>
  </si>
  <si>
    <t>Rmenor</t>
  </si>
  <si>
    <t>Vout</t>
  </si>
  <si>
    <t>Rmayor=</t>
  </si>
  <si>
    <t>g</t>
  </si>
  <si>
    <t>R3</t>
  </si>
  <si>
    <t>R2</t>
  </si>
  <si>
    <t>G</t>
  </si>
  <si>
    <t>V2+</t>
  </si>
  <si>
    <t>VB+</t>
  </si>
  <si>
    <t>R1R2</t>
  </si>
  <si>
    <t>R1+R2</t>
  </si>
  <si>
    <t>VB-</t>
  </si>
  <si>
    <t>IB+</t>
  </si>
  <si>
    <t>IB-</t>
  </si>
  <si>
    <t>VO</t>
  </si>
  <si>
    <t>VONORMAL</t>
  </si>
  <si>
    <t>RSHUNT</t>
  </si>
  <si>
    <t>CorrientMA</t>
  </si>
  <si>
    <t>Rload</t>
  </si>
  <si>
    <t>Gopamp</t>
  </si>
  <si>
    <t>Vload</t>
  </si>
  <si>
    <t>Ishunt-load</t>
  </si>
  <si>
    <t>Vshunt</t>
  </si>
  <si>
    <t>Rshunt- mohm</t>
  </si>
  <si>
    <t>R1//R2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</si>
</sst>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3467592592592595"/>
          <c:w val="0.8391412948381452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Hoja1!$H$19</c:f>
              <c:strCache>
                <c:ptCount val="1"/>
                <c:pt idx="0">
                  <c:v>Gopamp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Hoja1!$C$20:$C$35</c:f>
              <c:numCache>
                <c:formatCode>0.00E+00</c:formatCode>
                <c:ptCount val="16"/>
                <c:pt idx="0">
                  <c:v>1.0200000000000001E-2</c:v>
                </c:pt>
                <c:pt idx="1">
                  <c:v>1.4500000000000001E-2</c:v>
                </c:pt>
                <c:pt idx="2">
                  <c:v>1.77E-2</c:v>
                </c:pt>
                <c:pt idx="3">
                  <c:v>2.1999999999999999E-2</c:v>
                </c:pt>
                <c:pt idx="4">
                  <c:v>2.5399999999999999E-2</c:v>
                </c:pt>
                <c:pt idx="5">
                  <c:v>2.87E-2</c:v>
                </c:pt>
                <c:pt idx="6">
                  <c:v>3.1699999999999999E-2</c:v>
                </c:pt>
                <c:pt idx="7">
                  <c:v>3.4700000000000002E-2</c:v>
                </c:pt>
                <c:pt idx="8">
                  <c:v>3.7900000000000003E-2</c:v>
                </c:pt>
                <c:pt idx="9">
                  <c:v>4.1349999999999998E-2</c:v>
                </c:pt>
                <c:pt idx="10">
                  <c:v>4.5100000000000001E-2</c:v>
                </c:pt>
                <c:pt idx="11">
                  <c:v>4.9500000000000002E-2</c:v>
                </c:pt>
                <c:pt idx="12">
                  <c:v>5.4300000000000001E-2</c:v>
                </c:pt>
                <c:pt idx="13">
                  <c:v>5.7000000000000002E-2</c:v>
                </c:pt>
                <c:pt idx="14">
                  <c:v>6.08E-2</c:v>
                </c:pt>
                <c:pt idx="15">
                  <c:v>6.3799999999999996E-2</c:v>
                </c:pt>
              </c:numCache>
            </c:numRef>
          </c:xVal>
          <c:yVal>
            <c:numRef>
              <c:f>Hoja1!$H$20:$H$35</c:f>
              <c:numCache>
                <c:formatCode>General</c:formatCode>
                <c:ptCount val="16"/>
                <c:pt idx="0">
                  <c:v>36.764705882352942</c:v>
                </c:pt>
                <c:pt idx="1">
                  <c:v>38.551724137931039</c:v>
                </c:pt>
                <c:pt idx="2">
                  <c:v>40.677966101694913</c:v>
                </c:pt>
                <c:pt idx="3">
                  <c:v>39.090909090909093</c:v>
                </c:pt>
                <c:pt idx="4">
                  <c:v>37.795275590551178</c:v>
                </c:pt>
                <c:pt idx="5">
                  <c:v>37.386759581881535</c:v>
                </c:pt>
                <c:pt idx="6">
                  <c:v>36.782334384858046</c:v>
                </c:pt>
                <c:pt idx="7">
                  <c:v>37.809798270893374</c:v>
                </c:pt>
                <c:pt idx="8">
                  <c:v>38.522427440633244</c:v>
                </c:pt>
                <c:pt idx="9">
                  <c:v>38.210399032648127</c:v>
                </c:pt>
                <c:pt idx="10">
                  <c:v>36.452328159645226</c:v>
                </c:pt>
                <c:pt idx="11">
                  <c:v>37.333333333333336</c:v>
                </c:pt>
                <c:pt idx="12">
                  <c:v>38.674033149171272</c:v>
                </c:pt>
                <c:pt idx="13">
                  <c:v>39.473684210526315</c:v>
                </c:pt>
                <c:pt idx="14">
                  <c:v>40.296052631578952</c:v>
                </c:pt>
                <c:pt idx="15">
                  <c:v>38.244514106583075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C-4112-AE1A-83FBD55D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83567"/>
        <c:axId val="185722031"/>
      </c:scatterChart>
      <c:valAx>
        <c:axId val="3181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722031"/>
        <c:crosses val="autoZero"/>
        <c:crossBetween val="midCat"/>
      </c:valAx>
      <c:valAx>
        <c:axId val="1857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818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4942825896762904"/>
          <c:y val="0.19486111111111112"/>
          <c:w val="0.789155074365704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Hoja1!$G$19</c:f>
              <c:strCache>
                <c:ptCount val="1"/>
                <c:pt idx="0">
                  <c:v>Rshunt- mohm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Hoja1!$C$20:$C$48</c:f>
              <c:numCache>
                <c:formatCode>0.00E+00</c:formatCode>
                <c:ptCount val="29"/>
                <c:pt idx="0">
                  <c:v>1.0200000000000001E-2</c:v>
                </c:pt>
                <c:pt idx="1">
                  <c:v>1.4500000000000001E-2</c:v>
                </c:pt>
                <c:pt idx="2">
                  <c:v>1.77E-2</c:v>
                </c:pt>
                <c:pt idx="3">
                  <c:v>2.1999999999999999E-2</c:v>
                </c:pt>
                <c:pt idx="4">
                  <c:v>2.5399999999999999E-2</c:v>
                </c:pt>
                <c:pt idx="5">
                  <c:v>2.87E-2</c:v>
                </c:pt>
                <c:pt idx="6">
                  <c:v>3.1699999999999999E-2</c:v>
                </c:pt>
                <c:pt idx="7">
                  <c:v>3.4700000000000002E-2</c:v>
                </c:pt>
                <c:pt idx="8">
                  <c:v>3.7900000000000003E-2</c:v>
                </c:pt>
                <c:pt idx="9">
                  <c:v>4.1349999999999998E-2</c:v>
                </c:pt>
                <c:pt idx="10">
                  <c:v>4.5100000000000001E-2</c:v>
                </c:pt>
                <c:pt idx="11">
                  <c:v>4.9500000000000002E-2</c:v>
                </c:pt>
                <c:pt idx="12">
                  <c:v>5.4300000000000001E-2</c:v>
                </c:pt>
                <c:pt idx="13">
                  <c:v>5.7000000000000002E-2</c:v>
                </c:pt>
                <c:pt idx="14">
                  <c:v>6.08E-2</c:v>
                </c:pt>
                <c:pt idx="15">
                  <c:v>6.3799999999999996E-2</c:v>
                </c:pt>
                <c:pt idx="16">
                  <c:v>6.7599999999999993E-2</c:v>
                </c:pt>
                <c:pt idx="17">
                  <c:v>7.1599999999999997E-2</c:v>
                </c:pt>
                <c:pt idx="18">
                  <c:v>7.4999999999999997E-2</c:v>
                </c:pt>
                <c:pt idx="19">
                  <c:v>7.7200000000000005E-2</c:v>
                </c:pt>
                <c:pt idx="20">
                  <c:v>8.1299999999999997E-2</c:v>
                </c:pt>
                <c:pt idx="21">
                  <c:v>8.5400000000000004E-2</c:v>
                </c:pt>
                <c:pt idx="22">
                  <c:v>8.9599999999999999E-2</c:v>
                </c:pt>
                <c:pt idx="23">
                  <c:v>9.2999999999999999E-2</c:v>
                </c:pt>
                <c:pt idx="24">
                  <c:v>9.6299999999999997E-2</c:v>
                </c:pt>
                <c:pt idx="25">
                  <c:v>0.1009</c:v>
                </c:pt>
                <c:pt idx="26">
                  <c:v>0.10340000000000001</c:v>
                </c:pt>
                <c:pt idx="27">
                  <c:v>0.1065</c:v>
                </c:pt>
                <c:pt idx="28">
                  <c:v>0.106</c:v>
                </c:pt>
              </c:numCache>
            </c:numRef>
          </c:xVal>
          <c:yVal>
            <c:numRef>
              <c:f>Hoja1!$G$20:$G$48</c:f>
              <c:numCache>
                <c:formatCode>0.00E+00</c:formatCode>
                <c:ptCount val="29"/>
                <c:pt idx="0">
                  <c:v>78.94736842105263</c:v>
                </c:pt>
                <c:pt idx="1">
                  <c:v>78.46320346320347</c:v>
                </c:pt>
                <c:pt idx="2">
                  <c:v>73.750000000000014</c:v>
                </c:pt>
                <c:pt idx="3">
                  <c:v>73.333333333333329</c:v>
                </c:pt>
                <c:pt idx="4">
                  <c:v>72.571428571428584</c:v>
                </c:pt>
                <c:pt idx="5">
                  <c:v>71.75</c:v>
                </c:pt>
                <c:pt idx="6">
                  <c:v>72.045454545454533</c:v>
                </c:pt>
                <c:pt idx="7">
                  <c:v>72.291666666666671</c:v>
                </c:pt>
                <c:pt idx="8">
                  <c:v>72.884615384615401</c:v>
                </c:pt>
                <c:pt idx="9">
                  <c:v>73.185840707964601</c:v>
                </c:pt>
                <c:pt idx="10">
                  <c:v>73.934426229508205</c:v>
                </c:pt>
                <c:pt idx="11">
                  <c:v>75</c:v>
                </c:pt>
                <c:pt idx="12">
                  <c:v>77.571428571428584</c:v>
                </c:pt>
                <c:pt idx="13">
                  <c:v>75</c:v>
                </c:pt>
                <c:pt idx="14">
                  <c:v>76</c:v>
                </c:pt>
                <c:pt idx="15">
                  <c:v>75.952380952380949</c:v>
                </c:pt>
                <c:pt idx="16">
                  <c:v>82.439024390243887</c:v>
                </c:pt>
                <c:pt idx="17">
                  <c:v>83.255813953488371</c:v>
                </c:pt>
                <c:pt idx="18">
                  <c:v>83.333333333333329</c:v>
                </c:pt>
                <c:pt idx="19">
                  <c:v>81.693121693121711</c:v>
                </c:pt>
                <c:pt idx="20">
                  <c:v>81.3</c:v>
                </c:pt>
                <c:pt idx="21">
                  <c:v>82.115384615384613</c:v>
                </c:pt>
                <c:pt idx="22">
                  <c:v>81.454545454545439</c:v>
                </c:pt>
                <c:pt idx="23">
                  <c:v>80.869565217391298</c:v>
                </c:pt>
                <c:pt idx="24">
                  <c:v>79.586776859504127</c:v>
                </c:pt>
                <c:pt idx="25">
                  <c:v>80.72</c:v>
                </c:pt>
                <c:pt idx="26">
                  <c:v>80.78125</c:v>
                </c:pt>
                <c:pt idx="27">
                  <c:v>80.075187969924798</c:v>
                </c:pt>
                <c:pt idx="28">
                  <c:v>79.104477611940297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D-44FA-A1A9-D6A350A9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64447"/>
        <c:axId val="316680143"/>
      </c:scatterChart>
      <c:valAx>
        <c:axId val="31906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680143"/>
        <c:crosses val="autoZero"/>
        <c:crossBetween val="midCat"/>
      </c:valAx>
      <c:valAx>
        <c:axId val="3166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906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0.19209499854184894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Hoja1!$F$19</c:f>
              <c:strCache>
                <c:ptCount val="1"/>
                <c:pt idx="0">
                  <c:v>Rload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Hoja1!$D$22:$D$35</c:f>
              <c:numCache>
                <c:formatCode>General</c:formatCode>
                <c:ptCount val="14"/>
                <c:pt idx="0">
                  <c:v>2.56</c:v>
                </c:pt>
                <c:pt idx="1">
                  <c:v>3.2</c:v>
                </c:pt>
                <c:pt idx="2">
                  <c:v>3.71</c:v>
                </c:pt>
                <c:pt idx="3">
                  <c:v>4.16</c:v>
                </c:pt>
                <c:pt idx="4">
                  <c:v>4.6100000000000003</c:v>
                </c:pt>
                <c:pt idx="5">
                  <c:v>5.04</c:v>
                </c:pt>
                <c:pt idx="6">
                  <c:v>5.45</c:v>
                </c:pt>
                <c:pt idx="7">
                  <c:v>5.94</c:v>
                </c:pt>
                <c:pt idx="8">
                  <c:v>6.4</c:v>
                </c:pt>
                <c:pt idx="9">
                  <c:v>6.94</c:v>
                </c:pt>
                <c:pt idx="10">
                  <c:v>7.55</c:v>
                </c:pt>
                <c:pt idx="11">
                  <c:v>8.0500000000000007</c:v>
                </c:pt>
                <c:pt idx="12">
                  <c:v>8.5299999999999994</c:v>
                </c:pt>
                <c:pt idx="13">
                  <c:v>8.91</c:v>
                </c:pt>
              </c:numCache>
            </c:numRef>
          </c:xVal>
          <c:yVal>
            <c:numRef>
              <c:f>Hoja1!$F$22:$F$35</c:f>
              <c:numCache>
                <c:formatCode>General</c:formatCode>
                <c:ptCount val="14"/>
                <c:pt idx="0">
                  <c:v>10.666666666666668</c:v>
                </c:pt>
                <c:pt idx="1">
                  <c:v>10.666666666666668</c:v>
                </c:pt>
                <c:pt idx="2">
                  <c:v>10.600000000000001</c:v>
                </c:pt>
                <c:pt idx="3">
                  <c:v>10.4</c:v>
                </c:pt>
                <c:pt idx="4">
                  <c:v>10.477272727272728</c:v>
                </c:pt>
                <c:pt idx="5">
                  <c:v>10.5</c:v>
                </c:pt>
                <c:pt idx="6">
                  <c:v>10.48076923076923</c:v>
                </c:pt>
                <c:pt idx="7">
                  <c:v>10.513274336283187</c:v>
                </c:pt>
                <c:pt idx="8">
                  <c:v>10.491803278688526</c:v>
                </c:pt>
                <c:pt idx="9">
                  <c:v>10.515151515151516</c:v>
                </c:pt>
                <c:pt idx="10">
                  <c:v>10.785714285714286</c:v>
                </c:pt>
                <c:pt idx="11">
                  <c:v>10.592105263157896</c:v>
                </c:pt>
                <c:pt idx="12">
                  <c:v>10.662499999999998</c:v>
                </c:pt>
                <c:pt idx="13">
                  <c:v>10.607142857142858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B-4EA1-935E-D2296AA1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56143"/>
        <c:axId val="316694703"/>
      </c:scatterChart>
      <c:valAx>
        <c:axId val="3173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694703"/>
        <c:crosses val="autoZero"/>
        <c:crossBetween val="midCat"/>
      </c:valAx>
      <c:valAx>
        <c:axId val="3166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735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17</xdr:row>
      <xdr:rowOff>118110</xdr:rowOff>
    </xdr:from>
    <xdr:to>
      <xdr:col>15</xdr:col>
      <xdr:colOff>281940</xdr:colOff>
      <xdr:row>32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6D46BD-A2EE-440C-99E8-E9CD9C01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33</xdr:row>
      <xdr:rowOff>64770</xdr:rowOff>
    </xdr:from>
    <xdr:to>
      <xdr:col>15</xdr:col>
      <xdr:colOff>274320</xdr:colOff>
      <xdr:row>48</xdr:row>
      <xdr:rowOff>64770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234374-8A31-407A-95FB-D9D679E9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0</xdr:row>
      <xdr:rowOff>0</xdr:rowOff>
    </xdr:from>
    <xdr:to>
      <xdr:col>15</xdr:col>
      <xdr:colOff>274320</xdr:colOff>
      <xdr:row>15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7FE69F-D748-487C-9DAC-14EB2D6CB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BB28-F856-4909-B1E1-EC001BAF6377}">
  <dimension ref="A1:L56"/>
  <sheetViews>
    <sheetView tabSelected="1" zoomScaleNormal="100" workbookViewId="0">
      <selection activeCell="R19" sqref="R19"/>
    </sheetView>
  </sheetViews>
  <sheetFormatPr defaultColWidth="11.5546875" defaultRowHeight="14.4" x14ac:dyDescent="0.3"/>
  <cols>
    <col min="3" max="4" width="12" bestFit="1" customWidth="1"/>
    <col min="7" max="7" width="13.21875" customWidth="1"/>
  </cols>
  <sheetData>
    <row r="1" spans="2:12" x14ac:dyDescent="0.3">
      <c r="B1">
        <f>2.6/(0.05)</f>
        <v>52</v>
      </c>
      <c r="C1">
        <f>0.28/12000</f>
        <v>2.3333333333333336E-5</v>
      </c>
      <c r="D1">
        <f>C1*100000</f>
        <v>2.3333333333333335</v>
      </c>
      <c r="H1">
        <f>12000/50</f>
        <v>240</v>
      </c>
    </row>
    <row r="3" spans="2:12" x14ac:dyDescent="0.3">
      <c r="B3" t="s">
        <v>7</v>
      </c>
      <c r="C3" t="s">
        <v>12</v>
      </c>
      <c r="D3" t="s">
        <v>4</v>
      </c>
      <c r="E3" t="s">
        <v>2</v>
      </c>
      <c r="F3" t="s">
        <v>3</v>
      </c>
    </row>
    <row r="4" spans="2:12" x14ac:dyDescent="0.3">
      <c r="B4">
        <v>1.095</v>
      </c>
      <c r="C4">
        <v>51</v>
      </c>
      <c r="D4">
        <f>B4/C4</f>
        <v>2.1470588235294116E-2</v>
      </c>
      <c r="E4" s="2">
        <v>7.8899999999999998E-2</v>
      </c>
      <c r="F4" s="2">
        <f>D4/E4</f>
        <v>0.27212405874897488</v>
      </c>
    </row>
    <row r="5" spans="2:12" x14ac:dyDescent="0.3">
      <c r="B5" s="2">
        <v>4.0399999999999998E-2</v>
      </c>
      <c r="C5">
        <f>B4/B5</f>
        <v>27.103960396039604</v>
      </c>
      <c r="D5">
        <f>D4*1000</f>
        <v>21.470588235294116</v>
      </c>
      <c r="F5">
        <f>F4*1000</f>
        <v>272.1240587489749</v>
      </c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11</v>
      </c>
      <c r="I6" t="s">
        <v>7</v>
      </c>
      <c r="K6" t="s">
        <v>9</v>
      </c>
      <c r="L6" t="s">
        <v>10</v>
      </c>
    </row>
    <row r="7" spans="2:12" x14ac:dyDescent="0.3">
      <c r="B7">
        <v>11.549289999999999</v>
      </c>
      <c r="C7">
        <v>3.64</v>
      </c>
      <c r="D7">
        <v>8.6599999999999996E-2</v>
      </c>
      <c r="E7">
        <f>C7/(B7)</f>
        <v>0.31517088929276177</v>
      </c>
      <c r="F7">
        <f>E7*D7</f>
        <v>2.7293799012753167E-2</v>
      </c>
      <c r="G7">
        <v>10000</v>
      </c>
      <c r="H7">
        <v>330000</v>
      </c>
      <c r="I7">
        <f>F7*H7/G7</f>
        <v>0.90069536742085454</v>
      </c>
      <c r="K7">
        <f>H7/G7</f>
        <v>33</v>
      </c>
      <c r="L7">
        <f>G7/(1+1/(K7*K7+1))</f>
        <v>9990.8340971585712</v>
      </c>
    </row>
    <row r="8" spans="2:12" x14ac:dyDescent="0.3">
      <c r="E8">
        <f>E7*1000</f>
        <v>315.17088929276179</v>
      </c>
    </row>
    <row r="9" spans="2:12" x14ac:dyDescent="0.3">
      <c r="H9">
        <f>H7/G7</f>
        <v>33</v>
      </c>
    </row>
    <row r="10" spans="2:12" x14ac:dyDescent="0.3">
      <c r="B10" t="s">
        <v>5</v>
      </c>
      <c r="C10" t="s">
        <v>11</v>
      </c>
      <c r="D10" t="s">
        <v>30</v>
      </c>
      <c r="E10" t="s">
        <v>12</v>
      </c>
    </row>
    <row r="11" spans="2:12" x14ac:dyDescent="0.3">
      <c r="B11">
        <v>1020</v>
      </c>
      <c r="C11">
        <v>10000</v>
      </c>
      <c r="D11">
        <f>B11*C11/(C11+B11)</f>
        <v>925.58983666061704</v>
      </c>
      <c r="E11">
        <f>C11/B11</f>
        <v>9.8039215686274517</v>
      </c>
      <c r="H11">
        <f>H7/G7</f>
        <v>33</v>
      </c>
    </row>
    <row r="12" spans="2:12" x14ac:dyDescent="0.3">
      <c r="H12">
        <f>H7/C11</f>
        <v>33</v>
      </c>
    </row>
    <row r="14" spans="2:12" x14ac:dyDescent="0.3">
      <c r="B14" t="s">
        <v>7</v>
      </c>
      <c r="C14" t="s">
        <v>6</v>
      </c>
      <c r="D14" t="s">
        <v>8</v>
      </c>
      <c r="E14" t="s">
        <v>4</v>
      </c>
      <c r="F14" t="s">
        <v>2</v>
      </c>
      <c r="G14" t="s">
        <v>3</v>
      </c>
      <c r="H14" t="s">
        <v>1</v>
      </c>
      <c r="I14" t="s">
        <v>0</v>
      </c>
    </row>
    <row r="15" spans="2:12" x14ac:dyDescent="0.3">
      <c r="B15">
        <v>0.47</v>
      </c>
      <c r="C15">
        <f>G7</f>
        <v>10000</v>
      </c>
      <c r="D15">
        <f>H7</f>
        <v>330000</v>
      </c>
      <c r="E15">
        <f>B15*C15/D15</f>
        <v>1.4242424242424242E-2</v>
      </c>
      <c r="F15">
        <f>D7</f>
        <v>8.6599999999999996E-2</v>
      </c>
      <c r="G15">
        <f>E15/F15</f>
        <v>0.16446217370004898</v>
      </c>
      <c r="H15">
        <f>C7</f>
        <v>3.64</v>
      </c>
    </row>
    <row r="16" spans="2:12" x14ac:dyDescent="0.3">
      <c r="G16">
        <f>G15*1000</f>
        <v>164.46217370004899</v>
      </c>
    </row>
    <row r="19" spans="1:9" x14ac:dyDescent="0.3">
      <c r="B19" s="1" t="s">
        <v>7</v>
      </c>
      <c r="C19" s="1" t="s">
        <v>28</v>
      </c>
      <c r="D19" s="1" t="s">
        <v>26</v>
      </c>
      <c r="E19" s="1" t="s">
        <v>27</v>
      </c>
      <c r="F19" s="4" t="s">
        <v>24</v>
      </c>
      <c r="G19" s="4" t="s">
        <v>29</v>
      </c>
      <c r="H19" s="4" t="s">
        <v>25</v>
      </c>
    </row>
    <row r="20" spans="1:9" x14ac:dyDescent="0.3">
      <c r="A20" s="6"/>
      <c r="B20">
        <v>0.375</v>
      </c>
      <c r="C20" s="2">
        <v>1.0200000000000001E-2</v>
      </c>
      <c r="D20">
        <v>1.4810000000000001</v>
      </c>
      <c r="E20">
        <v>0.12920000000000001</v>
      </c>
      <c r="F20">
        <f>D20/E20</f>
        <v>11.462848297213622</v>
      </c>
      <c r="G20" s="2">
        <f>C20/E20*1000</f>
        <v>78.94736842105263</v>
      </c>
      <c r="H20">
        <f>B20/C20</f>
        <v>36.764705882352942</v>
      </c>
      <c r="I20" s="2">
        <f>D20*E20</f>
        <v>0.19134520000000002</v>
      </c>
    </row>
    <row r="21" spans="1:9" x14ac:dyDescent="0.3">
      <c r="A21" s="6"/>
      <c r="B21">
        <v>0.55900000000000005</v>
      </c>
      <c r="C21" s="2">
        <v>1.4500000000000001E-2</v>
      </c>
      <c r="D21" s="2">
        <v>2.11</v>
      </c>
      <c r="E21">
        <v>0.18479999999999999</v>
      </c>
      <c r="F21">
        <f>D21/E21</f>
        <v>11.417748917748918</v>
      </c>
      <c r="G21" s="2">
        <f t="shared" ref="G21:G35" si="0">C21/E21*1000</f>
        <v>78.46320346320347</v>
      </c>
      <c r="H21">
        <f>B21/C21</f>
        <v>38.551724137931039</v>
      </c>
      <c r="I21" s="2">
        <f t="shared" ref="I21:I35" si="1">D21*E21</f>
        <v>0.38992799999999994</v>
      </c>
    </row>
    <row r="22" spans="1:9" x14ac:dyDescent="0.3">
      <c r="A22" s="6"/>
      <c r="B22">
        <v>0.72</v>
      </c>
      <c r="C22" s="2">
        <v>1.77E-2</v>
      </c>
      <c r="D22">
        <v>2.56</v>
      </c>
      <c r="E22">
        <v>0.24</v>
      </c>
      <c r="F22">
        <f>D22/E22</f>
        <v>10.666666666666668</v>
      </c>
      <c r="G22" s="2">
        <f t="shared" si="0"/>
        <v>73.750000000000014</v>
      </c>
      <c r="H22">
        <f>B22/C22</f>
        <v>40.677966101694913</v>
      </c>
      <c r="I22" s="2">
        <f t="shared" si="1"/>
        <v>0.61439999999999995</v>
      </c>
    </row>
    <row r="23" spans="1:9" x14ac:dyDescent="0.3">
      <c r="A23" s="6"/>
      <c r="B23">
        <v>0.86</v>
      </c>
      <c r="C23" s="2">
        <v>2.1999999999999999E-2</v>
      </c>
      <c r="D23">
        <v>3.2</v>
      </c>
      <c r="E23">
        <v>0.3</v>
      </c>
      <c r="F23">
        <f>D23/E23</f>
        <v>10.666666666666668</v>
      </c>
      <c r="G23" s="2">
        <f t="shared" si="0"/>
        <v>73.333333333333329</v>
      </c>
      <c r="H23">
        <f>B23/C23</f>
        <v>39.090909090909093</v>
      </c>
      <c r="I23" s="2">
        <f t="shared" si="1"/>
        <v>0.96</v>
      </c>
    </row>
    <row r="24" spans="1:9" x14ac:dyDescent="0.3">
      <c r="A24" s="6"/>
      <c r="B24">
        <v>0.96</v>
      </c>
      <c r="C24" s="2">
        <v>2.5399999999999999E-2</v>
      </c>
      <c r="D24">
        <v>3.71</v>
      </c>
      <c r="E24">
        <v>0.35</v>
      </c>
      <c r="F24">
        <f t="shared" ref="F24:F31" si="2">D24/E24</f>
        <v>10.600000000000001</v>
      </c>
      <c r="G24" s="2">
        <f t="shared" si="0"/>
        <v>72.571428571428584</v>
      </c>
      <c r="H24">
        <f t="shared" ref="H24:H31" si="3">B24/C24</f>
        <v>37.795275590551178</v>
      </c>
      <c r="I24" s="2">
        <f t="shared" si="1"/>
        <v>1.2985</v>
      </c>
    </row>
    <row r="25" spans="1:9" x14ac:dyDescent="0.3">
      <c r="A25" s="6"/>
      <c r="B25">
        <v>1.073</v>
      </c>
      <c r="C25" s="2">
        <v>2.87E-2</v>
      </c>
      <c r="D25">
        <v>4.16</v>
      </c>
      <c r="E25">
        <v>0.4</v>
      </c>
      <c r="F25">
        <f t="shared" si="2"/>
        <v>10.4</v>
      </c>
      <c r="G25" s="2">
        <f t="shared" si="0"/>
        <v>71.75</v>
      </c>
      <c r="H25">
        <f t="shared" si="3"/>
        <v>37.386759581881535</v>
      </c>
      <c r="I25" s="2">
        <f t="shared" si="1"/>
        <v>1.6640000000000001</v>
      </c>
    </row>
    <row r="26" spans="1:9" x14ac:dyDescent="0.3">
      <c r="A26" s="6"/>
      <c r="B26">
        <v>1.1659999999999999</v>
      </c>
      <c r="C26" s="2">
        <v>3.1699999999999999E-2</v>
      </c>
      <c r="D26">
        <v>4.6100000000000003</v>
      </c>
      <c r="E26">
        <v>0.44</v>
      </c>
      <c r="F26">
        <f t="shared" si="2"/>
        <v>10.477272727272728</v>
      </c>
      <c r="G26" s="2">
        <f t="shared" si="0"/>
        <v>72.045454545454533</v>
      </c>
      <c r="H26">
        <f t="shared" si="3"/>
        <v>36.782334384858046</v>
      </c>
      <c r="I26" s="2">
        <f t="shared" si="1"/>
        <v>2.0284</v>
      </c>
    </row>
    <row r="27" spans="1:9" x14ac:dyDescent="0.3">
      <c r="A27" s="6"/>
      <c r="B27">
        <v>1.3120000000000001</v>
      </c>
      <c r="C27" s="2">
        <v>3.4700000000000002E-2</v>
      </c>
      <c r="D27">
        <v>5.04</v>
      </c>
      <c r="E27">
        <v>0.48</v>
      </c>
      <c r="F27">
        <f t="shared" si="2"/>
        <v>10.5</v>
      </c>
      <c r="G27" s="2">
        <f t="shared" si="0"/>
        <v>72.291666666666671</v>
      </c>
      <c r="H27">
        <f t="shared" si="3"/>
        <v>37.809798270893374</v>
      </c>
      <c r="I27" s="2">
        <f t="shared" si="1"/>
        <v>2.4192</v>
      </c>
    </row>
    <row r="28" spans="1:9" x14ac:dyDescent="0.3">
      <c r="A28" s="6"/>
      <c r="B28">
        <v>1.46</v>
      </c>
      <c r="C28" s="2">
        <v>3.7900000000000003E-2</v>
      </c>
      <c r="D28">
        <v>5.45</v>
      </c>
      <c r="E28">
        <v>0.52</v>
      </c>
      <c r="F28">
        <f t="shared" si="2"/>
        <v>10.48076923076923</v>
      </c>
      <c r="G28" s="2">
        <f t="shared" si="0"/>
        <v>72.884615384615401</v>
      </c>
      <c r="H28">
        <f t="shared" si="3"/>
        <v>38.522427440633244</v>
      </c>
      <c r="I28" s="2">
        <f t="shared" si="1"/>
        <v>2.8340000000000001</v>
      </c>
    </row>
    <row r="29" spans="1:9" x14ac:dyDescent="0.3">
      <c r="A29" s="6"/>
      <c r="B29">
        <v>1.58</v>
      </c>
      <c r="C29" s="2">
        <v>4.1349999999999998E-2</v>
      </c>
      <c r="D29">
        <v>5.94</v>
      </c>
      <c r="E29">
        <v>0.56499999999999995</v>
      </c>
      <c r="F29">
        <f t="shared" si="2"/>
        <v>10.513274336283187</v>
      </c>
      <c r="G29" s="2">
        <f t="shared" si="0"/>
        <v>73.185840707964601</v>
      </c>
      <c r="H29">
        <f t="shared" si="3"/>
        <v>38.210399032648127</v>
      </c>
      <c r="I29" s="2">
        <f t="shared" si="1"/>
        <v>3.3561000000000001</v>
      </c>
    </row>
    <row r="30" spans="1:9" x14ac:dyDescent="0.3">
      <c r="A30" s="6"/>
      <c r="B30">
        <v>1.6439999999999999</v>
      </c>
      <c r="C30" s="2">
        <v>4.5100000000000001E-2</v>
      </c>
      <c r="D30">
        <v>6.4</v>
      </c>
      <c r="E30">
        <v>0.61</v>
      </c>
      <c r="F30">
        <f t="shared" si="2"/>
        <v>10.491803278688526</v>
      </c>
      <c r="G30" s="2">
        <f t="shared" si="0"/>
        <v>73.934426229508205</v>
      </c>
      <c r="H30">
        <f t="shared" si="3"/>
        <v>36.452328159645226</v>
      </c>
      <c r="I30" s="2">
        <f t="shared" si="1"/>
        <v>3.9039999999999999</v>
      </c>
    </row>
    <row r="31" spans="1:9" x14ac:dyDescent="0.3">
      <c r="A31" s="6"/>
      <c r="B31">
        <v>1.8480000000000001</v>
      </c>
      <c r="C31" s="2">
        <v>4.9500000000000002E-2</v>
      </c>
      <c r="D31">
        <v>6.94</v>
      </c>
      <c r="E31">
        <v>0.66</v>
      </c>
      <c r="F31">
        <f t="shared" si="2"/>
        <v>10.515151515151516</v>
      </c>
      <c r="G31" s="2">
        <f t="shared" si="0"/>
        <v>75</v>
      </c>
      <c r="H31">
        <f t="shared" si="3"/>
        <v>37.333333333333336</v>
      </c>
      <c r="I31" s="2">
        <f t="shared" si="1"/>
        <v>4.5804000000000009</v>
      </c>
    </row>
    <row r="32" spans="1:9" x14ac:dyDescent="0.3">
      <c r="A32" s="6"/>
      <c r="B32">
        <v>2.1</v>
      </c>
      <c r="C32" s="2">
        <v>5.4300000000000001E-2</v>
      </c>
      <c r="D32">
        <v>7.55</v>
      </c>
      <c r="E32">
        <v>0.7</v>
      </c>
      <c r="F32">
        <f>D32/E32</f>
        <v>10.785714285714286</v>
      </c>
      <c r="G32" s="2">
        <f t="shared" si="0"/>
        <v>77.571428571428584</v>
      </c>
      <c r="H32">
        <f t="shared" ref="H32:H35" si="4">B32/C32</f>
        <v>38.674033149171272</v>
      </c>
      <c r="I32" s="2">
        <f t="shared" si="1"/>
        <v>5.2849999999999993</v>
      </c>
    </row>
    <row r="33" spans="1:9" x14ac:dyDescent="0.3">
      <c r="A33" s="6"/>
      <c r="B33">
        <v>2.25</v>
      </c>
      <c r="C33" s="2">
        <v>5.7000000000000002E-2</v>
      </c>
      <c r="D33">
        <v>8.0500000000000007</v>
      </c>
      <c r="E33">
        <v>0.76</v>
      </c>
      <c r="F33">
        <f t="shared" ref="F33:F35" si="5">D33/E33</f>
        <v>10.592105263157896</v>
      </c>
      <c r="G33" s="2">
        <f t="shared" si="0"/>
        <v>75</v>
      </c>
      <c r="H33">
        <f t="shared" si="4"/>
        <v>39.473684210526315</v>
      </c>
      <c r="I33" s="2">
        <f t="shared" si="1"/>
        <v>6.1180000000000003</v>
      </c>
    </row>
    <row r="34" spans="1:9" x14ac:dyDescent="0.3">
      <c r="A34" s="6"/>
      <c r="B34">
        <v>2.4500000000000002</v>
      </c>
      <c r="C34" s="2">
        <v>6.08E-2</v>
      </c>
      <c r="D34">
        <v>8.5299999999999994</v>
      </c>
      <c r="E34">
        <v>0.8</v>
      </c>
      <c r="F34">
        <f t="shared" si="5"/>
        <v>10.662499999999998</v>
      </c>
      <c r="G34" s="2">
        <f t="shared" si="0"/>
        <v>76</v>
      </c>
      <c r="H34">
        <f t="shared" si="4"/>
        <v>40.296052631578952</v>
      </c>
      <c r="I34" s="2">
        <f t="shared" si="1"/>
        <v>6.8239999999999998</v>
      </c>
    </row>
    <row r="35" spans="1:9" x14ac:dyDescent="0.3">
      <c r="A35" s="6"/>
      <c r="B35">
        <v>2.44</v>
      </c>
      <c r="C35" s="2">
        <v>6.3799999999999996E-2</v>
      </c>
      <c r="D35">
        <v>8.91</v>
      </c>
      <c r="E35">
        <v>0.84</v>
      </c>
      <c r="F35">
        <f t="shared" si="5"/>
        <v>10.607142857142858</v>
      </c>
      <c r="G35" s="2">
        <f t="shared" si="0"/>
        <v>75.952380952380949</v>
      </c>
      <c r="H35">
        <f t="shared" si="4"/>
        <v>38.244514106583075</v>
      </c>
      <c r="I35" s="2">
        <f t="shared" si="1"/>
        <v>7.4843999999999999</v>
      </c>
    </row>
    <row r="36" spans="1:9" x14ac:dyDescent="0.3">
      <c r="A36" s="8"/>
      <c r="B36">
        <v>2.2999999999999998</v>
      </c>
      <c r="C36" s="2">
        <v>6.7599999999999993E-2</v>
      </c>
      <c r="D36">
        <v>8.86</v>
      </c>
      <c r="E36">
        <v>0.82</v>
      </c>
      <c r="F36">
        <f t="shared" ref="F36:F49" si="6">D36/E36</f>
        <v>10.804878048780488</v>
      </c>
      <c r="G36" s="2">
        <f t="shared" ref="G36:G48" si="7">C36/E36*1000</f>
        <v>82.439024390243887</v>
      </c>
      <c r="H36">
        <f t="shared" ref="H36:H48" si="8">B36/C36</f>
        <v>34.023668639053255</v>
      </c>
    </row>
    <row r="37" spans="1:9" x14ac:dyDescent="0.3">
      <c r="A37" s="8"/>
      <c r="B37">
        <v>2.36</v>
      </c>
      <c r="C37" s="2">
        <v>7.1599999999999997E-2</v>
      </c>
      <c r="D37">
        <v>9.1999999999999993</v>
      </c>
      <c r="E37">
        <v>0.86</v>
      </c>
      <c r="F37">
        <f t="shared" si="6"/>
        <v>10.697674418604651</v>
      </c>
      <c r="G37" s="2">
        <f t="shared" si="7"/>
        <v>83.255813953488371</v>
      </c>
      <c r="H37">
        <f t="shared" si="8"/>
        <v>32.960893854748605</v>
      </c>
    </row>
    <row r="38" spans="1:9" x14ac:dyDescent="0.3">
      <c r="A38" s="8"/>
      <c r="B38">
        <v>2.57</v>
      </c>
      <c r="C38" s="2">
        <v>7.4999999999999997E-2</v>
      </c>
      <c r="D38">
        <v>9.7899999999999991</v>
      </c>
      <c r="E38">
        <v>0.9</v>
      </c>
      <c r="F38">
        <f t="shared" si="6"/>
        <v>10.877777777777776</v>
      </c>
      <c r="G38" s="2">
        <f t="shared" si="7"/>
        <v>83.333333333333329</v>
      </c>
      <c r="H38">
        <f t="shared" si="8"/>
        <v>34.266666666666666</v>
      </c>
    </row>
    <row r="39" spans="1:9" x14ac:dyDescent="0.3">
      <c r="A39" s="8"/>
      <c r="B39">
        <v>2.66</v>
      </c>
      <c r="C39" s="2">
        <v>7.7200000000000005E-2</v>
      </c>
      <c r="D39">
        <v>10.199999999999999</v>
      </c>
      <c r="E39">
        <v>0.94499999999999995</v>
      </c>
      <c r="F39">
        <f t="shared" si="6"/>
        <v>10.793650793650793</v>
      </c>
      <c r="G39" s="2">
        <f t="shared" si="7"/>
        <v>81.693121693121711</v>
      </c>
      <c r="H39">
        <f t="shared" si="8"/>
        <v>34.4559585492228</v>
      </c>
    </row>
    <row r="40" spans="1:9" x14ac:dyDescent="0.3">
      <c r="A40" s="8"/>
      <c r="B40">
        <v>2.76</v>
      </c>
      <c r="C40" s="2">
        <v>8.1299999999999997E-2</v>
      </c>
      <c r="D40">
        <v>10.7</v>
      </c>
      <c r="E40">
        <v>1</v>
      </c>
      <c r="F40">
        <f t="shared" si="6"/>
        <v>10.7</v>
      </c>
      <c r="G40" s="2">
        <f t="shared" si="7"/>
        <v>81.3</v>
      </c>
      <c r="H40">
        <f t="shared" si="8"/>
        <v>33.948339483394832</v>
      </c>
    </row>
    <row r="41" spans="1:9" x14ac:dyDescent="0.3">
      <c r="A41" s="8"/>
      <c r="B41">
        <v>2.9</v>
      </c>
      <c r="C41" s="2">
        <v>8.5400000000000004E-2</v>
      </c>
      <c r="D41">
        <v>11.15</v>
      </c>
      <c r="E41">
        <v>1.04</v>
      </c>
      <c r="F41">
        <f t="shared" si="6"/>
        <v>10.721153846153847</v>
      </c>
      <c r="G41" s="2">
        <f t="shared" si="7"/>
        <v>82.115384615384613</v>
      </c>
      <c r="H41">
        <f t="shared" si="8"/>
        <v>33.957845433255265</v>
      </c>
    </row>
    <row r="42" spans="1:9" x14ac:dyDescent="0.3">
      <c r="A42" s="8"/>
      <c r="B42">
        <v>3.12</v>
      </c>
      <c r="C42" s="2">
        <v>8.9599999999999999E-2</v>
      </c>
      <c r="D42">
        <v>11.87</v>
      </c>
      <c r="E42">
        <v>1.1000000000000001</v>
      </c>
      <c r="F42">
        <f t="shared" si="6"/>
        <v>10.790909090909089</v>
      </c>
      <c r="G42" s="2">
        <f t="shared" si="7"/>
        <v>81.454545454545439</v>
      </c>
      <c r="H42">
        <f t="shared" si="8"/>
        <v>34.821428571428577</v>
      </c>
    </row>
    <row r="43" spans="1:9" x14ac:dyDescent="0.3">
      <c r="A43" s="8"/>
      <c r="B43">
        <v>3.2</v>
      </c>
      <c r="C43" s="2">
        <v>9.2999999999999999E-2</v>
      </c>
      <c r="D43">
        <v>12.37</v>
      </c>
      <c r="E43">
        <v>1.1499999999999999</v>
      </c>
      <c r="F43">
        <f t="shared" si="6"/>
        <v>10.756521739130434</v>
      </c>
      <c r="G43" s="2">
        <f t="shared" si="7"/>
        <v>80.869565217391298</v>
      </c>
      <c r="H43">
        <f t="shared" si="8"/>
        <v>34.408602150537639</v>
      </c>
    </row>
    <row r="44" spans="1:9" x14ac:dyDescent="0.3">
      <c r="A44" s="5"/>
      <c r="B44">
        <v>3.27</v>
      </c>
      <c r="C44" s="2">
        <v>9.6299999999999997E-2</v>
      </c>
      <c r="D44">
        <v>12.9</v>
      </c>
      <c r="E44">
        <v>1.21</v>
      </c>
      <c r="F44">
        <f t="shared" si="6"/>
        <v>10.66115702479339</v>
      </c>
      <c r="G44" s="2">
        <f t="shared" si="7"/>
        <v>79.586776859504127</v>
      </c>
      <c r="H44">
        <f t="shared" si="8"/>
        <v>33.956386292834893</v>
      </c>
    </row>
    <row r="45" spans="1:9" x14ac:dyDescent="0.3">
      <c r="A45" s="5"/>
      <c r="B45">
        <v>3.39</v>
      </c>
      <c r="C45" s="2">
        <v>0.1009</v>
      </c>
      <c r="D45">
        <v>13.39</v>
      </c>
      <c r="E45">
        <v>1.25</v>
      </c>
      <c r="F45">
        <f t="shared" si="6"/>
        <v>10.712</v>
      </c>
      <c r="G45" s="2">
        <f t="shared" si="7"/>
        <v>80.72</v>
      </c>
      <c r="H45">
        <f t="shared" si="8"/>
        <v>33.597621407333996</v>
      </c>
    </row>
    <row r="46" spans="1:9" x14ac:dyDescent="0.3">
      <c r="A46" s="5"/>
      <c r="B46">
        <v>3.55</v>
      </c>
      <c r="C46" s="2">
        <v>0.10340000000000001</v>
      </c>
      <c r="D46">
        <v>13.84</v>
      </c>
      <c r="E46">
        <v>1.28</v>
      </c>
      <c r="F46">
        <f t="shared" si="6"/>
        <v>10.8125</v>
      </c>
      <c r="G46" s="2">
        <f t="shared" si="7"/>
        <v>80.78125</v>
      </c>
      <c r="H46">
        <f t="shared" si="8"/>
        <v>34.332688588007734</v>
      </c>
    </row>
    <row r="47" spans="1:9" x14ac:dyDescent="0.3">
      <c r="A47" s="5"/>
      <c r="B47">
        <v>3.64</v>
      </c>
      <c r="C47" s="2">
        <v>0.1065</v>
      </c>
      <c r="D47">
        <v>14.36</v>
      </c>
      <c r="E47">
        <v>1.33</v>
      </c>
      <c r="F47">
        <f t="shared" si="6"/>
        <v>10.796992481203006</v>
      </c>
      <c r="G47" s="2">
        <f t="shared" si="7"/>
        <v>80.075187969924798</v>
      </c>
      <c r="H47">
        <f t="shared" si="8"/>
        <v>34.178403755868544</v>
      </c>
    </row>
    <row r="48" spans="1:9" x14ac:dyDescent="0.3">
      <c r="A48" s="5"/>
      <c r="B48">
        <v>3.63</v>
      </c>
      <c r="C48" s="2">
        <v>0.106</v>
      </c>
      <c r="D48">
        <v>14.43</v>
      </c>
      <c r="E48">
        <v>1.34</v>
      </c>
      <c r="F48">
        <f t="shared" si="6"/>
        <v>10.76865671641791</v>
      </c>
      <c r="G48" s="2">
        <f t="shared" si="7"/>
        <v>79.104477611940297</v>
      </c>
      <c r="H48">
        <f t="shared" si="8"/>
        <v>34.245283018867923</v>
      </c>
    </row>
    <row r="49" spans="1:8" x14ac:dyDescent="0.3">
      <c r="A49" s="5"/>
      <c r="C49" s="2"/>
      <c r="D49">
        <v>14.4</v>
      </c>
      <c r="E49">
        <v>1.34</v>
      </c>
      <c r="F49">
        <f t="shared" si="6"/>
        <v>10.746268656716417</v>
      </c>
      <c r="G49" s="2"/>
    </row>
    <row r="50" spans="1:8" x14ac:dyDescent="0.3">
      <c r="A50" s="5"/>
      <c r="C50" s="2"/>
      <c r="G50" s="2"/>
    </row>
    <row r="51" spans="1:8" x14ac:dyDescent="0.3">
      <c r="A51" s="5"/>
      <c r="C51" s="2"/>
      <c r="G51" s="2"/>
    </row>
    <row r="52" spans="1:8" x14ac:dyDescent="0.3">
      <c r="A52" s="5"/>
    </row>
    <row r="53" spans="1:8" x14ac:dyDescent="0.3">
      <c r="A53" s="5"/>
      <c r="B53">
        <v>1.2529999999999999</v>
      </c>
      <c r="C53" s="2">
        <v>3.5900000000000001E-2</v>
      </c>
      <c r="D53">
        <v>4.87</v>
      </c>
      <c r="E53">
        <v>0.46</v>
      </c>
      <c r="F53">
        <f>D53/E53</f>
        <v>10.586956521739131</v>
      </c>
      <c r="G53" s="2">
        <f>C53/E53*1000</f>
        <v>78.043478260869563</v>
      </c>
      <c r="H53">
        <f>B53/C53</f>
        <v>34.902506963788298</v>
      </c>
    </row>
    <row r="54" spans="1:8" x14ac:dyDescent="0.3">
      <c r="A54" s="7"/>
      <c r="B54">
        <v>2.4700000000000002</v>
      </c>
      <c r="C54" s="2">
        <v>6.2700000000000006E-2</v>
      </c>
      <c r="D54">
        <v>3.96</v>
      </c>
      <c r="E54">
        <v>0.82</v>
      </c>
      <c r="F54">
        <f>D54/E54</f>
        <v>4.8292682926829267</v>
      </c>
      <c r="G54" s="2">
        <f>C54/E54*1000</f>
        <v>76.463414634146361</v>
      </c>
      <c r="H54">
        <f>B54/C54</f>
        <v>39.393939393939391</v>
      </c>
    </row>
    <row r="55" spans="1:8" x14ac:dyDescent="0.3">
      <c r="A55" s="7"/>
      <c r="B55">
        <v>2.61</v>
      </c>
      <c r="C55" s="2">
        <v>6.9099999999999995E-2</v>
      </c>
      <c r="D55">
        <v>4.4000000000000004</v>
      </c>
      <c r="E55">
        <v>0.92</v>
      </c>
      <c r="F55">
        <f>D55/E55</f>
        <v>4.7826086956521738</v>
      </c>
      <c r="G55" s="2">
        <f>C55/E55*1000</f>
        <v>75.108695652173907</v>
      </c>
      <c r="H55">
        <f>B55/C55</f>
        <v>37.771345875542693</v>
      </c>
    </row>
    <row r="56" spans="1:8" x14ac:dyDescent="0.3">
      <c r="A56" s="7"/>
      <c r="B56">
        <v>2.92</v>
      </c>
      <c r="C56" s="2">
        <v>7.6499999999999999E-2</v>
      </c>
      <c r="D56">
        <v>4.87</v>
      </c>
      <c r="E56">
        <v>1.0149999999999999</v>
      </c>
      <c r="F56">
        <f>D56/E56</f>
        <v>4.7980295566502464</v>
      </c>
      <c r="G56" s="2">
        <f>C56/E56*1000</f>
        <v>75.369458128078833</v>
      </c>
      <c r="H56">
        <f>B56/C56</f>
        <v>38.169934640522875</v>
      </c>
    </row>
  </sheetData>
  <mergeCells count="3">
    <mergeCell ref="A20:A35"/>
    <mergeCell ref="A54:A56"/>
    <mergeCell ref="A36:A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27CD-0EDA-4B1D-B83C-2907DB0EF7D4}">
  <dimension ref="B2:N6"/>
  <sheetViews>
    <sheetView workbookViewId="0">
      <selection activeCell="B4" sqref="B4"/>
    </sheetView>
  </sheetViews>
  <sheetFormatPr defaultColWidth="11.5546875" defaultRowHeight="14.4" x14ac:dyDescent="0.3"/>
  <cols>
    <col min="13" max="13" width="13.6640625" customWidth="1"/>
  </cols>
  <sheetData>
    <row r="2" spans="2:14" x14ac:dyDescent="0.3">
      <c r="B2" t="s">
        <v>23</v>
      </c>
      <c r="C2" t="s">
        <v>22</v>
      </c>
      <c r="D2" t="s">
        <v>13</v>
      </c>
      <c r="E2" t="s">
        <v>5</v>
      </c>
      <c r="F2" t="s">
        <v>11</v>
      </c>
      <c r="G2" t="s">
        <v>18</v>
      </c>
      <c r="H2" t="s">
        <v>19</v>
      </c>
      <c r="I2" t="s">
        <v>15</v>
      </c>
      <c r="J2" t="s">
        <v>16</v>
      </c>
      <c r="K2" t="s">
        <v>14</v>
      </c>
      <c r="L2" t="s">
        <v>17</v>
      </c>
      <c r="M2" t="s">
        <v>20</v>
      </c>
      <c r="N2" t="s">
        <v>21</v>
      </c>
    </row>
    <row r="3" spans="2:14" x14ac:dyDescent="0.3">
      <c r="B3">
        <v>500</v>
      </c>
      <c r="C3">
        <v>7.0000000000000007E-2</v>
      </c>
      <c r="D3">
        <f>B3*C3/1000</f>
        <v>3.5000000000000003E-2</v>
      </c>
      <c r="E3">
        <v>82</v>
      </c>
      <c r="F3">
        <v>3300</v>
      </c>
      <c r="G3" s="2">
        <v>1.4000000000000001E-7</v>
      </c>
      <c r="H3" s="2">
        <v>1.05E-7</v>
      </c>
      <c r="I3">
        <f>E3*F3</f>
        <v>270600</v>
      </c>
      <c r="J3">
        <f>E3+F3</f>
        <v>3382</v>
      </c>
      <c r="K3" s="2">
        <f>D3*F3/J3-G3*I3/J3</f>
        <v>3.4140188054405683E-2</v>
      </c>
      <c r="L3" s="2">
        <f>K3-0.001</f>
        <v>3.3140188054405682E-2</v>
      </c>
      <c r="M3" s="3">
        <f>L3*J3/E3+H3*F3</f>
        <v>1.3671771829268295</v>
      </c>
      <c r="N3">
        <f>D3*F3/E3</f>
        <v>1.4085365853658538</v>
      </c>
    </row>
    <row r="4" spans="2:14" x14ac:dyDescent="0.3">
      <c r="M4" s="3">
        <f>M3*1000</f>
        <v>1367.1771829268296</v>
      </c>
      <c r="N4" s="3">
        <f>N3*1000</f>
        <v>1408.5365853658539</v>
      </c>
    </row>
    <row r="5" spans="2:14" x14ac:dyDescent="0.3">
      <c r="M5" s="3">
        <f>M3*E3/F3</f>
        <v>3.3972281515151519E-2</v>
      </c>
      <c r="N5" s="3">
        <f>N3*E3/F3</f>
        <v>3.5000000000000003E-2</v>
      </c>
    </row>
    <row r="6" spans="2:14" x14ac:dyDescent="0.3">
      <c r="M6">
        <f>M5/C3*1000</f>
        <v>485.31830735930737</v>
      </c>
      <c r="N6">
        <f>N5/C3*1000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Jhon Velasquez</cp:lastModifiedBy>
  <dcterms:created xsi:type="dcterms:W3CDTF">2021-02-05T00:38:39Z</dcterms:created>
  <dcterms:modified xsi:type="dcterms:W3CDTF">2022-08-13T22:15:57Z</dcterms:modified>
</cp:coreProperties>
</file>