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oleObject1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Archivos 2018\Semestre 8\PPCP\"/>
    </mc:Choice>
  </mc:AlternateContent>
  <xr:revisionPtr revIDLastSave="0" documentId="13_ncr:1000001_{8347D23F-BB4D-1643-A5EE-183882D60470}" xr6:coauthVersionLast="45" xr6:coauthVersionMax="45" xr10:uidLastSave="{00000000-0000-0000-0000-000000000000}"/>
  <bookViews>
    <workbookView xWindow="0" yWindow="0" windowWidth="20400" windowHeight="7755" firstSheet="4" activeTab="3" xr2:uid="{00000000-000D-0000-FFFF-FFFF00000000}"/>
  </bookViews>
  <sheets>
    <sheet name="Anexo esquema metodos" sheetId="7" r:id="rId1"/>
    <sheet name="Promedio movil simple" sheetId="2" r:id="rId2"/>
    <sheet name="Metodo ultimo dato" sheetId="6" r:id="rId3"/>
    <sheet name="SUAV.EXPO.SIMPLE" sheetId="1" r:id="rId4"/>
    <sheet name="RLM Caso 1" sheetId="5" r:id="rId5"/>
    <sheet name="SUAV.EXPO.DOBLE" sheetId="3" r:id="rId6"/>
    <sheet name="WINTERS SUAV.EXPO.TRIPLE" sheetId="4" r:id="rId7"/>
  </sheets>
  <definedNames>
    <definedName name="solver_adj" localSheetId="3" hidden="1">'SUAV.EXPO.SIMPLE'!$Q$3</definedName>
    <definedName name="solver_adj" localSheetId="6" hidden="1">'WINTERS SUAV.EXPO.TRIPLE'!$T$6:$T$8</definedName>
    <definedName name="solver_cvg" localSheetId="3" hidden="1">0.0001</definedName>
    <definedName name="solver_cvg" localSheetId="6" hidden="1">0.0001</definedName>
    <definedName name="solver_drv" localSheetId="3" hidden="1">1</definedName>
    <definedName name="solver_drv" localSheetId="6" hidden="1">1</definedName>
    <definedName name="solver_eng" localSheetId="3" hidden="1">1</definedName>
    <definedName name="solver_eng" localSheetId="6" hidden="1">1</definedName>
    <definedName name="solver_est" localSheetId="3" hidden="1">1</definedName>
    <definedName name="solver_est" localSheetId="6" hidden="1">1</definedName>
    <definedName name="solver_itr" localSheetId="3" hidden="1">2147483647</definedName>
    <definedName name="solver_itr" localSheetId="6" hidden="1">2147483647</definedName>
    <definedName name="solver_lhs1" localSheetId="3" hidden="1">'SUAV.EXPO.SIMPLE'!$Q$3</definedName>
    <definedName name="solver_lhs1" localSheetId="6" hidden="1">'WINTERS SUAV.EXPO.TRIPLE'!$T$6:$T$8</definedName>
    <definedName name="solver_lhs2" localSheetId="3" hidden="1">'SUAV.EXPO.SIMPLE'!$Q$3</definedName>
    <definedName name="solver_lhs2" localSheetId="6" hidden="1">'WINTERS SUAV.EXPO.TRIPLE'!$T$6:$T$8</definedName>
    <definedName name="solver_mip" localSheetId="3" hidden="1">2147483647</definedName>
    <definedName name="solver_mip" localSheetId="6" hidden="1">2147483647</definedName>
    <definedName name="solver_mni" localSheetId="3" hidden="1">30</definedName>
    <definedName name="solver_mni" localSheetId="6" hidden="1">30</definedName>
    <definedName name="solver_mrt" localSheetId="3" hidden="1">0.075</definedName>
    <definedName name="solver_mrt" localSheetId="6" hidden="1">0.075</definedName>
    <definedName name="solver_msl" localSheetId="3" hidden="1">2</definedName>
    <definedName name="solver_msl" localSheetId="6" hidden="1">2</definedName>
    <definedName name="solver_neg" localSheetId="3" hidden="1">1</definedName>
    <definedName name="solver_neg" localSheetId="6" hidden="1">1</definedName>
    <definedName name="solver_nod" localSheetId="3" hidden="1">2147483647</definedName>
    <definedName name="solver_nod" localSheetId="6" hidden="1">2147483647</definedName>
    <definedName name="solver_num" localSheetId="3" hidden="1">2</definedName>
    <definedName name="solver_num" localSheetId="6" hidden="1">2</definedName>
    <definedName name="solver_nwt" localSheetId="3" hidden="1">1</definedName>
    <definedName name="solver_nwt" localSheetId="6" hidden="1">1</definedName>
    <definedName name="solver_opt" localSheetId="3" hidden="1">'SUAV.EXPO.SIMPLE'!$T$2</definedName>
    <definedName name="solver_opt" localSheetId="6" hidden="1">'WINTERS SUAV.EXPO.TRIPLE'!$AA$28</definedName>
    <definedName name="solver_pre" localSheetId="3" hidden="1">0.000001</definedName>
    <definedName name="solver_pre" localSheetId="6" hidden="1">0.000001</definedName>
    <definedName name="solver_rbv" localSheetId="3" hidden="1">1</definedName>
    <definedName name="solver_rbv" localSheetId="6" hidden="1">1</definedName>
    <definedName name="solver_rel1" localSheetId="3" hidden="1">1</definedName>
    <definedName name="solver_rel1" localSheetId="6" hidden="1">1</definedName>
    <definedName name="solver_rel2" localSheetId="3" hidden="1">3</definedName>
    <definedName name="solver_rel2" localSheetId="6" hidden="1">3</definedName>
    <definedName name="solver_rhs1" localSheetId="3" hidden="1">1</definedName>
    <definedName name="solver_rhs1" localSheetId="6" hidden="1">1</definedName>
    <definedName name="solver_rhs2" localSheetId="3" hidden="1">0</definedName>
    <definedName name="solver_rhs2" localSheetId="6" hidden="1">0</definedName>
    <definedName name="solver_rlx" localSheetId="3" hidden="1">2</definedName>
    <definedName name="solver_rlx" localSheetId="6" hidden="1">2</definedName>
    <definedName name="solver_rsd" localSheetId="3" hidden="1">0</definedName>
    <definedName name="solver_rsd" localSheetId="6" hidden="1">0</definedName>
    <definedName name="solver_scl" localSheetId="3" hidden="1">1</definedName>
    <definedName name="solver_scl" localSheetId="6" hidden="1">1</definedName>
    <definedName name="solver_sho" localSheetId="3" hidden="1">2</definedName>
    <definedName name="solver_sho" localSheetId="6" hidden="1">2</definedName>
    <definedName name="solver_ssz" localSheetId="3" hidden="1">100</definedName>
    <definedName name="solver_ssz" localSheetId="6" hidden="1">100</definedName>
    <definedName name="solver_tim" localSheetId="3" hidden="1">2147483647</definedName>
    <definedName name="solver_tim" localSheetId="6" hidden="1">2147483647</definedName>
    <definedName name="solver_tol" localSheetId="3" hidden="1">0.01</definedName>
    <definedName name="solver_tol" localSheetId="6" hidden="1">0.01</definedName>
    <definedName name="solver_typ" localSheetId="3" hidden="1">2</definedName>
    <definedName name="solver_typ" localSheetId="6" hidden="1">2</definedName>
    <definedName name="solver_val" localSheetId="3" hidden="1">0</definedName>
    <definedName name="solver_val" localSheetId="6" hidden="1">0</definedName>
    <definedName name="solver_ver" localSheetId="3" hidden="1">3</definedName>
    <definedName name="solver_ver" localSheetId="6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6" l="1"/>
  <c r="H6" i="6"/>
  <c r="F7" i="6"/>
  <c r="H7" i="6"/>
  <c r="F8" i="6"/>
  <c r="H8" i="6"/>
  <c r="F9" i="6"/>
  <c r="H9" i="6"/>
  <c r="F10" i="6"/>
  <c r="H10" i="6"/>
  <c r="F11" i="6"/>
  <c r="H11" i="6"/>
  <c r="F12" i="6"/>
  <c r="H12" i="6"/>
  <c r="F13" i="6"/>
  <c r="H13" i="6"/>
  <c r="F14" i="6"/>
  <c r="H14" i="6"/>
  <c r="F15" i="6"/>
  <c r="H15" i="6"/>
  <c r="F16" i="6"/>
  <c r="H16" i="6"/>
  <c r="F17" i="6"/>
  <c r="H17" i="6"/>
  <c r="F18" i="6"/>
  <c r="H18" i="6"/>
  <c r="F19" i="6"/>
  <c r="H19" i="6"/>
  <c r="F20" i="6"/>
  <c r="H20" i="6"/>
  <c r="F21" i="6"/>
  <c r="H21" i="6"/>
  <c r="F22" i="6"/>
  <c r="H22" i="6"/>
  <c r="F23" i="6"/>
  <c r="H23" i="6"/>
  <c r="F24" i="6"/>
  <c r="H24" i="6"/>
  <c r="H26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U59" i="5"/>
  <c r="U60" i="5"/>
  <c r="U61" i="5"/>
  <c r="U62" i="5"/>
  <c r="U63" i="5"/>
  <c r="U64" i="5"/>
  <c r="U65" i="5"/>
  <c r="U66" i="5"/>
  <c r="U67" i="5"/>
  <c r="U68" i="5"/>
  <c r="U69" i="5"/>
  <c r="U70" i="5"/>
  <c r="U73" i="5"/>
  <c r="T59" i="5"/>
  <c r="T60" i="5"/>
  <c r="T61" i="5"/>
  <c r="T62" i="5"/>
  <c r="T63" i="5"/>
  <c r="T64" i="5"/>
  <c r="T65" i="5"/>
  <c r="T66" i="5"/>
  <c r="T67" i="5"/>
  <c r="T68" i="5"/>
  <c r="T69" i="5"/>
  <c r="T70" i="5"/>
  <c r="U71" i="5"/>
  <c r="R72" i="5"/>
  <c r="R73" i="5"/>
  <c r="R74" i="5"/>
  <c r="R75" i="5"/>
  <c r="R76" i="5"/>
  <c r="R77" i="5"/>
  <c r="R71" i="5"/>
  <c r="S15" i="5"/>
  <c r="S16" i="5"/>
  <c r="S17" i="5"/>
  <c r="S18" i="5"/>
  <c r="S19" i="5"/>
  <c r="S20" i="5"/>
  <c r="S21" i="5"/>
  <c r="S22" i="5"/>
  <c r="S23" i="5"/>
  <c r="S24" i="5"/>
  <c r="S25" i="5"/>
  <c r="S14" i="5"/>
  <c r="R15" i="5"/>
  <c r="R16" i="5"/>
  <c r="R17" i="5"/>
  <c r="R18" i="5"/>
  <c r="R19" i="5"/>
  <c r="R20" i="5"/>
  <c r="R21" i="5"/>
  <c r="R22" i="5"/>
  <c r="R23" i="5"/>
  <c r="R24" i="5"/>
  <c r="R25" i="5"/>
  <c r="R14" i="5"/>
  <c r="D6" i="5"/>
  <c r="D7" i="5"/>
  <c r="D8" i="5"/>
  <c r="D9" i="5"/>
  <c r="D10" i="5"/>
  <c r="D11" i="5"/>
  <c r="D12" i="5"/>
  <c r="D13" i="5"/>
  <c r="D14" i="5"/>
  <c r="D15" i="5"/>
  <c r="D16" i="5"/>
  <c r="D17" i="5"/>
  <c r="V7" i="4"/>
  <c r="V8" i="4"/>
  <c r="U14" i="4"/>
  <c r="W14" i="4"/>
  <c r="V14" i="4"/>
  <c r="U15" i="4"/>
  <c r="F74" i="4"/>
  <c r="F78" i="4"/>
  <c r="F82" i="4"/>
  <c r="H82" i="4"/>
  <c r="F75" i="4"/>
  <c r="F79" i="4"/>
  <c r="F83" i="4"/>
  <c r="H83" i="4"/>
  <c r="F76" i="4"/>
  <c r="F80" i="4"/>
  <c r="F84" i="4"/>
  <c r="H84" i="4"/>
  <c r="F73" i="4"/>
  <c r="F77" i="4"/>
  <c r="F81" i="4"/>
  <c r="H81" i="4"/>
  <c r="V15" i="4"/>
  <c r="U16" i="4"/>
  <c r="W15" i="4"/>
  <c r="X14" i="4"/>
  <c r="Y14" i="4"/>
  <c r="U9" i="3"/>
  <c r="V9" i="3"/>
  <c r="U10" i="3"/>
  <c r="V10" i="3"/>
  <c r="U11" i="3"/>
  <c r="V11" i="3"/>
  <c r="U12" i="3"/>
  <c r="V12" i="3"/>
  <c r="U13" i="3"/>
  <c r="V13" i="3"/>
  <c r="U14" i="3"/>
  <c r="V14" i="3"/>
  <c r="U15" i="3"/>
  <c r="V15" i="3"/>
  <c r="U16" i="3"/>
  <c r="V16" i="3"/>
  <c r="U17" i="3"/>
  <c r="V17" i="3"/>
  <c r="U18" i="3"/>
  <c r="V18" i="3"/>
  <c r="U19" i="3"/>
  <c r="V19" i="3"/>
  <c r="U20" i="3"/>
  <c r="V20" i="3"/>
  <c r="U21" i="3"/>
  <c r="V21" i="3"/>
  <c r="U22" i="3"/>
  <c r="V22" i="3"/>
  <c r="U23" i="3"/>
  <c r="V23" i="3"/>
  <c r="U24" i="3"/>
  <c r="V24" i="3"/>
  <c r="U25" i="3"/>
  <c r="V25" i="3"/>
  <c r="U26" i="3"/>
  <c r="V26" i="3"/>
  <c r="U27" i="3"/>
  <c r="V27" i="3"/>
  <c r="U28" i="3"/>
  <c r="V28" i="3"/>
  <c r="U29" i="3"/>
  <c r="V29" i="3"/>
  <c r="U30" i="3"/>
  <c r="V30" i="3"/>
  <c r="U31" i="3"/>
  <c r="V31" i="3"/>
  <c r="U32" i="3"/>
  <c r="V32" i="3"/>
  <c r="T34" i="3"/>
  <c r="T35" i="3"/>
  <c r="T36" i="3"/>
  <c r="T37" i="3"/>
  <c r="T33" i="3"/>
  <c r="W9" i="3"/>
  <c r="X9" i="3"/>
  <c r="Z9" i="3"/>
  <c r="W10" i="3"/>
  <c r="X10" i="3"/>
  <c r="Z10" i="3"/>
  <c r="W11" i="3"/>
  <c r="X11" i="3"/>
  <c r="Z11" i="3"/>
  <c r="W12" i="3"/>
  <c r="X12" i="3"/>
  <c r="Z12" i="3"/>
  <c r="W13" i="3"/>
  <c r="X13" i="3"/>
  <c r="Z13" i="3"/>
  <c r="W14" i="3"/>
  <c r="X14" i="3"/>
  <c r="Z14" i="3"/>
  <c r="W15" i="3"/>
  <c r="X15" i="3"/>
  <c r="Z15" i="3"/>
  <c r="W16" i="3"/>
  <c r="X16" i="3"/>
  <c r="Z16" i="3"/>
  <c r="W17" i="3"/>
  <c r="X17" i="3"/>
  <c r="Z17" i="3"/>
  <c r="W18" i="3"/>
  <c r="X18" i="3"/>
  <c r="Z18" i="3"/>
  <c r="W19" i="3"/>
  <c r="X19" i="3"/>
  <c r="Z19" i="3"/>
  <c r="W20" i="3"/>
  <c r="X20" i="3"/>
  <c r="Z20" i="3"/>
  <c r="W21" i="3"/>
  <c r="X21" i="3"/>
  <c r="Z21" i="3"/>
  <c r="W22" i="3"/>
  <c r="X22" i="3"/>
  <c r="Z22" i="3"/>
  <c r="W23" i="3"/>
  <c r="X23" i="3"/>
  <c r="Z23" i="3"/>
  <c r="W24" i="3"/>
  <c r="X24" i="3"/>
  <c r="Z24" i="3"/>
  <c r="W25" i="3"/>
  <c r="X25" i="3"/>
  <c r="Z25" i="3"/>
  <c r="W26" i="3"/>
  <c r="X26" i="3"/>
  <c r="Z26" i="3"/>
  <c r="W27" i="3"/>
  <c r="X27" i="3"/>
  <c r="Z27" i="3"/>
  <c r="W28" i="3"/>
  <c r="X28" i="3"/>
  <c r="Z28" i="3"/>
  <c r="W29" i="3"/>
  <c r="X29" i="3"/>
  <c r="Z29" i="3"/>
  <c r="W30" i="3"/>
  <c r="X30" i="3"/>
  <c r="Z30" i="3"/>
  <c r="W31" i="3"/>
  <c r="X31" i="3"/>
  <c r="Z31" i="3"/>
  <c r="W32" i="3"/>
  <c r="X32" i="3"/>
  <c r="Z32" i="3"/>
  <c r="Z33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9" i="3"/>
  <c r="X15" i="4"/>
  <c r="Y15" i="4"/>
  <c r="V16" i="4"/>
  <c r="U17" i="4"/>
  <c r="W16" i="4"/>
  <c r="AA14" i="4"/>
  <c r="Z14" i="4"/>
  <c r="W17" i="4"/>
  <c r="V17" i="4"/>
  <c r="U18" i="4"/>
  <c r="AA15" i="4"/>
  <c r="Z15" i="4"/>
  <c r="X16" i="4"/>
  <c r="Y16" i="4"/>
  <c r="X17" i="4"/>
  <c r="Y17" i="4"/>
  <c r="Z17" i="4"/>
  <c r="Z16" i="4"/>
  <c r="AA16" i="4"/>
  <c r="W18" i="4"/>
  <c r="V18" i="4"/>
  <c r="U19" i="4"/>
  <c r="AA17" i="4"/>
  <c r="X18" i="4"/>
  <c r="Y18" i="4"/>
  <c r="AA18" i="4"/>
  <c r="V19" i="4"/>
  <c r="U20" i="4"/>
  <c r="W19" i="4"/>
  <c r="X19" i="4"/>
  <c r="Y19" i="4"/>
  <c r="Z19" i="4"/>
  <c r="Z18" i="4"/>
  <c r="V20" i="4"/>
  <c r="U21" i="4"/>
  <c r="W20" i="4"/>
  <c r="AA19" i="4"/>
  <c r="X20" i="4"/>
  <c r="Y20" i="4"/>
  <c r="AA20" i="4"/>
  <c r="W21" i="4"/>
  <c r="V21" i="4"/>
  <c r="U22" i="4"/>
  <c r="Z20" i="4"/>
  <c r="X21" i="4"/>
  <c r="Y21" i="4"/>
  <c r="AA21" i="4"/>
  <c r="V22" i="4"/>
  <c r="W22" i="4"/>
  <c r="Z21" i="4"/>
  <c r="X22" i="4"/>
  <c r="Y22" i="4"/>
  <c r="Z22" i="4"/>
  <c r="U23" i="4"/>
  <c r="AA22" i="4"/>
  <c r="W23" i="4"/>
  <c r="V23" i="4"/>
  <c r="X23" i="4"/>
  <c r="Y23" i="4"/>
  <c r="AA23" i="4"/>
  <c r="U24" i="4"/>
  <c r="V24" i="4"/>
  <c r="U25" i="4"/>
  <c r="Z23" i="4"/>
  <c r="W24" i="4"/>
  <c r="X24" i="4"/>
  <c r="Y24" i="4"/>
  <c r="W25" i="4"/>
  <c r="V25" i="4"/>
  <c r="T26" i="4"/>
  <c r="Z24" i="4"/>
  <c r="AA24" i="4"/>
  <c r="T29" i="4"/>
  <c r="T28" i="4"/>
  <c r="T27" i="4"/>
  <c r="X25" i="4"/>
  <c r="Y25" i="4"/>
  <c r="AA25" i="4"/>
  <c r="AA29" i="4"/>
  <c r="Z25" i="4"/>
  <c r="AA28" i="4"/>
  <c r="Y33" i="3"/>
  <c r="AT12" i="2"/>
  <c r="AU12" i="2"/>
  <c r="AW12" i="2"/>
  <c r="AT13" i="2"/>
  <c r="AU13" i="2"/>
  <c r="AW13" i="2"/>
  <c r="AT14" i="2"/>
  <c r="AU14" i="2"/>
  <c r="AW14" i="2"/>
  <c r="AT15" i="2"/>
  <c r="AU15" i="2"/>
  <c r="AW15" i="2"/>
  <c r="AT16" i="2"/>
  <c r="AU16" i="2"/>
  <c r="AW16" i="2"/>
  <c r="AT17" i="2"/>
  <c r="AU17" i="2"/>
  <c r="AW17" i="2"/>
  <c r="AT18" i="2"/>
  <c r="AU18" i="2"/>
  <c r="AW18" i="2"/>
  <c r="AT19" i="2"/>
  <c r="AU19" i="2"/>
  <c r="AW19" i="2"/>
  <c r="AT20" i="2"/>
  <c r="AU20" i="2"/>
  <c r="AW20" i="2"/>
  <c r="AT21" i="2"/>
  <c r="AU21" i="2"/>
  <c r="AW21" i="2"/>
  <c r="AT22" i="2"/>
  <c r="AU22" i="2"/>
  <c r="AW22" i="2"/>
  <c r="AT23" i="2"/>
  <c r="AU23" i="2"/>
  <c r="AW23" i="2"/>
  <c r="AT24" i="2"/>
  <c r="AU24" i="2"/>
  <c r="AW24" i="2"/>
  <c r="AT25" i="2"/>
  <c r="AU25" i="2"/>
  <c r="AW25" i="2"/>
  <c r="AT11" i="2"/>
  <c r="AU11" i="2"/>
  <c r="AW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11" i="2"/>
  <c r="AT26" i="2"/>
  <c r="AK11" i="2"/>
  <c r="AL11" i="2"/>
  <c r="AN11" i="2"/>
  <c r="AK12" i="2"/>
  <c r="AL12" i="2"/>
  <c r="AN12" i="2"/>
  <c r="AK13" i="2"/>
  <c r="AL13" i="2"/>
  <c r="AN13" i="2"/>
  <c r="AK14" i="2"/>
  <c r="AL14" i="2"/>
  <c r="AN14" i="2"/>
  <c r="AK15" i="2"/>
  <c r="AL15" i="2"/>
  <c r="AN15" i="2"/>
  <c r="AK16" i="2"/>
  <c r="AL16" i="2"/>
  <c r="AN16" i="2"/>
  <c r="AK17" i="2"/>
  <c r="AL17" i="2"/>
  <c r="AN17" i="2"/>
  <c r="AK18" i="2"/>
  <c r="AL18" i="2"/>
  <c r="AN18" i="2"/>
  <c r="AK19" i="2"/>
  <c r="AL19" i="2"/>
  <c r="AN19" i="2"/>
  <c r="AK20" i="2"/>
  <c r="AL20" i="2"/>
  <c r="AN20" i="2"/>
  <c r="AK21" i="2"/>
  <c r="AL21" i="2"/>
  <c r="AN21" i="2"/>
  <c r="AK22" i="2"/>
  <c r="AL22" i="2"/>
  <c r="AN22" i="2"/>
  <c r="AK23" i="2"/>
  <c r="AL23" i="2"/>
  <c r="AN23" i="2"/>
  <c r="AK24" i="2"/>
  <c r="AL24" i="2"/>
  <c r="AN24" i="2"/>
  <c r="AK25" i="2"/>
  <c r="AL25" i="2"/>
  <c r="AN25" i="2"/>
  <c r="AK10" i="2"/>
  <c r="AL10" i="2"/>
  <c r="AN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10" i="2"/>
  <c r="AK26" i="2"/>
  <c r="AB10" i="2"/>
  <c r="AC10" i="2"/>
  <c r="AE10" i="2"/>
  <c r="AB11" i="2"/>
  <c r="AC11" i="2"/>
  <c r="AE11" i="2"/>
  <c r="AB12" i="2"/>
  <c r="AC12" i="2"/>
  <c r="AE12" i="2"/>
  <c r="AB13" i="2"/>
  <c r="AC13" i="2"/>
  <c r="AE13" i="2"/>
  <c r="AB14" i="2"/>
  <c r="AC14" i="2"/>
  <c r="AE14" i="2"/>
  <c r="AB15" i="2"/>
  <c r="AC15" i="2"/>
  <c r="AE15" i="2"/>
  <c r="AB16" i="2"/>
  <c r="AC16" i="2"/>
  <c r="AE16" i="2"/>
  <c r="AB17" i="2"/>
  <c r="AC17" i="2"/>
  <c r="AE17" i="2"/>
  <c r="AB18" i="2"/>
  <c r="AC18" i="2"/>
  <c r="AE18" i="2"/>
  <c r="AB19" i="2"/>
  <c r="AC19" i="2"/>
  <c r="AE19" i="2"/>
  <c r="AB20" i="2"/>
  <c r="AC20" i="2"/>
  <c r="AE20" i="2"/>
  <c r="AB21" i="2"/>
  <c r="AC21" i="2"/>
  <c r="AE21" i="2"/>
  <c r="AB22" i="2"/>
  <c r="AC22" i="2"/>
  <c r="AE22" i="2"/>
  <c r="AB23" i="2"/>
  <c r="AC23" i="2"/>
  <c r="AE23" i="2"/>
  <c r="AB24" i="2"/>
  <c r="AC24" i="2"/>
  <c r="AE24" i="2"/>
  <c r="AB25" i="2"/>
  <c r="AC25" i="2"/>
  <c r="AE25" i="2"/>
  <c r="AB9" i="2"/>
  <c r="AC9" i="2"/>
  <c r="AE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9" i="2"/>
  <c r="AB26" i="2"/>
  <c r="S8" i="2"/>
  <c r="T8" i="2"/>
  <c r="V8" i="2"/>
  <c r="S9" i="2"/>
  <c r="T9" i="2"/>
  <c r="V9" i="2"/>
  <c r="S10" i="2"/>
  <c r="T10" i="2"/>
  <c r="V10" i="2"/>
  <c r="S11" i="2"/>
  <c r="T11" i="2"/>
  <c r="V11" i="2"/>
  <c r="S12" i="2"/>
  <c r="T12" i="2"/>
  <c r="V12" i="2"/>
  <c r="S13" i="2"/>
  <c r="T13" i="2"/>
  <c r="V13" i="2"/>
  <c r="S14" i="2"/>
  <c r="T14" i="2"/>
  <c r="V14" i="2"/>
  <c r="S15" i="2"/>
  <c r="T15" i="2"/>
  <c r="V15" i="2"/>
  <c r="S16" i="2"/>
  <c r="T16" i="2"/>
  <c r="V16" i="2"/>
  <c r="S17" i="2"/>
  <c r="T17" i="2"/>
  <c r="V17" i="2"/>
  <c r="S18" i="2"/>
  <c r="T18" i="2"/>
  <c r="V18" i="2"/>
  <c r="S19" i="2"/>
  <c r="T19" i="2"/>
  <c r="V19" i="2"/>
  <c r="S20" i="2"/>
  <c r="T20" i="2"/>
  <c r="V20" i="2"/>
  <c r="S21" i="2"/>
  <c r="T21" i="2"/>
  <c r="V21" i="2"/>
  <c r="S22" i="2"/>
  <c r="T22" i="2"/>
  <c r="V22" i="2"/>
  <c r="S23" i="2"/>
  <c r="T23" i="2"/>
  <c r="V23" i="2"/>
  <c r="S24" i="2"/>
  <c r="T24" i="2"/>
  <c r="V24" i="2"/>
  <c r="S25" i="2"/>
  <c r="T25" i="2"/>
  <c r="V25" i="2"/>
  <c r="U29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8" i="2"/>
  <c r="S26" i="2"/>
  <c r="AV29" i="2"/>
  <c r="AV28" i="2"/>
  <c r="AM29" i="2"/>
  <c r="AM28" i="2"/>
  <c r="AD28" i="2"/>
  <c r="AD29" i="2"/>
  <c r="R7" i="1"/>
  <c r="R8" i="1"/>
  <c r="R9" i="1"/>
  <c r="S8" i="1"/>
  <c r="U8" i="1"/>
  <c r="T8" i="1"/>
  <c r="R10" i="1"/>
  <c r="S9" i="1"/>
  <c r="T9" i="1"/>
  <c r="U9" i="1"/>
  <c r="R11" i="1"/>
  <c r="S10" i="1"/>
  <c r="R12" i="1"/>
  <c r="S11" i="1"/>
  <c r="T10" i="1"/>
  <c r="U10" i="1"/>
  <c r="U11" i="1"/>
  <c r="T11" i="1"/>
  <c r="R13" i="1"/>
  <c r="S12" i="1"/>
  <c r="T12" i="1"/>
  <c r="U12" i="1"/>
  <c r="R14" i="1"/>
  <c r="S13" i="1"/>
  <c r="R15" i="1"/>
  <c r="S14" i="1"/>
  <c r="T13" i="1"/>
  <c r="U13" i="1"/>
  <c r="T14" i="1"/>
  <c r="U14" i="1"/>
  <c r="R16" i="1"/>
  <c r="S15" i="1"/>
  <c r="R17" i="1"/>
  <c r="S16" i="1"/>
  <c r="U15" i="1"/>
  <c r="T15" i="1"/>
  <c r="T16" i="1"/>
  <c r="U16" i="1"/>
  <c r="R18" i="1"/>
  <c r="S17" i="1"/>
  <c r="T17" i="1"/>
  <c r="U17" i="1"/>
  <c r="R19" i="1"/>
  <c r="S18" i="1"/>
  <c r="T18" i="1"/>
  <c r="U18" i="1"/>
  <c r="R20" i="1"/>
  <c r="S19" i="1"/>
  <c r="U19" i="1"/>
  <c r="T19" i="1"/>
  <c r="R21" i="1"/>
  <c r="S20" i="1"/>
  <c r="T20" i="1"/>
  <c r="U20" i="1"/>
  <c r="R22" i="1"/>
  <c r="S21" i="1"/>
  <c r="T21" i="1"/>
  <c r="U21" i="1"/>
  <c r="R23" i="1"/>
  <c r="S22" i="1"/>
  <c r="T22" i="1"/>
  <c r="U22" i="1"/>
  <c r="R24" i="1"/>
  <c r="S23" i="1"/>
  <c r="U23" i="1"/>
  <c r="T23" i="1"/>
  <c r="R25" i="1"/>
  <c r="S24" i="1"/>
  <c r="T24" i="1"/>
  <c r="U24" i="1"/>
  <c r="R26" i="1"/>
  <c r="S25" i="1"/>
  <c r="T25" i="1"/>
  <c r="U25" i="1"/>
  <c r="S26" i="1"/>
  <c r="R27" i="1"/>
  <c r="T26" i="1"/>
  <c r="T2" i="1"/>
  <c r="U26" i="1"/>
  <c r="T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daza castro</author>
    <author>perfil</author>
    <author>Usuario de Microsoft Office</author>
  </authors>
  <commentList>
    <comment ref="T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miguel daza castro:</t>
        </r>
        <r>
          <rPr>
            <sz val="9"/>
            <color indexed="81"/>
            <rFont val="Tahoma"/>
            <family val="2"/>
          </rPr>
          <t xml:space="preserve">
valor semilla sacado de RL</t>
        </r>
      </text>
    </comment>
    <comment ref="U8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perfil: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S(t) = alfa * d(t) + (1-alfa) * (S(t-1)+B(t-1))</t>
        </r>
      </text>
    </comment>
    <comment ref="V8" authorId="1" shapeId="0" xr:uid="{00000000-0006-0000-0500-000003000000}">
      <text>
        <r>
          <rPr>
            <b/>
            <sz val="9"/>
            <color indexed="81"/>
            <rFont val="Tahoma"/>
            <family val="2"/>
          </rPr>
          <t>perfil: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B(t) = beta (S(t) - S(t-1)) + (1-beta) (B(t-1))</t>
        </r>
      </text>
    </comment>
    <comment ref="W8" authorId="2" shapeId="0" xr:uid="{00000000-0006-0000-0500-000004000000}">
      <text>
        <r>
          <rPr>
            <b/>
            <sz val="12"/>
            <color indexed="81"/>
            <rFont val="Calibri"/>
            <family val="2"/>
          </rPr>
          <t>d'(t) =  S(tn) + B(tn)*(t-tn)</t>
        </r>
        <r>
          <rPr>
            <sz val="12"/>
            <color indexed="81"/>
            <rFont val="Calibr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Microsoft Office</author>
    <author>miguel daza castro</author>
  </authors>
  <commentList>
    <comment ref="U6" authorId="0" shapeId="0" xr:uid="{00000000-0006-0000-0600-000001000000}">
      <text>
        <r>
          <rPr>
            <sz val="10"/>
            <color indexed="81"/>
            <rFont val="Calibri"/>
            <family val="2"/>
          </rPr>
          <t>L=Número de tiempos que componen el periodo repetitivo
Tambien es el maximo de estaciones que se puede proyectar o pronosticar, es decir , 4 estaciones=12 periodos</t>
        </r>
      </text>
    </comment>
    <comment ref="U7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miguel daza castro:</t>
        </r>
        <r>
          <rPr>
            <sz val="9"/>
            <color indexed="81"/>
            <rFont val="Tahoma"/>
            <family val="2"/>
          </rPr>
          <t xml:space="preserve">
Valor semilla de S(t) sacado de Regresion lineal</t>
        </r>
      </text>
    </comment>
    <comment ref="U8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miguel daza castro:</t>
        </r>
        <r>
          <rPr>
            <sz val="9"/>
            <color indexed="81"/>
            <rFont val="Tahoma"/>
            <family val="2"/>
          </rPr>
          <t xml:space="preserve">
Valor semilla de B(t) sacado de regresion lineal</t>
        </r>
      </text>
    </comment>
    <comment ref="X8" authorId="0" shapeId="0" xr:uid="{00000000-0006-0000-0600-000004000000}">
      <text>
        <r>
          <rPr>
            <sz val="10"/>
            <color indexed="81"/>
            <rFont val="Calibri"/>
            <family val="2"/>
          </rPr>
          <t xml:space="preserve">Número de Cemillas C = L
</t>
        </r>
      </text>
    </comment>
    <comment ref="U13" authorId="1" shapeId="0" xr:uid="{00000000-0006-0000-0600-000005000000}">
      <text>
        <r>
          <rPr>
            <b/>
            <sz val="9"/>
            <color indexed="81"/>
            <rFont val="Tahoma"/>
            <family val="2"/>
          </rPr>
          <t>miguel daza castro: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St = </t>
        </r>
        <r>
          <rPr>
            <b/>
            <sz val="9"/>
            <color indexed="81"/>
            <rFont val="Symbol"/>
            <family val="1"/>
            <charset val="2"/>
          </rPr>
          <t>a*</t>
        </r>
        <r>
          <rPr>
            <b/>
            <sz val="9"/>
            <color indexed="81"/>
            <rFont val="Tahoma"/>
            <family val="2"/>
          </rPr>
          <t xml:space="preserve"> (dt /Ct-L)+ (1-</t>
        </r>
        <r>
          <rPr>
            <b/>
            <sz val="9"/>
            <color indexed="81"/>
            <rFont val="Symbol"/>
            <family val="1"/>
            <charset val="2"/>
          </rPr>
          <t>a</t>
        </r>
        <r>
          <rPr>
            <b/>
            <sz val="9"/>
            <color indexed="81"/>
            <rFont val="Tahoma"/>
            <family val="2"/>
          </rPr>
          <t>)* (St-1 + Bt-1)</t>
        </r>
      </text>
    </comment>
    <comment ref="V13" authorId="1" shapeId="0" xr:uid="{00000000-0006-0000-0600-000006000000}">
      <text>
        <r>
          <rPr>
            <b/>
            <sz val="9"/>
            <color indexed="81"/>
            <rFont val="Tahoma"/>
            <family val="2"/>
          </rPr>
          <t>miguel daza castro: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Bt = </t>
        </r>
        <r>
          <rPr>
            <b/>
            <sz val="9"/>
            <color indexed="81"/>
            <rFont val="Symbol"/>
            <family val="1"/>
            <charset val="2"/>
          </rPr>
          <t>b*</t>
        </r>
        <r>
          <rPr>
            <b/>
            <sz val="9"/>
            <color indexed="81"/>
            <rFont val="Tahoma"/>
            <family val="2"/>
          </rPr>
          <t xml:space="preserve"> (St - St-1) + (1-</t>
        </r>
        <r>
          <rPr>
            <b/>
            <sz val="9"/>
            <color indexed="81"/>
            <rFont val="Symbol"/>
            <family val="1"/>
            <charset val="2"/>
          </rPr>
          <t>b</t>
        </r>
        <r>
          <rPr>
            <b/>
            <sz val="9"/>
            <color indexed="81"/>
            <rFont val="Tahoma"/>
            <family val="2"/>
          </rPr>
          <t>)* Bt-1</t>
        </r>
      </text>
    </comment>
    <comment ref="W13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miguel daza castro: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Ct = </t>
        </r>
        <r>
          <rPr>
            <b/>
            <sz val="9"/>
            <color indexed="81"/>
            <rFont val="Symbol"/>
            <family val="1"/>
            <charset val="2"/>
          </rPr>
          <t>g</t>
        </r>
        <r>
          <rPr>
            <b/>
            <sz val="9"/>
            <color indexed="81"/>
            <rFont val="Tahoma"/>
            <family val="2"/>
          </rPr>
          <t xml:space="preserve"> *[dt/St] + (1 - </t>
        </r>
        <r>
          <rPr>
            <b/>
            <sz val="9"/>
            <color indexed="81"/>
            <rFont val="Symbol"/>
            <family val="1"/>
            <charset val="2"/>
          </rPr>
          <t>g</t>
        </r>
        <r>
          <rPr>
            <b/>
            <sz val="9"/>
            <color indexed="81"/>
            <rFont val="Tahoma"/>
            <family val="2"/>
          </rPr>
          <t>)* Ct-L</t>
        </r>
      </text>
    </comment>
    <comment ref="X13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miguel daza castro: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d't=(St+Bt)*Ct</t>
        </r>
      </text>
    </comment>
    <comment ref="F72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miguel daza castro:</t>
        </r>
        <r>
          <rPr>
            <sz val="9"/>
            <color indexed="81"/>
            <rFont val="Tahoma"/>
            <family val="2"/>
          </rPr>
          <t xml:space="preserve">
Ct'=dt/pronostico dt</t>
        </r>
      </text>
    </comment>
  </commentList>
</comments>
</file>

<file path=xl/sharedStrings.xml><?xml version="1.0" encoding="utf-8"?>
<sst xmlns="http://schemas.openxmlformats.org/spreadsheetml/2006/main" count="303" uniqueCount="135">
  <si>
    <t>1. DATA</t>
  </si>
  <si>
    <t>dt</t>
  </si>
  <si>
    <t>t</t>
  </si>
  <si>
    <t>?</t>
  </si>
  <si>
    <t>PRÓNOSTICO</t>
  </si>
  <si>
    <t>Suavizamiento exponencial Simple</t>
  </si>
  <si>
    <t>Alpha=</t>
  </si>
  <si>
    <t>Formulas</t>
  </si>
  <si>
    <t>St</t>
  </si>
  <si>
    <t>Et</t>
  </si>
  <si>
    <t>abs Et</t>
  </si>
  <si>
    <t>Et^2</t>
  </si>
  <si>
    <t>MAE</t>
  </si>
  <si>
    <t>MSE</t>
  </si>
  <si>
    <t>3. Promedio movil (N=2)</t>
  </si>
  <si>
    <t>F(t+1)=Prom d(t) N</t>
  </si>
  <si>
    <t>X</t>
  </si>
  <si>
    <t xml:space="preserve"> Promedio movil (N=3)</t>
  </si>
  <si>
    <t xml:space="preserve"> Promedio movil (N=4)</t>
  </si>
  <si>
    <t xml:space="preserve"> Promedio movil (N=5)</t>
  </si>
  <si>
    <r>
      <t>S</t>
    </r>
    <r>
      <rPr>
        <b/>
        <vertAlign val="subscript"/>
        <sz val="14"/>
        <color theme="1"/>
        <rFont val="Calibri"/>
        <family val="2"/>
        <scheme val="minor"/>
      </rPr>
      <t xml:space="preserve">t </t>
    </r>
    <r>
      <rPr>
        <b/>
        <sz val="14"/>
        <color theme="1"/>
        <rFont val="Calibri"/>
        <family val="2"/>
        <scheme val="minor"/>
      </rPr>
      <t xml:space="preserve">= </t>
    </r>
    <r>
      <rPr>
        <b/>
        <sz val="14"/>
        <color theme="1"/>
        <rFont val="Symbol"/>
        <family val="1"/>
        <charset val="2"/>
      </rPr>
      <t>a</t>
    </r>
    <r>
      <rPr>
        <b/>
        <sz val="14"/>
        <color theme="1"/>
        <rFont val="Calibri"/>
        <family val="2"/>
        <scheme val="minor"/>
      </rPr>
      <t xml:space="preserve"> d</t>
    </r>
    <r>
      <rPr>
        <b/>
        <vertAlign val="subscript"/>
        <sz val="14"/>
        <color theme="1"/>
        <rFont val="Calibri"/>
        <family val="2"/>
        <scheme val="minor"/>
      </rPr>
      <t xml:space="preserve">t + </t>
    </r>
    <r>
      <rPr>
        <b/>
        <sz val="14"/>
        <color theme="1"/>
        <rFont val="Calibri"/>
        <family val="2"/>
        <scheme val="minor"/>
      </rPr>
      <t>(1-</t>
    </r>
    <r>
      <rPr>
        <b/>
        <sz val="14"/>
        <color theme="1"/>
        <rFont val="Symbol"/>
        <family val="1"/>
        <charset val="2"/>
      </rPr>
      <t>a</t>
    </r>
    <r>
      <rPr>
        <b/>
        <sz val="14"/>
        <color theme="1"/>
        <rFont val="Calibri"/>
        <family val="2"/>
        <scheme val="minor"/>
      </rPr>
      <t>)</t>
    </r>
    <r>
      <rPr>
        <b/>
        <vertAlign val="subscript"/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S</t>
    </r>
    <r>
      <rPr>
        <b/>
        <vertAlign val="subscript"/>
        <sz val="14"/>
        <color theme="1"/>
        <rFont val="Calibri"/>
        <family val="2"/>
        <scheme val="minor"/>
      </rPr>
      <t>t-1</t>
    </r>
  </si>
  <si>
    <t>d(t)</t>
  </si>
  <si>
    <t>3. MÉTODO DE SUAVIZAMIENTO EXPONENCIAL DOBLE</t>
  </si>
  <si>
    <t>S(0) =</t>
  </si>
  <si>
    <t>B(0) =</t>
  </si>
  <si>
    <t>alfa =</t>
  </si>
  <si>
    <t>beta =</t>
  </si>
  <si>
    <t>S(t)</t>
  </si>
  <si>
    <t>B(t)</t>
  </si>
  <si>
    <t>d´(t)</t>
  </si>
  <si>
    <t>e(t)</t>
  </si>
  <si>
    <t>|e(t)|</t>
  </si>
  <si>
    <t>T =</t>
  </si>
  <si>
    <t>F(T+k) =</t>
  </si>
  <si>
    <t>S(T) + k B(T)</t>
  </si>
  <si>
    <t>e^2</t>
  </si>
  <si>
    <t>Trimestre</t>
  </si>
  <si>
    <t>1. DATA Original</t>
  </si>
  <si>
    <t>1.2 DATA Ordenada</t>
  </si>
  <si>
    <t>2. Grafico de demanda dt</t>
  </si>
  <si>
    <t>3. MÉTODO DE HOLT - WINTERS</t>
  </si>
  <si>
    <r>
      <t>S</t>
    </r>
    <r>
      <rPr>
        <b/>
        <vertAlign val="subscript"/>
        <sz val="12"/>
        <color theme="1"/>
        <rFont val="Calibri"/>
        <family val="2"/>
        <scheme val="minor"/>
      </rPr>
      <t xml:space="preserve">t </t>
    </r>
    <r>
      <rPr>
        <b/>
        <sz val="12"/>
        <rFont val="Arial"/>
        <family val="2"/>
      </rPr>
      <t xml:space="preserve">= </t>
    </r>
    <r>
      <rPr>
        <b/>
        <sz val="12"/>
        <color theme="1"/>
        <rFont val="Symbol"/>
        <family val="1"/>
        <charset val="2"/>
      </rPr>
      <t>a</t>
    </r>
    <r>
      <rPr>
        <b/>
        <sz val="12"/>
        <rFont val="Arial"/>
        <family val="2"/>
      </rPr>
      <t xml:space="preserve"> [d</t>
    </r>
    <r>
      <rPr>
        <b/>
        <vertAlign val="subscript"/>
        <sz val="12"/>
        <color theme="1"/>
        <rFont val="Calibri"/>
        <family val="2"/>
        <scheme val="minor"/>
      </rPr>
      <t xml:space="preserve">t </t>
    </r>
    <r>
      <rPr>
        <b/>
        <sz val="12"/>
        <rFont val="Arial"/>
        <family val="2"/>
      </rPr>
      <t>/</t>
    </r>
    <r>
      <rPr>
        <b/>
        <sz val="12"/>
        <color rgb="FFFF0000"/>
        <rFont val="Arial"/>
        <family val="2"/>
      </rPr>
      <t>C</t>
    </r>
    <r>
      <rPr>
        <b/>
        <vertAlign val="subscript"/>
        <sz val="12"/>
        <color rgb="FFFF0000"/>
        <rFont val="Arial"/>
        <family val="2"/>
      </rPr>
      <t>t-L</t>
    </r>
    <r>
      <rPr>
        <b/>
        <sz val="12"/>
        <rFont val="Arial"/>
        <family val="2"/>
      </rPr>
      <t>]+</t>
    </r>
    <r>
      <rPr>
        <b/>
        <vertAlign val="subscript"/>
        <sz val="12"/>
        <color theme="1"/>
        <rFont val="Calibri"/>
        <family val="2"/>
        <scheme val="minor"/>
      </rPr>
      <t xml:space="preserve"> </t>
    </r>
    <r>
      <rPr>
        <b/>
        <sz val="12"/>
        <rFont val="Arial"/>
        <family val="2"/>
      </rPr>
      <t>(1-</t>
    </r>
    <r>
      <rPr>
        <b/>
        <sz val="12"/>
        <color theme="1"/>
        <rFont val="Symbol"/>
        <family val="1"/>
        <charset val="2"/>
      </rPr>
      <t>a</t>
    </r>
    <r>
      <rPr>
        <b/>
        <sz val="12"/>
        <rFont val="Arial"/>
        <family val="2"/>
      </rPr>
      <t>)</t>
    </r>
    <r>
      <rPr>
        <b/>
        <vertAlign val="subscript"/>
        <sz val="12"/>
        <color theme="1"/>
        <rFont val="Calibri"/>
        <family val="2"/>
        <scheme val="minor"/>
      </rPr>
      <t xml:space="preserve"> </t>
    </r>
    <r>
      <rPr>
        <b/>
        <sz val="12"/>
        <rFont val="Arial"/>
        <family val="2"/>
      </rPr>
      <t>(S</t>
    </r>
    <r>
      <rPr>
        <b/>
        <vertAlign val="subscript"/>
        <sz val="12"/>
        <color theme="1"/>
        <rFont val="Calibri"/>
        <family val="2"/>
        <scheme val="minor"/>
      </rPr>
      <t xml:space="preserve">t-1 </t>
    </r>
    <r>
      <rPr>
        <b/>
        <sz val="12"/>
        <rFont val="Arial"/>
        <family val="2"/>
      </rPr>
      <t>+</t>
    </r>
    <r>
      <rPr>
        <b/>
        <vertAlign val="subscript"/>
        <sz val="12"/>
        <color theme="1"/>
        <rFont val="Calibri"/>
        <family val="2"/>
        <scheme val="minor"/>
      </rPr>
      <t xml:space="preserve"> </t>
    </r>
    <r>
      <rPr>
        <b/>
        <sz val="12"/>
        <rFont val="Arial"/>
        <family val="2"/>
      </rPr>
      <t>B</t>
    </r>
    <r>
      <rPr>
        <b/>
        <vertAlign val="subscript"/>
        <sz val="12"/>
        <color theme="1"/>
        <rFont val="Calibri"/>
        <family val="2"/>
        <scheme val="minor"/>
      </rPr>
      <t>t-1</t>
    </r>
    <r>
      <rPr>
        <b/>
        <sz val="12"/>
        <rFont val="Arial"/>
        <family val="2"/>
      </rPr>
      <t>)</t>
    </r>
  </si>
  <si>
    <r>
      <t xml:space="preserve">C </t>
    </r>
    <r>
      <rPr>
        <b/>
        <vertAlign val="subscript"/>
        <sz val="12"/>
        <rFont val="Times New Roman"/>
        <family val="1"/>
      </rPr>
      <t>[-3]</t>
    </r>
    <r>
      <rPr>
        <b/>
        <sz val="12"/>
        <rFont val="Times New Roman"/>
        <family val="1"/>
      </rPr>
      <t xml:space="preserve"> =</t>
    </r>
  </si>
  <si>
    <t>Alpha: a</t>
  </si>
  <si>
    <t>L =</t>
  </si>
  <si>
    <r>
      <t xml:space="preserve">C </t>
    </r>
    <r>
      <rPr>
        <b/>
        <vertAlign val="subscript"/>
        <sz val="12"/>
        <rFont val="Times New Roman"/>
        <family val="1"/>
      </rPr>
      <t>[-2]</t>
    </r>
    <r>
      <rPr>
        <b/>
        <sz val="12"/>
        <rFont val="Times New Roman"/>
        <family val="1"/>
      </rPr>
      <t xml:space="preserve"> =</t>
    </r>
  </si>
  <si>
    <r>
      <t>B</t>
    </r>
    <r>
      <rPr>
        <b/>
        <vertAlign val="subscript"/>
        <sz val="12"/>
        <color theme="1"/>
        <rFont val="Calibri"/>
        <family val="2"/>
        <scheme val="minor"/>
      </rPr>
      <t>t</t>
    </r>
    <r>
      <rPr>
        <b/>
        <sz val="12"/>
        <rFont val="Arial"/>
        <family val="2"/>
      </rPr>
      <t xml:space="preserve"> = </t>
    </r>
    <r>
      <rPr>
        <b/>
        <sz val="12"/>
        <color theme="1"/>
        <rFont val="Symbol"/>
        <family val="1"/>
        <charset val="2"/>
      </rPr>
      <t>b</t>
    </r>
    <r>
      <rPr>
        <b/>
        <sz val="12"/>
        <rFont val="Arial"/>
        <family val="2"/>
      </rPr>
      <t xml:space="preserve"> (S</t>
    </r>
    <r>
      <rPr>
        <b/>
        <vertAlign val="subscript"/>
        <sz val="12"/>
        <color theme="1"/>
        <rFont val="Calibri"/>
        <family val="2"/>
        <scheme val="minor"/>
      </rPr>
      <t>t</t>
    </r>
    <r>
      <rPr>
        <b/>
        <sz val="12"/>
        <rFont val="Arial"/>
        <family val="2"/>
      </rPr>
      <t xml:space="preserve"> - S</t>
    </r>
    <r>
      <rPr>
        <b/>
        <vertAlign val="subscript"/>
        <sz val="12"/>
        <color theme="1"/>
        <rFont val="Calibri"/>
        <family val="2"/>
        <scheme val="minor"/>
      </rPr>
      <t>t-1</t>
    </r>
    <r>
      <rPr>
        <b/>
        <sz val="12"/>
        <rFont val="Arial"/>
        <family val="2"/>
      </rPr>
      <t>) + (1-</t>
    </r>
    <r>
      <rPr>
        <b/>
        <sz val="12"/>
        <color theme="1"/>
        <rFont val="Symbol"/>
        <family val="1"/>
        <charset val="2"/>
      </rPr>
      <t>b</t>
    </r>
    <r>
      <rPr>
        <b/>
        <sz val="12"/>
        <rFont val="Arial"/>
        <family val="2"/>
      </rPr>
      <t>) B</t>
    </r>
    <r>
      <rPr>
        <b/>
        <vertAlign val="subscript"/>
        <sz val="12"/>
        <color theme="1"/>
        <rFont val="Calibri"/>
        <family val="2"/>
        <scheme val="minor"/>
      </rPr>
      <t>t-1</t>
    </r>
  </si>
  <si>
    <t>Beta: b</t>
  </si>
  <si>
    <r>
      <t>S</t>
    </r>
    <r>
      <rPr>
        <b/>
        <vertAlign val="subscript"/>
        <sz val="12"/>
        <rFont val="Times New Roman"/>
        <family val="1"/>
      </rPr>
      <t>0</t>
    </r>
    <r>
      <rPr>
        <b/>
        <sz val="12"/>
        <rFont val="Times New Roman"/>
        <family val="1"/>
      </rPr>
      <t xml:space="preserve"> =</t>
    </r>
  </si>
  <si>
    <r>
      <t xml:space="preserve">C </t>
    </r>
    <r>
      <rPr>
        <b/>
        <vertAlign val="subscript"/>
        <sz val="12"/>
        <rFont val="Times New Roman"/>
        <family val="1"/>
      </rPr>
      <t>[-1]</t>
    </r>
    <r>
      <rPr>
        <b/>
        <sz val="12"/>
        <rFont val="Times New Roman"/>
        <family val="1"/>
      </rPr>
      <t xml:space="preserve"> =</t>
    </r>
  </si>
  <si>
    <t>Gamma: g</t>
  </si>
  <si>
    <r>
      <t>B</t>
    </r>
    <r>
      <rPr>
        <b/>
        <vertAlign val="subscript"/>
        <sz val="12"/>
        <rFont val="Times New Roman"/>
        <family val="1"/>
      </rPr>
      <t>0</t>
    </r>
    <r>
      <rPr>
        <b/>
        <sz val="12"/>
        <rFont val="Times New Roman"/>
        <family val="1"/>
      </rPr>
      <t xml:space="preserve"> =</t>
    </r>
  </si>
  <si>
    <r>
      <t xml:space="preserve">C </t>
    </r>
    <r>
      <rPr>
        <b/>
        <vertAlign val="subscript"/>
        <sz val="12"/>
        <rFont val="Times New Roman"/>
        <family val="1"/>
      </rPr>
      <t>[0]</t>
    </r>
    <r>
      <rPr>
        <b/>
        <sz val="12"/>
        <rFont val="Times New Roman"/>
        <family val="1"/>
      </rPr>
      <t xml:space="preserve"> =</t>
    </r>
  </si>
  <si>
    <r>
      <t>C</t>
    </r>
    <r>
      <rPr>
        <b/>
        <vertAlign val="subscript"/>
        <sz val="12"/>
        <rFont val="Arial"/>
        <family val="2"/>
      </rPr>
      <t>t</t>
    </r>
    <r>
      <rPr>
        <b/>
        <sz val="12"/>
        <rFont val="Arial"/>
        <family val="2"/>
      </rPr>
      <t xml:space="preserve"> = </t>
    </r>
    <r>
      <rPr>
        <b/>
        <sz val="12"/>
        <rFont val="Symbol"/>
        <family val="1"/>
        <charset val="2"/>
      </rPr>
      <t>g</t>
    </r>
    <r>
      <rPr>
        <b/>
        <sz val="12"/>
        <rFont val="Arial"/>
        <family val="2"/>
      </rPr>
      <t xml:space="preserve"> [d</t>
    </r>
    <r>
      <rPr>
        <b/>
        <vertAlign val="subscript"/>
        <sz val="12"/>
        <rFont val="Arial"/>
        <family val="2"/>
      </rPr>
      <t>t</t>
    </r>
    <r>
      <rPr>
        <b/>
        <sz val="12"/>
        <rFont val="Arial"/>
        <family val="2"/>
      </rPr>
      <t>/S</t>
    </r>
    <r>
      <rPr>
        <b/>
        <vertAlign val="subscript"/>
        <sz val="12"/>
        <rFont val="Arial"/>
        <family val="2"/>
      </rPr>
      <t>t</t>
    </r>
    <r>
      <rPr>
        <b/>
        <sz val="12"/>
        <rFont val="Arial"/>
        <family val="2"/>
      </rPr>
      <t xml:space="preserve">] + (1 - </t>
    </r>
    <r>
      <rPr>
        <b/>
        <sz val="12"/>
        <rFont val="Symbol"/>
        <family val="1"/>
        <charset val="2"/>
      </rPr>
      <t>g</t>
    </r>
    <r>
      <rPr>
        <b/>
        <sz val="12"/>
        <rFont val="Arial"/>
        <family val="2"/>
      </rPr>
      <t xml:space="preserve">) </t>
    </r>
    <r>
      <rPr>
        <b/>
        <sz val="12"/>
        <color rgb="FFFF0000"/>
        <rFont val="Arial"/>
        <family val="2"/>
      </rPr>
      <t>C</t>
    </r>
    <r>
      <rPr>
        <b/>
        <vertAlign val="subscript"/>
        <sz val="12"/>
        <color rgb="FFFF0000"/>
        <rFont val="Arial"/>
        <family val="2"/>
      </rPr>
      <t>t-L</t>
    </r>
  </si>
  <si>
    <t>Bt</t>
  </si>
  <si>
    <t>Ct</t>
  </si>
  <si>
    <r>
      <t>|e</t>
    </r>
    <r>
      <rPr>
        <b/>
        <vertAlign val="subscript"/>
        <sz val="12"/>
        <rFont val="Times New Roman"/>
        <family val="1"/>
      </rPr>
      <t>t</t>
    </r>
    <r>
      <rPr>
        <b/>
        <sz val="12"/>
        <rFont val="Times New Roman"/>
        <family val="1"/>
      </rPr>
      <t>|</t>
    </r>
  </si>
  <si>
    <t>|et|=((St*Bt)*Ct) - (dt)</t>
  </si>
  <si>
    <r>
      <t>S|e</t>
    </r>
    <r>
      <rPr>
        <b/>
        <vertAlign val="subscript"/>
        <sz val="12"/>
        <rFont val="Times New Roman"/>
        <family val="1"/>
      </rPr>
      <t>t</t>
    </r>
    <r>
      <rPr>
        <b/>
        <sz val="12"/>
        <rFont val="Times New Roman"/>
        <family val="1"/>
      </rPr>
      <t>|/mL =</t>
    </r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</si>
  <si>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</si>
  <si>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</si>
  <si>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</si>
  <si>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</si>
  <si>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</si>
  <si>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</si>
  <si>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</si>
  <si>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</si>
  <si>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</si>
  <si>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</si>
  <si>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</si>
  <si>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</si>
  <si>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</si>
  <si>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</si>
  <si>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</si>
  <si>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</si>
  <si>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</si>
  <si>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</si>
  <si>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</si>
  <si>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</si>
  <si>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</si>
  <si>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</si>
  <si>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</si>
  <si>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</si>
  <si>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Análisis de los residuales</t>
  </si>
  <si>
    <t>Observación</t>
  </si>
  <si>
    <t>Pronóstico dt</t>
  </si>
  <si>
    <t>Semilla OP 1</t>
  </si>
  <si>
    <t>Semilla Op 2</t>
  </si>
  <si>
    <t>Semilla OP 3</t>
  </si>
  <si>
    <t>Pronóstico =( $Stn$ + $Btn$ *(t-$tn$)) * Ct-L</t>
  </si>
  <si>
    <t>d't=(St+Bt)*Ct</t>
  </si>
  <si>
    <t>d't</t>
  </si>
  <si>
    <t>et</t>
  </si>
  <si>
    <t>PRONOSTICO</t>
  </si>
  <si>
    <t>FORMULAS</t>
  </si>
  <si>
    <t>1)</t>
  </si>
  <si>
    <t>2)</t>
  </si>
  <si>
    <t>3)</t>
  </si>
  <si>
    <t>4)</t>
  </si>
  <si>
    <t>5)</t>
  </si>
  <si>
    <t>6)</t>
  </si>
  <si>
    <t>Pronóstico d(t)</t>
  </si>
  <si>
    <t>Bimestre</t>
  </si>
  <si>
    <t>Nuevos Usuarios (dt)</t>
  </si>
  <si>
    <t>Año</t>
  </si>
  <si>
    <t>2. GRÁFICO DE DEMANDA (Dt)</t>
  </si>
  <si>
    <t xml:space="preserve">USUARIOS TOTALES </t>
  </si>
  <si>
    <t>Formula</t>
  </si>
  <si>
    <t>En regresion:
Rango de entrada X =(bimestre;seno(2pi*t/6);coseno(2pi*t/6))
Rango de entrada Y=(Numero nuevo de usuarios)</t>
  </si>
  <si>
    <t>3. MÉTODO DE RLM</t>
  </si>
  <si>
    <t>1. DATA ORIGINAL</t>
  </si>
  <si>
    <r>
      <t>Cos(2</t>
    </r>
    <r>
      <rPr>
        <b/>
        <sz val="12"/>
        <color theme="1"/>
        <rFont val="Symbol"/>
        <family val="1"/>
        <charset val="2"/>
      </rPr>
      <t>p</t>
    </r>
    <r>
      <rPr>
        <b/>
        <sz val="12"/>
        <color theme="1"/>
        <rFont val="Times New Roman"/>
        <family val="1"/>
      </rPr>
      <t>t/6)</t>
    </r>
  </si>
  <si>
    <r>
      <t>sen(2</t>
    </r>
    <r>
      <rPr>
        <b/>
        <sz val="12"/>
        <color theme="1"/>
        <rFont val="Symbol"/>
        <family val="1"/>
        <charset val="2"/>
      </rPr>
      <t>p</t>
    </r>
    <r>
      <rPr>
        <b/>
        <sz val="12"/>
        <color theme="1"/>
        <rFont val="Times New Roman"/>
        <family val="1"/>
      </rPr>
      <t>t/6)</t>
    </r>
  </si>
  <si>
    <t>1) paso: Preparar datos para RLM haciendo la transformacion de t en seno y coseno</t>
  </si>
  <si>
    <t>2) Hallar coeficientes realizando RLM</t>
  </si>
  <si>
    <t>Residuos= et</t>
  </si>
  <si>
    <t>4) HALLAR PRONOSTICO</t>
  </si>
  <si>
    <t>Observación= t</t>
  </si>
  <si>
    <t>ABS(RESIDUOS)</t>
  </si>
  <si>
    <t>Pronóstico Nuevos Usuarios (d't)</t>
  </si>
  <si>
    <t>Intercepción B0</t>
  </si>
  <si>
    <t>Bimestre  B1</t>
  </si>
  <si>
    <t>sen(2pt/6) B2</t>
  </si>
  <si>
    <t>Cos(2pt/6) B3</t>
  </si>
  <si>
    <t>et^2</t>
  </si>
  <si>
    <t>L=</t>
  </si>
  <si>
    <t>5. PRONÓSTICO FINAL</t>
  </si>
  <si>
    <t>METODO ULTIMO DATO</t>
  </si>
  <si>
    <t>Ft+1 = dt</t>
  </si>
  <si>
    <t>|et|</t>
  </si>
  <si>
    <t>et2</t>
  </si>
  <si>
    <t>-</t>
  </si>
  <si>
    <t>S(t)=alfa*d(t)+(1-alfa)*(S(t-1)+B(t-1))</t>
  </si>
  <si>
    <t>B(t)=beta(S(t)- S(t-1))+(1-beta)(B(t-1))</t>
  </si>
  <si>
    <t>d´(t) = S(tn) +B(tn)*(t-tn)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</si>
</sst>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sz val="11"/>
      <color rgb="FFFF0000"/>
      <name val="Calibri"/>
      <family val="2"/>
      <scheme val="minor"/>
    </font>
    <font>
      <b/>
      <u/>
      <sz val="14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Calibri"/>
      <family val="2"/>
    </font>
    <font>
      <sz val="12"/>
      <color indexed="8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name val="Franklin Gothic Medium"/>
      <family val="2"/>
    </font>
    <font>
      <b/>
      <sz val="12"/>
      <name val="Arial"/>
      <family val="2"/>
    </font>
    <font>
      <b/>
      <vertAlign val="subscript"/>
      <sz val="12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sz val="12"/>
      <color rgb="FFFF0000"/>
      <name val="Arial"/>
      <family val="2"/>
    </font>
    <font>
      <b/>
      <vertAlign val="subscript"/>
      <sz val="12"/>
      <color rgb="FFFF0000"/>
      <name val="Arial"/>
      <family val="2"/>
    </font>
    <font>
      <b/>
      <vertAlign val="subscript"/>
      <sz val="12"/>
      <name val="Times New Roman"/>
      <family val="1"/>
    </font>
    <font>
      <b/>
      <sz val="12"/>
      <color theme="9"/>
      <name val="Times New Roman"/>
      <family val="1"/>
    </font>
    <font>
      <sz val="12"/>
      <name val="Times New Roman"/>
      <family val="1"/>
    </font>
    <font>
      <b/>
      <vertAlign val="subscript"/>
      <sz val="12"/>
      <name val="Arial"/>
      <family val="2"/>
    </font>
    <font>
      <b/>
      <sz val="12"/>
      <name val="Symbol"/>
      <family val="1"/>
      <charset val="2"/>
    </font>
    <font>
      <b/>
      <sz val="14"/>
      <name val="Times New Roman"/>
      <family val="1"/>
    </font>
    <font>
      <sz val="10"/>
      <color indexed="81"/>
      <name val="Calibri"/>
      <family val="2"/>
    </font>
    <font>
      <i/>
      <sz val="11"/>
      <color theme="1"/>
      <name val="Calibri"/>
      <family val="2"/>
      <scheme val="minor"/>
    </font>
    <font>
      <b/>
      <sz val="9"/>
      <color indexed="8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0" fontId="3" fillId="0" borderId="0"/>
    <xf numFmtId="0" fontId="20" fillId="0" borderId="0"/>
  </cellStyleXfs>
  <cellXfs count="246">
    <xf numFmtId="0" fontId="0" fillId="0" borderId="0" xfId="0"/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4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/>
    </xf>
    <xf numFmtId="0" fontId="4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/>
    </xf>
    <xf numFmtId="0" fontId="0" fillId="0" borderId="15" xfId="0" applyBorder="1"/>
    <xf numFmtId="0" fontId="0" fillId="0" borderId="3" xfId="0" applyBorder="1"/>
    <xf numFmtId="0" fontId="0" fillId="0" borderId="4" xfId="0" applyBorder="1"/>
    <xf numFmtId="0" fontId="5" fillId="0" borderId="15" xfId="1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15" xfId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3" xfId="0" applyBorder="1"/>
    <xf numFmtId="0" fontId="0" fillId="2" borderId="14" xfId="0" applyFill="1" applyBorder="1"/>
    <xf numFmtId="0" fontId="1" fillId="0" borderId="15" xfId="0" applyFont="1" applyBorder="1"/>
    <xf numFmtId="0" fontId="6" fillId="2" borderId="6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 vertical="center"/>
    </xf>
    <xf numFmtId="0" fontId="0" fillId="2" borderId="15" xfId="0" applyFill="1" applyBorder="1"/>
    <xf numFmtId="0" fontId="0" fillId="0" borderId="0" xfId="0" applyBorder="1"/>
    <xf numFmtId="0" fontId="0" fillId="0" borderId="12" xfId="0" applyBorder="1"/>
    <xf numFmtId="0" fontId="0" fillId="0" borderId="14" xfId="0" applyBorder="1"/>
    <xf numFmtId="0" fontId="1" fillId="2" borderId="11" xfId="0" applyFont="1" applyFill="1" applyBorder="1"/>
    <xf numFmtId="0" fontId="1" fillId="2" borderId="13" xfId="0" applyFont="1" applyFill="1" applyBorder="1"/>
    <xf numFmtId="0" fontId="8" fillId="0" borderId="15" xfId="0" applyFont="1" applyBorder="1" applyAlignment="1">
      <alignment horizontal="center"/>
    </xf>
    <xf numFmtId="0" fontId="0" fillId="0" borderId="5" xfId="0" applyBorder="1"/>
    <xf numFmtId="0" fontId="0" fillId="2" borderId="6" xfId="0" applyFill="1" applyBorder="1"/>
    <xf numFmtId="0" fontId="0" fillId="0" borderId="15" xfId="0" applyBorder="1" applyAlignment="1">
      <alignment horizontal="center"/>
    </xf>
    <xf numFmtId="0" fontId="5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1" fontId="11" fillId="2" borderId="20" xfId="0" applyNumberFormat="1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/>
    <xf numFmtId="0" fontId="0" fillId="0" borderId="11" xfId="0" applyBorder="1" applyAlignment="1">
      <alignment horizontal="center" vertical="center"/>
    </xf>
    <xf numFmtId="0" fontId="0" fillId="0" borderId="12" xfId="0" applyFill="1" applyBorder="1"/>
    <xf numFmtId="0" fontId="15" fillId="2" borderId="13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/>
    </xf>
    <xf numFmtId="0" fontId="20" fillId="0" borderId="0" xfId="2"/>
    <xf numFmtId="0" fontId="14" fillId="0" borderId="1" xfId="2" applyFont="1" applyBorder="1" applyAlignment="1">
      <alignment horizontal="center" vertical="center"/>
    </xf>
    <xf numFmtId="0" fontId="14" fillId="0" borderId="2" xfId="2" applyFont="1" applyBorder="1" applyAlignment="1">
      <alignment horizontal="center" vertical="center"/>
    </xf>
    <xf numFmtId="0" fontId="21" fillId="0" borderId="18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2" borderId="23" xfId="2" applyFont="1" applyFill="1" applyBorder="1" applyAlignment="1">
      <alignment horizontal="center" vertical="center"/>
    </xf>
    <xf numFmtId="0" fontId="21" fillId="2" borderId="24" xfId="2" applyFont="1" applyFill="1" applyBorder="1" applyAlignment="1">
      <alignment horizontal="center" vertical="center"/>
    </xf>
    <xf numFmtId="0" fontId="21" fillId="2" borderId="18" xfId="2" applyFont="1" applyFill="1" applyBorder="1" applyAlignment="1">
      <alignment horizontal="center" vertical="center"/>
    </xf>
    <xf numFmtId="0" fontId="21" fillId="2" borderId="25" xfId="2" applyFont="1" applyFill="1" applyBorder="1" applyAlignment="1">
      <alignment horizontal="center" vertical="center"/>
    </xf>
    <xf numFmtId="0" fontId="21" fillId="2" borderId="21" xfId="2" applyFont="1" applyFill="1" applyBorder="1" applyAlignment="1">
      <alignment horizontal="center" vertical="center"/>
    </xf>
    <xf numFmtId="0" fontId="21" fillId="2" borderId="26" xfId="2" applyFont="1" applyFill="1" applyBorder="1" applyAlignment="1">
      <alignment horizontal="center" vertical="center"/>
    </xf>
    <xf numFmtId="0" fontId="22" fillId="0" borderId="29" xfId="1" applyFont="1" applyBorder="1" applyAlignment="1">
      <alignment horizontal="center" wrapText="1"/>
    </xf>
    <xf numFmtId="0" fontId="22" fillId="0" borderId="30" xfId="1" applyFont="1" applyBorder="1" applyAlignment="1">
      <alignment horizontal="center" wrapText="1"/>
    </xf>
    <xf numFmtId="0" fontId="22" fillId="0" borderId="31" xfId="1" applyFont="1" applyBorder="1" applyAlignment="1">
      <alignment horizontal="center" wrapText="1"/>
    </xf>
    <xf numFmtId="0" fontId="22" fillId="0" borderId="32" xfId="1" applyFont="1" applyBorder="1" applyAlignment="1">
      <alignment horizontal="center" wrapText="1"/>
    </xf>
    <xf numFmtId="0" fontId="22" fillId="0" borderId="33" xfId="1" applyFont="1" applyBorder="1" applyAlignment="1">
      <alignment horizontal="center" wrapText="1"/>
    </xf>
    <xf numFmtId="0" fontId="22" fillId="0" borderId="34" xfId="1" applyFont="1" applyBorder="1" applyAlignment="1">
      <alignment horizontal="center" wrapText="1"/>
    </xf>
    <xf numFmtId="0" fontId="20" fillId="0" borderId="0" xfId="2" applyAlignment="1">
      <alignment horizontal="center" vertical="center"/>
    </xf>
    <xf numFmtId="0" fontId="21" fillId="0" borderId="0" xfId="2" applyFont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29" fillId="0" borderId="24" xfId="2" applyFont="1" applyBorder="1" applyAlignment="1">
      <alignment horizontal="center" vertical="center"/>
    </xf>
    <xf numFmtId="0" fontId="20" fillId="0" borderId="0" xfId="2" applyFont="1"/>
    <xf numFmtId="0" fontId="30" fillId="0" borderId="24" xfId="2" applyFont="1" applyFill="1" applyBorder="1" applyAlignment="1">
      <alignment horizontal="center" vertical="center" wrapText="1"/>
    </xf>
    <xf numFmtId="0" fontId="4" fillId="0" borderId="24" xfId="2" applyFont="1" applyFill="1" applyBorder="1" applyAlignment="1">
      <alignment horizontal="center" vertical="center" wrapText="1"/>
    </xf>
    <xf numFmtId="0" fontId="4" fillId="0" borderId="18" xfId="2" applyFont="1" applyBorder="1" applyAlignment="1">
      <alignment horizontal="center" vertical="center"/>
    </xf>
    <xf numFmtId="0" fontId="29" fillId="0" borderId="25" xfId="2" applyFont="1" applyBorder="1" applyAlignment="1">
      <alignment horizontal="center" vertical="center"/>
    </xf>
    <xf numFmtId="0" fontId="30" fillId="0" borderId="25" xfId="2" applyFont="1" applyFill="1" applyBorder="1" applyAlignment="1">
      <alignment horizontal="center" vertical="center" wrapText="1"/>
    </xf>
    <xf numFmtId="0" fontId="4" fillId="0" borderId="25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30" fillId="0" borderId="26" xfId="2" applyFont="1" applyFill="1" applyBorder="1" applyAlignment="1">
      <alignment horizontal="center" vertical="center" wrapText="1"/>
    </xf>
    <xf numFmtId="0" fontId="4" fillId="0" borderId="26" xfId="2" applyFont="1" applyBorder="1" applyAlignment="1">
      <alignment horizontal="center" vertical="center"/>
    </xf>
    <xf numFmtId="0" fontId="29" fillId="0" borderId="26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21" fillId="0" borderId="7" xfId="2" applyFont="1" applyBorder="1" applyAlignment="1">
      <alignment horizontal="center" vertical="center"/>
    </xf>
    <xf numFmtId="0" fontId="21" fillId="0" borderId="15" xfId="2" applyFont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28" xfId="2" applyFont="1" applyBorder="1" applyAlignment="1">
      <alignment horizontal="center" vertical="center"/>
    </xf>
    <xf numFmtId="0" fontId="14" fillId="2" borderId="7" xfId="2" applyFont="1" applyFill="1" applyBorder="1" applyAlignment="1">
      <alignment horizontal="center" vertical="center"/>
    </xf>
    <xf numFmtId="0" fontId="14" fillId="2" borderId="8" xfId="2" applyFont="1" applyFill="1" applyBorder="1" applyAlignment="1">
      <alignment horizontal="center" vertical="center"/>
    </xf>
    <xf numFmtId="0" fontId="14" fillId="2" borderId="13" xfId="2" applyFont="1" applyFill="1" applyBorder="1" applyAlignment="1">
      <alignment horizontal="center" vertical="center"/>
    </xf>
    <xf numFmtId="0" fontId="14" fillId="2" borderId="14" xfId="2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7" xfId="0" applyFill="1" applyBorder="1" applyAlignment="1"/>
    <xf numFmtId="0" fontId="35" fillId="0" borderId="36" xfId="0" applyFont="1" applyFill="1" applyBorder="1" applyAlignment="1">
      <alignment horizontal="center"/>
    </xf>
    <xf numFmtId="0" fontId="35" fillId="0" borderId="36" xfId="0" applyFont="1" applyFill="1" applyBorder="1" applyAlignment="1">
      <alignment horizontal="centerContinuous"/>
    </xf>
    <xf numFmtId="0" fontId="13" fillId="0" borderId="37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" fillId="2" borderId="18" xfId="0" applyFont="1" applyFill="1" applyBorder="1" applyAlignment="1"/>
    <xf numFmtId="0" fontId="1" fillId="2" borderId="25" xfId="0" applyFont="1" applyFill="1" applyBorder="1" applyAlignment="1"/>
    <xf numFmtId="0" fontId="1" fillId="2" borderId="21" xfId="0" applyFont="1" applyFill="1" applyBorder="1" applyAlignment="1"/>
    <xf numFmtId="0" fontId="1" fillId="2" borderId="26" xfId="0" applyFont="1" applyFill="1" applyBorder="1" applyAlignment="1"/>
    <xf numFmtId="0" fontId="35" fillId="0" borderId="0" xfId="0" applyFont="1" applyFill="1" applyBorder="1" applyAlignment="1">
      <alignment horizontal="center"/>
    </xf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6" borderId="0" xfId="0" applyFill="1" applyBorder="1"/>
    <xf numFmtId="0" fontId="35" fillId="2" borderId="36" xfId="0" applyFont="1" applyFill="1" applyBorder="1" applyAlignment="1">
      <alignment horizontal="center"/>
    </xf>
    <xf numFmtId="0" fontId="14" fillId="2" borderId="16" xfId="2" applyFont="1" applyFill="1" applyBorder="1" applyAlignment="1">
      <alignment horizontal="center" vertical="center"/>
    </xf>
    <xf numFmtId="0" fontId="20" fillId="0" borderId="0" xfId="2" applyBorder="1"/>
    <xf numFmtId="0" fontId="8" fillId="0" borderId="0" xfId="2" applyFont="1" applyBorder="1" applyAlignment="1">
      <alignment vertical="center"/>
    </xf>
    <xf numFmtId="0" fontId="29" fillId="0" borderId="0" xfId="2" applyFont="1" applyBorder="1" applyAlignment="1">
      <alignment horizontal="center" vertical="center"/>
    </xf>
    <xf numFmtId="0" fontId="21" fillId="0" borderId="44" xfId="2" applyFont="1" applyBorder="1" applyAlignment="1">
      <alignment horizontal="center" vertical="center"/>
    </xf>
    <xf numFmtId="0" fontId="21" fillId="0" borderId="45" xfId="2" applyFont="1" applyBorder="1" applyAlignment="1">
      <alignment horizontal="center" vertical="center"/>
    </xf>
    <xf numFmtId="0" fontId="21" fillId="0" borderId="46" xfId="2" applyFont="1" applyBorder="1" applyAlignment="1">
      <alignment horizontal="center" vertical="center"/>
    </xf>
    <xf numFmtId="0" fontId="21" fillId="0" borderId="47" xfId="2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0" fontId="4" fillId="0" borderId="48" xfId="2" applyFont="1" applyBorder="1" applyAlignment="1">
      <alignment horizontal="center" vertical="center"/>
    </xf>
    <xf numFmtId="0" fontId="4" fillId="0" borderId="49" xfId="2" applyFont="1" applyBorder="1" applyAlignment="1">
      <alignment horizontal="center" vertical="center"/>
    </xf>
    <xf numFmtId="0" fontId="14" fillId="0" borderId="49" xfId="2" applyFont="1" applyBorder="1" applyAlignment="1">
      <alignment horizontal="center" vertical="center"/>
    </xf>
    <xf numFmtId="0" fontId="4" fillId="0" borderId="49" xfId="2" applyFont="1" applyFill="1" applyBorder="1" applyAlignment="1">
      <alignment horizontal="center" vertical="center"/>
    </xf>
    <xf numFmtId="0" fontId="4" fillId="0" borderId="50" xfId="2" applyFont="1" applyBorder="1" applyAlignment="1">
      <alignment horizontal="center" vertical="center"/>
    </xf>
    <xf numFmtId="0" fontId="4" fillId="0" borderId="51" xfId="2" applyFont="1" applyBorder="1" applyAlignment="1">
      <alignment horizontal="center" vertical="center"/>
    </xf>
    <xf numFmtId="0" fontId="14" fillId="2" borderId="44" xfId="2" applyFont="1" applyFill="1" applyBorder="1" applyAlignment="1">
      <alignment horizontal="center" vertical="center"/>
    </xf>
    <xf numFmtId="0" fontId="14" fillId="2" borderId="46" xfId="2" applyFont="1" applyFill="1" applyBorder="1" applyAlignment="1">
      <alignment horizontal="center" vertical="center"/>
    </xf>
    <xf numFmtId="0" fontId="0" fillId="0" borderId="53" xfId="0" applyBorder="1"/>
    <xf numFmtId="0" fontId="0" fillId="0" borderId="54" xfId="0" applyBorder="1"/>
    <xf numFmtId="0" fontId="0" fillId="0" borderId="25" xfId="0" applyBorder="1"/>
    <xf numFmtId="0" fontId="37" fillId="0" borderId="0" xfId="2" applyFont="1" applyBorder="1"/>
    <xf numFmtId="0" fontId="0" fillId="0" borderId="21" xfId="0" applyBorder="1"/>
    <xf numFmtId="0" fontId="0" fillId="0" borderId="27" xfId="0" applyBorder="1"/>
    <xf numFmtId="0" fontId="20" fillId="0" borderId="27" xfId="2" applyBorder="1"/>
    <xf numFmtId="0" fontId="0" fillId="0" borderId="26" xfId="0" applyBorder="1"/>
    <xf numFmtId="0" fontId="4" fillId="4" borderId="21" xfId="2" applyFont="1" applyFill="1" applyBorder="1" applyAlignment="1">
      <alignment horizontal="center" vertical="center"/>
    </xf>
    <xf numFmtId="0" fontId="0" fillId="2" borderId="52" xfId="0" applyFill="1" applyBorder="1"/>
    <xf numFmtId="0" fontId="0" fillId="2" borderId="21" xfId="0" applyFill="1" applyBorder="1"/>
    <xf numFmtId="0" fontId="21" fillId="3" borderId="9" xfId="2" applyFont="1" applyFill="1" applyBorder="1" applyAlignment="1">
      <alignment horizontal="center" vertical="center"/>
    </xf>
    <xf numFmtId="0" fontId="39" fillId="0" borderId="52" xfId="0" applyFont="1" applyBorder="1"/>
    <xf numFmtId="0" fontId="37" fillId="0" borderId="18" xfId="2" applyFont="1" applyBorder="1"/>
    <xf numFmtId="0" fontId="1" fillId="0" borderId="18" xfId="0" applyFont="1" applyBorder="1"/>
    <xf numFmtId="0" fontId="37" fillId="0" borderId="18" xfId="2" applyFont="1" applyFill="1" applyBorder="1"/>
    <xf numFmtId="0" fontId="35" fillId="0" borderId="55" xfId="0" applyFont="1" applyFill="1" applyBorder="1" applyAlignment="1">
      <alignment horizontal="center"/>
    </xf>
    <xf numFmtId="0" fontId="35" fillId="0" borderId="55" xfId="0" applyFont="1" applyFill="1" applyBorder="1" applyAlignment="1">
      <alignment horizontal="centerContinuous"/>
    </xf>
    <xf numFmtId="0" fontId="1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1" fillId="0" borderId="0" xfId="0" applyFont="1"/>
    <xf numFmtId="0" fontId="0" fillId="0" borderId="18" xfId="0" applyFill="1" applyBorder="1" applyAlignment="1"/>
    <xf numFmtId="0" fontId="0" fillId="0" borderId="25" xfId="0" applyFill="1" applyBorder="1" applyAlignment="1"/>
    <xf numFmtId="0" fontId="13" fillId="0" borderId="41" xfId="0" applyFont="1" applyFill="1" applyBorder="1" applyAlignment="1">
      <alignment horizontal="center"/>
    </xf>
    <xf numFmtId="0" fontId="13" fillId="0" borderId="57" xfId="0" applyFont="1" applyFill="1" applyBorder="1" applyAlignment="1">
      <alignment horizontal="center"/>
    </xf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13" xfId="0" applyFill="1" applyBorder="1" applyAlignment="1"/>
    <xf numFmtId="0" fontId="0" fillId="2" borderId="14" xfId="0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35" fillId="2" borderId="42" xfId="0" applyFont="1" applyFill="1" applyBorder="1" applyAlignment="1">
      <alignment horizontal="center"/>
    </xf>
    <xf numFmtId="0" fontId="35" fillId="2" borderId="43" xfId="0" applyFont="1" applyFill="1" applyBorder="1" applyAlignment="1">
      <alignment horizontal="center"/>
    </xf>
    <xf numFmtId="0" fontId="0" fillId="2" borderId="44" xfId="0" applyFill="1" applyBorder="1" applyAlignment="1"/>
    <xf numFmtId="0" fontId="0" fillId="0" borderId="58" xfId="0" applyBorder="1"/>
    <xf numFmtId="0" fontId="0" fillId="0" borderId="20" xfId="0" applyBorder="1"/>
    <xf numFmtId="0" fontId="0" fillId="0" borderId="22" xfId="0" applyBorder="1"/>
    <xf numFmtId="164" fontId="0" fillId="0" borderId="0" xfId="0" applyNumberFormat="1" applyFill="1" applyBorder="1" applyAlignment="1"/>
    <xf numFmtId="164" fontId="0" fillId="2" borderId="45" xfId="0" applyNumberFormat="1" applyFill="1" applyBorder="1"/>
    <xf numFmtId="164" fontId="0" fillId="2" borderId="15" xfId="0" applyNumberFormat="1" applyFill="1" applyBorder="1"/>
    <xf numFmtId="164" fontId="0" fillId="2" borderId="47" xfId="0" applyNumberFormat="1" applyFill="1" applyBorder="1"/>
    <xf numFmtId="0" fontId="1" fillId="2" borderId="57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right"/>
    </xf>
    <xf numFmtId="0" fontId="6" fillId="2" borderId="15" xfId="1" applyFont="1" applyFill="1" applyBorder="1" applyAlignment="1">
      <alignment horizontal="center"/>
    </xf>
    <xf numFmtId="0" fontId="6" fillId="2" borderId="35" xfId="1" applyFont="1" applyFill="1" applyBorder="1" applyAlignment="1">
      <alignment horizontal="center"/>
    </xf>
    <xf numFmtId="0" fontId="0" fillId="0" borderId="15" xfId="0" applyFill="1" applyBorder="1"/>
    <xf numFmtId="0" fontId="15" fillId="2" borderId="52" xfId="0" applyFont="1" applyFill="1" applyBorder="1"/>
    <xf numFmtId="0" fontId="15" fillId="2" borderId="54" xfId="0" applyFont="1" applyFill="1" applyBorder="1"/>
    <xf numFmtId="0" fontId="15" fillId="2" borderId="21" xfId="0" applyFont="1" applyFill="1" applyBorder="1"/>
    <xf numFmtId="0" fontId="15" fillId="2" borderId="26" xfId="0" applyFont="1" applyFill="1" applyBorder="1"/>
    <xf numFmtId="0" fontId="0" fillId="0" borderId="18" xfId="0" applyBorder="1"/>
    <xf numFmtId="0" fontId="1" fillId="0" borderId="52" xfId="0" applyFont="1" applyBorder="1"/>
    <xf numFmtId="0" fontId="1" fillId="3" borderId="1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57" xfId="0" applyFont="1" applyFill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2" fillId="2" borderId="59" xfId="0" applyFont="1" applyFill="1" applyBorder="1" applyAlignment="1">
      <alignment horizontal="center"/>
    </xf>
    <xf numFmtId="0" fontId="0" fillId="0" borderId="52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4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1" fillId="3" borderId="53" xfId="0" applyFont="1" applyFill="1" applyBorder="1" applyAlignment="1">
      <alignment horizontal="left"/>
    </xf>
    <xf numFmtId="0" fontId="12" fillId="2" borderId="56" xfId="0" applyFont="1" applyFill="1" applyBorder="1" applyAlignment="1">
      <alignment horizontal="center" vertical="center"/>
    </xf>
    <xf numFmtId="0" fontId="12" fillId="2" borderId="59" xfId="0" applyFont="1" applyFill="1" applyBorder="1" applyAlignment="1">
      <alignment horizontal="center" vertical="center"/>
    </xf>
    <xf numFmtId="0" fontId="12" fillId="2" borderId="57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5" fillId="2" borderId="58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1" fillId="2" borderId="58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5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8" fillId="0" borderId="0" xfId="2" applyFont="1" applyBorder="1" applyAlignment="1">
      <alignment horizontal="left" vertical="center"/>
    </xf>
    <xf numFmtId="0" fontId="8" fillId="0" borderId="25" xfId="2" applyFont="1" applyBorder="1" applyAlignment="1">
      <alignment horizontal="left" vertical="center"/>
    </xf>
    <xf numFmtId="0" fontId="38" fillId="2" borderId="39" xfId="2" applyFont="1" applyFill="1" applyBorder="1" applyAlignment="1">
      <alignment horizontal="center" vertical="center" wrapText="1"/>
    </xf>
    <xf numFmtId="0" fontId="33" fillId="0" borderId="0" xfId="2" applyFont="1" applyFill="1" applyBorder="1" applyAlignment="1">
      <alignment horizontal="left" vertical="center"/>
    </xf>
    <xf numFmtId="0" fontId="12" fillId="2" borderId="1" xfId="2" applyFont="1" applyFill="1" applyBorder="1" applyAlignment="1">
      <alignment horizontal="center"/>
    </xf>
    <xf numFmtId="0" fontId="12" fillId="2" borderId="2" xfId="2" applyFont="1" applyFill="1" applyBorder="1" applyAlignment="1">
      <alignment horizontal="center"/>
    </xf>
    <xf numFmtId="0" fontId="12" fillId="2" borderId="16" xfId="2" applyFont="1" applyFill="1" applyBorder="1" applyAlignment="1">
      <alignment horizontal="center"/>
    </xf>
    <xf numFmtId="0" fontId="23" fillId="0" borderId="0" xfId="2" applyFont="1" applyBorder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 /><Relationship Id="rId1" Type="http://schemas.microsoft.com/office/2011/relationships/chartStyle" Target="style10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 /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 /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 /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 /><Relationship Id="rId1" Type="http://schemas.microsoft.com/office/2011/relationships/chartStyle" Target="style7.xml" 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 /><Relationship Id="rId1" Type="http://schemas.microsoft.com/office/2011/relationships/chartStyle" Target="style8.xml" 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 /><Relationship Id="rId1" Type="http://schemas.microsoft.com/office/2011/relationships/chartStyle" Target="style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 Grafico de demanda </a:t>
            </a:r>
          </a:p>
          <a:p>
            <a:pPr>
              <a:defRPr/>
            </a:pPr>
            <a:r>
              <a:rPr lang="en-US"/>
              <a:t>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5.7634613855086295E-2"/>
          <c:y val="0.19419354838709676"/>
          <c:w val="0.88835488745724966"/>
          <c:h val="0.71549007986904845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'Promedio movil simple'!$B$5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'Promedio movil simple'!$A$6:$A$25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'Promedio movil simple'!$B$6:$B$25</c:f>
              <c:numCache>
                <c:formatCode>General</c:formatCode>
                <c:ptCount val="20"/>
                <c:pt idx="0">
                  <c:v>161</c:v>
                </c:pt>
                <c:pt idx="1">
                  <c:v>165</c:v>
                </c:pt>
                <c:pt idx="2">
                  <c:v>158</c:v>
                </c:pt>
                <c:pt idx="3">
                  <c:v>158</c:v>
                </c:pt>
                <c:pt idx="4">
                  <c:v>164</c:v>
                </c:pt>
                <c:pt idx="5">
                  <c:v>152</c:v>
                </c:pt>
                <c:pt idx="6">
                  <c:v>153</c:v>
                </c:pt>
                <c:pt idx="7">
                  <c:v>155</c:v>
                </c:pt>
                <c:pt idx="8">
                  <c:v>163</c:v>
                </c:pt>
                <c:pt idx="9">
                  <c:v>159</c:v>
                </c:pt>
                <c:pt idx="10">
                  <c:v>163</c:v>
                </c:pt>
                <c:pt idx="11">
                  <c:v>160</c:v>
                </c:pt>
                <c:pt idx="12">
                  <c:v>160</c:v>
                </c:pt>
                <c:pt idx="13">
                  <c:v>158</c:v>
                </c:pt>
                <c:pt idx="14">
                  <c:v>155</c:v>
                </c:pt>
                <c:pt idx="15">
                  <c:v>154</c:v>
                </c:pt>
                <c:pt idx="16">
                  <c:v>162</c:v>
                </c:pt>
                <c:pt idx="17">
                  <c:v>164</c:v>
                </c:pt>
                <c:pt idx="18">
                  <c:v>159</c:v>
                </c:pt>
                <c:pt idx="19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F8-3E4F-85D3-389B8D2FA98D}"/>
            </c:ext>
          </c:extLst>
        </c:ser>
        <c:ser>
          <c:idx val="1"/>
          <c:order val="1"/>
          <c:tx>
            <c:strRef>
              <c:f>'Promedio movil simple'!$AK$5</c:f>
              <c:strCache>
                <c:ptCount val="1"/>
                <c:pt idx="0">
                  <c:v>F(t+1)=Prom d(t) 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'Promedio movil simple'!$A$6:$A$26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'Promedio movil simple'!$AK$6:$AK$26</c:f>
              <c:numCache>
                <c:formatCode>General</c:formatCode>
                <c:ptCount val="21"/>
                <c:pt idx="4">
                  <c:v>160.5</c:v>
                </c:pt>
                <c:pt idx="5">
                  <c:v>161.25</c:v>
                </c:pt>
                <c:pt idx="6">
                  <c:v>158</c:v>
                </c:pt>
                <c:pt idx="7">
                  <c:v>156.75</c:v>
                </c:pt>
                <c:pt idx="8">
                  <c:v>156</c:v>
                </c:pt>
                <c:pt idx="9">
                  <c:v>155.75</c:v>
                </c:pt>
                <c:pt idx="10">
                  <c:v>157.5</c:v>
                </c:pt>
                <c:pt idx="11">
                  <c:v>160</c:v>
                </c:pt>
                <c:pt idx="12">
                  <c:v>161.25</c:v>
                </c:pt>
                <c:pt idx="13">
                  <c:v>160.5</c:v>
                </c:pt>
                <c:pt idx="14">
                  <c:v>160.25</c:v>
                </c:pt>
                <c:pt idx="15">
                  <c:v>158.25</c:v>
                </c:pt>
                <c:pt idx="16">
                  <c:v>156.75</c:v>
                </c:pt>
                <c:pt idx="17">
                  <c:v>157.25</c:v>
                </c:pt>
                <c:pt idx="18">
                  <c:v>158.75</c:v>
                </c:pt>
                <c:pt idx="19">
                  <c:v>159.75</c:v>
                </c:pt>
                <c:pt idx="20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F8-3E4F-85D3-389B8D2FA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168896"/>
        <c:axId val="-161155840"/>
      </c:scatterChart>
      <c:valAx>
        <c:axId val="-1611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61155840"/>
        <c:crosses val="autoZero"/>
        <c:crossBetween val="midCat"/>
        <c:majorUnit val="1"/>
      </c:valAx>
      <c:valAx>
        <c:axId val="-161155840"/>
        <c:scaling>
          <c:orientation val="minMax"/>
          <c:max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6116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21172353455814"/>
          <c:y val="4.3780938672988434E-2"/>
          <c:w val="0.21503078024337866"/>
          <c:h val="0.18145288290576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 op 3,4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'WINTERS SUAV.EXPO.TRIPLE'!$F$72</c:f>
              <c:strCache>
                <c:ptCount val="1"/>
                <c:pt idx="0">
                  <c:v>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'WINTERS SUAV.EXPO.TRIPLE'!$B$73:$B$75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('WINTERS SUAV.EXPO.TRIPLE'!$F$76,'WINTERS SUAV.EXPO.TRIPLE'!$F$80,'WINTERS SUAV.EXPO.TRIPLE'!$F$84)</c:f>
              <c:numCache>
                <c:formatCode>General</c:formatCode>
                <c:ptCount val="3"/>
                <c:pt idx="0">
                  <c:v>0.36129053991460403</c:v>
                </c:pt>
                <c:pt idx="1">
                  <c:v>0.38944493595414859</c:v>
                </c:pt>
                <c:pt idx="2">
                  <c:v>0.38881532829659632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A7-DD4F-9348-9AB2ABEC6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86064"/>
        <c:axId val="-78883888"/>
      </c:scatterChart>
      <c:valAx>
        <c:axId val="-7888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78883888"/>
        <c:crosses val="autoZero"/>
        <c:crossBetween val="midCat"/>
      </c:valAx>
      <c:valAx>
        <c:axId val="-788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7888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912705024499917E-2"/>
          <c:y val="0.14718253968253969"/>
          <c:w val="0.83557603934320501"/>
          <c:h val="0.764729096362954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'SUAV.EXPO.SIMPLE'!$B$3</c:f>
              <c:strCache>
                <c:ptCount val="1"/>
                <c:pt idx="0">
                  <c:v>dt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09772199976793E-3"/>
                  <c:y val="-0.40323615798025247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'SUAV.EXPO.SIMPLE'!$A$4:$A$23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'SUAV.EXPO.SIMPLE'!$B$4:$B$23</c:f>
              <c:numCache>
                <c:formatCode>General</c:formatCode>
                <c:ptCount val="20"/>
                <c:pt idx="0">
                  <c:v>161</c:v>
                </c:pt>
                <c:pt idx="1">
                  <c:v>165</c:v>
                </c:pt>
                <c:pt idx="2">
                  <c:v>158</c:v>
                </c:pt>
                <c:pt idx="3">
                  <c:v>158</c:v>
                </c:pt>
                <c:pt idx="4">
                  <c:v>164</c:v>
                </c:pt>
                <c:pt idx="5">
                  <c:v>152</c:v>
                </c:pt>
                <c:pt idx="6">
                  <c:v>153</c:v>
                </c:pt>
                <c:pt idx="7">
                  <c:v>155</c:v>
                </c:pt>
                <c:pt idx="8">
                  <c:v>163</c:v>
                </c:pt>
                <c:pt idx="9">
                  <c:v>159</c:v>
                </c:pt>
                <c:pt idx="10">
                  <c:v>163</c:v>
                </c:pt>
                <c:pt idx="11">
                  <c:v>160</c:v>
                </c:pt>
                <c:pt idx="12">
                  <c:v>160</c:v>
                </c:pt>
                <c:pt idx="13">
                  <c:v>158</c:v>
                </c:pt>
                <c:pt idx="14">
                  <c:v>155</c:v>
                </c:pt>
                <c:pt idx="15">
                  <c:v>154</c:v>
                </c:pt>
                <c:pt idx="16">
                  <c:v>162</c:v>
                </c:pt>
                <c:pt idx="17">
                  <c:v>164</c:v>
                </c:pt>
                <c:pt idx="18">
                  <c:v>159</c:v>
                </c:pt>
                <c:pt idx="19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9F-7246-A9C9-8386C1DF9B37}"/>
            </c:ext>
          </c:extLst>
        </c:ser>
        <c:ser>
          <c:idx val="1"/>
          <c:order val="1"/>
          <c:tx>
            <c:strRef>
              <c:f>'SUAV.EXPO.SIMPLE'!$R$6</c:f>
              <c:strCache>
                <c:ptCount val="1"/>
                <c:pt idx="0">
                  <c:v>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'SUAV.EXPO.SIMPLE'!$A$4:$A$24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'SUAV.EXPO.SIMPLE'!$R$7:$R$27</c:f>
              <c:numCache>
                <c:formatCode>General</c:formatCode>
                <c:ptCount val="21"/>
                <c:pt idx="0">
                  <c:v>161</c:v>
                </c:pt>
                <c:pt idx="1">
                  <c:v>161</c:v>
                </c:pt>
                <c:pt idx="2">
                  <c:v>161.26945443784857</c:v>
                </c:pt>
                <c:pt idx="3">
                  <c:v>161.04921218594305</c:v>
                </c:pt>
                <c:pt idx="4">
                  <c:v>160.84380624708197</c:v>
                </c:pt>
                <c:pt idx="5">
                  <c:v>161.05641885044039</c:v>
                </c:pt>
                <c:pt idx="6">
                  <c:v>160.44634578787372</c:v>
                </c:pt>
                <c:pt idx="7">
                  <c:v>159.94473305829931</c:v>
                </c:pt>
                <c:pt idx="8">
                  <c:v>159.61163799166548</c:v>
                </c:pt>
                <c:pt idx="9">
                  <c:v>159.83989028671127</c:v>
                </c:pt>
                <c:pt idx="10">
                  <c:v>159.78331224544618</c:v>
                </c:pt>
                <c:pt idx="11">
                  <c:v>159.99999994310559</c:v>
                </c:pt>
                <c:pt idx="12">
                  <c:v>159.9999999469382</c:v>
                </c:pt>
                <c:pt idx="13">
                  <c:v>159.99999995051263</c:v>
                </c:pt>
                <c:pt idx="14">
                  <c:v>159.86527273492197</c:v>
                </c:pt>
                <c:pt idx="15">
                  <c:v>159.53753040247989</c:v>
                </c:pt>
                <c:pt idx="16">
                  <c:v>159.16450236706248</c:v>
                </c:pt>
                <c:pt idx="17">
                  <c:v>159.3555117222385</c:v>
                </c:pt>
                <c:pt idx="18">
                  <c:v>159.66838121673314</c:v>
                </c:pt>
                <c:pt idx="19">
                  <c:v>159.62335664547729</c:v>
                </c:pt>
                <c:pt idx="20">
                  <c:v>159.58136509185573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9F-7246-A9C9-8386C1DF9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161280"/>
        <c:axId val="-161154208"/>
      </c:scatterChart>
      <c:valAx>
        <c:axId val="-1611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61154208"/>
        <c:crosses val="autoZero"/>
        <c:crossBetween val="midCat"/>
        <c:majorUnit val="1"/>
      </c:valAx>
      <c:valAx>
        <c:axId val="-161154208"/>
        <c:scaling>
          <c:orientation val="minMax"/>
          <c:max val="170"/>
          <c:min val="1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6116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324187292288118"/>
          <c:y val="2.051524809398823E-2"/>
          <c:w val="0.16877177895425188"/>
          <c:h val="0.19622230360739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Demanda</a:t>
            </a:r>
            <a:r>
              <a:rPr lang="es-CO" baseline="0"/>
              <a:t> de </a:t>
            </a:r>
            <a:r>
              <a:rPr lang="es-CO"/>
              <a:t>Nuevos Usuarios (dt)</a:t>
            </a:r>
          </a:p>
        </c:rich>
      </c:tx>
      <c:layout>
        <c:manualLayout>
          <c:xMode val="edge"/>
          <c:yMode val="edge"/>
          <c:x val="0.357978752655918"/>
          <c:y val="2.3668639053254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0.10525750947798192"/>
          <c:y val="0.14631163708086786"/>
          <c:w val="0.8536409615464734"/>
          <c:h val="0.730917082110298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'RLM Caso 1'!$C$5</c:f>
              <c:strCache>
                <c:ptCount val="1"/>
                <c:pt idx="0">
                  <c:v>Nuevos Usuarios (dt)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639253426655"/>
                  <c:y val="-0.39138206836571465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'RLM Caso 1'!$B$6:$B$17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'RLM Caso 1'!$C$6:$C$17</c:f>
              <c:numCache>
                <c:formatCode>General</c:formatCode>
                <c:ptCount val="12"/>
                <c:pt idx="0">
                  <c:v>55</c:v>
                </c:pt>
                <c:pt idx="1">
                  <c:v>80</c:v>
                </c:pt>
                <c:pt idx="2">
                  <c:v>95</c:v>
                </c:pt>
                <c:pt idx="3">
                  <c:v>114</c:v>
                </c:pt>
                <c:pt idx="4">
                  <c:v>97</c:v>
                </c:pt>
                <c:pt idx="5">
                  <c:v>60</c:v>
                </c:pt>
                <c:pt idx="6">
                  <c:v>64</c:v>
                </c:pt>
                <c:pt idx="7">
                  <c:v>90</c:v>
                </c:pt>
                <c:pt idx="8">
                  <c:v>105</c:v>
                </c:pt>
                <c:pt idx="9">
                  <c:v>130</c:v>
                </c:pt>
                <c:pt idx="10">
                  <c:v>105</c:v>
                </c:pt>
                <c:pt idx="1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A8-D14F-9880-8C43E4F660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61168352"/>
        <c:axId val="-161166720"/>
      </c:scatterChart>
      <c:valAx>
        <c:axId val="-16116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61166720"/>
        <c:crosses val="autoZero"/>
        <c:crossBetween val="midCat"/>
        <c:majorUnit val="1"/>
      </c:valAx>
      <c:valAx>
        <c:axId val="-161166720"/>
        <c:scaling>
          <c:orientation val="minMax"/>
          <c:max val="15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Demanda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611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051910177894445E-2"/>
          <c:y val="7.5733432729192928E-3"/>
          <c:w val="0.28647719035120606"/>
          <c:h val="0.1293112498868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Demanda</a:t>
            </a:r>
            <a:r>
              <a:rPr lang="es-CO" baseline="0"/>
              <a:t> de </a:t>
            </a:r>
            <a:r>
              <a:rPr lang="es-CO"/>
              <a:t>Nuevos Usuarios (dt)</a:t>
            </a:r>
          </a:p>
        </c:rich>
      </c:tx>
      <c:layout>
        <c:manualLayout>
          <c:xMode val="edge"/>
          <c:yMode val="edge"/>
          <c:x val="0.357978752655918"/>
          <c:y val="2.3668639053254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0.10525750947798192"/>
          <c:y val="0.14631163708086786"/>
          <c:w val="0.8536409615464734"/>
          <c:h val="0.730917082110298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'RLM Caso 1'!$C$5</c:f>
              <c:strCache>
                <c:ptCount val="1"/>
                <c:pt idx="0">
                  <c:v>Nuevos Usuarios (dt)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7"/>
            <c:dispRSqr val="1"/>
            <c:dispEq val="1"/>
            <c:trendlineLbl>
              <c:layout>
                <c:manualLayout>
                  <c:x val="7.460900720743241E-2"/>
                  <c:y val="-0.30840528554620328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'RLM Caso 1'!$B$6:$B$17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'RLM Caso 1'!$C$6:$C$17</c:f>
              <c:numCache>
                <c:formatCode>General</c:formatCode>
                <c:ptCount val="12"/>
                <c:pt idx="0">
                  <c:v>55</c:v>
                </c:pt>
                <c:pt idx="1">
                  <c:v>80</c:v>
                </c:pt>
                <c:pt idx="2">
                  <c:v>95</c:v>
                </c:pt>
                <c:pt idx="3">
                  <c:v>114</c:v>
                </c:pt>
                <c:pt idx="4">
                  <c:v>97</c:v>
                </c:pt>
                <c:pt idx="5">
                  <c:v>60</c:v>
                </c:pt>
                <c:pt idx="6">
                  <c:v>64</c:v>
                </c:pt>
                <c:pt idx="7">
                  <c:v>90</c:v>
                </c:pt>
                <c:pt idx="8">
                  <c:v>105</c:v>
                </c:pt>
                <c:pt idx="9">
                  <c:v>130</c:v>
                </c:pt>
                <c:pt idx="10">
                  <c:v>105</c:v>
                </c:pt>
                <c:pt idx="1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E-F641-962A-0541E042CE3F}"/>
            </c:ext>
          </c:extLst>
        </c:ser>
        <c:ser>
          <c:idx val="1"/>
          <c:order val="1"/>
          <c:tx>
            <c:strRef>
              <c:f>'RLM Caso 1'!$R$58</c:f>
              <c:strCache>
                <c:ptCount val="1"/>
                <c:pt idx="0">
                  <c:v>Pronóstico Nuevos Usuarios (d't)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'RLM Caso 1'!$Q$70:$Q$77</c:f>
              <c:numCache>
                <c:formatCode>General</c:formatCode>
                <c:ptCount val="8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</c:numCache>
            </c:numRef>
          </c:xVal>
          <c:yVal>
            <c:numRef>
              <c:f>('RLM Caso 1'!$T$25,'RLM Caso 1'!$R$71,'RLM Caso 1'!$R$72,'RLM Caso 1'!$R$73,'RLM Caso 1'!$R$74,'RLM Caso 1'!$R$75,'RLM Caso 1'!$R$76,'RLM Caso 1'!$R$77)</c:f>
              <c:numCache>
                <c:formatCode>0.000</c:formatCode>
                <c:ptCount val="8"/>
                <c:pt idx="0" formatCode="General">
                  <c:v>70</c:v>
                </c:pt>
                <c:pt idx="1">
                  <c:v>69.973389355742299</c:v>
                </c:pt>
                <c:pt idx="2">
                  <c:v>92.205182072829103</c:v>
                </c:pt>
                <c:pt idx="3">
                  <c:v>121.53851540616243</c:v>
                </c:pt>
                <c:pt idx="4">
                  <c:v>130.04761904761907</c:v>
                </c:pt>
                <c:pt idx="5">
                  <c:v>110.63095238095235</c:v>
                </c:pt>
                <c:pt idx="6">
                  <c:v>84.112745098039241</c:v>
                </c:pt>
                <c:pt idx="7">
                  <c:v>78.418767507002798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E-F641-962A-0541E042CE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61163456"/>
        <c:axId val="-337856288"/>
      </c:scatterChart>
      <c:valAx>
        <c:axId val="-16116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337856288"/>
        <c:crosses val="autoZero"/>
        <c:crossBetween val="midCat"/>
        <c:majorUnit val="1"/>
      </c:valAx>
      <c:valAx>
        <c:axId val="-337856288"/>
        <c:scaling>
          <c:orientation val="minMax"/>
          <c:max val="15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Demanda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16116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051910177894445E-2"/>
          <c:y val="7.5733432729192928E-3"/>
          <c:w val="0.33250926967462396"/>
          <c:h val="0.19396687483030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>
        <c:manualLayout>
          <c:layoutTarget val="inner"/>
          <c:xMode val="edge"/>
          <c:yMode val="edge"/>
          <c:x val="5.9622014332847889E-2"/>
          <c:y val="0.15216410256410257"/>
          <c:w val="0.88772344679485593"/>
          <c:h val="0.722519165378717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'SUAV.EXPO.DOBLE'!$B$3</c:f>
              <c:strCache>
                <c:ptCount val="1"/>
                <c:pt idx="0">
                  <c:v>d(t)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797797334156765"/>
                  <c:y val="-0.32069594362036075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'SUAV.EXPO.DOBLE'!$A$4:$A$25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xVal>
          <c:yVal>
            <c:numRef>
              <c:f>'SUAV.EXPO.DOBLE'!$B$4:$B$25</c:f>
              <c:numCache>
                <c:formatCode>General</c:formatCode>
                <c:ptCount val="22"/>
                <c:pt idx="0">
                  <c:v>130</c:v>
                </c:pt>
                <c:pt idx="1">
                  <c:v>160</c:v>
                </c:pt>
                <c:pt idx="2">
                  <c:v>170</c:v>
                </c:pt>
                <c:pt idx="3">
                  <c:v>159</c:v>
                </c:pt>
                <c:pt idx="4">
                  <c:v>163</c:v>
                </c:pt>
                <c:pt idx="5">
                  <c:v>151</c:v>
                </c:pt>
                <c:pt idx="6">
                  <c:v>167</c:v>
                </c:pt>
                <c:pt idx="7">
                  <c:v>145</c:v>
                </c:pt>
                <c:pt idx="8">
                  <c:v>177</c:v>
                </c:pt>
                <c:pt idx="9">
                  <c:v>157</c:v>
                </c:pt>
                <c:pt idx="10">
                  <c:v>210</c:v>
                </c:pt>
                <c:pt idx="11">
                  <c:v>168</c:v>
                </c:pt>
                <c:pt idx="12">
                  <c:v>218</c:v>
                </c:pt>
                <c:pt idx="13">
                  <c:v>163</c:v>
                </c:pt>
                <c:pt idx="14">
                  <c:v>231</c:v>
                </c:pt>
                <c:pt idx="15">
                  <c:v>226</c:v>
                </c:pt>
                <c:pt idx="16">
                  <c:v>168</c:v>
                </c:pt>
                <c:pt idx="17">
                  <c:v>167</c:v>
                </c:pt>
                <c:pt idx="18">
                  <c:v>234</c:v>
                </c:pt>
                <c:pt idx="19">
                  <c:v>186</c:v>
                </c:pt>
                <c:pt idx="20">
                  <c:v>158</c:v>
                </c:pt>
                <c:pt idx="21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E-954F-88B8-4A7EC16C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81168"/>
        <c:axId val="-78879536"/>
      </c:scatterChart>
      <c:valAx>
        <c:axId val="-7888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Tiempo</a:t>
                </a:r>
              </a:p>
            </c:rich>
          </c:tx>
          <c:layout>
            <c:manualLayout>
              <c:xMode val="edge"/>
              <c:yMode val="edge"/>
              <c:x val="0.4659621619695728"/>
              <c:y val="0.94593765293084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78879536"/>
        <c:crosses val="autoZero"/>
        <c:crossBetween val="midCat"/>
        <c:majorUnit val="1"/>
      </c:valAx>
      <c:valAx>
        <c:axId val="-78879536"/>
        <c:scaling>
          <c:orientation val="minMax"/>
          <c:max val="27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Demanda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7888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94629707336747"/>
          <c:y val="1.8413082980014923E-4"/>
          <c:w val="0.16015122544071134"/>
          <c:h val="0.12500083843661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Demanda (dt)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'WINTERS SUAV.EXPO.TRIPLE'!$B$14</c:f>
              <c:strCache>
                <c:ptCount val="1"/>
                <c:pt idx="0">
                  <c:v>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4"/>
            <c:dispRSqr val="1"/>
            <c:dispEq val="1"/>
            <c:trendlineLbl>
              <c:layout>
                <c:manualLayout>
                  <c:x val="-0.27575981919869064"/>
                  <c:y val="-0.45136109856592116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'WINTERS SUAV.EXPO.TRIPLE'!$A$15:$A$26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'WINTERS SUAV.EXPO.TRIPLE'!$B$15:$B$26</c:f>
              <c:numCache>
                <c:formatCode>General</c:formatCode>
                <c:ptCount val="12"/>
                <c:pt idx="0">
                  <c:v>60</c:v>
                </c:pt>
                <c:pt idx="1">
                  <c:v>234</c:v>
                </c:pt>
                <c:pt idx="2">
                  <c:v>163</c:v>
                </c:pt>
                <c:pt idx="3">
                  <c:v>50</c:v>
                </c:pt>
                <c:pt idx="4">
                  <c:v>69</c:v>
                </c:pt>
                <c:pt idx="5">
                  <c:v>266</c:v>
                </c:pt>
                <c:pt idx="6">
                  <c:v>188</c:v>
                </c:pt>
                <c:pt idx="7">
                  <c:v>59</c:v>
                </c:pt>
                <c:pt idx="8">
                  <c:v>84</c:v>
                </c:pt>
                <c:pt idx="9">
                  <c:v>310</c:v>
                </c:pt>
                <c:pt idx="10">
                  <c:v>212</c:v>
                </c:pt>
                <c:pt idx="1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6-1745-9AC4-3261FAA2F0B3}"/>
            </c:ext>
          </c:extLst>
        </c:ser>
        <c:ser>
          <c:idx val="1"/>
          <c:order val="1"/>
          <c:tx>
            <c:strRef>
              <c:f>'WINTERS SUAV.EXPO.TRIPLE'!$R$26:$R$29</c:f>
              <c:strCache>
                <c:ptCount val="4"/>
                <c:pt idx="0">
                  <c:v>PRONOSTICO</c:v>
                </c:pt>
                <c:pt idx="1">
                  <c:v>?</c:v>
                </c:pt>
                <c:pt idx="2">
                  <c:v>?</c:v>
                </c:pt>
                <c:pt idx="3">
                  <c:v>?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'WINTERS SUAV.EXPO.TRIPLE'!$S$25:$S$29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</c:numCache>
            </c:numRef>
          </c:xVal>
          <c:yVal>
            <c:numRef>
              <c:f>'WINTERS SUAV.EXPO.TRIPLE'!$T$25:$T$29</c:f>
              <c:numCache>
                <c:formatCode>General</c:formatCode>
                <c:ptCount val="5"/>
                <c:pt idx="0">
                  <c:v>64</c:v>
                </c:pt>
                <c:pt idx="1">
                  <c:v>87.186148293392748</c:v>
                </c:pt>
                <c:pt idx="2">
                  <c:v>326.30826111585634</c:v>
                </c:pt>
                <c:pt idx="3">
                  <c:v>224.82530001457809</c:v>
                </c:pt>
                <c:pt idx="4">
                  <c:v>68.474995380991217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A6-1745-9AC4-3261FAA2F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88784"/>
        <c:axId val="-78880080"/>
      </c:scatterChart>
      <c:valAx>
        <c:axId val="-7888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78880080"/>
        <c:crosses val="autoZero"/>
        <c:crossBetween val="midCat"/>
        <c:majorUnit val="1"/>
      </c:valAx>
      <c:valAx>
        <c:axId val="-788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DEMANDA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7888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 op 3,1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'WINTERS SUAV.EXPO.TRIPLE'!$F$72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val>
            <c:numRef>
              <c:f>('WINTERS SUAV.EXPO.TRIPLE'!$F$73,'WINTERS SUAV.EXPO.TRIPLE'!$F$77,'WINTERS SUAV.EXPO.TRIPLE'!$F$81)</c:f>
              <c:numCache>
                <c:formatCode>General</c:formatCode>
                <c:ptCount val="3"/>
                <c:pt idx="0">
                  <c:v>0.46669325887514956</c:v>
                </c:pt>
                <c:pt idx="1">
                  <c:v>0.48705080953007757</c:v>
                </c:pt>
                <c:pt idx="2">
                  <c:v>0.54272719057802943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2-344B-A68B-7A91ECFA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8873552"/>
        <c:axId val="-78874096"/>
      </c:lineChart>
      <c:catAx>
        <c:axId val="-7887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78874096"/>
        <c:crosses val="autoZero"/>
        <c:auto val="1"/>
        <c:lblAlgn val="ctr"/>
        <c:lblOffset val="100"/>
        <c:noMultiLvlLbl val="0"/>
      </c:catAx>
      <c:valAx>
        <c:axId val="-788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7887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 op 3,2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'WINTERS SUAV.EXPO.TRIPLE'!$F$72</c:f>
              <c:strCache>
                <c:ptCount val="1"/>
                <c:pt idx="0">
                  <c:v>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'WINTERS SUAV.EXPO.TRIPLE'!$B$73:$B$75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('WINTERS SUAV.EXPO.TRIPLE'!$F$74,'WINTERS SUAV.EXPO.TRIPLE'!$F$78,'WINTERS SUAV.EXPO.TRIPLE'!$F$82)</c:f>
              <c:numCache>
                <c:formatCode>General</c:formatCode>
                <c:ptCount val="3"/>
                <c:pt idx="0">
                  <c:v>1.774874247473899</c:v>
                </c:pt>
                <c:pt idx="1">
                  <c:v>1.8351760571874272</c:v>
                </c:pt>
                <c:pt idx="2">
                  <c:v>1.9614031724026044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5-2341-885F-28FFD53FB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84976"/>
        <c:axId val="-78887152"/>
      </c:scatterChart>
      <c:valAx>
        <c:axId val="-788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78887152"/>
        <c:crosses val="autoZero"/>
        <c:crossBetween val="midCat"/>
      </c:valAx>
      <c:valAx>
        <c:axId val="-788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788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 op 3,3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'WINTERS SUAV.EXPO.TRIPLE'!$F$72</c:f>
              <c:strCache>
                <c:ptCount val="1"/>
                <c:pt idx="0">
                  <c:v>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US"/>
                </a:p>
              </c:txPr>
            </c:trendlineLbl>
          </c:trendline>
          <c:xVal>
            <c:numRef>
              <c:f>'WINTERS SUAV.EXPO.TRIPLE'!$B$79:$B$81</c:f>
              <c:numCache>
                <c:formatCode>General</c:formatCode>
                <c:ptCount val="3"/>
                <c:pt idx="0">
                  <c:v>7</c:v>
                </c:pt>
                <c:pt idx="1">
                  <c:v>8</c:v>
                </c:pt>
                <c:pt idx="2">
                  <c:v>9</c:v>
                </c:pt>
              </c:numCache>
            </c:numRef>
          </c:xVal>
          <c:yVal>
            <c:numRef>
              <c:f>('WINTERS SUAV.EXPO.TRIPLE'!$F$75,'WINTERS SUAV.EXPO.TRIPLE'!$F$79,'WINTERS SUAV.EXPO.TRIPLE'!$F$83)</c:f>
              <c:numCache>
                <c:formatCode>General</c:formatCode>
                <c:ptCount val="3"/>
                <c:pt idx="0">
                  <c:v>1.2063659104632105</c:v>
                </c:pt>
                <c:pt idx="1">
                  <c:v>1.2683724660701086</c:v>
                </c:pt>
                <c:pt idx="2">
                  <c:v>1.3141065468363942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3-D145-BA7C-D08064383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78448"/>
        <c:axId val="-78875728"/>
      </c:scatterChart>
      <c:valAx>
        <c:axId val="-7887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78875728"/>
        <c:crosses val="autoZero"/>
        <c:crossBetween val="midCat"/>
      </c:valAx>
      <c:valAx>
        <c:axId val="-788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-788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 /><Relationship Id="rId2" Type="http://schemas.openxmlformats.org/officeDocument/2006/relationships/chart" Target="../charts/chart4.xml" /><Relationship Id="rId1" Type="http://schemas.openxmlformats.org/officeDocument/2006/relationships/chart" Target="../charts/chart3.xml" 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 /><Relationship Id="rId2" Type="http://schemas.openxmlformats.org/officeDocument/2006/relationships/chart" Target="../charts/chart7.xml" /><Relationship Id="rId1" Type="http://schemas.openxmlformats.org/officeDocument/2006/relationships/chart" Target="../charts/chart6.xml" /><Relationship Id="rId5" Type="http://schemas.openxmlformats.org/officeDocument/2006/relationships/chart" Target="../charts/chart10.xml" /><Relationship Id="rId4" Type="http://schemas.openxmlformats.org/officeDocument/2006/relationships/chart" Target="../charts/chart9.xml" 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3</xdr:row>
      <xdr:rowOff>19050</xdr:rowOff>
    </xdr:from>
    <xdr:to>
      <xdr:col>11</xdr:col>
      <xdr:colOff>600075</xdr:colOff>
      <xdr:row>26</xdr:row>
      <xdr:rowOff>104775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57350" y="590550"/>
          <a:ext cx="7324725" cy="4467225"/>
        </a:xfrm>
        <a:prstGeom prst="rect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600" b="1"/>
            <a:t>Metodos de pronostico:</a:t>
          </a:r>
        </a:p>
        <a:p>
          <a:endParaRPr lang="es-CO" sz="1100"/>
        </a:p>
        <a:p>
          <a:r>
            <a:rPr lang="es-CO" sz="1600" b="1"/>
            <a:t>1) Series estacionarias(SERIES SIN TENDENCIA):</a:t>
          </a:r>
        </a:p>
        <a:p>
          <a:r>
            <a:rPr lang="es-CO" sz="1100"/>
            <a:t>-SUAVIZAMIENTO EXPONENCIAL SIMPLE</a:t>
          </a:r>
        </a:p>
        <a:p>
          <a:r>
            <a:rPr lang="es-CO" sz="1100"/>
            <a:t>-METODO DE MEDIA MOVIL</a:t>
          </a:r>
        </a:p>
        <a:p>
          <a:r>
            <a:rPr lang="es-CO" sz="1100"/>
            <a:t>-METODO ULTIMO DATO</a:t>
          </a:r>
        </a:p>
        <a:p>
          <a:endParaRPr lang="es-CO" sz="1100"/>
        </a:p>
        <a:p>
          <a:r>
            <a:rPr lang="es-CO" sz="1800" b="1"/>
            <a:t>2) Series con componente de tendencia:</a:t>
          </a:r>
        </a:p>
        <a:p>
          <a:r>
            <a:rPr lang="es-CO" sz="1100" b="1"/>
            <a:t>-2.1 Regresion</a:t>
          </a:r>
        </a:p>
        <a:p>
          <a:r>
            <a:rPr lang="es-CO" sz="1100" b="0"/>
            <a:t>este metodo </a:t>
          </a:r>
          <a:r>
            <a:rPr lang="es-CO" sz="1100" b="1"/>
            <a:t>NO</a:t>
          </a:r>
          <a:r>
            <a:rPr lang="es-CO" sz="1100" b="0" baseline="0"/>
            <a:t> </a:t>
          </a:r>
          <a:r>
            <a:rPr lang="es-CO" sz="1100" b="0"/>
            <a:t>actualiza pendiente</a:t>
          </a:r>
        </a:p>
        <a:p>
          <a:r>
            <a:rPr lang="es-CO" sz="1100" b="1"/>
            <a:t>-2.2 Suavizamiento</a:t>
          </a:r>
          <a:r>
            <a:rPr lang="es-CO" sz="1100" b="1" baseline="0"/>
            <a:t> exponencial doble</a:t>
          </a:r>
        </a:p>
        <a:p>
          <a:r>
            <a:rPr lang="es-CO" sz="1100" b="0" baseline="0"/>
            <a:t>este metodo </a:t>
          </a:r>
          <a:r>
            <a:rPr lang="es-CO" sz="1100" b="1" baseline="0"/>
            <a:t>SI</a:t>
          </a:r>
          <a:r>
            <a:rPr lang="es-CO" sz="1100" b="0" baseline="0"/>
            <a:t> actualiza pendiente</a:t>
          </a:r>
        </a:p>
        <a:p>
          <a:endParaRPr lang="es-CO" sz="1100" b="0" baseline="0"/>
        </a:p>
        <a:p>
          <a:r>
            <a:rPr lang="es-CO" sz="1800" b="1" baseline="0"/>
            <a:t>3) Series con componente estacional</a:t>
          </a:r>
        </a:p>
        <a:p>
          <a:r>
            <a:rPr lang="es-CO" sz="1100" b="1" baseline="0"/>
            <a:t>-Con tendencia</a:t>
          </a:r>
        </a:p>
        <a:p>
          <a:r>
            <a:rPr lang="es-CO" sz="1100" b="0" baseline="0"/>
            <a:t>Holt winters</a:t>
          </a:r>
        </a:p>
        <a:p>
          <a:r>
            <a:rPr lang="es-CO" sz="1100" b="0" baseline="0"/>
            <a:t>Regresion lineal multiple trigonometrica</a:t>
          </a:r>
        </a:p>
        <a:p>
          <a:r>
            <a:rPr lang="es-CO" sz="1100" b="0" baseline="0"/>
            <a:t>-</a:t>
          </a:r>
          <a:r>
            <a:rPr lang="es-CO" sz="1100" b="1" baseline="0"/>
            <a:t>sin tendencia</a:t>
          </a:r>
        </a:p>
        <a:p>
          <a:r>
            <a:rPr lang="es-CO" sz="1100" b="0" baseline="0"/>
            <a:t>winters</a:t>
          </a:r>
        </a:p>
        <a:p>
          <a:endParaRPr lang="es-CO" sz="1100" b="1" baseline="0"/>
        </a:p>
        <a:p>
          <a:endParaRPr lang="es-CO" sz="1100" b="1" baseline="0"/>
        </a:p>
        <a:p>
          <a:endParaRPr lang="es-CO" sz="1100" b="1"/>
        </a:p>
        <a:p>
          <a:endParaRPr lang="es-CO" sz="1100"/>
        </a:p>
        <a:p>
          <a:endParaRPr lang="es-CO" sz="1100"/>
        </a:p>
        <a:p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95250</xdr:rowOff>
    </xdr:from>
    <xdr:to>
      <xdr:col>11</xdr:col>
      <xdr:colOff>428625</xdr:colOff>
      <xdr:row>20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14</xdr:col>
      <xdr:colOff>190500</xdr:colOff>
      <xdr:row>22</xdr:row>
      <xdr:rowOff>174625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144000" y="590550"/>
          <a:ext cx="1714500" cy="38227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400">
              <a:latin typeface="Times New Roman" charset="0"/>
              <a:ea typeface="Times New Roman" charset="0"/>
              <a:cs typeface="Times New Roman" charset="0"/>
            </a:rPr>
            <a:t>Una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 vez analizada la serie de datos, se procede a utilizar y evaluar los posibles métodos para dicha serie. En este caso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(Proceso Constante), 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es ideal realizar el pronostico mediante los métodos de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Promedio Móvil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 y/o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Alizado Exponencial Simple</a:t>
          </a:r>
          <a:r>
            <a:rPr lang="es-ES_tradnl" sz="1200" b="1" baseline="0">
              <a:latin typeface="Times New Roman" charset="0"/>
              <a:ea typeface="Times New Roman" charset="0"/>
              <a:cs typeface="Times New Roman" charset="0"/>
            </a:rPr>
            <a:t>.</a:t>
          </a:r>
          <a:endParaRPr lang="es-ES_tradnl" sz="1200" b="1"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2</xdr:row>
      <xdr:rowOff>19050</xdr:rowOff>
    </xdr:from>
    <xdr:to>
      <xdr:col>10</xdr:col>
      <xdr:colOff>409575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190500</xdr:colOff>
      <xdr:row>21</xdr:row>
      <xdr:rowOff>174625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8382000" y="400050"/>
          <a:ext cx="1714500" cy="38131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400">
              <a:latin typeface="Times New Roman" charset="0"/>
              <a:ea typeface="Times New Roman" charset="0"/>
              <a:cs typeface="Times New Roman" charset="0"/>
            </a:rPr>
            <a:t>Una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 vez analizada la serie de datos, se procede a utilizar y evaluar los posibles métodos para dicha serie. En este caso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(Proceso Constante), 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es ideal realizar el pronostico mediante los métodos de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Promedio Móvil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 y/o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Alizado Exponencial Simple</a:t>
          </a:r>
          <a:r>
            <a:rPr lang="es-ES_tradnl" sz="1200" b="1" baseline="0">
              <a:latin typeface="Times New Roman" charset="0"/>
              <a:ea typeface="Times New Roman" charset="0"/>
              <a:cs typeface="Times New Roman" charset="0"/>
            </a:rPr>
            <a:t>.</a:t>
          </a:r>
          <a:endParaRPr lang="es-ES_tradnl" sz="1200" b="1"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twoCellAnchor>
  <xdr:oneCellAnchor>
    <xdr:from>
      <xdr:col>10</xdr:col>
      <xdr:colOff>285749</xdr:colOff>
      <xdr:row>24</xdr:row>
      <xdr:rowOff>114300</xdr:rowOff>
    </xdr:from>
    <xdr:ext cx="2638425" cy="2833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7905749" y="4772025"/>
              <a:ext cx="2638425" cy="283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O" sz="18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ES" sz="1800" b="0" i="1">
                          <a:latin typeface="Cambria Math" panose="02040503050406030204" pitchFamily="18" charset="0"/>
                        </a:rPr>
                        <m:t>1) </m:t>
                      </m:r>
                      <m:r>
                        <a:rPr lang="es-ES" sz="1800" b="0" i="1">
                          <a:latin typeface="Cambria Math" panose="02040503050406030204" pitchFamily="18" charset="0"/>
                        </a:rPr>
                        <m:t>𝑆</m:t>
                      </m:r>
                    </m:e>
                    <m:sub>
                      <m:r>
                        <a:rPr lang="es-ES" sz="18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s-ES" sz="1800" b="0" i="1">
                          <a:latin typeface="Cambria Math" panose="02040503050406030204" pitchFamily="18" charset="0"/>
                        </a:rPr>
                        <m:t>=</m:t>
                      </m:r>
                    </m:sub>
                  </m:sSub>
                </m:oMath>
              </a14:m>
              <a:r>
                <a:rPr lang="es-CO" sz="1800">
                  <a:latin typeface="Symbol" panose="05050102010706020507" pitchFamily="18" charset="2"/>
                </a:rPr>
                <a:t>a*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b>
                      <m:r>
                        <a:rPr lang="es-E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s-CO" sz="1800">
                  <a:latin typeface="Symbol" panose="05050102010706020507" pitchFamily="18" charset="2"/>
                </a:rPr>
                <a:t>+(1-a)*(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8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E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s-E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s-E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  <m:r>
                    <a:rPr lang="es-ES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s-CO" sz="1100">
                <a:latin typeface="Symbol" panose="05050102010706020507" pitchFamily="18" charset="2"/>
              </a:endParaRP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7905749" y="4772025"/>
              <a:ext cx="2638425" cy="283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800" i="0">
                  <a:latin typeface="Cambria Math" panose="02040503050406030204" pitchFamily="18" charset="0"/>
                </a:rPr>
                <a:t>〖</a:t>
              </a:r>
              <a:r>
                <a:rPr lang="es-ES" sz="1800" b="0" i="0">
                  <a:latin typeface="Cambria Math" panose="02040503050406030204" pitchFamily="18" charset="0"/>
                </a:rPr>
                <a:t>1) 𝑆</a:t>
              </a:r>
              <a:r>
                <a:rPr lang="es-CO" sz="1800" b="0" i="0">
                  <a:latin typeface="Cambria Math" panose="02040503050406030204" pitchFamily="18" charset="0"/>
                </a:rPr>
                <a:t>〗_(</a:t>
              </a:r>
              <a:r>
                <a:rPr lang="es-ES" sz="1800" b="0" i="0">
                  <a:latin typeface="Cambria Math" panose="02040503050406030204" pitchFamily="18" charset="0"/>
                </a:rPr>
                <a:t>𝑡=</a:t>
              </a:r>
              <a:r>
                <a:rPr lang="es-CO" sz="1800" b="0" i="0">
                  <a:latin typeface="Cambria Math" panose="02040503050406030204" pitchFamily="18" charset="0"/>
                </a:rPr>
                <a:t>)</a:t>
              </a:r>
              <a:r>
                <a:rPr lang="es-CO" sz="1800">
                  <a:latin typeface="Symbol" panose="05050102010706020507" pitchFamily="18" charset="2"/>
                </a:rPr>
                <a:t>a*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s-CO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s-CO" sz="1800">
                  <a:latin typeface="Symbol" panose="05050102010706020507" pitchFamily="18" charset="2"/>
                </a:rPr>
                <a:t>+(1-a)*(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</a:t>
              </a:r>
              <a:r>
                <a:rPr lang="es-CO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s-CO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CO" sz="1100">
                <a:latin typeface="Symbol" panose="05050102010706020507" pitchFamily="18" charset="2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38100</xdr:rowOff>
    </xdr:from>
    <xdr:to>
      <xdr:col>14</xdr:col>
      <xdr:colOff>0</xdr:colOff>
      <xdr:row>19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20</xdr:row>
      <xdr:rowOff>114299</xdr:rowOff>
    </xdr:from>
    <xdr:to>
      <xdr:col>14</xdr:col>
      <xdr:colOff>85725</xdr:colOff>
      <xdr:row>29</xdr:row>
      <xdr:rowOff>142874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772150" y="4114799"/>
          <a:ext cx="6124575" cy="17430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400">
              <a:latin typeface="Times New Roman" charset="0"/>
              <a:ea typeface="Times New Roman" charset="0"/>
              <a:cs typeface="Times New Roman" charset="0"/>
            </a:rPr>
            <a:t>Se puede observar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 através del gráfico de demanda (dt) que, se tiene una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tendencia al alza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, también se evidencia que hay presencia de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estacionalidad con (L=6 Bimestres por año). </a:t>
          </a:r>
        </a:p>
        <a:p>
          <a:pPr algn="ctr"/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Para pronósticar la demanda de usuarios en este caso pueden utilizarse dos métodos RLM y Holt - Winters,</a:t>
          </a:r>
        </a:p>
        <a:p>
          <a:pPr algn="ctr"/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Dada la información el método más conveniente para pronósticar es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 RLM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, ya que no es limitado por el número de periodos mientras que Holt - Winters sí, ya que se desea rebasar la capacidad.</a:t>
          </a:r>
          <a:endParaRPr lang="es-ES_tradnl" sz="1400"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twoCellAnchor>
  <xdr:twoCellAnchor>
    <xdr:from>
      <xdr:col>16</xdr:col>
      <xdr:colOff>0</xdr:colOff>
      <xdr:row>86</xdr:row>
      <xdr:rowOff>0</xdr:rowOff>
    </xdr:from>
    <xdr:to>
      <xdr:col>19</xdr:col>
      <xdr:colOff>152400</xdr:colOff>
      <xdr:row>103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638175</xdr:colOff>
      <xdr:row>5</xdr:row>
      <xdr:rowOff>104775</xdr:rowOff>
    </xdr:from>
    <xdr:to>
      <xdr:col>32</xdr:col>
      <xdr:colOff>314325</xdr:colOff>
      <xdr:row>8</xdr:row>
      <xdr:rowOff>38100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043" b="60690"/>
        <a:stretch/>
      </xdr:blipFill>
      <xdr:spPr bwMode="auto">
        <a:xfrm>
          <a:off x="23536275" y="1190625"/>
          <a:ext cx="65341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676275</xdr:colOff>
      <xdr:row>78</xdr:row>
      <xdr:rowOff>28575</xdr:rowOff>
    </xdr:from>
    <xdr:to>
      <xdr:col>19</xdr:col>
      <xdr:colOff>1362075</xdr:colOff>
      <xdr:row>81</xdr:row>
      <xdr:rowOff>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043" b="60690"/>
        <a:stretch/>
      </xdr:blipFill>
      <xdr:spPr bwMode="auto">
        <a:xfrm>
          <a:off x="14011275" y="15497175"/>
          <a:ext cx="6534150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0.51587</cdr:x>
      <cdr:y>0.14497</cdr:y>
    </cdr:from>
    <cdr:to>
      <cdr:x>0.52063</cdr:x>
      <cdr:y>0.87574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737DCC5B-C301-E941-B440-829AF9F62544}"/>
            </a:ext>
          </a:extLst>
        </cdr:cNvPr>
        <cdr:cNvCxnSpPr/>
      </cdr:nvCxnSpPr>
      <cdr:spPr>
        <a:xfrm xmlns:a="http://schemas.openxmlformats.org/drawingml/2006/main">
          <a:off x="3095625" y="466725"/>
          <a:ext cx="28575" cy="2352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0.91958</cdr:x>
      <cdr:y>0.16371</cdr:y>
    </cdr:from>
    <cdr:to>
      <cdr:x>0.92434</cdr:x>
      <cdr:y>0.89448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5A0882CB-1DEE-D440-88E9-14B405C66F26}"/>
            </a:ext>
          </a:extLst>
        </cdr:cNvPr>
        <cdr:cNvCxnSpPr/>
      </cdr:nvCxnSpPr>
      <cdr:spPr>
        <a:xfrm xmlns:a="http://schemas.openxmlformats.org/drawingml/2006/main">
          <a:off x="5518150" y="527050"/>
          <a:ext cx="28575" cy="2352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0.38571</cdr:x>
      <cdr:y>0.21264</cdr:y>
    </cdr:from>
    <cdr:to>
      <cdr:x>0.38571</cdr:x>
      <cdr:y>0.87861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D5980D8A-4168-2F46-BB53-EE7CEC38F070}"/>
            </a:ext>
          </a:extLst>
        </cdr:cNvPr>
        <cdr:cNvCxnSpPr/>
      </cdr:nvCxnSpPr>
      <cdr:spPr>
        <a:xfrm xmlns:a="http://schemas.openxmlformats.org/drawingml/2006/main" flipH="1">
          <a:off x="2314545" y="704850"/>
          <a:ext cx="30" cy="220749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0.6418</cdr:x>
      <cdr:y>0.2136</cdr:y>
    </cdr:from>
    <cdr:to>
      <cdr:x>0.6418</cdr:x>
      <cdr:y>0.87957</cdr:y>
    </cdr:to>
    <cdr:cxnSp macro="">
      <cdr:nvCxnSpPr>
        <cdr:cNvPr id="5" name="Conector recto 4">
          <a:extLst xmlns:a="http://schemas.openxmlformats.org/drawingml/2006/main">
            <a:ext uri="{FF2B5EF4-FFF2-40B4-BE49-F238E27FC236}">
              <a16:creationId xmlns:a16="http://schemas.microsoft.com/office/drawing/2014/main" id="{48EFE368-C2FA-9F40-86DC-904418BBB2FB}"/>
            </a:ext>
          </a:extLst>
        </cdr:cNvPr>
        <cdr:cNvCxnSpPr/>
      </cdr:nvCxnSpPr>
      <cdr:spPr>
        <a:xfrm xmlns:a="http://schemas.openxmlformats.org/drawingml/2006/main" flipH="1">
          <a:off x="3851275" y="708025"/>
          <a:ext cx="30" cy="220749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2</xdr:row>
      <xdr:rowOff>66674</xdr:rowOff>
    </xdr:from>
    <xdr:to>
      <xdr:col>11</xdr:col>
      <xdr:colOff>257174</xdr:colOff>
      <xdr:row>20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581025</xdr:colOff>
      <xdr:row>0</xdr:row>
      <xdr:rowOff>200025</xdr:rowOff>
    </xdr:from>
    <xdr:to>
      <xdr:col>14</xdr:col>
      <xdr:colOff>203200</xdr:colOff>
      <xdr:row>19</xdr:row>
      <xdr:rowOff>53975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8963025" y="200025"/>
          <a:ext cx="1908175" cy="35496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400" b="0">
              <a:latin typeface="Times New Roman" charset="0"/>
              <a:ea typeface="Times New Roman" charset="0"/>
              <a:cs typeface="Times New Roman" charset="0"/>
            </a:rPr>
            <a:t>Debido</a:t>
          </a:r>
          <a:r>
            <a:rPr lang="es-ES_tradnl" sz="1400" b="0" baseline="0">
              <a:latin typeface="Times New Roman" charset="0"/>
              <a:ea typeface="Times New Roman" charset="0"/>
              <a:cs typeface="Times New Roman" charset="0"/>
            </a:rPr>
            <a:t> a que la serie es considerada no estacionaria (Tendencial), es pertinente realizar el pronóstico por medio del método de Holt o mejor conocido como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Suavizamiento Exponencial Doble.</a:t>
          </a:r>
          <a:endParaRPr lang="es-ES_tradnl" sz="1400" b="1"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11</xdr:col>
      <xdr:colOff>520700</xdr:colOff>
      <xdr:row>31</xdr:row>
      <xdr:rowOff>92075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4229100" y="4333875"/>
          <a:ext cx="5092700" cy="18256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400" b="0">
              <a:latin typeface="Times New Roman" charset="0"/>
              <a:ea typeface="Times New Roman" charset="0"/>
              <a:cs typeface="Times New Roman" charset="0"/>
            </a:rPr>
            <a:t>Se observa através de</a:t>
          </a:r>
          <a:r>
            <a:rPr lang="es-ES_tradnl" sz="1400" b="0" baseline="0">
              <a:latin typeface="Times New Roman" charset="0"/>
              <a:ea typeface="Times New Roman" charset="0"/>
              <a:cs typeface="Times New Roman" charset="0"/>
            </a:rPr>
            <a:t>l gráfico de la data (Demanda), que la serie de tiempo posee una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tendencia al alza</a:t>
          </a:r>
          <a:r>
            <a:rPr lang="es-ES_tradnl" sz="1400" b="0" baseline="0">
              <a:latin typeface="Times New Roman" charset="0"/>
              <a:ea typeface="Times New Roman" charset="0"/>
              <a:cs typeface="Times New Roman" charset="0"/>
            </a:rPr>
            <a:t>, sin embargo tiene cierta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variabilidad no predecible </a:t>
          </a:r>
          <a:r>
            <a:rPr lang="es-ES_tradnl" sz="1400" b="0" baseline="0">
              <a:latin typeface="Times New Roman" charset="0"/>
              <a:ea typeface="Times New Roman" charset="0"/>
              <a:cs typeface="Times New Roman" charset="0"/>
            </a:rPr>
            <a:t>. La serie además de ser no estacionaria, tampoco presenta estacionalidad pues no se observa algún patrón repetitivo en la data.</a:t>
          </a:r>
          <a:endParaRPr lang="es-ES_tradnl" sz="1400" b="0"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114299</xdr:rowOff>
    </xdr:from>
    <xdr:to>
      <xdr:col>12</xdr:col>
      <xdr:colOff>381000</xdr:colOff>
      <xdr:row>20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21</xdr:row>
      <xdr:rowOff>171450</xdr:rowOff>
    </xdr:from>
    <xdr:to>
      <xdr:col>8</xdr:col>
      <xdr:colOff>713468</xdr:colOff>
      <xdr:row>42</xdr:row>
      <xdr:rowOff>11793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038975" y="4829175"/>
          <a:ext cx="2342243" cy="40599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400">
              <a:latin typeface="Times New Roman" charset="0"/>
              <a:ea typeface="Times New Roman" charset="0"/>
              <a:cs typeface="Times New Roman" charset="0"/>
            </a:rPr>
            <a:t>Se logró observar con el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 gráfico de la serie que la demanda sigue un patron repetitivo cada cuatro meses es decir que </a:t>
          </a:r>
          <a:r>
            <a:rPr lang="es-ES_tradnl" sz="1400" b="0" baseline="0">
              <a:latin typeface="Times New Roman" charset="0"/>
              <a:ea typeface="Times New Roman" charset="0"/>
              <a:cs typeface="Times New Roman" charset="0"/>
            </a:rPr>
            <a:t>presenta una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estacionalidad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 de (L=4). Además también se evidencia una leve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tendencia al alza</a:t>
          </a:r>
          <a:r>
            <a:rPr lang="es-ES_tradnl" sz="1400" b="0" baseline="0">
              <a:latin typeface="Times New Roman" charset="0"/>
              <a:ea typeface="Times New Roman" charset="0"/>
              <a:cs typeface="Times New Roman" charset="0"/>
            </a:rPr>
            <a:t>, como se refleja en la línea de tendencia, lo</a:t>
          </a:r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 que quiere decir que la demanda incrementa trimestre tras trimestre.</a:t>
          </a:r>
        </a:p>
        <a:p>
          <a:pPr algn="ctr"/>
          <a:endParaRPr lang="es-ES_tradnl" sz="1400" baseline="0">
            <a:latin typeface="Times New Roman" charset="0"/>
            <a:ea typeface="Times New Roman" charset="0"/>
            <a:cs typeface="Times New Roman" charset="0"/>
          </a:endParaRPr>
        </a:p>
        <a:p>
          <a:pPr algn="ctr"/>
          <a:r>
            <a:rPr lang="es-ES_tradnl" sz="1400" baseline="0">
              <a:latin typeface="Times New Roman" charset="0"/>
              <a:ea typeface="Times New Roman" charset="0"/>
              <a:cs typeface="Times New Roman" charset="0"/>
            </a:rPr>
            <a:t>Para pronósticar esta serie es necesario utilizar el método de </a:t>
          </a:r>
          <a:r>
            <a:rPr lang="es-ES_tradnl" sz="1400" b="1" baseline="0">
              <a:latin typeface="Times New Roman" charset="0"/>
              <a:ea typeface="Times New Roman" charset="0"/>
              <a:cs typeface="Times New Roman" charset="0"/>
            </a:rPr>
            <a:t>Holt - Winters</a:t>
          </a:r>
        </a:p>
        <a:p>
          <a:endParaRPr lang="es-ES_tradnl" sz="1100"/>
        </a:p>
      </xdr:txBody>
    </xdr:sp>
    <xdr:clientData/>
  </xdr:twoCellAnchor>
  <xdr:twoCellAnchor>
    <xdr:from>
      <xdr:col>0</xdr:col>
      <xdr:colOff>542925</xdr:colOff>
      <xdr:row>87</xdr:row>
      <xdr:rowOff>28575</xdr:rowOff>
    </xdr:from>
    <xdr:to>
      <xdr:col>4</xdr:col>
      <xdr:colOff>1381125</xdr:colOff>
      <xdr:row>101</xdr:row>
      <xdr:rowOff>104775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1628775</xdr:colOff>
      <xdr:row>87</xdr:row>
      <xdr:rowOff>38100</xdr:rowOff>
    </xdr:from>
    <xdr:to>
      <xdr:col>10</xdr:col>
      <xdr:colOff>161925</xdr:colOff>
      <xdr:row>101</xdr:row>
      <xdr:rowOff>114300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4</xdr:col>
      <xdr:colOff>1543050</xdr:colOff>
      <xdr:row>118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104</xdr:row>
      <xdr:rowOff>0</xdr:rowOff>
    </xdr:from>
    <xdr:to>
      <xdr:col>11</xdr:col>
      <xdr:colOff>228600</xdr:colOff>
      <xdr:row>118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23</xdr:col>
      <xdr:colOff>180975</xdr:colOff>
      <xdr:row>6</xdr:row>
      <xdr:rowOff>38100</xdr:rowOff>
    </xdr:from>
    <xdr:ext cx="3235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20421600" y="1362075"/>
              <a:ext cx="3235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𝑪</m:t>
                        </m:r>
                      </m:e>
                      <m:sub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𝑻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100" b="1" i="1">
                            <a:latin typeface="Cambria Math" panose="02040503050406030204" pitchFamily="18" charset="0"/>
                          </a:rPr>
                          <m:t>𝑳</m:t>
                        </m:r>
                      </m:sub>
                    </m:sSub>
                  </m:oMath>
                </m:oMathPara>
              </a14:m>
              <a:endParaRPr lang="es-CO" sz="1100" b="1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20421600" y="1362075"/>
              <a:ext cx="3235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1" i="0">
                  <a:latin typeface="Cambria Math" panose="02040503050406030204" pitchFamily="18" charset="0"/>
                </a:rPr>
                <a:t>𝑪</a:t>
              </a:r>
              <a:r>
                <a:rPr lang="es-CO" sz="1100" b="1" i="0">
                  <a:latin typeface="Cambria Math" panose="02040503050406030204" pitchFamily="18" charset="0"/>
                </a:rPr>
                <a:t>_(</a:t>
              </a:r>
              <a:r>
                <a:rPr lang="es-ES" sz="1100" b="1" i="0">
                  <a:latin typeface="Cambria Math" panose="02040503050406030204" pitchFamily="18" charset="0"/>
                </a:rPr>
                <a:t>𝑻−𝑳</a:t>
              </a:r>
              <a:r>
                <a:rPr lang="es-CO" sz="1100" b="1" i="0">
                  <a:latin typeface="Cambria Math" panose="02040503050406030204" pitchFamily="18" charset="0"/>
                </a:rPr>
                <a:t>)</a:t>
              </a:r>
              <a:endParaRPr lang="es-CO" sz="1100" b="1"/>
            </a:p>
          </xdr:txBody>
        </xdr:sp>
      </mc:Fallback>
    </mc:AlternateContent>
    <xdr:clientData/>
  </xdr:oneCellAnchor>
  <xdr:oneCellAnchor>
    <xdr:from>
      <xdr:col>24</xdr:col>
      <xdr:colOff>276225</xdr:colOff>
      <xdr:row>12</xdr:row>
      <xdr:rowOff>47625</xdr:rowOff>
    </xdr:from>
    <xdr:ext cx="15164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21355050" y="2781300"/>
              <a:ext cx="1516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21355050" y="2781300"/>
              <a:ext cx="15164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𝑒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𝑡</a:t>
              </a:r>
              <a:endParaRPr lang="es-CO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13</xdr:row>
          <xdr:rowOff>9525</xdr:rowOff>
        </xdr:from>
        <xdr:to>
          <xdr:col>37</xdr:col>
          <xdr:colOff>247650</xdr:colOff>
          <xdr:row>15</xdr:row>
          <xdr:rowOff>104775</xdr:rowOff>
        </xdr:to>
        <xdr:sp macro="" textlink="">
          <xdr:nvSpPr>
            <xdr:cNvPr id="4107" name="Object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6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85725</xdr:colOff>
      <xdr:row>21</xdr:row>
      <xdr:rowOff>171450</xdr:rowOff>
    </xdr:from>
    <xdr:to>
      <xdr:col>12</xdr:col>
      <xdr:colOff>569282</xdr:colOff>
      <xdr:row>42</xdr:row>
      <xdr:rowOff>15674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9658350" y="4829175"/>
          <a:ext cx="2769557" cy="406379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_tradnl" sz="140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Se</a:t>
          </a:r>
          <a:r>
            <a:rPr lang="es-ES_tradnl" sz="14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 presenta el pronóstico de demanda, como se puede observar en el gráfico, el pronóstico sigue la tendencia y la estacionalidad que presenta la serie de tiempo, esto fue posible gracias al </a:t>
          </a:r>
          <a:r>
            <a:rPr lang="es-ES_tradnl" sz="1400" b="1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Modelo Holt-Winters.</a:t>
          </a:r>
        </a:p>
        <a:p>
          <a:pPr algn="ctr"/>
          <a:endParaRPr lang="es-ES_tradnl" sz="1400" baseline="0">
            <a:solidFill>
              <a:schemeClr val="tx1"/>
            </a:solidFill>
            <a:latin typeface="Times New Roman" charset="0"/>
            <a:ea typeface="Times New Roman" charset="0"/>
            <a:cs typeface="Times New Roman" charset="0"/>
          </a:endParaRPr>
        </a:p>
        <a:p>
          <a:pPr algn="ctr"/>
          <a:endParaRPr lang="es-ES_tradnl" sz="1400" baseline="0">
            <a:solidFill>
              <a:schemeClr val="tx1"/>
            </a:solidFill>
            <a:latin typeface="Times New Roman" charset="0"/>
            <a:ea typeface="Times New Roman" charset="0"/>
            <a:cs typeface="Times New Roman" charset="0"/>
          </a:endParaRPr>
        </a:p>
        <a:p>
          <a:pPr algn="ctr"/>
          <a:r>
            <a:rPr lang="es-ES_tradnl" sz="14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El pronóstico de demanda es el siguente:</a:t>
          </a:r>
        </a:p>
        <a:p>
          <a:pPr algn="ctr"/>
          <a:endParaRPr lang="es-ES_tradnl" sz="1400" baseline="0">
            <a:solidFill>
              <a:schemeClr val="tx1"/>
            </a:solidFill>
            <a:latin typeface="Times New Roman" charset="0"/>
            <a:ea typeface="Times New Roman" charset="0"/>
            <a:cs typeface="Times New Roman" charset="0"/>
          </a:endParaRPr>
        </a:p>
        <a:p>
          <a:pPr algn="ctr"/>
          <a:r>
            <a:rPr lang="es-ES_tradnl" sz="1400" b="1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mes 13:87,18</a:t>
          </a:r>
          <a:r>
            <a:rPr lang="es-CO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es-ES_tradnl" sz="1400" b="1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rPr>
            <a:t> mes 14: 326,31                            mes 15:224,83                               mes 16:68,47 </a:t>
          </a:r>
          <a:endParaRPr lang="es-ES_tradnl" sz="1400" b="1">
            <a:solidFill>
              <a:schemeClr val="tx1"/>
            </a:solidFill>
            <a:latin typeface="Times New Roman" charset="0"/>
            <a:ea typeface="Times New Roman" charset="0"/>
            <a:cs typeface="Times New Roman" charset="0"/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0.4417</cdr:x>
      <cdr:y>0.13054</cdr:y>
    </cdr:from>
    <cdr:to>
      <cdr:x>0.4475</cdr:x>
      <cdr:y>0.84234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7CD31A29-6535-B341-B522-6075D2418C7B}"/>
            </a:ext>
          </a:extLst>
        </cdr:cNvPr>
        <cdr:cNvCxnSpPr/>
      </cdr:nvCxnSpPr>
      <cdr:spPr>
        <a:xfrm xmlns:a="http://schemas.openxmlformats.org/drawingml/2006/main">
          <a:off x="2604249" y="498610"/>
          <a:ext cx="34197" cy="271873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0.28285</cdr:x>
      <cdr:y>0.13507</cdr:y>
    </cdr:from>
    <cdr:to>
      <cdr:x>0.28756</cdr:x>
      <cdr:y>0.84473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779B1742-61F8-2E41-A2E5-FE0108FDC48D}"/>
            </a:ext>
          </a:extLst>
        </cdr:cNvPr>
        <cdr:cNvCxnSpPr/>
      </cdr:nvCxnSpPr>
      <cdr:spPr>
        <a:xfrm xmlns:a="http://schemas.openxmlformats.org/drawingml/2006/main">
          <a:off x="1667686" y="515918"/>
          <a:ext cx="27770" cy="271056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7.xml" /><Relationship Id="rId1" Type="http://schemas.openxmlformats.org/officeDocument/2006/relationships/printerSettings" Target="../printerSettings/printerSettings1.bin" /><Relationship Id="rId4" Type="http://schemas.openxmlformats.org/officeDocument/2006/relationships/comments" Target="../comments1.xml" 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 /><Relationship Id="rId2" Type="http://schemas.openxmlformats.org/officeDocument/2006/relationships/vmlDrawing" Target="../drawings/vmlDrawing2.vml" /><Relationship Id="rId1" Type="http://schemas.openxmlformats.org/officeDocument/2006/relationships/drawing" Target="../drawings/drawing8.xml" /><Relationship Id="rId5" Type="http://schemas.openxmlformats.org/officeDocument/2006/relationships/comments" Target="../comments2.xml" /><Relationship Id="rId4" Type="http://schemas.openxmlformats.org/officeDocument/2006/relationships/image" Target="../media/image2.emf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C1" workbookViewId="0">
      <selection activeCell="A20" sqref="A20"/>
    </sheetView>
  </sheetViews>
  <sheetFormatPr defaultColWidth="10.7617187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249977111117893"/>
  </sheetPr>
  <dimension ref="A2:AW31"/>
  <sheetViews>
    <sheetView topLeftCell="AZ2" workbookViewId="0">
      <selection activeCell="BB33" sqref="BB33"/>
    </sheetView>
  </sheetViews>
  <sheetFormatPr defaultColWidth="10.76171875" defaultRowHeight="15" x14ac:dyDescent="0.2"/>
  <cols>
    <col min="19" max="19" width="17.62109375" bestFit="1" customWidth="1"/>
    <col min="28" max="28" width="17.62109375" bestFit="1" customWidth="1"/>
    <col min="37" max="37" width="17.62109375" bestFit="1" customWidth="1"/>
    <col min="46" max="46" width="17.62109375" bestFit="1" customWidth="1"/>
  </cols>
  <sheetData>
    <row r="2" spans="1:49" ht="15.75" thickBot="1" x14ac:dyDescent="0.25"/>
    <row r="3" spans="1:49" ht="15.75" thickBot="1" x14ac:dyDescent="0.25">
      <c r="A3" s="202" t="s">
        <v>0</v>
      </c>
      <c r="B3" s="203"/>
      <c r="Q3" s="199" t="s">
        <v>14</v>
      </c>
      <c r="R3" s="200"/>
      <c r="S3" s="200"/>
      <c r="T3" s="200"/>
      <c r="U3" s="200"/>
      <c r="V3" s="201"/>
      <c r="Z3" s="199" t="s">
        <v>17</v>
      </c>
      <c r="AA3" s="200"/>
      <c r="AB3" s="200"/>
      <c r="AC3" s="200"/>
      <c r="AD3" s="200"/>
      <c r="AE3" s="201"/>
      <c r="AI3" s="199" t="s">
        <v>18</v>
      </c>
      <c r="AJ3" s="200"/>
      <c r="AK3" s="200"/>
      <c r="AL3" s="200"/>
      <c r="AM3" s="200"/>
      <c r="AN3" s="201"/>
      <c r="AR3" s="199" t="s">
        <v>19</v>
      </c>
      <c r="AS3" s="200"/>
      <c r="AT3" s="200"/>
      <c r="AU3" s="200"/>
      <c r="AV3" s="200"/>
      <c r="AW3" s="201"/>
    </row>
    <row r="4" spans="1:49" ht="15.75" thickBot="1" x14ac:dyDescent="0.25"/>
    <row r="5" spans="1:49" ht="15.75" thickBot="1" x14ac:dyDescent="0.25">
      <c r="A5" s="2" t="s">
        <v>2</v>
      </c>
      <c r="B5" s="1" t="s">
        <v>1</v>
      </c>
      <c r="Q5" s="21" t="s">
        <v>2</v>
      </c>
      <c r="R5" s="21" t="s">
        <v>1</v>
      </c>
      <c r="S5" s="21" t="s">
        <v>15</v>
      </c>
      <c r="T5" s="21" t="s">
        <v>9</v>
      </c>
      <c r="U5" s="21" t="s">
        <v>10</v>
      </c>
      <c r="V5" s="21" t="s">
        <v>11</v>
      </c>
      <c r="Z5" s="21" t="s">
        <v>2</v>
      </c>
      <c r="AA5" s="21" t="s">
        <v>1</v>
      </c>
      <c r="AB5" s="21" t="s">
        <v>15</v>
      </c>
      <c r="AC5" s="21" t="s">
        <v>9</v>
      </c>
      <c r="AD5" s="21" t="s">
        <v>10</v>
      </c>
      <c r="AE5" s="21" t="s">
        <v>11</v>
      </c>
      <c r="AI5" s="21" t="s">
        <v>2</v>
      </c>
      <c r="AJ5" s="21" t="s">
        <v>1</v>
      </c>
      <c r="AK5" s="21" t="s">
        <v>15</v>
      </c>
      <c r="AL5" s="21" t="s">
        <v>9</v>
      </c>
      <c r="AM5" s="21" t="s">
        <v>10</v>
      </c>
      <c r="AN5" s="21" t="s">
        <v>11</v>
      </c>
      <c r="AR5" s="21" t="s">
        <v>2</v>
      </c>
      <c r="AS5" s="21" t="s">
        <v>1</v>
      </c>
      <c r="AT5" s="21" t="s">
        <v>15</v>
      </c>
      <c r="AU5" s="21" t="s">
        <v>9</v>
      </c>
      <c r="AV5" s="21" t="s">
        <v>10</v>
      </c>
      <c r="AW5" s="21" t="s">
        <v>11</v>
      </c>
    </row>
    <row r="6" spans="1:49" x14ac:dyDescent="0.2">
      <c r="A6" s="4">
        <v>1</v>
      </c>
      <c r="B6" s="3">
        <v>161</v>
      </c>
      <c r="Q6" s="18">
        <v>1</v>
      </c>
      <c r="R6" s="18">
        <v>161</v>
      </c>
      <c r="S6" s="27"/>
      <c r="T6" s="27"/>
      <c r="U6" s="27"/>
      <c r="V6" s="27"/>
      <c r="Z6" s="18">
        <v>1</v>
      </c>
      <c r="AA6" s="18">
        <v>161</v>
      </c>
      <c r="AB6" s="27"/>
      <c r="AC6" s="27"/>
      <c r="AD6" s="27"/>
      <c r="AE6" s="27"/>
      <c r="AI6" s="18">
        <v>1</v>
      </c>
      <c r="AJ6" s="18">
        <v>161</v>
      </c>
      <c r="AK6" s="27"/>
      <c r="AL6" s="27"/>
      <c r="AM6" s="27"/>
      <c r="AN6" s="27"/>
      <c r="AR6" s="18">
        <v>1</v>
      </c>
      <c r="AS6" s="18">
        <v>161</v>
      </c>
      <c r="AT6" s="27"/>
      <c r="AU6" s="27"/>
      <c r="AV6" s="27"/>
      <c r="AW6" s="27"/>
    </row>
    <row r="7" spans="1:49" x14ac:dyDescent="0.2">
      <c r="A7" s="6">
        <v>2</v>
      </c>
      <c r="B7" s="5">
        <v>165</v>
      </c>
      <c r="Q7" s="18">
        <v>2</v>
      </c>
      <c r="R7" s="18">
        <v>165</v>
      </c>
      <c r="S7" s="27"/>
      <c r="T7" s="27"/>
      <c r="U7" s="27"/>
      <c r="V7" s="27"/>
      <c r="Z7" s="18">
        <v>2</v>
      </c>
      <c r="AA7" s="18">
        <v>165</v>
      </c>
      <c r="AB7" s="27"/>
      <c r="AC7" s="27"/>
      <c r="AD7" s="27"/>
      <c r="AE7" s="27"/>
      <c r="AI7" s="18">
        <v>2</v>
      </c>
      <c r="AJ7" s="18">
        <v>165</v>
      </c>
      <c r="AK7" s="27"/>
      <c r="AL7" s="27"/>
      <c r="AM7" s="27"/>
      <c r="AN7" s="27"/>
      <c r="AR7" s="18">
        <v>2</v>
      </c>
      <c r="AS7" s="18">
        <v>165</v>
      </c>
      <c r="AT7" s="27"/>
      <c r="AU7" s="27"/>
      <c r="AV7" s="27"/>
      <c r="AW7" s="27"/>
    </row>
    <row r="8" spans="1:49" x14ac:dyDescent="0.2">
      <c r="A8" s="6">
        <v>3</v>
      </c>
      <c r="B8" s="5">
        <v>158</v>
      </c>
      <c r="Q8" s="18">
        <v>3</v>
      </c>
      <c r="R8" s="18">
        <v>158</v>
      </c>
      <c r="S8" s="15">
        <f>AVERAGE(R6:R7)</f>
        <v>163</v>
      </c>
      <c r="T8" s="15">
        <f>R8-S8</f>
        <v>-5</v>
      </c>
      <c r="U8" s="15">
        <f>ABS(T8:T25)</f>
        <v>5</v>
      </c>
      <c r="V8" s="15">
        <f>T8^2</f>
        <v>25</v>
      </c>
      <c r="Z8" s="18">
        <v>3</v>
      </c>
      <c r="AA8" s="18">
        <v>158</v>
      </c>
      <c r="AB8" s="27"/>
      <c r="AC8" s="27"/>
      <c r="AD8" s="27"/>
      <c r="AE8" s="27"/>
      <c r="AI8" s="18">
        <v>3</v>
      </c>
      <c r="AJ8" s="18">
        <v>158</v>
      </c>
      <c r="AK8" s="27"/>
      <c r="AL8" s="27"/>
      <c r="AM8" s="27"/>
      <c r="AN8" s="27"/>
      <c r="AR8" s="18">
        <v>3</v>
      </c>
      <c r="AS8" s="18">
        <v>158</v>
      </c>
      <c r="AT8" s="27"/>
      <c r="AU8" s="27"/>
      <c r="AV8" s="27"/>
      <c r="AW8" s="27"/>
    </row>
    <row r="9" spans="1:49" x14ac:dyDescent="0.2">
      <c r="A9" s="6">
        <v>4</v>
      </c>
      <c r="B9" s="5">
        <v>158</v>
      </c>
      <c r="Q9" s="18">
        <v>4</v>
      </c>
      <c r="R9" s="18">
        <v>158</v>
      </c>
      <c r="S9" s="15">
        <f t="shared" ref="S9:S26" si="0">AVERAGE(R7:R8)</f>
        <v>161.5</v>
      </c>
      <c r="T9" s="15">
        <f t="shared" ref="T9:T25" si="1">R9-S9</f>
        <v>-3.5</v>
      </c>
      <c r="U9" s="15">
        <f t="shared" ref="U9:U25" si="2">ABS(T9:T26)</f>
        <v>3.5</v>
      </c>
      <c r="V9" s="15">
        <f t="shared" ref="V9:V25" si="3">T9^2</f>
        <v>12.25</v>
      </c>
      <c r="Z9" s="18">
        <v>4</v>
      </c>
      <c r="AA9" s="18">
        <v>158</v>
      </c>
      <c r="AB9" s="15">
        <f>AVERAGE(AA6:AA8)</f>
        <v>161.33333333333334</v>
      </c>
      <c r="AC9" s="15">
        <f>AA9-AB9</f>
        <v>-3.3333333333333428</v>
      </c>
      <c r="AD9" s="15">
        <f>ABS(AC9)</f>
        <v>3.3333333333333428</v>
      </c>
      <c r="AE9" s="15">
        <f>AC9^2</f>
        <v>11.111111111111175</v>
      </c>
      <c r="AI9" s="18">
        <v>4</v>
      </c>
      <c r="AJ9" s="18">
        <v>158</v>
      </c>
      <c r="AK9" s="27"/>
      <c r="AL9" s="27"/>
      <c r="AM9" s="27"/>
      <c r="AN9" s="27"/>
      <c r="AR9" s="18">
        <v>4</v>
      </c>
      <c r="AS9" s="18">
        <v>158</v>
      </c>
      <c r="AT9" s="27"/>
      <c r="AU9" s="27"/>
      <c r="AV9" s="27"/>
      <c r="AW9" s="27"/>
    </row>
    <row r="10" spans="1:49" x14ac:dyDescent="0.2">
      <c r="A10" s="6">
        <v>5</v>
      </c>
      <c r="B10" s="5">
        <v>164</v>
      </c>
      <c r="Q10" s="18">
        <v>5</v>
      </c>
      <c r="R10" s="18">
        <v>164</v>
      </c>
      <c r="S10" s="15">
        <f t="shared" si="0"/>
        <v>158</v>
      </c>
      <c r="T10" s="15">
        <f t="shared" si="1"/>
        <v>6</v>
      </c>
      <c r="U10" s="15">
        <f t="shared" si="2"/>
        <v>6</v>
      </c>
      <c r="V10" s="15">
        <f t="shared" si="3"/>
        <v>36</v>
      </c>
      <c r="Z10" s="18">
        <v>5</v>
      </c>
      <c r="AA10" s="18">
        <v>164</v>
      </c>
      <c r="AB10" s="15">
        <f t="shared" ref="AB10:AB26" si="4">AVERAGE(AA7:AA9)</f>
        <v>160.33333333333334</v>
      </c>
      <c r="AC10" s="15">
        <f t="shared" ref="AC10:AC25" si="5">AA10-AB10</f>
        <v>3.6666666666666572</v>
      </c>
      <c r="AD10" s="15">
        <f t="shared" ref="AD10:AD25" si="6">ABS(AC10)</f>
        <v>3.6666666666666572</v>
      </c>
      <c r="AE10" s="15">
        <f t="shared" ref="AE10:AE25" si="7">AC10^2</f>
        <v>13.444444444444375</v>
      </c>
      <c r="AI10" s="18">
        <v>5</v>
      </c>
      <c r="AJ10" s="18">
        <v>164</v>
      </c>
      <c r="AK10" s="15">
        <f>AVERAGE(AJ6:AJ9)</f>
        <v>160.5</v>
      </c>
      <c r="AL10" s="15">
        <f>AJ10-AK10</f>
        <v>3.5</v>
      </c>
      <c r="AM10" s="15">
        <f>ABS(AL10)</f>
        <v>3.5</v>
      </c>
      <c r="AN10" s="15">
        <f>AL10^2</f>
        <v>12.25</v>
      </c>
      <c r="AR10" s="18">
        <v>5</v>
      </c>
      <c r="AS10" s="18">
        <v>164</v>
      </c>
      <c r="AT10" s="27"/>
      <c r="AU10" s="27"/>
      <c r="AV10" s="27"/>
      <c r="AW10" s="27"/>
    </row>
    <row r="11" spans="1:49" x14ac:dyDescent="0.2">
      <c r="A11" s="6">
        <v>6</v>
      </c>
      <c r="B11" s="5">
        <v>152</v>
      </c>
      <c r="Q11" s="18">
        <v>6</v>
      </c>
      <c r="R11" s="18">
        <v>152</v>
      </c>
      <c r="S11" s="15">
        <f t="shared" si="0"/>
        <v>161</v>
      </c>
      <c r="T11" s="15">
        <f t="shared" si="1"/>
        <v>-9</v>
      </c>
      <c r="U11" s="15">
        <f t="shared" si="2"/>
        <v>9</v>
      </c>
      <c r="V11" s="15">
        <f t="shared" si="3"/>
        <v>81</v>
      </c>
      <c r="Z11" s="18">
        <v>6</v>
      </c>
      <c r="AA11" s="18">
        <v>152</v>
      </c>
      <c r="AB11" s="15">
        <f t="shared" si="4"/>
        <v>160</v>
      </c>
      <c r="AC11" s="15">
        <f t="shared" si="5"/>
        <v>-8</v>
      </c>
      <c r="AD11" s="15">
        <f t="shared" si="6"/>
        <v>8</v>
      </c>
      <c r="AE11" s="15">
        <f t="shared" si="7"/>
        <v>64</v>
      </c>
      <c r="AI11" s="18">
        <v>6</v>
      </c>
      <c r="AJ11" s="18">
        <v>152</v>
      </c>
      <c r="AK11" s="15">
        <f t="shared" ref="AK11:AK26" si="8">AVERAGE(AJ7:AJ10)</f>
        <v>161.25</v>
      </c>
      <c r="AL11" s="15">
        <f t="shared" ref="AL11:AL25" si="9">AJ11-AK11</f>
        <v>-9.25</v>
      </c>
      <c r="AM11" s="15">
        <f t="shared" ref="AM11:AM25" si="10">ABS(AL11)</f>
        <v>9.25</v>
      </c>
      <c r="AN11" s="15">
        <f t="shared" ref="AN11:AN25" si="11">AL11^2</f>
        <v>85.5625</v>
      </c>
      <c r="AR11" s="18">
        <v>6</v>
      </c>
      <c r="AS11" s="18">
        <v>152</v>
      </c>
      <c r="AT11" s="15">
        <f>AVERAGE(AS6:AS10)</f>
        <v>161.19999999999999</v>
      </c>
      <c r="AU11" s="15">
        <f>AS11-AT11</f>
        <v>-9.1999999999999886</v>
      </c>
      <c r="AV11" s="15">
        <f>ABS(AU11)</f>
        <v>9.1999999999999886</v>
      </c>
      <c r="AW11" s="15">
        <f>AU11^2</f>
        <v>84.639999999999787</v>
      </c>
    </row>
    <row r="12" spans="1:49" x14ac:dyDescent="0.2">
      <c r="A12" s="6">
        <v>7</v>
      </c>
      <c r="B12" s="5">
        <v>153</v>
      </c>
      <c r="Q12" s="18">
        <v>7</v>
      </c>
      <c r="R12" s="18">
        <v>153</v>
      </c>
      <c r="S12" s="15">
        <f t="shared" si="0"/>
        <v>158</v>
      </c>
      <c r="T12" s="15">
        <f t="shared" si="1"/>
        <v>-5</v>
      </c>
      <c r="U12" s="15">
        <f t="shared" si="2"/>
        <v>5</v>
      </c>
      <c r="V12" s="15">
        <f t="shared" si="3"/>
        <v>25</v>
      </c>
      <c r="Z12" s="18">
        <v>7</v>
      </c>
      <c r="AA12" s="18">
        <v>153</v>
      </c>
      <c r="AB12" s="15">
        <f t="shared" si="4"/>
        <v>158</v>
      </c>
      <c r="AC12" s="15">
        <f t="shared" si="5"/>
        <v>-5</v>
      </c>
      <c r="AD12" s="15">
        <f t="shared" si="6"/>
        <v>5</v>
      </c>
      <c r="AE12" s="15">
        <f t="shared" si="7"/>
        <v>25</v>
      </c>
      <c r="AI12" s="18">
        <v>7</v>
      </c>
      <c r="AJ12" s="18">
        <v>153</v>
      </c>
      <c r="AK12" s="15">
        <f t="shared" si="8"/>
        <v>158</v>
      </c>
      <c r="AL12" s="15">
        <f t="shared" si="9"/>
        <v>-5</v>
      </c>
      <c r="AM12" s="15">
        <f t="shared" si="10"/>
        <v>5</v>
      </c>
      <c r="AN12" s="15">
        <f t="shared" si="11"/>
        <v>25</v>
      </c>
      <c r="AR12" s="18">
        <v>7</v>
      </c>
      <c r="AS12" s="18">
        <v>153</v>
      </c>
      <c r="AT12" s="15">
        <f t="shared" ref="AT12:AT26" si="12">AVERAGE(AS7:AS11)</f>
        <v>159.4</v>
      </c>
      <c r="AU12" s="15">
        <f t="shared" ref="AU12:AU25" si="13">AS12-AT12</f>
        <v>-6.4000000000000057</v>
      </c>
      <c r="AV12" s="15">
        <f t="shared" ref="AV12:AV25" si="14">ABS(AU12)</f>
        <v>6.4000000000000057</v>
      </c>
      <c r="AW12" s="15">
        <f t="shared" ref="AW12:AW25" si="15">AU12^2</f>
        <v>40.960000000000072</v>
      </c>
    </row>
    <row r="13" spans="1:49" x14ac:dyDescent="0.2">
      <c r="A13" s="6">
        <v>8</v>
      </c>
      <c r="B13" s="5">
        <v>155</v>
      </c>
      <c r="Q13" s="18">
        <v>8</v>
      </c>
      <c r="R13" s="18">
        <v>155</v>
      </c>
      <c r="S13" s="15">
        <f t="shared" si="0"/>
        <v>152.5</v>
      </c>
      <c r="T13" s="15">
        <f t="shared" si="1"/>
        <v>2.5</v>
      </c>
      <c r="U13" s="15">
        <f t="shared" si="2"/>
        <v>2.5</v>
      </c>
      <c r="V13" s="15">
        <f t="shared" si="3"/>
        <v>6.25</v>
      </c>
      <c r="Z13" s="18">
        <v>8</v>
      </c>
      <c r="AA13" s="18">
        <v>155</v>
      </c>
      <c r="AB13" s="15">
        <f t="shared" si="4"/>
        <v>156.33333333333334</v>
      </c>
      <c r="AC13" s="15">
        <f t="shared" si="5"/>
        <v>-1.3333333333333428</v>
      </c>
      <c r="AD13" s="15">
        <f t="shared" si="6"/>
        <v>1.3333333333333428</v>
      </c>
      <c r="AE13" s="15">
        <f t="shared" si="7"/>
        <v>1.777777777777803</v>
      </c>
      <c r="AI13" s="18">
        <v>8</v>
      </c>
      <c r="AJ13" s="18">
        <v>155</v>
      </c>
      <c r="AK13" s="15">
        <f t="shared" si="8"/>
        <v>156.75</v>
      </c>
      <c r="AL13" s="15">
        <f t="shared" si="9"/>
        <v>-1.75</v>
      </c>
      <c r="AM13" s="15">
        <f t="shared" si="10"/>
        <v>1.75</v>
      </c>
      <c r="AN13" s="15">
        <f t="shared" si="11"/>
        <v>3.0625</v>
      </c>
      <c r="AR13" s="18">
        <v>8</v>
      </c>
      <c r="AS13" s="18">
        <v>155</v>
      </c>
      <c r="AT13" s="15">
        <f t="shared" si="12"/>
        <v>157</v>
      </c>
      <c r="AU13" s="15">
        <f t="shared" si="13"/>
        <v>-2</v>
      </c>
      <c r="AV13" s="15">
        <f t="shared" si="14"/>
        <v>2</v>
      </c>
      <c r="AW13" s="15">
        <f t="shared" si="15"/>
        <v>4</v>
      </c>
    </row>
    <row r="14" spans="1:49" x14ac:dyDescent="0.2">
      <c r="A14" s="6">
        <v>9</v>
      </c>
      <c r="B14" s="5">
        <v>163</v>
      </c>
      <c r="Q14" s="18">
        <v>9</v>
      </c>
      <c r="R14" s="18">
        <v>163</v>
      </c>
      <c r="S14" s="15">
        <f t="shared" si="0"/>
        <v>154</v>
      </c>
      <c r="T14" s="15">
        <f t="shared" si="1"/>
        <v>9</v>
      </c>
      <c r="U14" s="15">
        <f t="shared" si="2"/>
        <v>9</v>
      </c>
      <c r="V14" s="15">
        <f t="shared" si="3"/>
        <v>81</v>
      </c>
      <c r="Z14" s="18">
        <v>9</v>
      </c>
      <c r="AA14" s="18">
        <v>163</v>
      </c>
      <c r="AB14" s="15">
        <f t="shared" si="4"/>
        <v>153.33333333333334</v>
      </c>
      <c r="AC14" s="15">
        <f t="shared" si="5"/>
        <v>9.6666666666666572</v>
      </c>
      <c r="AD14" s="15">
        <f t="shared" si="6"/>
        <v>9.6666666666666572</v>
      </c>
      <c r="AE14" s="15">
        <f t="shared" si="7"/>
        <v>93.444444444444258</v>
      </c>
      <c r="AI14" s="18">
        <v>9</v>
      </c>
      <c r="AJ14" s="18">
        <v>163</v>
      </c>
      <c r="AK14" s="15">
        <f t="shared" si="8"/>
        <v>156</v>
      </c>
      <c r="AL14" s="15">
        <f t="shared" si="9"/>
        <v>7</v>
      </c>
      <c r="AM14" s="15">
        <f t="shared" si="10"/>
        <v>7</v>
      </c>
      <c r="AN14" s="15">
        <f t="shared" si="11"/>
        <v>49</v>
      </c>
      <c r="AR14" s="18">
        <v>9</v>
      </c>
      <c r="AS14" s="18">
        <v>163</v>
      </c>
      <c r="AT14" s="15">
        <f t="shared" si="12"/>
        <v>156.4</v>
      </c>
      <c r="AU14" s="15">
        <f t="shared" si="13"/>
        <v>6.5999999999999943</v>
      </c>
      <c r="AV14" s="15">
        <f t="shared" si="14"/>
        <v>6.5999999999999943</v>
      </c>
      <c r="AW14" s="15">
        <f t="shared" si="15"/>
        <v>43.559999999999924</v>
      </c>
    </row>
    <row r="15" spans="1:49" x14ac:dyDescent="0.2">
      <c r="A15" s="6">
        <v>10</v>
      </c>
      <c r="B15" s="5">
        <v>159</v>
      </c>
      <c r="Q15" s="18">
        <v>10</v>
      </c>
      <c r="R15" s="18">
        <v>159</v>
      </c>
      <c r="S15" s="15">
        <f t="shared" si="0"/>
        <v>159</v>
      </c>
      <c r="T15" s="15">
        <f t="shared" si="1"/>
        <v>0</v>
      </c>
      <c r="U15" s="15">
        <f t="shared" si="2"/>
        <v>0</v>
      </c>
      <c r="V15" s="15">
        <f t="shared" si="3"/>
        <v>0</v>
      </c>
      <c r="Z15" s="18">
        <v>10</v>
      </c>
      <c r="AA15" s="18">
        <v>159</v>
      </c>
      <c r="AB15" s="15">
        <f t="shared" si="4"/>
        <v>157</v>
      </c>
      <c r="AC15" s="15">
        <f t="shared" si="5"/>
        <v>2</v>
      </c>
      <c r="AD15" s="15">
        <f t="shared" si="6"/>
        <v>2</v>
      </c>
      <c r="AE15" s="15">
        <f t="shared" si="7"/>
        <v>4</v>
      </c>
      <c r="AI15" s="18">
        <v>10</v>
      </c>
      <c r="AJ15" s="18">
        <v>159</v>
      </c>
      <c r="AK15" s="15">
        <f t="shared" si="8"/>
        <v>155.75</v>
      </c>
      <c r="AL15" s="15">
        <f t="shared" si="9"/>
        <v>3.25</v>
      </c>
      <c r="AM15" s="15">
        <f t="shared" si="10"/>
        <v>3.25</v>
      </c>
      <c r="AN15" s="15">
        <f t="shared" si="11"/>
        <v>10.5625</v>
      </c>
      <c r="AR15" s="18">
        <v>10</v>
      </c>
      <c r="AS15" s="18">
        <v>159</v>
      </c>
      <c r="AT15" s="15">
        <f t="shared" si="12"/>
        <v>157.4</v>
      </c>
      <c r="AU15" s="15">
        <f t="shared" si="13"/>
        <v>1.5999999999999943</v>
      </c>
      <c r="AV15" s="15">
        <f t="shared" si="14"/>
        <v>1.5999999999999943</v>
      </c>
      <c r="AW15" s="15">
        <f t="shared" si="15"/>
        <v>2.5599999999999818</v>
      </c>
    </row>
    <row r="16" spans="1:49" x14ac:dyDescent="0.2">
      <c r="A16" s="6">
        <v>11</v>
      </c>
      <c r="B16" s="5">
        <v>163</v>
      </c>
      <c r="Q16" s="18">
        <v>11</v>
      </c>
      <c r="R16" s="18">
        <v>163</v>
      </c>
      <c r="S16" s="15">
        <f t="shared" si="0"/>
        <v>161</v>
      </c>
      <c r="T16" s="15">
        <f t="shared" si="1"/>
        <v>2</v>
      </c>
      <c r="U16" s="15">
        <f t="shared" si="2"/>
        <v>2</v>
      </c>
      <c r="V16" s="15">
        <f t="shared" si="3"/>
        <v>4</v>
      </c>
      <c r="Z16" s="18">
        <v>11</v>
      </c>
      <c r="AA16" s="18">
        <v>163</v>
      </c>
      <c r="AB16" s="15">
        <f t="shared" si="4"/>
        <v>159</v>
      </c>
      <c r="AC16" s="15">
        <f t="shared" si="5"/>
        <v>4</v>
      </c>
      <c r="AD16" s="15">
        <f t="shared" si="6"/>
        <v>4</v>
      </c>
      <c r="AE16" s="15">
        <f t="shared" si="7"/>
        <v>16</v>
      </c>
      <c r="AI16" s="18">
        <v>11</v>
      </c>
      <c r="AJ16" s="18">
        <v>163</v>
      </c>
      <c r="AK16" s="15">
        <f t="shared" si="8"/>
        <v>157.5</v>
      </c>
      <c r="AL16" s="15">
        <f t="shared" si="9"/>
        <v>5.5</v>
      </c>
      <c r="AM16" s="15">
        <f t="shared" si="10"/>
        <v>5.5</v>
      </c>
      <c r="AN16" s="15">
        <f t="shared" si="11"/>
        <v>30.25</v>
      </c>
      <c r="AR16" s="18">
        <v>11</v>
      </c>
      <c r="AS16" s="18">
        <v>163</v>
      </c>
      <c r="AT16" s="15">
        <f t="shared" si="12"/>
        <v>156.4</v>
      </c>
      <c r="AU16" s="15">
        <f t="shared" si="13"/>
        <v>6.5999999999999943</v>
      </c>
      <c r="AV16" s="15">
        <f t="shared" si="14"/>
        <v>6.5999999999999943</v>
      </c>
      <c r="AW16" s="15">
        <f t="shared" si="15"/>
        <v>43.559999999999924</v>
      </c>
    </row>
    <row r="17" spans="1:49" x14ac:dyDescent="0.2">
      <c r="A17" s="6">
        <v>12</v>
      </c>
      <c r="B17" s="5">
        <v>160</v>
      </c>
      <c r="Q17" s="18">
        <v>12</v>
      </c>
      <c r="R17" s="18">
        <v>160</v>
      </c>
      <c r="S17" s="15">
        <f t="shared" si="0"/>
        <v>161</v>
      </c>
      <c r="T17" s="15">
        <f t="shared" si="1"/>
        <v>-1</v>
      </c>
      <c r="U17" s="15">
        <f t="shared" si="2"/>
        <v>1</v>
      </c>
      <c r="V17" s="15">
        <f t="shared" si="3"/>
        <v>1</v>
      </c>
      <c r="Z17" s="18">
        <v>12</v>
      </c>
      <c r="AA17" s="18">
        <v>160</v>
      </c>
      <c r="AB17" s="15">
        <f t="shared" si="4"/>
        <v>161.66666666666666</v>
      </c>
      <c r="AC17" s="15">
        <f t="shared" si="5"/>
        <v>-1.6666666666666572</v>
      </c>
      <c r="AD17" s="15">
        <f t="shared" si="6"/>
        <v>1.6666666666666572</v>
      </c>
      <c r="AE17" s="15">
        <f t="shared" si="7"/>
        <v>2.7777777777777461</v>
      </c>
      <c r="AI17" s="18">
        <v>12</v>
      </c>
      <c r="AJ17" s="18">
        <v>160</v>
      </c>
      <c r="AK17" s="15">
        <f t="shared" si="8"/>
        <v>160</v>
      </c>
      <c r="AL17" s="15">
        <f t="shared" si="9"/>
        <v>0</v>
      </c>
      <c r="AM17" s="15">
        <f t="shared" si="10"/>
        <v>0</v>
      </c>
      <c r="AN17" s="15">
        <f t="shared" si="11"/>
        <v>0</v>
      </c>
      <c r="AR17" s="18">
        <v>12</v>
      </c>
      <c r="AS17" s="18">
        <v>160</v>
      </c>
      <c r="AT17" s="15">
        <f t="shared" si="12"/>
        <v>158.6</v>
      </c>
      <c r="AU17" s="15">
        <f t="shared" si="13"/>
        <v>1.4000000000000057</v>
      </c>
      <c r="AV17" s="15">
        <f t="shared" si="14"/>
        <v>1.4000000000000057</v>
      </c>
      <c r="AW17" s="15">
        <f t="shared" si="15"/>
        <v>1.960000000000016</v>
      </c>
    </row>
    <row r="18" spans="1:49" x14ac:dyDescent="0.2">
      <c r="A18" s="6">
        <v>13</v>
      </c>
      <c r="B18" s="5">
        <v>160</v>
      </c>
      <c r="Q18" s="18">
        <v>13</v>
      </c>
      <c r="R18" s="18">
        <v>160</v>
      </c>
      <c r="S18" s="15">
        <f t="shared" si="0"/>
        <v>161.5</v>
      </c>
      <c r="T18" s="15">
        <f t="shared" si="1"/>
        <v>-1.5</v>
      </c>
      <c r="U18" s="15">
        <f t="shared" si="2"/>
        <v>1.5</v>
      </c>
      <c r="V18" s="15">
        <f t="shared" si="3"/>
        <v>2.25</v>
      </c>
      <c r="Z18" s="18">
        <v>13</v>
      </c>
      <c r="AA18" s="18">
        <v>160</v>
      </c>
      <c r="AB18" s="15">
        <f t="shared" si="4"/>
        <v>160.66666666666666</v>
      </c>
      <c r="AC18" s="15">
        <f t="shared" si="5"/>
        <v>-0.66666666666665719</v>
      </c>
      <c r="AD18" s="15">
        <f t="shared" si="6"/>
        <v>0.66666666666665719</v>
      </c>
      <c r="AE18" s="15">
        <f t="shared" si="7"/>
        <v>0.44444444444443182</v>
      </c>
      <c r="AI18" s="18">
        <v>13</v>
      </c>
      <c r="AJ18" s="18">
        <v>160</v>
      </c>
      <c r="AK18" s="15">
        <f t="shared" si="8"/>
        <v>161.25</v>
      </c>
      <c r="AL18" s="15">
        <f t="shared" si="9"/>
        <v>-1.25</v>
      </c>
      <c r="AM18" s="15">
        <f t="shared" si="10"/>
        <v>1.25</v>
      </c>
      <c r="AN18" s="15">
        <f t="shared" si="11"/>
        <v>1.5625</v>
      </c>
      <c r="AR18" s="18">
        <v>13</v>
      </c>
      <c r="AS18" s="18">
        <v>160</v>
      </c>
      <c r="AT18" s="15">
        <f t="shared" si="12"/>
        <v>160</v>
      </c>
      <c r="AU18" s="15">
        <f t="shared" si="13"/>
        <v>0</v>
      </c>
      <c r="AV18" s="15">
        <f t="shared" si="14"/>
        <v>0</v>
      </c>
      <c r="AW18" s="15">
        <f t="shared" si="15"/>
        <v>0</v>
      </c>
    </row>
    <row r="19" spans="1:49" x14ac:dyDescent="0.2">
      <c r="A19" s="6">
        <v>14</v>
      </c>
      <c r="B19" s="5">
        <v>158</v>
      </c>
      <c r="Q19" s="18">
        <v>14</v>
      </c>
      <c r="R19" s="18">
        <v>158</v>
      </c>
      <c r="S19" s="15">
        <f t="shared" si="0"/>
        <v>160</v>
      </c>
      <c r="T19" s="15">
        <f t="shared" si="1"/>
        <v>-2</v>
      </c>
      <c r="U19" s="15">
        <f t="shared" si="2"/>
        <v>2</v>
      </c>
      <c r="V19" s="15">
        <f t="shared" si="3"/>
        <v>4</v>
      </c>
      <c r="Z19" s="18">
        <v>14</v>
      </c>
      <c r="AA19" s="18">
        <v>158</v>
      </c>
      <c r="AB19" s="15">
        <f t="shared" si="4"/>
        <v>161</v>
      </c>
      <c r="AC19" s="15">
        <f t="shared" si="5"/>
        <v>-3</v>
      </c>
      <c r="AD19" s="15">
        <f t="shared" si="6"/>
        <v>3</v>
      </c>
      <c r="AE19" s="15">
        <f t="shared" si="7"/>
        <v>9</v>
      </c>
      <c r="AI19" s="18">
        <v>14</v>
      </c>
      <c r="AJ19" s="18">
        <v>158</v>
      </c>
      <c r="AK19" s="15">
        <f t="shared" si="8"/>
        <v>160.5</v>
      </c>
      <c r="AL19" s="15">
        <f t="shared" si="9"/>
        <v>-2.5</v>
      </c>
      <c r="AM19" s="15">
        <f t="shared" si="10"/>
        <v>2.5</v>
      </c>
      <c r="AN19" s="15">
        <f t="shared" si="11"/>
        <v>6.25</v>
      </c>
      <c r="AR19" s="18">
        <v>14</v>
      </c>
      <c r="AS19" s="18">
        <v>158</v>
      </c>
      <c r="AT19" s="15">
        <f t="shared" si="12"/>
        <v>161</v>
      </c>
      <c r="AU19" s="15">
        <f t="shared" si="13"/>
        <v>-3</v>
      </c>
      <c r="AV19" s="15">
        <f t="shared" si="14"/>
        <v>3</v>
      </c>
      <c r="AW19" s="15">
        <f t="shared" si="15"/>
        <v>9</v>
      </c>
    </row>
    <row r="20" spans="1:49" x14ac:dyDescent="0.2">
      <c r="A20" s="6">
        <v>15</v>
      </c>
      <c r="B20" s="5">
        <v>155</v>
      </c>
      <c r="Q20" s="18">
        <v>15</v>
      </c>
      <c r="R20" s="18">
        <v>155</v>
      </c>
      <c r="S20" s="15">
        <f t="shared" si="0"/>
        <v>159</v>
      </c>
      <c r="T20" s="15">
        <f t="shared" si="1"/>
        <v>-4</v>
      </c>
      <c r="U20" s="15">
        <f t="shared" si="2"/>
        <v>4</v>
      </c>
      <c r="V20" s="15">
        <f t="shared" si="3"/>
        <v>16</v>
      </c>
      <c r="Z20" s="18">
        <v>15</v>
      </c>
      <c r="AA20" s="18">
        <v>155</v>
      </c>
      <c r="AB20" s="15">
        <f t="shared" si="4"/>
        <v>159.33333333333334</v>
      </c>
      <c r="AC20" s="15">
        <f t="shared" si="5"/>
        <v>-4.3333333333333428</v>
      </c>
      <c r="AD20" s="15">
        <f t="shared" si="6"/>
        <v>4.3333333333333428</v>
      </c>
      <c r="AE20" s="15">
        <f t="shared" si="7"/>
        <v>18.77777777777786</v>
      </c>
      <c r="AI20" s="18">
        <v>15</v>
      </c>
      <c r="AJ20" s="18">
        <v>155</v>
      </c>
      <c r="AK20" s="15">
        <f t="shared" si="8"/>
        <v>160.25</v>
      </c>
      <c r="AL20" s="15">
        <f t="shared" si="9"/>
        <v>-5.25</v>
      </c>
      <c r="AM20" s="15">
        <f t="shared" si="10"/>
        <v>5.25</v>
      </c>
      <c r="AN20" s="15">
        <f t="shared" si="11"/>
        <v>27.5625</v>
      </c>
      <c r="AR20" s="18">
        <v>15</v>
      </c>
      <c r="AS20" s="18">
        <v>155</v>
      </c>
      <c r="AT20" s="15">
        <f t="shared" si="12"/>
        <v>160</v>
      </c>
      <c r="AU20" s="15">
        <f t="shared" si="13"/>
        <v>-5</v>
      </c>
      <c r="AV20" s="15">
        <f t="shared" si="14"/>
        <v>5</v>
      </c>
      <c r="AW20" s="15">
        <f t="shared" si="15"/>
        <v>25</v>
      </c>
    </row>
    <row r="21" spans="1:49" x14ac:dyDescent="0.2">
      <c r="A21" s="6">
        <v>16</v>
      </c>
      <c r="B21" s="5">
        <v>154</v>
      </c>
      <c r="Q21" s="18">
        <v>16</v>
      </c>
      <c r="R21" s="18">
        <v>154</v>
      </c>
      <c r="S21" s="15">
        <f t="shared" si="0"/>
        <v>156.5</v>
      </c>
      <c r="T21" s="15">
        <f t="shared" si="1"/>
        <v>-2.5</v>
      </c>
      <c r="U21" s="15">
        <f t="shared" si="2"/>
        <v>2.5</v>
      </c>
      <c r="V21" s="15">
        <f t="shared" si="3"/>
        <v>6.25</v>
      </c>
      <c r="Z21" s="18">
        <v>16</v>
      </c>
      <c r="AA21" s="18">
        <v>154</v>
      </c>
      <c r="AB21" s="15">
        <f t="shared" si="4"/>
        <v>157.66666666666666</v>
      </c>
      <c r="AC21" s="15">
        <f t="shared" si="5"/>
        <v>-3.6666666666666572</v>
      </c>
      <c r="AD21" s="15">
        <f t="shared" si="6"/>
        <v>3.6666666666666572</v>
      </c>
      <c r="AE21" s="15">
        <f t="shared" si="7"/>
        <v>13.444444444444375</v>
      </c>
      <c r="AI21" s="18">
        <v>16</v>
      </c>
      <c r="AJ21" s="18">
        <v>154</v>
      </c>
      <c r="AK21" s="15">
        <f t="shared" si="8"/>
        <v>158.25</v>
      </c>
      <c r="AL21" s="15">
        <f t="shared" si="9"/>
        <v>-4.25</v>
      </c>
      <c r="AM21" s="15">
        <f t="shared" si="10"/>
        <v>4.25</v>
      </c>
      <c r="AN21" s="15">
        <f t="shared" si="11"/>
        <v>18.0625</v>
      </c>
      <c r="AR21" s="18">
        <v>16</v>
      </c>
      <c r="AS21" s="18">
        <v>154</v>
      </c>
      <c r="AT21" s="15">
        <f t="shared" si="12"/>
        <v>159.19999999999999</v>
      </c>
      <c r="AU21" s="15">
        <f t="shared" si="13"/>
        <v>-5.1999999999999886</v>
      </c>
      <c r="AV21" s="15">
        <f t="shared" si="14"/>
        <v>5.1999999999999886</v>
      </c>
      <c r="AW21" s="15">
        <f t="shared" si="15"/>
        <v>27.039999999999882</v>
      </c>
    </row>
    <row r="22" spans="1:49" x14ac:dyDescent="0.2">
      <c r="A22" s="6">
        <v>17</v>
      </c>
      <c r="B22" s="5">
        <v>162</v>
      </c>
      <c r="Q22" s="18">
        <v>17</v>
      </c>
      <c r="R22" s="18">
        <v>162</v>
      </c>
      <c r="S22" s="15">
        <f t="shared" si="0"/>
        <v>154.5</v>
      </c>
      <c r="T22" s="15">
        <f t="shared" si="1"/>
        <v>7.5</v>
      </c>
      <c r="U22" s="15">
        <f t="shared" si="2"/>
        <v>7.5</v>
      </c>
      <c r="V22" s="15">
        <f t="shared" si="3"/>
        <v>56.25</v>
      </c>
      <c r="Z22" s="18">
        <v>17</v>
      </c>
      <c r="AA22" s="18">
        <v>162</v>
      </c>
      <c r="AB22" s="15">
        <f t="shared" si="4"/>
        <v>155.66666666666666</v>
      </c>
      <c r="AC22" s="15">
        <f t="shared" si="5"/>
        <v>6.3333333333333428</v>
      </c>
      <c r="AD22" s="15">
        <f t="shared" si="6"/>
        <v>6.3333333333333428</v>
      </c>
      <c r="AE22" s="15">
        <f t="shared" si="7"/>
        <v>40.111111111111228</v>
      </c>
      <c r="AI22" s="18">
        <v>17</v>
      </c>
      <c r="AJ22" s="18">
        <v>162</v>
      </c>
      <c r="AK22" s="15">
        <f t="shared" si="8"/>
        <v>156.75</v>
      </c>
      <c r="AL22" s="15">
        <f t="shared" si="9"/>
        <v>5.25</v>
      </c>
      <c r="AM22" s="15">
        <f t="shared" si="10"/>
        <v>5.25</v>
      </c>
      <c r="AN22" s="15">
        <f t="shared" si="11"/>
        <v>27.5625</v>
      </c>
      <c r="AR22" s="18">
        <v>17</v>
      </c>
      <c r="AS22" s="18">
        <v>162</v>
      </c>
      <c r="AT22" s="15">
        <f t="shared" si="12"/>
        <v>157.4</v>
      </c>
      <c r="AU22" s="15">
        <f t="shared" si="13"/>
        <v>4.5999999999999943</v>
      </c>
      <c r="AV22" s="15">
        <f t="shared" si="14"/>
        <v>4.5999999999999943</v>
      </c>
      <c r="AW22" s="15">
        <f t="shared" si="15"/>
        <v>21.159999999999947</v>
      </c>
    </row>
    <row r="23" spans="1:49" x14ac:dyDescent="0.2">
      <c r="A23" s="6">
        <v>18</v>
      </c>
      <c r="B23" s="5">
        <v>164</v>
      </c>
      <c r="Q23" s="18">
        <v>18</v>
      </c>
      <c r="R23" s="18">
        <v>164</v>
      </c>
      <c r="S23" s="15">
        <f t="shared" si="0"/>
        <v>158</v>
      </c>
      <c r="T23" s="15">
        <f t="shared" si="1"/>
        <v>6</v>
      </c>
      <c r="U23" s="15">
        <f t="shared" si="2"/>
        <v>6</v>
      </c>
      <c r="V23" s="15">
        <f t="shared" si="3"/>
        <v>36</v>
      </c>
      <c r="Z23" s="18">
        <v>18</v>
      </c>
      <c r="AA23" s="18">
        <v>164</v>
      </c>
      <c r="AB23" s="15">
        <f t="shared" si="4"/>
        <v>157</v>
      </c>
      <c r="AC23" s="15">
        <f t="shared" si="5"/>
        <v>7</v>
      </c>
      <c r="AD23" s="15">
        <f t="shared" si="6"/>
        <v>7</v>
      </c>
      <c r="AE23" s="15">
        <f t="shared" si="7"/>
        <v>49</v>
      </c>
      <c r="AI23" s="18">
        <v>18</v>
      </c>
      <c r="AJ23" s="18">
        <v>164</v>
      </c>
      <c r="AK23" s="15">
        <f t="shared" si="8"/>
        <v>157.25</v>
      </c>
      <c r="AL23" s="15">
        <f t="shared" si="9"/>
        <v>6.75</v>
      </c>
      <c r="AM23" s="15">
        <f t="shared" si="10"/>
        <v>6.75</v>
      </c>
      <c r="AN23" s="15">
        <f t="shared" si="11"/>
        <v>45.5625</v>
      </c>
      <c r="AR23" s="18">
        <v>18</v>
      </c>
      <c r="AS23" s="18">
        <v>164</v>
      </c>
      <c r="AT23" s="15">
        <f t="shared" si="12"/>
        <v>157.80000000000001</v>
      </c>
      <c r="AU23" s="15">
        <f t="shared" si="13"/>
        <v>6.1999999999999886</v>
      </c>
      <c r="AV23" s="15">
        <f t="shared" si="14"/>
        <v>6.1999999999999886</v>
      </c>
      <c r="AW23" s="15">
        <f t="shared" si="15"/>
        <v>38.439999999999856</v>
      </c>
    </row>
    <row r="24" spans="1:49" x14ac:dyDescent="0.2">
      <c r="A24" s="6">
        <v>19</v>
      </c>
      <c r="B24" s="5">
        <v>159</v>
      </c>
      <c r="Q24" s="18">
        <v>19</v>
      </c>
      <c r="R24" s="18">
        <v>159</v>
      </c>
      <c r="S24" s="15">
        <f t="shared" si="0"/>
        <v>163</v>
      </c>
      <c r="T24" s="15">
        <f t="shared" si="1"/>
        <v>-4</v>
      </c>
      <c r="U24" s="15">
        <f t="shared" si="2"/>
        <v>4</v>
      </c>
      <c r="V24" s="15">
        <f t="shared" si="3"/>
        <v>16</v>
      </c>
      <c r="Z24" s="18">
        <v>19</v>
      </c>
      <c r="AA24" s="18">
        <v>159</v>
      </c>
      <c r="AB24" s="15">
        <f t="shared" si="4"/>
        <v>160</v>
      </c>
      <c r="AC24" s="15">
        <f t="shared" si="5"/>
        <v>-1</v>
      </c>
      <c r="AD24" s="15">
        <f t="shared" si="6"/>
        <v>1</v>
      </c>
      <c r="AE24" s="15">
        <f t="shared" si="7"/>
        <v>1</v>
      </c>
      <c r="AI24" s="18">
        <v>19</v>
      </c>
      <c r="AJ24" s="18">
        <v>159</v>
      </c>
      <c r="AK24" s="15">
        <f t="shared" si="8"/>
        <v>158.75</v>
      </c>
      <c r="AL24" s="15">
        <f t="shared" si="9"/>
        <v>0.25</v>
      </c>
      <c r="AM24" s="15">
        <f t="shared" si="10"/>
        <v>0.25</v>
      </c>
      <c r="AN24" s="15">
        <f t="shared" si="11"/>
        <v>6.25E-2</v>
      </c>
      <c r="AR24" s="18">
        <v>19</v>
      </c>
      <c r="AS24" s="18">
        <v>159</v>
      </c>
      <c r="AT24" s="15">
        <f t="shared" si="12"/>
        <v>158.6</v>
      </c>
      <c r="AU24" s="15">
        <f t="shared" si="13"/>
        <v>0.40000000000000568</v>
      </c>
      <c r="AV24" s="15">
        <f t="shared" si="14"/>
        <v>0.40000000000000568</v>
      </c>
      <c r="AW24" s="15">
        <f t="shared" si="15"/>
        <v>0.16000000000000456</v>
      </c>
    </row>
    <row r="25" spans="1:49" ht="15.75" thickBot="1" x14ac:dyDescent="0.25">
      <c r="A25" s="8">
        <v>20</v>
      </c>
      <c r="B25" s="7">
        <v>159</v>
      </c>
      <c r="Q25" s="18">
        <v>20</v>
      </c>
      <c r="R25" s="18">
        <v>159</v>
      </c>
      <c r="S25" s="15">
        <f t="shared" si="0"/>
        <v>161.5</v>
      </c>
      <c r="T25" s="15">
        <f t="shared" si="1"/>
        <v>-2.5</v>
      </c>
      <c r="U25" s="15">
        <f t="shared" si="2"/>
        <v>2.5</v>
      </c>
      <c r="V25" s="15">
        <f t="shared" si="3"/>
        <v>6.25</v>
      </c>
      <c r="Z25" s="18">
        <v>20</v>
      </c>
      <c r="AA25" s="18">
        <v>159</v>
      </c>
      <c r="AB25" s="15">
        <f t="shared" si="4"/>
        <v>161.66666666666666</v>
      </c>
      <c r="AC25" s="15">
        <f t="shared" si="5"/>
        <v>-2.6666666666666572</v>
      </c>
      <c r="AD25" s="15">
        <f t="shared" si="6"/>
        <v>2.6666666666666572</v>
      </c>
      <c r="AE25" s="15">
        <f t="shared" si="7"/>
        <v>7.111111111111061</v>
      </c>
      <c r="AI25" s="18">
        <v>20</v>
      </c>
      <c r="AJ25" s="18">
        <v>159</v>
      </c>
      <c r="AK25" s="15">
        <f t="shared" si="8"/>
        <v>159.75</v>
      </c>
      <c r="AL25" s="15">
        <f t="shared" si="9"/>
        <v>-0.75</v>
      </c>
      <c r="AM25" s="15">
        <f t="shared" si="10"/>
        <v>0.75</v>
      </c>
      <c r="AN25" s="15">
        <f t="shared" si="11"/>
        <v>0.5625</v>
      </c>
      <c r="AR25" s="18">
        <v>20</v>
      </c>
      <c r="AS25" s="18">
        <v>159</v>
      </c>
      <c r="AT25" s="15">
        <f t="shared" si="12"/>
        <v>158.80000000000001</v>
      </c>
      <c r="AU25" s="15">
        <f t="shared" si="13"/>
        <v>0.19999999999998863</v>
      </c>
      <c r="AV25" s="15">
        <f t="shared" si="14"/>
        <v>0.19999999999998863</v>
      </c>
      <c r="AW25" s="15">
        <f t="shared" si="15"/>
        <v>3.9999999999995456E-2</v>
      </c>
    </row>
    <row r="26" spans="1:49" x14ac:dyDescent="0.2">
      <c r="A26" s="10">
        <v>21</v>
      </c>
      <c r="B26" s="9" t="s">
        <v>3</v>
      </c>
      <c r="Q26" s="25">
        <v>21</v>
      </c>
      <c r="R26" s="26" t="s">
        <v>16</v>
      </c>
      <c r="S26" s="15">
        <f t="shared" si="0"/>
        <v>159</v>
      </c>
      <c r="Z26" s="25">
        <v>21</v>
      </c>
      <c r="AA26" s="26" t="s">
        <v>16</v>
      </c>
      <c r="AB26" s="15">
        <f t="shared" si="4"/>
        <v>160.66666666666666</v>
      </c>
      <c r="AC26" s="28"/>
      <c r="AI26" s="25">
        <v>21</v>
      </c>
      <c r="AJ26" s="26" t="s">
        <v>16</v>
      </c>
      <c r="AK26" s="15">
        <f t="shared" si="8"/>
        <v>161</v>
      </c>
      <c r="AL26" s="28"/>
      <c r="AR26" s="25">
        <v>21</v>
      </c>
      <c r="AS26" s="26" t="s">
        <v>16</v>
      </c>
      <c r="AT26" s="15">
        <f t="shared" si="12"/>
        <v>159.6</v>
      </c>
      <c r="AU26" s="28"/>
    </row>
    <row r="27" spans="1:49" ht="15.75" thickBot="1" x14ac:dyDescent="0.25">
      <c r="A27" s="12">
        <v>22</v>
      </c>
      <c r="B27" s="11" t="s">
        <v>3</v>
      </c>
      <c r="Q27" s="12">
        <v>22</v>
      </c>
      <c r="R27" s="11" t="s">
        <v>16</v>
      </c>
      <c r="Z27" s="12">
        <v>22</v>
      </c>
      <c r="AA27" s="11" t="s">
        <v>16</v>
      </c>
      <c r="AC27" s="28"/>
      <c r="AI27" s="12">
        <v>22</v>
      </c>
      <c r="AJ27" s="11" t="s">
        <v>16</v>
      </c>
      <c r="AL27" s="28"/>
      <c r="AR27" s="12">
        <v>22</v>
      </c>
      <c r="AS27" s="11" t="s">
        <v>16</v>
      </c>
      <c r="AU27" s="28"/>
    </row>
    <row r="28" spans="1:49" x14ac:dyDescent="0.2">
      <c r="A28" s="12">
        <v>23</v>
      </c>
      <c r="B28" s="11" t="s">
        <v>3</v>
      </c>
      <c r="Q28" s="12">
        <v>23</v>
      </c>
      <c r="R28" s="11" t="s">
        <v>16</v>
      </c>
      <c r="T28" s="31" t="s">
        <v>12</v>
      </c>
      <c r="U28" s="29">
        <f>AVERAGE(U8:U25)</f>
        <v>4.0555555555555554</v>
      </c>
      <c r="Z28" s="12">
        <v>23</v>
      </c>
      <c r="AA28" s="11" t="s">
        <v>16</v>
      </c>
      <c r="AC28" s="31" t="s">
        <v>12</v>
      </c>
      <c r="AD28" s="29">
        <f>AVERAGE(AD8:AD25)</f>
        <v>3.960784313725489</v>
      </c>
      <c r="AI28" s="12">
        <v>23</v>
      </c>
      <c r="AJ28" s="11" t="s">
        <v>16</v>
      </c>
      <c r="AL28" s="31" t="s">
        <v>12</v>
      </c>
      <c r="AM28" s="29">
        <f>AVERAGE(AM8:AM25)</f>
        <v>3.84375</v>
      </c>
      <c r="AR28" s="12">
        <v>23</v>
      </c>
      <c r="AS28" s="11" t="s">
        <v>16</v>
      </c>
      <c r="AU28" s="31" t="s">
        <v>12</v>
      </c>
      <c r="AV28" s="29">
        <f>AVERAGE(AV8:AV25)</f>
        <v>3.89333333333333</v>
      </c>
    </row>
    <row r="29" spans="1:49" ht="15.75" thickBot="1" x14ac:dyDescent="0.25">
      <c r="A29" s="12">
        <v>24</v>
      </c>
      <c r="B29" s="11" t="s">
        <v>3</v>
      </c>
      <c r="Q29" s="12">
        <v>24</v>
      </c>
      <c r="R29" s="11" t="s">
        <v>16</v>
      </c>
      <c r="T29" s="32" t="s">
        <v>13</v>
      </c>
      <c r="U29" s="30">
        <f>AVERAGE(V8:V25)</f>
        <v>23.027777777777779</v>
      </c>
      <c r="Z29" s="12">
        <v>24</v>
      </c>
      <c r="AA29" s="11" t="s">
        <v>16</v>
      </c>
      <c r="AC29" s="32" t="s">
        <v>13</v>
      </c>
      <c r="AD29" s="30">
        <f>AVERAGE(AE8:AE25)</f>
        <v>21.790849673202608</v>
      </c>
      <c r="AI29" s="12">
        <v>24</v>
      </c>
      <c r="AJ29" s="11" t="s">
        <v>16</v>
      </c>
      <c r="AL29" s="32" t="s">
        <v>13</v>
      </c>
      <c r="AM29" s="30">
        <f>AVERAGE(AN8:AN25)</f>
        <v>21.4296875</v>
      </c>
      <c r="AR29" s="12">
        <v>24</v>
      </c>
      <c r="AS29" s="11" t="s">
        <v>16</v>
      </c>
      <c r="AU29" s="32" t="s">
        <v>13</v>
      </c>
      <c r="AV29" s="30">
        <f>AVERAGE(AW8:AW25)</f>
        <v>22.805333333333298</v>
      </c>
    </row>
    <row r="30" spans="1:49" ht="15.75" thickBot="1" x14ac:dyDescent="0.25">
      <c r="A30" s="14">
        <v>25</v>
      </c>
      <c r="B30" s="13" t="s">
        <v>3</v>
      </c>
      <c r="Q30" s="14">
        <v>25</v>
      </c>
      <c r="R30" s="13" t="s">
        <v>16</v>
      </c>
      <c r="Z30" s="14">
        <v>25</v>
      </c>
      <c r="AA30" s="13" t="s">
        <v>16</v>
      </c>
      <c r="AI30" s="14">
        <v>25</v>
      </c>
      <c r="AJ30" s="13" t="s">
        <v>16</v>
      </c>
      <c r="AR30" s="14">
        <v>25</v>
      </c>
      <c r="AS30" s="13" t="s">
        <v>16</v>
      </c>
    </row>
    <row r="31" spans="1:49" ht="15.75" thickBot="1" x14ac:dyDescent="0.25">
      <c r="A31" s="204" t="s">
        <v>4</v>
      </c>
      <c r="B31" s="205"/>
    </row>
  </sheetData>
  <mergeCells count="6">
    <mergeCell ref="AR3:AW3"/>
    <mergeCell ref="A3:B3"/>
    <mergeCell ref="A31:B31"/>
    <mergeCell ref="Q3:V3"/>
    <mergeCell ref="Z3:AE3"/>
    <mergeCell ref="AI3:AN3"/>
  </mergeCells>
  <pageMargins left="0.7" right="0.7" top="0.75" bottom="0.75" header="0.3" footer="0.3"/>
  <ignoredErrors>
    <ignoredError sqref="S8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H29"/>
  <sheetViews>
    <sheetView topLeftCell="A11" workbookViewId="0">
      <selection activeCell="G32" sqref="G32"/>
    </sheetView>
  </sheetViews>
  <sheetFormatPr defaultColWidth="10.76171875" defaultRowHeight="15" x14ac:dyDescent="0.2"/>
  <sheetData>
    <row r="1" spans="1:8" ht="15.75" thickBot="1" x14ac:dyDescent="0.25">
      <c r="A1" s="202" t="s">
        <v>0</v>
      </c>
      <c r="B1" s="203"/>
      <c r="D1" t="s">
        <v>127</v>
      </c>
    </row>
    <row r="2" spans="1:8" ht="15.75" thickBot="1" x14ac:dyDescent="0.25"/>
    <row r="3" spans="1:8" ht="15.75" thickBot="1" x14ac:dyDescent="0.25">
      <c r="A3" s="2" t="s">
        <v>2</v>
      </c>
      <c r="B3" s="1" t="s">
        <v>1</v>
      </c>
    </row>
    <row r="4" spans="1:8" x14ac:dyDescent="0.2">
      <c r="A4" s="4">
        <v>1</v>
      </c>
      <c r="B4" s="3">
        <v>161</v>
      </c>
      <c r="D4" s="20" t="s">
        <v>2</v>
      </c>
      <c r="E4" s="15" t="s">
        <v>128</v>
      </c>
      <c r="F4" s="15" t="s">
        <v>92</v>
      </c>
      <c r="G4" s="15" t="s">
        <v>129</v>
      </c>
      <c r="H4" s="15" t="s">
        <v>130</v>
      </c>
    </row>
    <row r="5" spans="1:8" x14ac:dyDescent="0.2">
      <c r="A5" s="6">
        <v>2</v>
      </c>
      <c r="B5" s="5">
        <v>165</v>
      </c>
      <c r="D5" s="18">
        <v>1</v>
      </c>
      <c r="E5" s="15" t="s">
        <v>131</v>
      </c>
      <c r="F5" s="27"/>
      <c r="G5" s="27"/>
      <c r="H5" s="27"/>
    </row>
    <row r="6" spans="1:8" x14ac:dyDescent="0.2">
      <c r="A6" s="6">
        <v>3</v>
      </c>
      <c r="B6" s="5">
        <v>158</v>
      </c>
      <c r="D6" s="18">
        <v>2</v>
      </c>
      <c r="E6" s="15">
        <f t="shared" ref="E6:E25" si="0">+B4</f>
        <v>161</v>
      </c>
      <c r="F6" s="15">
        <f>B4-B5</f>
        <v>-4</v>
      </c>
      <c r="G6" s="15">
        <f>ABS(F6)</f>
        <v>4</v>
      </c>
      <c r="H6" s="15">
        <f>F6^2</f>
        <v>16</v>
      </c>
    </row>
    <row r="7" spans="1:8" x14ac:dyDescent="0.2">
      <c r="A7" s="6">
        <v>4</v>
      </c>
      <c r="B7" s="5">
        <v>158</v>
      </c>
      <c r="D7" s="18">
        <v>3</v>
      </c>
      <c r="E7" s="15">
        <f t="shared" si="0"/>
        <v>165</v>
      </c>
      <c r="F7" s="15">
        <f t="shared" ref="F7:F24" si="1">B5-B6</f>
        <v>7</v>
      </c>
      <c r="G7" s="15">
        <f t="shared" ref="G7:G24" si="2">ABS(F7)</f>
        <v>7</v>
      </c>
      <c r="H7" s="15">
        <f t="shared" ref="H7:H24" si="3">F7^2</f>
        <v>49</v>
      </c>
    </row>
    <row r="8" spans="1:8" x14ac:dyDescent="0.2">
      <c r="A8" s="6">
        <v>5</v>
      </c>
      <c r="B8" s="5">
        <v>164</v>
      </c>
      <c r="D8" s="18">
        <v>4</v>
      </c>
      <c r="E8" s="15">
        <f t="shared" si="0"/>
        <v>158</v>
      </c>
      <c r="F8" s="15">
        <f t="shared" si="1"/>
        <v>0</v>
      </c>
      <c r="G8" s="15">
        <f t="shared" si="2"/>
        <v>0</v>
      </c>
      <c r="H8" s="15">
        <f t="shared" si="3"/>
        <v>0</v>
      </c>
    </row>
    <row r="9" spans="1:8" x14ac:dyDescent="0.2">
      <c r="A9" s="6">
        <v>6</v>
      </c>
      <c r="B9" s="5">
        <v>152</v>
      </c>
      <c r="D9" s="18">
        <v>5</v>
      </c>
      <c r="E9" s="15">
        <f t="shared" si="0"/>
        <v>158</v>
      </c>
      <c r="F9" s="15">
        <f t="shared" si="1"/>
        <v>-6</v>
      </c>
      <c r="G9" s="15">
        <f t="shared" si="2"/>
        <v>6</v>
      </c>
      <c r="H9" s="15">
        <f t="shared" si="3"/>
        <v>36</v>
      </c>
    </row>
    <row r="10" spans="1:8" x14ac:dyDescent="0.2">
      <c r="A10" s="6">
        <v>7</v>
      </c>
      <c r="B10" s="5">
        <v>153</v>
      </c>
      <c r="D10" s="18">
        <v>6</v>
      </c>
      <c r="E10" s="15">
        <f t="shared" si="0"/>
        <v>164</v>
      </c>
      <c r="F10" s="15">
        <f t="shared" si="1"/>
        <v>12</v>
      </c>
      <c r="G10" s="15">
        <f t="shared" si="2"/>
        <v>12</v>
      </c>
      <c r="H10" s="15">
        <f t="shared" si="3"/>
        <v>144</v>
      </c>
    </row>
    <row r="11" spans="1:8" x14ac:dyDescent="0.2">
      <c r="A11" s="6">
        <v>8</v>
      </c>
      <c r="B11" s="5">
        <v>155</v>
      </c>
      <c r="D11" s="18">
        <v>7</v>
      </c>
      <c r="E11" s="15">
        <f t="shared" si="0"/>
        <v>152</v>
      </c>
      <c r="F11" s="15">
        <f t="shared" si="1"/>
        <v>-1</v>
      </c>
      <c r="G11" s="15">
        <f t="shared" si="2"/>
        <v>1</v>
      </c>
      <c r="H11" s="15">
        <f t="shared" si="3"/>
        <v>1</v>
      </c>
    </row>
    <row r="12" spans="1:8" x14ac:dyDescent="0.2">
      <c r="A12" s="6">
        <v>9</v>
      </c>
      <c r="B12" s="5">
        <v>163</v>
      </c>
      <c r="D12" s="18">
        <v>8</v>
      </c>
      <c r="E12" s="15">
        <f t="shared" si="0"/>
        <v>153</v>
      </c>
      <c r="F12" s="15">
        <f t="shared" si="1"/>
        <v>-2</v>
      </c>
      <c r="G12" s="15">
        <f t="shared" si="2"/>
        <v>2</v>
      </c>
      <c r="H12" s="15">
        <f t="shared" si="3"/>
        <v>4</v>
      </c>
    </row>
    <row r="13" spans="1:8" x14ac:dyDescent="0.2">
      <c r="A13" s="6">
        <v>10</v>
      </c>
      <c r="B13" s="5">
        <v>159</v>
      </c>
      <c r="D13" s="18">
        <v>9</v>
      </c>
      <c r="E13" s="15">
        <f t="shared" si="0"/>
        <v>155</v>
      </c>
      <c r="F13" s="15">
        <f t="shared" si="1"/>
        <v>-8</v>
      </c>
      <c r="G13" s="15">
        <f t="shared" si="2"/>
        <v>8</v>
      </c>
      <c r="H13" s="15">
        <f t="shared" si="3"/>
        <v>64</v>
      </c>
    </row>
    <row r="14" spans="1:8" x14ac:dyDescent="0.2">
      <c r="A14" s="6">
        <v>11</v>
      </c>
      <c r="B14" s="5">
        <v>163</v>
      </c>
      <c r="D14" s="18">
        <v>10</v>
      </c>
      <c r="E14" s="15">
        <f t="shared" si="0"/>
        <v>163</v>
      </c>
      <c r="F14" s="15">
        <f t="shared" si="1"/>
        <v>4</v>
      </c>
      <c r="G14" s="15">
        <f t="shared" si="2"/>
        <v>4</v>
      </c>
      <c r="H14" s="15">
        <f t="shared" si="3"/>
        <v>16</v>
      </c>
    </row>
    <row r="15" spans="1:8" x14ac:dyDescent="0.2">
      <c r="A15" s="6">
        <v>12</v>
      </c>
      <c r="B15" s="5">
        <v>160</v>
      </c>
      <c r="D15" s="18">
        <v>11</v>
      </c>
      <c r="E15" s="15">
        <f t="shared" si="0"/>
        <v>159</v>
      </c>
      <c r="F15" s="15">
        <f t="shared" si="1"/>
        <v>-4</v>
      </c>
      <c r="G15" s="15">
        <f t="shared" si="2"/>
        <v>4</v>
      </c>
      <c r="H15" s="15">
        <f t="shared" si="3"/>
        <v>16</v>
      </c>
    </row>
    <row r="16" spans="1:8" x14ac:dyDescent="0.2">
      <c r="A16" s="6">
        <v>13</v>
      </c>
      <c r="B16" s="5">
        <v>160</v>
      </c>
      <c r="D16" s="18">
        <v>12</v>
      </c>
      <c r="E16" s="15">
        <f t="shared" si="0"/>
        <v>163</v>
      </c>
      <c r="F16" s="15">
        <f t="shared" si="1"/>
        <v>3</v>
      </c>
      <c r="G16" s="15">
        <f t="shared" si="2"/>
        <v>3</v>
      </c>
      <c r="H16" s="15">
        <f t="shared" si="3"/>
        <v>9</v>
      </c>
    </row>
    <row r="17" spans="1:8" x14ac:dyDescent="0.2">
      <c r="A17" s="6">
        <v>14</v>
      </c>
      <c r="B17" s="5">
        <v>158</v>
      </c>
      <c r="D17" s="18">
        <v>13</v>
      </c>
      <c r="E17" s="15">
        <f t="shared" si="0"/>
        <v>160</v>
      </c>
      <c r="F17" s="15">
        <f t="shared" si="1"/>
        <v>0</v>
      </c>
      <c r="G17" s="15">
        <f t="shared" si="2"/>
        <v>0</v>
      </c>
      <c r="H17" s="15">
        <f t="shared" si="3"/>
        <v>0</v>
      </c>
    </row>
    <row r="18" spans="1:8" x14ac:dyDescent="0.2">
      <c r="A18" s="6">
        <v>15</v>
      </c>
      <c r="B18" s="5">
        <v>155</v>
      </c>
      <c r="D18" s="18">
        <v>14</v>
      </c>
      <c r="E18" s="15">
        <f t="shared" si="0"/>
        <v>160</v>
      </c>
      <c r="F18" s="15">
        <f t="shared" si="1"/>
        <v>2</v>
      </c>
      <c r="G18" s="15">
        <f t="shared" si="2"/>
        <v>2</v>
      </c>
      <c r="H18" s="15">
        <f t="shared" si="3"/>
        <v>4</v>
      </c>
    </row>
    <row r="19" spans="1:8" x14ac:dyDescent="0.2">
      <c r="A19" s="6">
        <v>16</v>
      </c>
      <c r="B19" s="5">
        <v>154</v>
      </c>
      <c r="D19" s="18">
        <v>15</v>
      </c>
      <c r="E19" s="15">
        <f t="shared" si="0"/>
        <v>158</v>
      </c>
      <c r="F19" s="15">
        <f t="shared" si="1"/>
        <v>3</v>
      </c>
      <c r="G19" s="15">
        <f t="shared" si="2"/>
        <v>3</v>
      </c>
      <c r="H19" s="15">
        <f t="shared" si="3"/>
        <v>9</v>
      </c>
    </row>
    <row r="20" spans="1:8" x14ac:dyDescent="0.2">
      <c r="A20" s="6">
        <v>17</v>
      </c>
      <c r="B20" s="5">
        <v>162</v>
      </c>
      <c r="D20" s="18">
        <v>16</v>
      </c>
      <c r="E20" s="15">
        <f t="shared" si="0"/>
        <v>155</v>
      </c>
      <c r="F20" s="15">
        <f t="shared" si="1"/>
        <v>1</v>
      </c>
      <c r="G20" s="15">
        <f t="shared" si="2"/>
        <v>1</v>
      </c>
      <c r="H20" s="15">
        <f t="shared" si="3"/>
        <v>1</v>
      </c>
    </row>
    <row r="21" spans="1:8" x14ac:dyDescent="0.2">
      <c r="A21" s="6">
        <v>18</v>
      </c>
      <c r="B21" s="5">
        <v>164</v>
      </c>
      <c r="D21" s="18">
        <v>17</v>
      </c>
      <c r="E21" s="15">
        <f t="shared" si="0"/>
        <v>154</v>
      </c>
      <c r="F21" s="15">
        <f t="shared" si="1"/>
        <v>-8</v>
      </c>
      <c r="G21" s="15">
        <f t="shared" si="2"/>
        <v>8</v>
      </c>
      <c r="H21" s="15">
        <f t="shared" si="3"/>
        <v>64</v>
      </c>
    </row>
    <row r="22" spans="1:8" x14ac:dyDescent="0.2">
      <c r="A22" s="6">
        <v>19</v>
      </c>
      <c r="B22" s="5">
        <v>159</v>
      </c>
      <c r="D22" s="18">
        <v>18</v>
      </c>
      <c r="E22" s="15">
        <f t="shared" si="0"/>
        <v>162</v>
      </c>
      <c r="F22" s="15">
        <f t="shared" si="1"/>
        <v>-2</v>
      </c>
      <c r="G22" s="15">
        <f t="shared" si="2"/>
        <v>2</v>
      </c>
      <c r="H22" s="15">
        <f t="shared" si="3"/>
        <v>4</v>
      </c>
    </row>
    <row r="23" spans="1:8" ht="15.75" thickBot="1" x14ac:dyDescent="0.25">
      <c r="A23" s="8">
        <v>20</v>
      </c>
      <c r="B23" s="7">
        <v>159</v>
      </c>
      <c r="D23" s="18">
        <v>19</v>
      </c>
      <c r="E23" s="15">
        <f t="shared" si="0"/>
        <v>164</v>
      </c>
      <c r="F23" s="15">
        <f t="shared" si="1"/>
        <v>5</v>
      </c>
      <c r="G23" s="15">
        <f t="shared" si="2"/>
        <v>5</v>
      </c>
      <c r="H23" s="15">
        <f t="shared" si="3"/>
        <v>25</v>
      </c>
    </row>
    <row r="24" spans="1:8" ht="15.75" thickBot="1" x14ac:dyDescent="0.25">
      <c r="A24" s="10">
        <v>21</v>
      </c>
      <c r="B24" s="9" t="s">
        <v>3</v>
      </c>
      <c r="D24" s="18">
        <v>20</v>
      </c>
      <c r="E24" s="15">
        <f t="shared" si="0"/>
        <v>159</v>
      </c>
      <c r="F24" s="15">
        <f t="shared" si="1"/>
        <v>0</v>
      </c>
      <c r="G24" s="65">
        <f t="shared" si="2"/>
        <v>0</v>
      </c>
      <c r="H24" s="65">
        <f t="shared" si="3"/>
        <v>0</v>
      </c>
    </row>
    <row r="25" spans="1:8" x14ac:dyDescent="0.2">
      <c r="A25" s="12">
        <v>22</v>
      </c>
      <c r="B25" s="11" t="s">
        <v>3</v>
      </c>
      <c r="D25" s="191">
        <v>21</v>
      </c>
      <c r="E25" s="15">
        <f t="shared" si="0"/>
        <v>159</v>
      </c>
      <c r="G25" s="193" t="s">
        <v>12</v>
      </c>
      <c r="H25" s="194" t="s">
        <v>13</v>
      </c>
    </row>
    <row r="26" spans="1:8" ht="15.75" thickBot="1" x14ac:dyDescent="0.25">
      <c r="A26" s="12">
        <v>23</v>
      </c>
      <c r="B26" s="11" t="s">
        <v>3</v>
      </c>
      <c r="D26" s="190">
        <v>22</v>
      </c>
      <c r="E26" s="192"/>
      <c r="G26" s="195">
        <f>AVERAGE(G6:G24)</f>
        <v>3.7894736842105261</v>
      </c>
      <c r="H26" s="196">
        <f>AVERAGE(H6:H24)</f>
        <v>24.315789473684209</v>
      </c>
    </row>
    <row r="27" spans="1:8" x14ac:dyDescent="0.2">
      <c r="A27" s="12">
        <v>24</v>
      </c>
      <c r="B27" s="11" t="s">
        <v>3</v>
      </c>
      <c r="D27" s="190">
        <v>23</v>
      </c>
    </row>
    <row r="28" spans="1:8" ht="15.75" thickBot="1" x14ac:dyDescent="0.25">
      <c r="A28" s="14">
        <v>25</v>
      </c>
      <c r="B28" s="13" t="s">
        <v>3</v>
      </c>
      <c r="D28" s="190">
        <v>24</v>
      </c>
    </row>
    <row r="29" spans="1:8" ht="15.75" thickBot="1" x14ac:dyDescent="0.25">
      <c r="A29" s="204" t="s">
        <v>4</v>
      </c>
      <c r="B29" s="205"/>
      <c r="D29" s="190">
        <v>25</v>
      </c>
    </row>
  </sheetData>
  <mergeCells count="2">
    <mergeCell ref="A1:B1"/>
    <mergeCell ref="A29:B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U31"/>
  <sheetViews>
    <sheetView tabSelected="1" topLeftCell="J1" workbookViewId="0">
      <selection activeCell="W7" sqref="W7"/>
    </sheetView>
  </sheetViews>
  <sheetFormatPr defaultColWidth="10.76171875" defaultRowHeight="15" x14ac:dyDescent="0.2"/>
  <cols>
    <col min="18" max="18" width="22.328125" bestFit="1" customWidth="1"/>
  </cols>
  <sheetData>
    <row r="1" spans="1:21" ht="15.75" thickBot="1" x14ac:dyDescent="0.25">
      <c r="A1" s="202" t="s">
        <v>0</v>
      </c>
      <c r="B1" s="203"/>
      <c r="P1" s="199" t="s">
        <v>5</v>
      </c>
      <c r="Q1" s="200"/>
      <c r="R1" s="200"/>
      <c r="S1" s="200"/>
      <c r="T1" s="200"/>
      <c r="U1" s="201"/>
    </row>
    <row r="2" spans="1:21" ht="15.75" thickBot="1" x14ac:dyDescent="0.25">
      <c r="S2" s="34" t="s">
        <v>12</v>
      </c>
      <c r="T2" s="35">
        <f>AVERAGE(T8:T26)</f>
        <v>3.3443065838790953</v>
      </c>
    </row>
    <row r="3" spans="1:21" ht="15.75" thickBot="1" x14ac:dyDescent="0.25">
      <c r="A3" s="2" t="s">
        <v>2</v>
      </c>
      <c r="B3" s="1" t="s">
        <v>1</v>
      </c>
      <c r="P3" s="16" t="s">
        <v>6</v>
      </c>
      <c r="Q3" s="17">
        <v>6.7363609462143217E-2</v>
      </c>
      <c r="S3" s="22" t="s">
        <v>13</v>
      </c>
      <c r="T3" s="23">
        <f>AVERAGE(U8:U26)</f>
        <v>16.798999941221759</v>
      </c>
    </row>
    <row r="4" spans="1:21" x14ac:dyDescent="0.2">
      <c r="A4" s="4">
        <v>1</v>
      </c>
      <c r="B4" s="3">
        <v>161</v>
      </c>
    </row>
    <row r="5" spans="1:21" ht="21.75" x14ac:dyDescent="0.35">
      <c r="A5" s="6">
        <v>2</v>
      </c>
      <c r="B5" s="5">
        <v>165</v>
      </c>
      <c r="R5" s="33" t="s">
        <v>20</v>
      </c>
    </row>
    <row r="6" spans="1:21" x14ac:dyDescent="0.2">
      <c r="A6" s="6">
        <v>3</v>
      </c>
      <c r="B6" s="5">
        <v>158</v>
      </c>
      <c r="P6" s="20" t="s">
        <v>2</v>
      </c>
      <c r="Q6" s="20" t="s">
        <v>1</v>
      </c>
      <c r="R6" s="21" t="s">
        <v>8</v>
      </c>
      <c r="S6" s="24" t="s">
        <v>9</v>
      </c>
      <c r="T6" s="24" t="s">
        <v>10</v>
      </c>
      <c r="U6" s="24" t="s">
        <v>11</v>
      </c>
    </row>
    <row r="7" spans="1:21" x14ac:dyDescent="0.2">
      <c r="A7" s="6">
        <v>4</v>
      </c>
      <c r="B7" s="5">
        <v>158</v>
      </c>
      <c r="P7" s="18">
        <v>1</v>
      </c>
      <c r="Q7" s="18">
        <v>161</v>
      </c>
      <c r="R7" s="36">
        <f>Q7</f>
        <v>161</v>
      </c>
      <c r="S7" s="15"/>
      <c r="T7" s="15"/>
      <c r="U7" s="15"/>
    </row>
    <row r="8" spans="1:21" x14ac:dyDescent="0.2">
      <c r="A8" s="6">
        <v>5</v>
      </c>
      <c r="B8" s="5">
        <v>164</v>
      </c>
      <c r="P8" s="18">
        <v>2</v>
      </c>
      <c r="Q8" s="18">
        <v>165</v>
      </c>
      <c r="R8" s="36">
        <f>$Q$3*Q7+(1-$Q$3)*R7</f>
        <v>161</v>
      </c>
      <c r="S8" s="15">
        <f>Q8-R8</f>
        <v>4</v>
      </c>
      <c r="T8" s="15">
        <f>ABS(S8)</f>
        <v>4</v>
      </c>
      <c r="U8" s="15">
        <f>S8^2</f>
        <v>16</v>
      </c>
    </row>
    <row r="9" spans="1:21" x14ac:dyDescent="0.2">
      <c r="A9" s="6">
        <v>6</v>
      </c>
      <c r="B9" s="5">
        <v>152</v>
      </c>
      <c r="P9" s="18">
        <v>3</v>
      </c>
      <c r="Q9" s="18">
        <v>158</v>
      </c>
      <c r="R9" s="36">
        <f t="shared" ref="R9:R27" si="0">$Q$3*Q8+(1-$Q$3)*R8</f>
        <v>161.26945443784857</v>
      </c>
      <c r="S9" s="15">
        <f t="shared" ref="S9:S26" si="1">Q9-R9</f>
        <v>-3.2694544378485659</v>
      </c>
      <c r="T9" s="15">
        <f t="shared" ref="T9:T26" si="2">ABS(S9)</f>
        <v>3.2694544378485659</v>
      </c>
      <c r="U9" s="15">
        <f t="shared" ref="U9:U26" si="3">S9^2</f>
        <v>10.689332321167683</v>
      </c>
    </row>
    <row r="10" spans="1:21" x14ac:dyDescent="0.2">
      <c r="A10" s="6">
        <v>7</v>
      </c>
      <c r="B10" s="5">
        <v>153</v>
      </c>
      <c r="P10" s="18">
        <v>4</v>
      </c>
      <c r="Q10" s="18">
        <v>158</v>
      </c>
      <c r="R10" s="36">
        <f t="shared" si="0"/>
        <v>161.04921218594305</v>
      </c>
      <c r="S10" s="15">
        <f t="shared" si="1"/>
        <v>-3.0492121859430483</v>
      </c>
      <c r="T10" s="15">
        <f t="shared" si="2"/>
        <v>3.0492121859430483</v>
      </c>
      <c r="U10" s="15">
        <f t="shared" si="3"/>
        <v>9.2976949549035837</v>
      </c>
    </row>
    <row r="11" spans="1:21" x14ac:dyDescent="0.2">
      <c r="A11" s="6">
        <v>8</v>
      </c>
      <c r="B11" s="5">
        <v>155</v>
      </c>
      <c r="P11" s="18">
        <v>5</v>
      </c>
      <c r="Q11" s="18">
        <v>164</v>
      </c>
      <c r="R11" s="36">
        <f t="shared" si="0"/>
        <v>160.84380624708197</v>
      </c>
      <c r="S11" s="15">
        <f t="shared" si="1"/>
        <v>3.1561937529180284</v>
      </c>
      <c r="T11" s="15">
        <f t="shared" si="2"/>
        <v>3.1561937529180284</v>
      </c>
      <c r="U11" s="15">
        <f t="shared" si="3"/>
        <v>9.9615590059587884</v>
      </c>
    </row>
    <row r="12" spans="1:21" x14ac:dyDescent="0.2">
      <c r="A12" s="6">
        <v>9</v>
      </c>
      <c r="B12" s="5">
        <v>163</v>
      </c>
      <c r="P12" s="18">
        <v>6</v>
      </c>
      <c r="Q12" s="18">
        <v>152</v>
      </c>
      <c r="R12" s="36">
        <f t="shared" si="0"/>
        <v>161.05641885044039</v>
      </c>
      <c r="S12" s="15">
        <f t="shared" si="1"/>
        <v>-9.0564188504403944</v>
      </c>
      <c r="T12" s="15">
        <f t="shared" si="2"/>
        <v>9.0564188504403944</v>
      </c>
      <c r="U12" s="15">
        <f t="shared" si="3"/>
        <v>82.018722394612112</v>
      </c>
    </row>
    <row r="13" spans="1:21" x14ac:dyDescent="0.2">
      <c r="A13" s="6">
        <v>10</v>
      </c>
      <c r="B13" s="5">
        <v>159</v>
      </c>
      <c r="P13" s="18">
        <v>7</v>
      </c>
      <c r="Q13" s="18">
        <v>153</v>
      </c>
      <c r="R13" s="36">
        <f t="shared" si="0"/>
        <v>160.44634578787372</v>
      </c>
      <c r="S13" s="15">
        <f t="shared" si="1"/>
        <v>-7.4463457878737245</v>
      </c>
      <c r="T13" s="15">
        <f t="shared" si="2"/>
        <v>7.4463457878737245</v>
      </c>
      <c r="U13" s="15">
        <f t="shared" si="3"/>
        <v>55.448065592584761</v>
      </c>
    </row>
    <row r="14" spans="1:21" x14ac:dyDescent="0.2">
      <c r="A14" s="6">
        <v>11</v>
      </c>
      <c r="B14" s="5">
        <v>163</v>
      </c>
      <c r="P14" s="18">
        <v>8</v>
      </c>
      <c r="Q14" s="18">
        <v>155</v>
      </c>
      <c r="R14" s="36">
        <f t="shared" si="0"/>
        <v>159.94473305829931</v>
      </c>
      <c r="S14" s="15">
        <f t="shared" si="1"/>
        <v>-4.9447330582993061</v>
      </c>
      <c r="T14" s="15">
        <f t="shared" si="2"/>
        <v>4.9447330582993061</v>
      </c>
      <c r="U14" s="15">
        <f t="shared" si="3"/>
        <v>24.450385017838009</v>
      </c>
    </row>
    <row r="15" spans="1:21" x14ac:dyDescent="0.2">
      <c r="A15" s="6">
        <v>12</v>
      </c>
      <c r="B15" s="5">
        <v>160</v>
      </c>
      <c r="P15" s="18">
        <v>9</v>
      </c>
      <c r="Q15" s="18">
        <v>163</v>
      </c>
      <c r="R15" s="36">
        <f t="shared" si="0"/>
        <v>159.61163799166548</v>
      </c>
      <c r="S15" s="15">
        <f t="shared" si="1"/>
        <v>3.3883620083345249</v>
      </c>
      <c r="T15" s="15">
        <f t="shared" si="2"/>
        <v>3.3883620083345249</v>
      </c>
      <c r="U15" s="15">
        <f t="shared" si="3"/>
        <v>11.480997099524775</v>
      </c>
    </row>
    <row r="16" spans="1:21" x14ac:dyDescent="0.2">
      <c r="A16" s="6">
        <v>13</v>
      </c>
      <c r="B16" s="5">
        <v>160</v>
      </c>
      <c r="P16" s="18">
        <v>10</v>
      </c>
      <c r="Q16" s="18">
        <v>159</v>
      </c>
      <c r="R16" s="36">
        <f t="shared" si="0"/>
        <v>159.83989028671127</v>
      </c>
      <c r="S16" s="15">
        <f t="shared" si="1"/>
        <v>-0.83989028671126675</v>
      </c>
      <c r="T16" s="15">
        <f t="shared" si="2"/>
        <v>0.83989028671126675</v>
      </c>
      <c r="U16" s="15">
        <f t="shared" si="3"/>
        <v>0.70541569371193391</v>
      </c>
    </row>
    <row r="17" spans="1:21" x14ac:dyDescent="0.2">
      <c r="A17" s="6">
        <v>14</v>
      </c>
      <c r="B17" s="5">
        <v>158</v>
      </c>
      <c r="P17" s="18">
        <v>11</v>
      </c>
      <c r="Q17" s="18">
        <v>163</v>
      </c>
      <c r="R17" s="36">
        <f t="shared" si="0"/>
        <v>159.78331224544618</v>
      </c>
      <c r="S17" s="15">
        <f t="shared" si="1"/>
        <v>3.2166877545538171</v>
      </c>
      <c r="T17" s="15">
        <f t="shared" si="2"/>
        <v>3.2166877545538171</v>
      </c>
      <c r="U17" s="15">
        <f t="shared" si="3"/>
        <v>10.347080110296478</v>
      </c>
    </row>
    <row r="18" spans="1:21" x14ac:dyDescent="0.2">
      <c r="A18" s="6">
        <v>15</v>
      </c>
      <c r="B18" s="5">
        <v>155</v>
      </c>
      <c r="P18" s="18">
        <v>12</v>
      </c>
      <c r="Q18" s="18">
        <v>160</v>
      </c>
      <c r="R18" s="36">
        <f t="shared" si="0"/>
        <v>159.99999994310559</v>
      </c>
      <c r="S18" s="15">
        <f t="shared" si="1"/>
        <v>5.689440740752616E-8</v>
      </c>
      <c r="T18" s="15">
        <f t="shared" si="2"/>
        <v>5.689440740752616E-8</v>
      </c>
      <c r="U18" s="15">
        <f t="shared" si="3"/>
        <v>3.2369735942535675E-15</v>
      </c>
    </row>
    <row r="19" spans="1:21" x14ac:dyDescent="0.2">
      <c r="A19" s="6">
        <v>16</v>
      </c>
      <c r="B19" s="5">
        <v>154</v>
      </c>
      <c r="P19" s="18">
        <v>13</v>
      </c>
      <c r="Q19" s="18">
        <v>160</v>
      </c>
      <c r="R19" s="36">
        <f t="shared" si="0"/>
        <v>159.9999999469382</v>
      </c>
      <c r="S19" s="15">
        <f t="shared" si="1"/>
        <v>5.306179673425504E-8</v>
      </c>
      <c r="T19" s="15">
        <f t="shared" si="2"/>
        <v>5.306179673425504E-8</v>
      </c>
      <c r="U19" s="15">
        <f t="shared" si="3"/>
        <v>2.8155542726673988E-15</v>
      </c>
    </row>
    <row r="20" spans="1:21" x14ac:dyDescent="0.2">
      <c r="A20" s="6">
        <v>17</v>
      </c>
      <c r="B20" s="5">
        <v>162</v>
      </c>
      <c r="P20" s="18">
        <v>14</v>
      </c>
      <c r="Q20" s="18">
        <v>158</v>
      </c>
      <c r="R20" s="36">
        <f t="shared" si="0"/>
        <v>159.99999995051263</v>
      </c>
      <c r="S20" s="15">
        <f t="shared" si="1"/>
        <v>-1.9999999505126311</v>
      </c>
      <c r="T20" s="15">
        <f t="shared" si="2"/>
        <v>1.9999999505126311</v>
      </c>
      <c r="U20" s="15">
        <f t="shared" si="3"/>
        <v>3.9999998020505272</v>
      </c>
    </row>
    <row r="21" spans="1:21" x14ac:dyDescent="0.2">
      <c r="A21" s="6">
        <v>18</v>
      </c>
      <c r="B21" s="5">
        <v>164</v>
      </c>
      <c r="P21" s="18">
        <v>15</v>
      </c>
      <c r="Q21" s="18">
        <v>155</v>
      </c>
      <c r="R21" s="36">
        <f t="shared" si="0"/>
        <v>159.86527273492197</v>
      </c>
      <c r="S21" s="15">
        <f t="shared" si="1"/>
        <v>-4.8652727349219731</v>
      </c>
      <c r="T21" s="15">
        <f t="shared" si="2"/>
        <v>4.8652727349219731</v>
      </c>
      <c r="U21" s="15">
        <f t="shared" si="3"/>
        <v>23.670878785175137</v>
      </c>
    </row>
    <row r="22" spans="1:21" x14ac:dyDescent="0.2">
      <c r="A22" s="6">
        <v>19</v>
      </c>
      <c r="B22" s="5">
        <v>159</v>
      </c>
      <c r="P22" s="18">
        <v>16</v>
      </c>
      <c r="Q22" s="18">
        <v>154</v>
      </c>
      <c r="R22" s="36">
        <f t="shared" si="0"/>
        <v>159.53753040247989</v>
      </c>
      <c r="S22" s="15">
        <f t="shared" si="1"/>
        <v>-5.5375304024798879</v>
      </c>
      <c r="T22" s="15">
        <f t="shared" si="2"/>
        <v>5.5375304024798879</v>
      </c>
      <c r="U22" s="15">
        <f t="shared" si="3"/>
        <v>30.664242958389071</v>
      </c>
    </row>
    <row r="23" spans="1:21" ht="15.75" thickBot="1" x14ac:dyDescent="0.25">
      <c r="A23" s="8">
        <v>20</v>
      </c>
      <c r="B23" s="7">
        <v>159</v>
      </c>
      <c r="P23" s="18">
        <v>17</v>
      </c>
      <c r="Q23" s="18">
        <v>162</v>
      </c>
      <c r="R23" s="36">
        <f t="shared" si="0"/>
        <v>159.16450236706248</v>
      </c>
      <c r="S23" s="15">
        <f t="shared" si="1"/>
        <v>2.8354976329375177</v>
      </c>
      <c r="T23" s="15">
        <f t="shared" si="2"/>
        <v>2.8354976329375177</v>
      </c>
      <c r="U23" s="15">
        <f t="shared" si="3"/>
        <v>8.0400468263942653</v>
      </c>
    </row>
    <row r="24" spans="1:21" x14ac:dyDescent="0.2">
      <c r="A24" s="10">
        <v>21</v>
      </c>
      <c r="B24" s="9" t="s">
        <v>3</v>
      </c>
      <c r="L24" t="s">
        <v>7</v>
      </c>
      <c r="P24" s="18">
        <v>18</v>
      </c>
      <c r="Q24" s="18">
        <v>164</v>
      </c>
      <c r="R24" s="36">
        <f t="shared" si="0"/>
        <v>159.3555117222385</v>
      </c>
      <c r="S24" s="15">
        <f t="shared" si="1"/>
        <v>4.6444882777614964</v>
      </c>
      <c r="T24" s="15">
        <f t="shared" si="2"/>
        <v>4.6444882777614964</v>
      </c>
      <c r="U24" s="15">
        <f t="shared" si="3"/>
        <v>21.57127136226395</v>
      </c>
    </row>
    <row r="25" spans="1:21" x14ac:dyDescent="0.2">
      <c r="A25" s="12">
        <v>22</v>
      </c>
      <c r="B25" s="11" t="s">
        <v>3</v>
      </c>
      <c r="L25" s="206"/>
      <c r="M25" s="206"/>
      <c r="P25" s="18">
        <v>19</v>
      </c>
      <c r="Q25" s="18">
        <v>159</v>
      </c>
      <c r="R25" s="36">
        <f t="shared" si="0"/>
        <v>159.66838121673314</v>
      </c>
      <c r="S25" s="15">
        <f t="shared" si="1"/>
        <v>-0.66838121673313822</v>
      </c>
      <c r="T25" s="15">
        <f t="shared" si="2"/>
        <v>0.66838121673313822</v>
      </c>
      <c r="U25" s="15">
        <f t="shared" si="3"/>
        <v>0.44673345088167027</v>
      </c>
    </row>
    <row r="26" spans="1:21" x14ac:dyDescent="0.2">
      <c r="A26" s="12">
        <v>23</v>
      </c>
      <c r="B26" s="11" t="s">
        <v>3</v>
      </c>
      <c r="P26" s="18">
        <v>20</v>
      </c>
      <c r="Q26" s="18">
        <v>159</v>
      </c>
      <c r="R26" s="36">
        <f t="shared" si="0"/>
        <v>159.62335664547729</v>
      </c>
      <c r="S26" s="15">
        <f t="shared" si="1"/>
        <v>-0.62335664547728697</v>
      </c>
      <c r="T26" s="15">
        <f t="shared" si="2"/>
        <v>0.62335664547728697</v>
      </c>
      <c r="U26" s="15">
        <f t="shared" si="3"/>
        <v>0.38857350746069602</v>
      </c>
    </row>
    <row r="27" spans="1:21" x14ac:dyDescent="0.2">
      <c r="A27" s="12">
        <v>24</v>
      </c>
      <c r="B27" s="11" t="s">
        <v>3</v>
      </c>
      <c r="P27" s="37">
        <v>21</v>
      </c>
      <c r="Q27" s="38" t="s">
        <v>16</v>
      </c>
      <c r="R27" s="38">
        <f t="shared" si="0"/>
        <v>159.58136509185573</v>
      </c>
      <c r="S27" s="38" t="s">
        <v>16</v>
      </c>
      <c r="T27" s="38" t="s">
        <v>16</v>
      </c>
      <c r="U27" s="38" t="s">
        <v>16</v>
      </c>
    </row>
    <row r="28" spans="1:21" ht="15.75" thickBot="1" x14ac:dyDescent="0.25">
      <c r="A28" s="14">
        <v>25</v>
      </c>
      <c r="B28" s="13" t="s">
        <v>3</v>
      </c>
      <c r="P28" s="19"/>
    </row>
    <row r="29" spans="1:21" ht="15.75" thickBot="1" x14ac:dyDescent="0.25">
      <c r="A29" s="204" t="s">
        <v>4</v>
      </c>
      <c r="B29" s="205"/>
      <c r="P29" s="19"/>
    </row>
    <row r="30" spans="1:21" x14ac:dyDescent="0.2">
      <c r="P30" s="19"/>
    </row>
    <row r="31" spans="1:21" x14ac:dyDescent="0.2">
      <c r="P31" s="19"/>
    </row>
  </sheetData>
  <mergeCells count="4">
    <mergeCell ref="A1:B1"/>
    <mergeCell ref="A29:B29"/>
    <mergeCell ref="L25:M25"/>
    <mergeCell ref="P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C83"/>
  <sheetViews>
    <sheetView topLeftCell="S1" workbookViewId="0">
      <selection activeCell="V1" sqref="V1"/>
    </sheetView>
  </sheetViews>
  <sheetFormatPr defaultColWidth="10.76171875" defaultRowHeight="15" x14ac:dyDescent="0.2"/>
  <cols>
    <col min="3" max="3" width="21.38671875" bestFit="1" customWidth="1"/>
    <col min="4" max="4" width="18.5625" bestFit="1" customWidth="1"/>
    <col min="17" max="17" width="32.8203125" bestFit="1" customWidth="1"/>
    <col min="18" max="18" width="30.1328125" bestFit="1" customWidth="1"/>
    <col min="19" max="19" width="24.75" customWidth="1"/>
    <col min="20" max="20" width="21.38671875" bestFit="1" customWidth="1"/>
  </cols>
  <sheetData>
    <row r="1" spans="1:25" ht="15.75" thickBot="1" x14ac:dyDescent="0.25"/>
    <row r="2" spans="1:25" ht="18.75" thickBot="1" x14ac:dyDescent="0.25">
      <c r="B2" s="207" t="s">
        <v>110</v>
      </c>
      <c r="C2" s="208"/>
      <c r="G2" s="207" t="s">
        <v>105</v>
      </c>
      <c r="H2" s="211"/>
      <c r="I2" s="211"/>
      <c r="J2" s="211"/>
      <c r="K2" s="211"/>
      <c r="L2" s="211"/>
      <c r="M2" s="211"/>
      <c r="N2" s="208"/>
    </row>
    <row r="4" spans="1:25" ht="15.75" thickBot="1" x14ac:dyDescent="0.25"/>
    <row r="5" spans="1:25" ht="18.75" thickBot="1" x14ac:dyDescent="0.25">
      <c r="A5" s="164" t="s">
        <v>104</v>
      </c>
      <c r="B5" s="165" t="s">
        <v>102</v>
      </c>
      <c r="C5" s="165" t="s">
        <v>103</v>
      </c>
      <c r="D5" s="24" t="s">
        <v>106</v>
      </c>
      <c r="Q5" s="207" t="s">
        <v>109</v>
      </c>
      <c r="R5" s="211"/>
      <c r="S5" s="211"/>
      <c r="T5" s="211"/>
      <c r="U5" s="208"/>
      <c r="Y5" s="167" t="s">
        <v>107</v>
      </c>
    </row>
    <row r="6" spans="1:25" x14ac:dyDescent="0.2">
      <c r="A6" s="209">
        <v>2003</v>
      </c>
      <c r="B6" s="166">
        <v>1</v>
      </c>
      <c r="C6" s="166">
        <v>55</v>
      </c>
      <c r="D6" s="15">
        <f>C6</f>
        <v>55</v>
      </c>
    </row>
    <row r="7" spans="1:25" ht="15.75" thickBot="1" x14ac:dyDescent="0.25">
      <c r="A7" s="209"/>
      <c r="B7" s="166">
        <v>2</v>
      </c>
      <c r="C7" s="166">
        <v>80</v>
      </c>
      <c r="D7" s="15">
        <f>D6+C7</f>
        <v>135</v>
      </c>
    </row>
    <row r="8" spans="1:25" x14ac:dyDescent="0.2">
      <c r="A8" s="209"/>
      <c r="B8" s="166">
        <v>3</v>
      </c>
      <c r="C8" s="166">
        <v>95</v>
      </c>
      <c r="D8" s="15">
        <f t="shared" ref="D8:D17" si="0">D7+C8</f>
        <v>230</v>
      </c>
      <c r="Q8" s="212" t="s">
        <v>108</v>
      </c>
      <c r="R8" s="213"/>
      <c r="S8" s="213"/>
      <c r="T8" s="213"/>
      <c r="U8" s="213"/>
      <c r="V8" s="213"/>
      <c r="W8" s="214"/>
    </row>
    <row r="9" spans="1:25" x14ac:dyDescent="0.2">
      <c r="A9" s="209"/>
      <c r="B9" s="166">
        <v>4</v>
      </c>
      <c r="C9" s="166">
        <v>114</v>
      </c>
      <c r="D9" s="15">
        <f t="shared" si="0"/>
        <v>344</v>
      </c>
      <c r="Q9" s="215"/>
      <c r="R9" s="216"/>
      <c r="S9" s="216"/>
      <c r="T9" s="216"/>
      <c r="U9" s="216"/>
      <c r="V9" s="216"/>
      <c r="W9" s="217"/>
    </row>
    <row r="10" spans="1:25" ht="15.75" thickBot="1" x14ac:dyDescent="0.25">
      <c r="A10" s="209"/>
      <c r="B10" s="166">
        <v>5</v>
      </c>
      <c r="C10" s="166">
        <v>97</v>
      </c>
      <c r="D10" s="15">
        <f t="shared" si="0"/>
        <v>441</v>
      </c>
      <c r="Q10" s="218"/>
      <c r="R10" s="219"/>
      <c r="S10" s="219"/>
      <c r="T10" s="219"/>
      <c r="U10" s="219"/>
      <c r="V10" s="219"/>
      <c r="W10" s="220"/>
    </row>
    <row r="11" spans="1:25" x14ac:dyDescent="0.2">
      <c r="A11" s="209"/>
      <c r="B11" s="166">
        <v>6</v>
      </c>
      <c r="C11" s="166">
        <v>60</v>
      </c>
      <c r="D11" s="15">
        <f t="shared" si="0"/>
        <v>501</v>
      </c>
      <c r="Q11" s="221" t="s">
        <v>113</v>
      </c>
      <c r="R11" s="221"/>
      <c r="S11" s="221"/>
      <c r="T11" s="221"/>
      <c r="U11" s="221"/>
      <c r="V11" s="221"/>
      <c r="W11" s="221"/>
    </row>
    <row r="12" spans="1:25" x14ac:dyDescent="0.2">
      <c r="A12" s="210">
        <v>2004</v>
      </c>
      <c r="B12" s="166">
        <v>7</v>
      </c>
      <c r="C12" s="166">
        <v>64</v>
      </c>
      <c r="D12" s="15">
        <f t="shared" si="0"/>
        <v>565</v>
      </c>
    </row>
    <row r="13" spans="1:25" ht="15.75" x14ac:dyDescent="0.2">
      <c r="A13" s="210"/>
      <c r="B13" s="166">
        <v>8</v>
      </c>
      <c r="C13" s="166">
        <v>90</v>
      </c>
      <c r="D13" s="15">
        <f t="shared" si="0"/>
        <v>655</v>
      </c>
      <c r="Q13" s="165" t="s">
        <v>102</v>
      </c>
      <c r="R13" s="165" t="s">
        <v>112</v>
      </c>
      <c r="S13" s="165" t="s">
        <v>111</v>
      </c>
      <c r="T13" s="165" t="s">
        <v>103</v>
      </c>
    </row>
    <row r="14" spans="1:25" x14ac:dyDescent="0.2">
      <c r="A14" s="210"/>
      <c r="B14" s="166">
        <v>9</v>
      </c>
      <c r="C14" s="166">
        <v>105</v>
      </c>
      <c r="D14" s="15">
        <f t="shared" si="0"/>
        <v>760</v>
      </c>
      <c r="Q14" s="166">
        <v>1</v>
      </c>
      <c r="R14" s="15">
        <f>SIN(2*PI()*Q14/6)</f>
        <v>0.8660254037844386</v>
      </c>
      <c r="S14" s="15">
        <f>COS(2*PI()*Q14/6)</f>
        <v>0.50000000000000011</v>
      </c>
      <c r="T14" s="166">
        <v>55</v>
      </c>
    </row>
    <row r="15" spans="1:25" x14ac:dyDescent="0.2">
      <c r="A15" s="210"/>
      <c r="B15" s="166">
        <v>10</v>
      </c>
      <c r="C15" s="166">
        <v>130</v>
      </c>
      <c r="D15" s="15">
        <f t="shared" si="0"/>
        <v>890</v>
      </c>
      <c r="Q15" s="166">
        <v>2</v>
      </c>
      <c r="R15" s="15">
        <f t="shared" ref="R15:R25" si="1">SIN(2*PI()*Q15/6)</f>
        <v>0.86602540378443871</v>
      </c>
      <c r="S15" s="15">
        <f t="shared" ref="S15:S25" si="2">COS(2*PI()*Q15/6)</f>
        <v>-0.49999999999999978</v>
      </c>
      <c r="T15" s="166">
        <v>80</v>
      </c>
    </row>
    <row r="16" spans="1:25" x14ac:dyDescent="0.2">
      <c r="A16" s="210"/>
      <c r="B16" s="166">
        <v>11</v>
      </c>
      <c r="C16" s="166">
        <v>105</v>
      </c>
      <c r="D16" s="15">
        <f t="shared" si="0"/>
        <v>995</v>
      </c>
      <c r="Q16" s="166">
        <v>3</v>
      </c>
      <c r="R16" s="15">
        <f t="shared" si="1"/>
        <v>1.2246467991473532E-16</v>
      </c>
      <c r="S16" s="15">
        <f t="shared" si="2"/>
        <v>-1</v>
      </c>
      <c r="T16" s="166">
        <v>95</v>
      </c>
    </row>
    <row r="17" spans="1:23" x14ac:dyDescent="0.2">
      <c r="A17" s="210"/>
      <c r="B17" s="166">
        <v>12</v>
      </c>
      <c r="C17" s="166">
        <v>70</v>
      </c>
      <c r="D17" s="15">
        <f t="shared" si="0"/>
        <v>1065</v>
      </c>
      <c r="Q17" s="166">
        <v>4</v>
      </c>
      <c r="R17" s="15">
        <f t="shared" si="1"/>
        <v>-0.86602540378443849</v>
      </c>
      <c r="S17" s="15">
        <f t="shared" si="2"/>
        <v>-0.50000000000000044</v>
      </c>
      <c r="T17" s="166">
        <v>114</v>
      </c>
    </row>
    <row r="18" spans="1:23" x14ac:dyDescent="0.2">
      <c r="Q18" s="166">
        <v>5</v>
      </c>
      <c r="R18" s="15">
        <f t="shared" si="1"/>
        <v>-0.8660254037844386</v>
      </c>
      <c r="S18" s="15">
        <f t="shared" si="2"/>
        <v>0.50000000000000011</v>
      </c>
      <c r="T18" s="166">
        <v>97</v>
      </c>
    </row>
    <row r="19" spans="1:23" x14ac:dyDescent="0.2">
      <c r="Q19" s="166">
        <v>6</v>
      </c>
      <c r="R19" s="15">
        <f t="shared" si="1"/>
        <v>-2.4492935982947064E-16</v>
      </c>
      <c r="S19" s="15">
        <f t="shared" si="2"/>
        <v>1</v>
      </c>
      <c r="T19" s="166">
        <v>60</v>
      </c>
    </row>
    <row r="20" spans="1:23" x14ac:dyDescent="0.2">
      <c r="Q20" s="166">
        <v>7</v>
      </c>
      <c r="R20" s="15">
        <f t="shared" si="1"/>
        <v>0.86602540378443837</v>
      </c>
      <c r="S20" s="15">
        <f t="shared" si="2"/>
        <v>0.50000000000000056</v>
      </c>
      <c r="T20" s="166">
        <v>64</v>
      </c>
    </row>
    <row r="21" spans="1:23" x14ac:dyDescent="0.2">
      <c r="Q21" s="166">
        <v>8</v>
      </c>
      <c r="R21" s="15">
        <f t="shared" si="1"/>
        <v>0.86602540378443915</v>
      </c>
      <c r="S21" s="15">
        <f t="shared" si="2"/>
        <v>-0.49999999999999922</v>
      </c>
      <c r="T21" s="166">
        <v>90</v>
      </c>
    </row>
    <row r="22" spans="1:23" x14ac:dyDescent="0.2">
      <c r="Q22" s="166">
        <v>9</v>
      </c>
      <c r="R22" s="15">
        <f t="shared" si="1"/>
        <v>3.6739403974420594E-16</v>
      </c>
      <c r="S22" s="15">
        <f t="shared" si="2"/>
        <v>-1</v>
      </c>
      <c r="T22" s="166">
        <v>105</v>
      </c>
    </row>
    <row r="23" spans="1:23" x14ac:dyDescent="0.2">
      <c r="Q23" s="166">
        <v>10</v>
      </c>
      <c r="R23" s="15">
        <f t="shared" si="1"/>
        <v>-0.86602540378443871</v>
      </c>
      <c r="S23" s="15">
        <f t="shared" si="2"/>
        <v>-0.49999999999999983</v>
      </c>
      <c r="T23" s="166">
        <v>130</v>
      </c>
    </row>
    <row r="24" spans="1:23" x14ac:dyDescent="0.2">
      <c r="Q24" s="166">
        <v>11</v>
      </c>
      <c r="R24" s="15">
        <f t="shared" si="1"/>
        <v>-0.86602540378443915</v>
      </c>
      <c r="S24" s="15">
        <f t="shared" si="2"/>
        <v>0.49999999999999911</v>
      </c>
      <c r="T24" s="166">
        <v>105</v>
      </c>
    </row>
    <row r="25" spans="1:23" x14ac:dyDescent="0.2">
      <c r="Q25" s="166">
        <v>12</v>
      </c>
      <c r="R25" s="15">
        <f t="shared" si="1"/>
        <v>-4.8985871965894128E-16</v>
      </c>
      <c r="S25" s="15">
        <f t="shared" si="2"/>
        <v>1</v>
      </c>
      <c r="T25" s="166">
        <v>70</v>
      </c>
    </row>
    <row r="27" spans="1:23" ht="15.75" thickBot="1" x14ac:dyDescent="0.25"/>
    <row r="28" spans="1:23" ht="15.75" thickBot="1" x14ac:dyDescent="0.25">
      <c r="Q28" s="221" t="s">
        <v>114</v>
      </c>
      <c r="R28" s="221"/>
      <c r="S28" s="221"/>
      <c r="T28" s="221"/>
      <c r="U28" s="221"/>
      <c r="V28" s="221"/>
      <c r="W28" s="221"/>
    </row>
    <row r="29" spans="1:23" x14ac:dyDescent="0.2">
      <c r="Q29" s="212" t="s">
        <v>108</v>
      </c>
      <c r="R29" s="213"/>
      <c r="S29" s="213"/>
      <c r="T29" s="213"/>
      <c r="U29" s="213"/>
      <c r="V29" s="213"/>
      <c r="W29" s="214"/>
    </row>
    <row r="30" spans="1:23" x14ac:dyDescent="0.2">
      <c r="Q30" s="215"/>
      <c r="R30" s="216"/>
      <c r="S30" s="216"/>
      <c r="T30" s="216"/>
      <c r="U30" s="216"/>
      <c r="V30" s="216"/>
      <c r="W30" s="217"/>
    </row>
    <row r="31" spans="1:23" ht="15.75" thickBot="1" x14ac:dyDescent="0.25">
      <c r="Q31" s="218"/>
      <c r="R31" s="219"/>
      <c r="S31" s="219"/>
      <c r="T31" s="219"/>
      <c r="U31" s="219"/>
      <c r="V31" s="219"/>
      <c r="W31" s="220"/>
    </row>
    <row r="33" spans="17:25" x14ac:dyDescent="0.2">
      <c r="Q33" t="s">
        <v>59</v>
      </c>
    </row>
    <row r="34" spans="17:25" ht="15.75" thickBot="1" x14ac:dyDescent="0.25"/>
    <row r="35" spans="17:25" x14ac:dyDescent="0.2">
      <c r="Q35" s="163" t="s">
        <v>60</v>
      </c>
      <c r="R35" s="163"/>
    </row>
    <row r="36" spans="17:25" x14ac:dyDescent="0.2">
      <c r="Q36" s="112" t="s">
        <v>61</v>
      </c>
      <c r="R36" s="112">
        <v>0.96570240313048117</v>
      </c>
    </row>
    <row r="37" spans="17:25" x14ac:dyDescent="0.2">
      <c r="Q37" s="112" t="s">
        <v>62</v>
      </c>
      <c r="R37" s="112">
        <v>0.9325811314119864</v>
      </c>
    </row>
    <row r="38" spans="17:25" x14ac:dyDescent="0.2">
      <c r="Q38" s="112" t="s">
        <v>63</v>
      </c>
      <c r="R38" s="112">
        <v>0.90729905569148128</v>
      </c>
    </row>
    <row r="39" spans="17:25" x14ac:dyDescent="0.2">
      <c r="Q39" s="112" t="s">
        <v>64</v>
      </c>
      <c r="R39" s="112">
        <v>7.1003215297851545</v>
      </c>
    </row>
    <row r="40" spans="17:25" ht="15.75" thickBot="1" x14ac:dyDescent="0.25">
      <c r="Q40" s="113" t="s">
        <v>65</v>
      </c>
      <c r="R40" s="113">
        <v>12</v>
      </c>
    </row>
    <row r="42" spans="17:25" ht="15.75" thickBot="1" x14ac:dyDescent="0.25">
      <c r="Q42" t="s">
        <v>66</v>
      </c>
    </row>
    <row r="43" spans="17:25" x14ac:dyDescent="0.2">
      <c r="Q43" s="162"/>
      <c r="R43" s="162" t="s">
        <v>71</v>
      </c>
      <c r="S43" s="162" t="s">
        <v>72</v>
      </c>
      <c r="T43" s="162" t="s">
        <v>73</v>
      </c>
      <c r="U43" s="162" t="s">
        <v>74</v>
      </c>
      <c r="V43" s="162" t="s">
        <v>75</v>
      </c>
    </row>
    <row r="44" spans="17:25" x14ac:dyDescent="0.2">
      <c r="Q44" s="112" t="s">
        <v>67</v>
      </c>
      <c r="R44" s="112">
        <v>3</v>
      </c>
      <c r="S44" s="112">
        <v>5578.9334733893556</v>
      </c>
      <c r="T44" s="112">
        <v>1859.6444911297851</v>
      </c>
      <c r="U44" s="112">
        <v>36.887047634922354</v>
      </c>
      <c r="V44" s="112">
        <v>4.9451512853027174E-5</v>
      </c>
    </row>
    <row r="45" spans="17:25" x14ac:dyDescent="0.2">
      <c r="Q45" s="112" t="s">
        <v>68</v>
      </c>
      <c r="R45" s="112">
        <v>8</v>
      </c>
      <c r="S45" s="112">
        <v>403.31652661064476</v>
      </c>
      <c r="T45" s="112">
        <v>50.414565826330595</v>
      </c>
      <c r="U45" s="112"/>
      <c r="V45" s="112"/>
    </row>
    <row r="46" spans="17:25" ht="15.75" thickBot="1" x14ac:dyDescent="0.25">
      <c r="Q46" s="113" t="s">
        <v>69</v>
      </c>
      <c r="R46" s="113">
        <v>11</v>
      </c>
      <c r="S46" s="113">
        <v>5982.25</v>
      </c>
      <c r="T46" s="113"/>
      <c r="U46" s="113"/>
      <c r="V46" s="113"/>
    </row>
    <row r="47" spans="17:25" ht="15.75" thickBot="1" x14ac:dyDescent="0.25"/>
    <row r="48" spans="17:25" ht="15.75" thickBot="1" x14ac:dyDescent="0.25">
      <c r="Q48" s="178"/>
      <c r="R48" s="179" t="s">
        <v>76</v>
      </c>
      <c r="S48" s="162" t="s">
        <v>64</v>
      </c>
      <c r="T48" s="162" t="s">
        <v>77</v>
      </c>
      <c r="U48" s="162" t="s">
        <v>78</v>
      </c>
      <c r="V48" s="162" t="s">
        <v>79</v>
      </c>
      <c r="W48" s="162" t="s">
        <v>80</v>
      </c>
      <c r="X48" s="162" t="s">
        <v>81</v>
      </c>
      <c r="Y48" s="162" t="s">
        <v>82</v>
      </c>
    </row>
    <row r="49" spans="17:25" x14ac:dyDescent="0.2">
      <c r="Q49" s="176" t="s">
        <v>120</v>
      </c>
      <c r="R49" s="177">
        <v>79.600840336134439</v>
      </c>
      <c r="S49" s="112">
        <v>4.7011172019294074</v>
      </c>
      <c r="T49" s="112">
        <v>16.932324151260275</v>
      </c>
      <c r="U49" s="112">
        <v>1.5012301231505196E-7</v>
      </c>
      <c r="V49" s="112">
        <v>68.76004462840578</v>
      </c>
      <c r="W49" s="112">
        <v>90.441636043863099</v>
      </c>
      <c r="X49" s="112">
        <v>68.76004462840578</v>
      </c>
      <c r="Y49" s="112">
        <v>90.441636043863099</v>
      </c>
    </row>
    <row r="50" spans="17:25" x14ac:dyDescent="0.2">
      <c r="Q50" s="172" t="s">
        <v>121</v>
      </c>
      <c r="R50" s="173">
        <v>1.4075630252100855</v>
      </c>
      <c r="S50" s="112">
        <v>0.65088540747711021</v>
      </c>
      <c r="T50" s="112">
        <v>2.1625358458502322</v>
      </c>
      <c r="U50" s="112">
        <v>6.2541785230965832E-2</v>
      </c>
      <c r="V50" s="112">
        <v>-9.3381415976180104E-2</v>
      </c>
      <c r="W50" s="112">
        <v>2.908507466396351</v>
      </c>
      <c r="X50" s="112">
        <v>-9.3381415976180104E-2</v>
      </c>
      <c r="Y50" s="112">
        <v>2.908507466396351</v>
      </c>
    </row>
    <row r="51" spans="17:25" x14ac:dyDescent="0.2">
      <c r="Q51" s="172" t="s">
        <v>122</v>
      </c>
      <c r="R51" s="173">
        <v>-20.223027391173581</v>
      </c>
      <c r="S51" s="112">
        <v>3.1102062759118878</v>
      </c>
      <c r="T51" s="112">
        <v>-6.5021498888347367</v>
      </c>
      <c r="U51" s="112">
        <v>1.8767835578436666E-4</v>
      </c>
      <c r="V51" s="112">
        <v>-27.395175924764345</v>
      </c>
      <c r="W51" s="112">
        <v>-13.050878857582815</v>
      </c>
      <c r="X51" s="112">
        <v>-27.395175924764345</v>
      </c>
      <c r="Y51" s="112">
        <v>-13.050878857582815</v>
      </c>
    </row>
    <row r="52" spans="17:25" ht="15.75" thickBot="1" x14ac:dyDescent="0.25">
      <c r="Q52" s="174" t="s">
        <v>123</v>
      </c>
      <c r="R52" s="175">
        <v>-20.824229691876752</v>
      </c>
      <c r="S52" s="113">
        <v>2.9708718335512914</v>
      </c>
      <c r="T52" s="113">
        <v>-7.0094675430626339</v>
      </c>
      <c r="U52" s="113">
        <v>1.1157968823526543E-4</v>
      </c>
      <c r="V52" s="113">
        <v>-27.675072425207617</v>
      </c>
      <c r="W52" s="113">
        <v>-13.973386958545888</v>
      </c>
      <c r="X52" s="113">
        <v>-27.675072425207617</v>
      </c>
      <c r="Y52" s="113">
        <v>-13.973386958545888</v>
      </c>
    </row>
    <row r="53" spans="17:25" ht="15.75" thickBot="1" x14ac:dyDescent="0.25"/>
    <row r="54" spans="17:25" x14ac:dyDescent="0.2">
      <c r="Q54" s="221" t="s">
        <v>116</v>
      </c>
      <c r="R54" s="221"/>
      <c r="S54" s="221"/>
      <c r="T54" s="221"/>
      <c r="U54" s="221"/>
      <c r="V54" s="221"/>
      <c r="W54" s="221"/>
    </row>
    <row r="55" spans="17:25" ht="15.75" thickBot="1" x14ac:dyDescent="0.25">
      <c r="Q55" s="112"/>
    </row>
    <row r="56" spans="17:25" ht="15.75" thickBot="1" x14ac:dyDescent="0.25">
      <c r="Q56" t="s">
        <v>83</v>
      </c>
      <c r="R56" s="189" t="s">
        <v>125</v>
      </c>
      <c r="S56" s="188">
        <v>6</v>
      </c>
    </row>
    <row r="57" spans="17:25" ht="15.75" thickBot="1" x14ac:dyDescent="0.25"/>
    <row r="58" spans="17:25" ht="15.75" thickBot="1" x14ac:dyDescent="0.25">
      <c r="Q58" s="170" t="s">
        <v>117</v>
      </c>
      <c r="R58" s="170" t="s">
        <v>119</v>
      </c>
      <c r="S58" s="171" t="s">
        <v>115</v>
      </c>
      <c r="T58" s="170" t="s">
        <v>118</v>
      </c>
      <c r="U58" s="170" t="s">
        <v>124</v>
      </c>
    </row>
    <row r="59" spans="17:25" ht="15.75" thickBot="1" x14ac:dyDescent="0.25">
      <c r="Q59" s="168">
        <v>1</v>
      </c>
      <c r="R59" s="184">
        <v>53.082633053221286</v>
      </c>
      <c r="S59" s="169">
        <v>1.9173669467787136</v>
      </c>
      <c r="T59" s="181">
        <f>ABS(S59:S70)</f>
        <v>1.9173669467787136</v>
      </c>
      <c r="U59" s="181">
        <f>S59^2</f>
        <v>3.6762960085995262</v>
      </c>
    </row>
    <row r="60" spans="17:25" ht="15.75" thickBot="1" x14ac:dyDescent="0.25">
      <c r="Q60" s="168">
        <v>2</v>
      </c>
      <c r="R60" s="184">
        <v>75.314425770308119</v>
      </c>
      <c r="S60" s="169">
        <v>4.6855742296918805</v>
      </c>
      <c r="T60" s="182">
        <f t="shared" ref="T60:T70" si="3">ABS(S60:S71)</f>
        <v>4.6855742296918805</v>
      </c>
      <c r="U60" s="181">
        <f t="shared" ref="U60:U70" si="4">S60^2</f>
        <v>21.954605861952661</v>
      </c>
    </row>
    <row r="61" spans="17:25" ht="15.75" thickBot="1" x14ac:dyDescent="0.25">
      <c r="Q61" s="168">
        <v>3</v>
      </c>
      <c r="R61" s="184">
        <v>104.64775910364145</v>
      </c>
      <c r="S61" s="169">
        <v>-9.6477591036414481</v>
      </c>
      <c r="T61" s="182">
        <f t="shared" si="3"/>
        <v>9.6477591036414481</v>
      </c>
      <c r="U61" s="181">
        <f t="shared" si="4"/>
        <v>93.07925572189643</v>
      </c>
    </row>
    <row r="62" spans="17:25" ht="15.75" thickBot="1" x14ac:dyDescent="0.25">
      <c r="Q62" s="168">
        <v>4</v>
      </c>
      <c r="R62" s="184">
        <v>113.15686274509802</v>
      </c>
      <c r="S62" s="169">
        <v>0.84313725490197555</v>
      </c>
      <c r="T62" s="182">
        <f t="shared" si="3"/>
        <v>0.84313725490197555</v>
      </c>
      <c r="U62" s="181">
        <f t="shared" si="4"/>
        <v>0.71088043060363892</v>
      </c>
    </row>
    <row r="63" spans="17:25" ht="15.75" thickBot="1" x14ac:dyDescent="0.25">
      <c r="Q63" s="168">
        <v>5</v>
      </c>
      <c r="R63" s="184">
        <v>93.740196078431353</v>
      </c>
      <c r="S63" s="169">
        <v>3.259803921568647</v>
      </c>
      <c r="T63" s="182">
        <f t="shared" si="3"/>
        <v>3.259803921568647</v>
      </c>
      <c r="U63" s="181">
        <f t="shared" si="4"/>
        <v>10.626321607074329</v>
      </c>
    </row>
    <row r="64" spans="17:25" ht="15.75" thickBot="1" x14ac:dyDescent="0.25">
      <c r="Q64" s="168">
        <v>6</v>
      </c>
      <c r="R64" s="184">
        <v>67.2219887955182</v>
      </c>
      <c r="S64" s="169">
        <v>-7.2219887955182003</v>
      </c>
      <c r="T64" s="182">
        <f t="shared" si="3"/>
        <v>7.2219887955182003</v>
      </c>
      <c r="U64" s="181">
        <f t="shared" si="4"/>
        <v>52.157122162590426</v>
      </c>
    </row>
    <row r="65" spans="17:21" ht="15.75" thickBot="1" x14ac:dyDescent="0.25">
      <c r="Q65" s="168">
        <v>7</v>
      </c>
      <c r="R65" s="184">
        <v>61.528011204481786</v>
      </c>
      <c r="S65" s="169">
        <v>2.4719887955182145</v>
      </c>
      <c r="T65" s="182">
        <f t="shared" si="3"/>
        <v>2.4719887955182145</v>
      </c>
      <c r="U65" s="181">
        <f t="shared" si="4"/>
        <v>6.1107286051675924</v>
      </c>
    </row>
    <row r="66" spans="17:21" ht="15.75" thickBot="1" x14ac:dyDescent="0.25">
      <c r="Q66" s="168">
        <v>8</v>
      </c>
      <c r="R66" s="184">
        <v>83.759803921568619</v>
      </c>
      <c r="S66" s="169">
        <v>6.2401960784313815</v>
      </c>
      <c r="T66" s="182">
        <f t="shared" si="3"/>
        <v>6.2401960784313815</v>
      </c>
      <c r="U66" s="181">
        <f t="shared" si="4"/>
        <v>38.940047097270394</v>
      </c>
    </row>
    <row r="67" spans="17:21" ht="15.75" thickBot="1" x14ac:dyDescent="0.25">
      <c r="Q67" s="168">
        <v>9</v>
      </c>
      <c r="R67" s="184">
        <v>113.09313725490195</v>
      </c>
      <c r="S67" s="169">
        <v>-8.0931372549019471</v>
      </c>
      <c r="T67" s="182">
        <f t="shared" si="3"/>
        <v>8.0931372549019471</v>
      </c>
      <c r="U67" s="181">
        <f t="shared" si="4"/>
        <v>65.498870626681821</v>
      </c>
    </row>
    <row r="68" spans="17:21" ht="15.75" thickBot="1" x14ac:dyDescent="0.25">
      <c r="Q68" s="168">
        <v>10</v>
      </c>
      <c r="R68" s="184">
        <v>121.60224089635854</v>
      </c>
      <c r="S68" s="169">
        <v>8.3977591036414623</v>
      </c>
      <c r="T68" s="182">
        <f t="shared" si="3"/>
        <v>8.3977591036414623</v>
      </c>
      <c r="U68" s="181">
        <f t="shared" si="4"/>
        <v>70.522357962793052</v>
      </c>
    </row>
    <row r="69" spans="17:21" ht="15.75" thickBot="1" x14ac:dyDescent="0.25">
      <c r="Q69" s="168">
        <v>11</v>
      </c>
      <c r="R69" s="184">
        <v>102.18557422969189</v>
      </c>
      <c r="S69" s="169">
        <v>2.8144257703081053</v>
      </c>
      <c r="T69" s="182">
        <f t="shared" si="3"/>
        <v>2.8144257703081053</v>
      </c>
      <c r="U69" s="181">
        <f t="shared" si="4"/>
        <v>7.9209924165743715</v>
      </c>
    </row>
    <row r="70" spans="17:21" ht="15.75" thickBot="1" x14ac:dyDescent="0.25">
      <c r="Q70" s="168">
        <v>12</v>
      </c>
      <c r="R70" s="184">
        <v>75.667366946778728</v>
      </c>
      <c r="S70" s="169">
        <v>-5.6673669467787278</v>
      </c>
      <c r="T70" s="183">
        <f t="shared" si="3"/>
        <v>5.6673669467787278</v>
      </c>
      <c r="U70" s="181">
        <f t="shared" si="4"/>
        <v>32.119048109440037</v>
      </c>
    </row>
    <row r="71" spans="17:21" x14ac:dyDescent="0.2">
      <c r="Q71" s="180">
        <v>13</v>
      </c>
      <c r="R71" s="185">
        <f>$R$49+$R$50*Q71+$R$51*SIN(2*PI()*Q71/6)+$R$52*COS(2*PI()*Q71/6)</f>
        <v>69.973389355742299</v>
      </c>
      <c r="S71" s="225" t="s">
        <v>93</v>
      </c>
      <c r="T71" s="228" t="s">
        <v>12</v>
      </c>
      <c r="U71" s="230">
        <f>AVERAGE(T59:T70)</f>
        <v>5.105042016806725</v>
      </c>
    </row>
    <row r="72" spans="17:21" ht="15.75" thickBot="1" x14ac:dyDescent="0.25">
      <c r="Q72" s="172">
        <v>14</v>
      </c>
      <c r="R72" s="186">
        <f t="shared" ref="R72:R77" si="5">$R$49+$R$50*Q72+$R$51*SIN(2*PI()*Q72/6)+$R$52*COS(2*PI()*Q72/6)</f>
        <v>92.205182072829103</v>
      </c>
      <c r="S72" s="226"/>
      <c r="T72" s="229"/>
      <c r="U72" s="231"/>
    </row>
    <row r="73" spans="17:21" x14ac:dyDescent="0.2">
      <c r="Q73" s="172">
        <v>15</v>
      </c>
      <c r="R73" s="186">
        <f t="shared" si="5"/>
        <v>121.53851540616243</v>
      </c>
      <c r="S73" s="226"/>
      <c r="T73" s="228" t="s">
        <v>13</v>
      </c>
      <c r="U73" s="232">
        <f>AVERAGE(U59:U70)</f>
        <v>33.609710550887023</v>
      </c>
    </row>
    <row r="74" spans="17:21" ht="15.75" thickBot="1" x14ac:dyDescent="0.25">
      <c r="Q74" s="172">
        <v>16</v>
      </c>
      <c r="R74" s="186">
        <f t="shared" si="5"/>
        <v>130.04761904761907</v>
      </c>
      <c r="S74" s="226"/>
      <c r="T74" s="229"/>
      <c r="U74" s="233"/>
    </row>
    <row r="75" spans="17:21" x14ac:dyDescent="0.2">
      <c r="Q75" s="172">
        <v>17</v>
      </c>
      <c r="R75" s="186">
        <f t="shared" si="5"/>
        <v>110.63095238095235</v>
      </c>
      <c r="S75" s="226"/>
    </row>
    <row r="76" spans="17:21" x14ac:dyDescent="0.2">
      <c r="Q76" s="172">
        <v>18</v>
      </c>
      <c r="R76" s="186">
        <f t="shared" si="5"/>
        <v>84.112745098039241</v>
      </c>
      <c r="S76" s="226"/>
    </row>
    <row r="77" spans="17:21" ht="15.75" thickBot="1" x14ac:dyDescent="0.25">
      <c r="Q77" s="174">
        <v>19</v>
      </c>
      <c r="R77" s="187">
        <f t="shared" si="5"/>
        <v>78.418767507002798</v>
      </c>
      <c r="S77" s="227"/>
    </row>
    <row r="82" spans="17:29" ht="15.75" thickBot="1" x14ac:dyDescent="0.25"/>
    <row r="83" spans="17:29" ht="18.75" thickBot="1" x14ac:dyDescent="0.25">
      <c r="Q83" s="222" t="s">
        <v>126</v>
      </c>
      <c r="R83" s="223"/>
      <c r="S83" s="223"/>
      <c r="T83" s="223"/>
      <c r="U83" s="223"/>
      <c r="V83" s="223"/>
      <c r="W83" s="223"/>
      <c r="X83" s="223"/>
      <c r="Y83" s="223"/>
      <c r="Z83" s="223"/>
      <c r="AA83" s="223"/>
      <c r="AB83" s="223"/>
      <c r="AC83" s="224"/>
    </row>
  </sheetData>
  <mergeCells count="16">
    <mergeCell ref="Q83:AC83"/>
    <mergeCell ref="Q28:W28"/>
    <mergeCell ref="Q29:W31"/>
    <mergeCell ref="Q54:W54"/>
    <mergeCell ref="S71:S77"/>
    <mergeCell ref="T71:T72"/>
    <mergeCell ref="U71:U72"/>
    <mergeCell ref="T73:T74"/>
    <mergeCell ref="U73:U74"/>
    <mergeCell ref="B2:C2"/>
    <mergeCell ref="A6:A11"/>
    <mergeCell ref="A12:A17"/>
    <mergeCell ref="G2:N2"/>
    <mergeCell ref="Q8:W10"/>
    <mergeCell ref="Q5:U5"/>
    <mergeCell ref="Q11:W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AI89"/>
  <sheetViews>
    <sheetView topLeftCell="X1" workbookViewId="0">
      <selection activeCell="AB9" sqref="AB9"/>
    </sheetView>
  </sheetViews>
  <sheetFormatPr defaultColWidth="10.76171875" defaultRowHeight="15" x14ac:dyDescent="0.2"/>
  <cols>
    <col min="2" max="2" width="17.75390625" bestFit="1" customWidth="1"/>
  </cols>
  <sheetData>
    <row r="1" spans="1:35" ht="18.75" thickBot="1" x14ac:dyDescent="0.25">
      <c r="A1" s="234" t="s">
        <v>0</v>
      </c>
      <c r="B1" s="235"/>
    </row>
    <row r="2" spans="1:35" ht="18.75" thickBot="1" x14ac:dyDescent="0.25">
      <c r="S2" s="234" t="s">
        <v>22</v>
      </c>
      <c r="T2" s="236"/>
      <c r="U2" s="236"/>
      <c r="V2" s="236"/>
      <c r="W2" s="236"/>
      <c r="X2" s="236"/>
      <c r="Y2" s="235"/>
      <c r="AD2" s="198" t="s">
        <v>7</v>
      </c>
      <c r="AE2" s="146"/>
      <c r="AF2" s="146"/>
      <c r="AG2" s="146"/>
      <c r="AH2" s="146"/>
      <c r="AI2" s="147"/>
    </row>
    <row r="3" spans="1:35" ht="15.75" thickBot="1" x14ac:dyDescent="0.25">
      <c r="A3" s="39" t="s">
        <v>2</v>
      </c>
      <c r="B3" s="40" t="s">
        <v>21</v>
      </c>
      <c r="AD3" s="197"/>
      <c r="AE3" s="28"/>
      <c r="AF3" s="28"/>
      <c r="AG3" s="28"/>
      <c r="AH3" s="28"/>
      <c r="AI3" s="148"/>
    </row>
    <row r="4" spans="1:35" x14ac:dyDescent="0.2">
      <c r="A4" s="41">
        <v>1</v>
      </c>
      <c r="B4" s="42">
        <v>130</v>
      </c>
      <c r="R4" s="46"/>
      <c r="S4" s="47" t="s">
        <v>23</v>
      </c>
      <c r="T4" s="48">
        <v>146.53</v>
      </c>
      <c r="U4" s="46"/>
      <c r="V4" s="46"/>
      <c r="W4" s="46"/>
      <c r="X4" s="46"/>
      <c r="Y4" s="46"/>
      <c r="AD4" s="197" t="s">
        <v>95</v>
      </c>
      <c r="AE4" s="237" t="s">
        <v>132</v>
      </c>
      <c r="AF4" s="237"/>
      <c r="AG4" s="237"/>
      <c r="AH4" s="28"/>
      <c r="AI4" s="148"/>
    </row>
    <row r="5" spans="1:35" x14ac:dyDescent="0.2">
      <c r="A5" s="41">
        <v>2</v>
      </c>
      <c r="B5" s="43">
        <v>160</v>
      </c>
      <c r="R5" s="46"/>
      <c r="S5" s="49" t="s">
        <v>24</v>
      </c>
      <c r="T5" s="50">
        <v>2.7643</v>
      </c>
      <c r="U5" s="46"/>
      <c r="V5" s="46"/>
      <c r="W5" s="46"/>
      <c r="X5" s="46"/>
      <c r="Y5" s="46"/>
      <c r="AD5" s="197" t="s">
        <v>96</v>
      </c>
      <c r="AE5" s="28" t="s">
        <v>133</v>
      </c>
      <c r="AF5" s="28"/>
      <c r="AG5" s="28"/>
      <c r="AH5" s="28"/>
      <c r="AI5" s="148"/>
    </row>
    <row r="6" spans="1:35" x14ac:dyDescent="0.2">
      <c r="A6" s="41">
        <v>3</v>
      </c>
      <c r="B6" s="43">
        <v>170</v>
      </c>
      <c r="R6" s="46"/>
      <c r="S6" s="49" t="s">
        <v>25</v>
      </c>
      <c r="T6" s="50">
        <v>0.33</v>
      </c>
      <c r="U6" s="46"/>
      <c r="V6" s="46"/>
      <c r="W6" s="46"/>
      <c r="X6" s="46"/>
      <c r="Y6" s="46"/>
      <c r="AD6" s="197" t="s">
        <v>97</v>
      </c>
      <c r="AE6" s="237" t="s">
        <v>134</v>
      </c>
      <c r="AF6" s="237"/>
      <c r="AG6" s="237"/>
      <c r="AH6" s="28"/>
      <c r="AI6" s="148"/>
    </row>
    <row r="7" spans="1:35" ht="15.75" thickBot="1" x14ac:dyDescent="0.25">
      <c r="A7" s="41">
        <v>4</v>
      </c>
      <c r="B7" s="43">
        <v>159</v>
      </c>
      <c r="R7" s="46"/>
      <c r="S7" s="51" t="s">
        <v>26</v>
      </c>
      <c r="T7" s="52">
        <v>4.3478260869565216E-2</v>
      </c>
      <c r="U7" s="46"/>
      <c r="V7" s="46"/>
      <c r="W7" s="46"/>
      <c r="X7" s="46"/>
      <c r="Y7" s="46"/>
      <c r="AD7" s="197"/>
      <c r="AE7" s="28"/>
      <c r="AF7" s="28"/>
      <c r="AG7" s="28"/>
      <c r="AH7" s="28"/>
      <c r="AI7" s="148"/>
    </row>
    <row r="8" spans="1:35" x14ac:dyDescent="0.2">
      <c r="A8" s="41">
        <v>5</v>
      </c>
      <c r="B8" s="43">
        <v>163</v>
      </c>
      <c r="R8" s="46"/>
      <c r="S8" s="59" t="s">
        <v>2</v>
      </c>
      <c r="T8" s="60" t="s">
        <v>21</v>
      </c>
      <c r="U8" s="60" t="s">
        <v>27</v>
      </c>
      <c r="V8" s="60" t="s">
        <v>28</v>
      </c>
      <c r="W8" s="58" t="s">
        <v>29</v>
      </c>
      <c r="X8" s="60" t="s">
        <v>30</v>
      </c>
      <c r="Y8" s="60" t="s">
        <v>31</v>
      </c>
      <c r="Z8" s="58" t="s">
        <v>35</v>
      </c>
      <c r="AD8" s="197"/>
      <c r="AE8" s="28"/>
      <c r="AF8" s="28"/>
      <c r="AG8" s="28"/>
      <c r="AH8" s="28"/>
      <c r="AI8" s="148"/>
    </row>
    <row r="9" spans="1:35" x14ac:dyDescent="0.2">
      <c r="A9" s="41">
        <v>6</v>
      </c>
      <c r="B9" s="43">
        <v>151</v>
      </c>
      <c r="R9" s="46"/>
      <c r="S9" s="61">
        <v>1</v>
      </c>
      <c r="T9" s="61">
        <v>130</v>
      </c>
      <c r="U9" s="61">
        <f>$T$6*T9+(1-$T$6)*(T4+T5)</f>
        <v>142.92718099999999</v>
      </c>
      <c r="V9" s="61">
        <f>$T$7*(U9-T4)+(1-$T$7)*T5</f>
        <v>2.4874687391304344</v>
      </c>
      <c r="W9" s="61">
        <f>$U$32+$V$32*(S9-$S$32)</f>
        <v>149.36219907892286</v>
      </c>
      <c r="X9" s="61">
        <f>T9-W9</f>
        <v>-19.362199078922856</v>
      </c>
      <c r="Y9" s="61">
        <f>ABS(X9)</f>
        <v>19.362199078922856</v>
      </c>
      <c r="Z9" s="15">
        <f>X9^2</f>
        <v>374.8947531718411</v>
      </c>
      <c r="AD9" s="197"/>
      <c r="AE9" s="28"/>
      <c r="AF9" s="28"/>
      <c r="AG9" s="28"/>
      <c r="AH9" s="28"/>
      <c r="AI9" s="148"/>
    </row>
    <row r="10" spans="1:35" x14ac:dyDescent="0.2">
      <c r="A10" s="41">
        <v>7</v>
      </c>
      <c r="B10" s="43">
        <v>167</v>
      </c>
      <c r="R10" s="46"/>
      <c r="S10" s="61">
        <v>2</v>
      </c>
      <c r="T10" s="61">
        <v>160</v>
      </c>
      <c r="U10" s="61">
        <f>$T$6*T10+(1-$T$6)*(U9+V9)</f>
        <v>150.22781532521739</v>
      </c>
      <c r="V10" s="61">
        <f>$T$7*(U10-U9)+(1-$T$7)*V9</f>
        <v>2.696736808090737</v>
      </c>
      <c r="W10" s="61">
        <f>$U$32+$V$32*(S10-$S$32)</f>
        <v>152.07843176179546</v>
      </c>
      <c r="X10" s="61">
        <f t="shared" ref="X10:X32" si="0">T10-W10</f>
        <v>7.9215682382045429</v>
      </c>
      <c r="Y10" s="61">
        <f t="shared" ref="Y10:Y32" si="1">ABS(X10)</f>
        <v>7.9215682382045429</v>
      </c>
      <c r="Z10" s="15">
        <f t="shared" ref="Z10:Z32" si="2">X10^2</f>
        <v>62.751243352531027</v>
      </c>
      <c r="AD10" s="197"/>
      <c r="AE10" s="28"/>
      <c r="AF10" s="28"/>
      <c r="AG10" s="28"/>
      <c r="AH10" s="28"/>
      <c r="AI10" s="148"/>
    </row>
    <row r="11" spans="1:35" x14ac:dyDescent="0.2">
      <c r="A11" s="41">
        <v>8</v>
      </c>
      <c r="B11" s="43">
        <v>145</v>
      </c>
      <c r="R11" s="46"/>
      <c r="S11" s="61">
        <v>3</v>
      </c>
      <c r="T11" s="61">
        <v>170</v>
      </c>
      <c r="U11" s="61">
        <f t="shared" ref="U11:U32" si="3">$T$6*T11+(1-$T$6)*(U10+V10)</f>
        <v>158.55944992931646</v>
      </c>
      <c r="V11" s="61">
        <f t="shared" ref="V11:V31" si="4">$T$7*(U11-U10)+(1-$T$7)*V10</f>
        <v>2.9417323644389253</v>
      </c>
      <c r="W11" s="61">
        <f t="shared" ref="W11:W32" si="5">$U$32+$V$32*(S11-$S$32)</f>
        <v>154.79466444466806</v>
      </c>
      <c r="X11" s="61">
        <f t="shared" si="0"/>
        <v>15.205335555331942</v>
      </c>
      <c r="Y11" s="61">
        <f t="shared" si="1"/>
        <v>15.205335555331942</v>
      </c>
      <c r="Z11" s="15">
        <f t="shared" si="2"/>
        <v>231.20222935024174</v>
      </c>
      <c r="AD11" s="197"/>
      <c r="AE11" s="28"/>
      <c r="AF11" s="28"/>
      <c r="AG11" s="28"/>
      <c r="AH11" s="28"/>
      <c r="AI11" s="148"/>
    </row>
    <row r="12" spans="1:35" ht="15.75" thickBot="1" x14ac:dyDescent="0.25">
      <c r="A12" s="41">
        <v>10</v>
      </c>
      <c r="B12" s="43">
        <v>177</v>
      </c>
      <c r="R12" s="46"/>
      <c r="S12" s="61">
        <v>4</v>
      </c>
      <c r="T12" s="61">
        <v>159</v>
      </c>
      <c r="U12" s="61">
        <f t="shared" si="3"/>
        <v>160.67579213681611</v>
      </c>
      <c r="V12" s="61">
        <f t="shared" si="4"/>
        <v>2.9058458358763484</v>
      </c>
      <c r="W12" s="61">
        <f t="shared" si="5"/>
        <v>157.51089712754066</v>
      </c>
      <c r="X12" s="61">
        <f t="shared" si="0"/>
        <v>1.4891028724593411</v>
      </c>
      <c r="Y12" s="61">
        <f t="shared" si="1"/>
        <v>1.4891028724593411</v>
      </c>
      <c r="Z12" s="15">
        <f t="shared" si="2"/>
        <v>2.2174273647666607</v>
      </c>
      <c r="AD12" s="150"/>
      <c r="AE12" s="151"/>
      <c r="AF12" s="151"/>
      <c r="AG12" s="151"/>
      <c r="AH12" s="151"/>
      <c r="AI12" s="153"/>
    </row>
    <row r="13" spans="1:35" x14ac:dyDescent="0.2">
      <c r="A13" s="41">
        <v>11</v>
      </c>
      <c r="B13" s="43">
        <v>157</v>
      </c>
      <c r="R13" s="46"/>
      <c r="S13" s="61">
        <v>5</v>
      </c>
      <c r="T13" s="61">
        <v>163</v>
      </c>
      <c r="U13" s="61">
        <f t="shared" si="3"/>
        <v>163.38969744170393</v>
      </c>
      <c r="V13" s="61">
        <f t="shared" si="4"/>
        <v>2.8975005953985864</v>
      </c>
      <c r="W13" s="61">
        <f t="shared" si="5"/>
        <v>160.22712981041326</v>
      </c>
      <c r="X13" s="61">
        <f t="shared" si="0"/>
        <v>2.7728701895867403</v>
      </c>
      <c r="Y13" s="61">
        <f t="shared" si="1"/>
        <v>2.7728701895867403</v>
      </c>
      <c r="Z13" s="15">
        <f t="shared" si="2"/>
        <v>7.6888090882988047</v>
      </c>
    </row>
    <row r="14" spans="1:35" x14ac:dyDescent="0.2">
      <c r="A14" s="41">
        <v>12</v>
      </c>
      <c r="B14" s="43">
        <v>210</v>
      </c>
      <c r="R14" s="46"/>
      <c r="S14" s="61">
        <v>6</v>
      </c>
      <c r="T14" s="61">
        <v>151</v>
      </c>
      <c r="U14" s="61">
        <f t="shared" si="3"/>
        <v>161.24242268485867</v>
      </c>
      <c r="V14" s="61">
        <f t="shared" si="4"/>
        <v>2.6781625366053756</v>
      </c>
      <c r="W14" s="61">
        <f t="shared" si="5"/>
        <v>162.94336249328586</v>
      </c>
      <c r="X14" s="61">
        <f t="shared" si="0"/>
        <v>-11.943362493285861</v>
      </c>
      <c r="Y14" s="61">
        <f t="shared" si="1"/>
        <v>11.943362493285861</v>
      </c>
      <c r="Z14" s="15">
        <f t="shared" si="2"/>
        <v>142.64390764602746</v>
      </c>
    </row>
    <row r="15" spans="1:35" x14ac:dyDescent="0.2">
      <c r="A15" s="41">
        <v>13</v>
      </c>
      <c r="B15" s="43">
        <v>168</v>
      </c>
      <c r="R15" s="46"/>
      <c r="S15" s="61">
        <v>7</v>
      </c>
      <c r="T15" s="61">
        <v>167</v>
      </c>
      <c r="U15" s="61">
        <f t="shared" si="3"/>
        <v>164.93679209838092</v>
      </c>
      <c r="V15" s="61">
        <f t="shared" si="4"/>
        <v>2.7223454442974138</v>
      </c>
      <c r="W15" s="61">
        <f t="shared" si="5"/>
        <v>165.65959517615846</v>
      </c>
      <c r="X15" s="61">
        <f t="shared" si="0"/>
        <v>1.3404048238415385</v>
      </c>
      <c r="Y15" s="61">
        <f t="shared" si="1"/>
        <v>1.3404048238415385</v>
      </c>
      <c r="Z15" s="15">
        <f t="shared" si="2"/>
        <v>1.7966850917776658</v>
      </c>
    </row>
    <row r="16" spans="1:35" x14ac:dyDescent="0.2">
      <c r="A16" s="41">
        <v>14</v>
      </c>
      <c r="B16" s="43">
        <v>218</v>
      </c>
      <c r="R16" s="46"/>
      <c r="S16" s="61">
        <v>8</v>
      </c>
      <c r="T16" s="61">
        <v>145</v>
      </c>
      <c r="U16" s="61">
        <f t="shared" si="3"/>
        <v>160.18162215359447</v>
      </c>
      <c r="V16" s="61">
        <f t="shared" si="4"/>
        <v>2.3972360795546375</v>
      </c>
      <c r="W16" s="61">
        <f t="shared" si="5"/>
        <v>168.37582785903106</v>
      </c>
      <c r="X16" s="61">
        <f t="shared" si="0"/>
        <v>-23.375827859031062</v>
      </c>
      <c r="Y16" s="61">
        <f t="shared" si="1"/>
        <v>23.375827859031062</v>
      </c>
      <c r="Z16" s="15">
        <f t="shared" si="2"/>
        <v>546.42932809505271</v>
      </c>
    </row>
    <row r="17" spans="1:26" x14ac:dyDescent="0.2">
      <c r="A17" s="41">
        <v>15</v>
      </c>
      <c r="B17" s="43">
        <v>163</v>
      </c>
      <c r="R17" s="46"/>
      <c r="S17" s="61">
        <v>9</v>
      </c>
      <c r="T17" s="62">
        <v>177</v>
      </c>
      <c r="U17" s="61">
        <f t="shared" si="3"/>
        <v>167.33783501620988</v>
      </c>
      <c r="V17" s="61">
        <f t="shared" si="4"/>
        <v>2.604148113600758</v>
      </c>
      <c r="W17" s="61">
        <f t="shared" si="5"/>
        <v>171.09206054190366</v>
      </c>
      <c r="X17" s="61">
        <f t="shared" si="0"/>
        <v>5.9079394580963367</v>
      </c>
      <c r="Y17" s="61">
        <f t="shared" si="1"/>
        <v>5.9079394580963367</v>
      </c>
      <c r="Z17" s="15">
        <f t="shared" si="2"/>
        <v>34.903748640531639</v>
      </c>
    </row>
    <row r="18" spans="1:26" x14ac:dyDescent="0.2">
      <c r="A18" s="41">
        <v>17</v>
      </c>
      <c r="B18" s="43">
        <v>231</v>
      </c>
      <c r="R18" s="46"/>
      <c r="S18" s="61">
        <v>10</v>
      </c>
      <c r="T18" s="61">
        <v>177</v>
      </c>
      <c r="U18" s="61">
        <f t="shared" si="3"/>
        <v>172.27112869697311</v>
      </c>
      <c r="V18" s="61">
        <f t="shared" si="4"/>
        <v>2.7054153121730393</v>
      </c>
      <c r="W18" s="61">
        <f t="shared" si="5"/>
        <v>173.80829322477626</v>
      </c>
      <c r="X18" s="61">
        <f t="shared" si="0"/>
        <v>3.1917067752237358</v>
      </c>
      <c r="Y18" s="61">
        <f t="shared" si="1"/>
        <v>3.1917067752237358</v>
      </c>
      <c r="Z18" s="15">
        <f t="shared" si="2"/>
        <v>10.186992139009099</v>
      </c>
    </row>
    <row r="19" spans="1:26" x14ac:dyDescent="0.2">
      <c r="A19" s="41">
        <v>18</v>
      </c>
      <c r="B19" s="43">
        <v>226</v>
      </c>
      <c r="R19" s="46"/>
      <c r="S19" s="61">
        <v>11</v>
      </c>
      <c r="T19" s="61">
        <v>157</v>
      </c>
      <c r="U19" s="61">
        <f t="shared" si="3"/>
        <v>169.04428448612791</v>
      </c>
      <c r="V19" s="61">
        <f t="shared" si="4"/>
        <v>2.4474909850852899</v>
      </c>
      <c r="W19" s="61">
        <f t="shared" si="5"/>
        <v>176.52452590764887</v>
      </c>
      <c r="X19" s="61">
        <f t="shared" si="0"/>
        <v>-19.524525907648865</v>
      </c>
      <c r="Y19" s="61">
        <f t="shared" si="1"/>
        <v>19.524525907648865</v>
      </c>
      <c r="Z19" s="15">
        <f t="shared" si="2"/>
        <v>381.20711191845174</v>
      </c>
    </row>
    <row r="20" spans="1:26" x14ac:dyDescent="0.2">
      <c r="A20" s="41">
        <v>19</v>
      </c>
      <c r="B20" s="43">
        <v>168</v>
      </c>
      <c r="R20" s="46"/>
      <c r="S20" s="61">
        <v>12</v>
      </c>
      <c r="T20" s="61">
        <v>210</v>
      </c>
      <c r="U20" s="61">
        <f t="shared" si="3"/>
        <v>184.19948956571284</v>
      </c>
      <c r="V20" s="61">
        <f t="shared" si="4"/>
        <v>3.0000002935417962</v>
      </c>
      <c r="W20" s="61">
        <f t="shared" si="5"/>
        <v>179.24075859052147</v>
      </c>
      <c r="X20" s="61">
        <f t="shared" si="0"/>
        <v>30.759241409478534</v>
      </c>
      <c r="Y20" s="61">
        <f t="shared" si="1"/>
        <v>30.759241409478534</v>
      </c>
      <c r="Z20" s="15">
        <f t="shared" si="2"/>
        <v>946.13093208657904</v>
      </c>
    </row>
    <row r="21" spans="1:26" x14ac:dyDescent="0.2">
      <c r="A21" s="41">
        <v>20</v>
      </c>
      <c r="B21" s="43">
        <v>167</v>
      </c>
      <c r="R21" s="46"/>
      <c r="S21" s="61">
        <v>13</v>
      </c>
      <c r="T21" s="61">
        <v>168</v>
      </c>
      <c r="U21" s="61">
        <f t="shared" si="3"/>
        <v>180.8636582057006</v>
      </c>
      <c r="V21" s="61">
        <f t="shared" si="4"/>
        <v>2.7245293520829255</v>
      </c>
      <c r="W21" s="61">
        <f t="shared" si="5"/>
        <v>181.95699127339404</v>
      </c>
      <c r="X21" s="61">
        <f t="shared" si="0"/>
        <v>-13.956991273394038</v>
      </c>
      <c r="Y21" s="61">
        <f t="shared" si="1"/>
        <v>13.956991273394038</v>
      </c>
      <c r="Z21" s="15">
        <f t="shared" si="2"/>
        <v>194.79760540559735</v>
      </c>
    </row>
    <row r="22" spans="1:26" x14ac:dyDescent="0.2">
      <c r="A22" s="41">
        <v>21</v>
      </c>
      <c r="B22" s="43">
        <v>234</v>
      </c>
      <c r="R22" s="46"/>
      <c r="S22" s="61">
        <v>14</v>
      </c>
      <c r="T22" s="61">
        <v>218</v>
      </c>
      <c r="U22" s="61">
        <f t="shared" si="3"/>
        <v>194.94408566371493</v>
      </c>
      <c r="V22" s="61">
        <f t="shared" si="4"/>
        <v>3.2182640523408121</v>
      </c>
      <c r="W22" s="61">
        <f t="shared" si="5"/>
        <v>184.67322395626664</v>
      </c>
      <c r="X22" s="61">
        <f t="shared" si="0"/>
        <v>33.326776043733361</v>
      </c>
      <c r="Y22" s="61">
        <f t="shared" si="1"/>
        <v>33.326776043733361</v>
      </c>
      <c r="Z22" s="15">
        <f t="shared" si="2"/>
        <v>1110.6740014691597</v>
      </c>
    </row>
    <row r="23" spans="1:26" x14ac:dyDescent="0.2">
      <c r="A23" s="41">
        <v>22</v>
      </c>
      <c r="B23" s="43">
        <v>186</v>
      </c>
      <c r="R23" s="46"/>
      <c r="S23" s="61">
        <v>15</v>
      </c>
      <c r="T23" s="61">
        <v>163</v>
      </c>
      <c r="U23" s="61">
        <f t="shared" si="3"/>
        <v>186.55877430975733</v>
      </c>
      <c r="V23" s="61">
        <f t="shared" si="4"/>
        <v>2.7137607738060985</v>
      </c>
      <c r="W23" s="61">
        <f t="shared" si="5"/>
        <v>187.38945663913924</v>
      </c>
      <c r="X23" s="61">
        <f t="shared" si="0"/>
        <v>-24.38945663913924</v>
      </c>
      <c r="Y23" s="61">
        <f t="shared" si="1"/>
        <v>24.38945663913924</v>
      </c>
      <c r="Z23" s="15">
        <f t="shared" si="2"/>
        <v>594.84559515245314</v>
      </c>
    </row>
    <row r="24" spans="1:26" x14ac:dyDescent="0.2">
      <c r="A24" s="41">
        <v>23</v>
      </c>
      <c r="B24" s="43">
        <v>158</v>
      </c>
      <c r="R24" s="46"/>
      <c r="S24" s="61">
        <v>16</v>
      </c>
      <c r="T24" s="62">
        <v>208</v>
      </c>
      <c r="U24" s="61">
        <f t="shared" si="3"/>
        <v>195.45259850598745</v>
      </c>
      <c r="V24" s="61">
        <f t="shared" si="4"/>
        <v>2.9824591834767085</v>
      </c>
      <c r="W24" s="61">
        <f t="shared" si="5"/>
        <v>190.10568932201184</v>
      </c>
      <c r="X24" s="61">
        <f t="shared" si="0"/>
        <v>17.894310677988159</v>
      </c>
      <c r="Y24" s="61">
        <f t="shared" si="1"/>
        <v>17.894310677988159</v>
      </c>
      <c r="Z24" s="15">
        <f t="shared" si="2"/>
        <v>320.20635464036104</v>
      </c>
    </row>
    <row r="25" spans="1:26" ht="15.75" thickBot="1" x14ac:dyDescent="0.25">
      <c r="A25" s="44">
        <v>24</v>
      </c>
      <c r="B25" s="45">
        <v>253</v>
      </c>
      <c r="R25" s="46"/>
      <c r="S25" s="61">
        <v>17</v>
      </c>
      <c r="T25" s="61">
        <v>231</v>
      </c>
      <c r="U25" s="61">
        <f t="shared" si="3"/>
        <v>209.18148865194098</v>
      </c>
      <c r="V25" s="61">
        <f t="shared" si="4"/>
        <v>3.4496953122800487</v>
      </c>
      <c r="W25" s="61">
        <f t="shared" si="5"/>
        <v>192.82192200488444</v>
      </c>
      <c r="X25" s="61">
        <f t="shared" si="0"/>
        <v>38.178077995115558</v>
      </c>
      <c r="Y25" s="61">
        <f t="shared" si="1"/>
        <v>38.178077995115558</v>
      </c>
      <c r="Z25" s="15">
        <f t="shared" si="2"/>
        <v>1457.5656394011269</v>
      </c>
    </row>
    <row r="26" spans="1:26" x14ac:dyDescent="0.2">
      <c r="R26" s="46"/>
      <c r="S26" s="61">
        <v>18</v>
      </c>
      <c r="T26" s="61">
        <v>226</v>
      </c>
      <c r="U26" s="61">
        <f t="shared" si="3"/>
        <v>217.04289325602809</v>
      </c>
      <c r="V26" s="61">
        <f t="shared" si="4"/>
        <v>3.6415087597499212</v>
      </c>
      <c r="W26" s="61">
        <f t="shared" si="5"/>
        <v>195.53815468775704</v>
      </c>
      <c r="X26" s="61">
        <f t="shared" si="0"/>
        <v>30.461845312242957</v>
      </c>
      <c r="Y26" s="61">
        <f t="shared" si="1"/>
        <v>30.461845312242957</v>
      </c>
      <c r="Z26" s="15">
        <f t="shared" si="2"/>
        <v>927.92401982701824</v>
      </c>
    </row>
    <row r="27" spans="1:26" x14ac:dyDescent="0.2">
      <c r="R27" s="46"/>
      <c r="S27" s="61">
        <v>19</v>
      </c>
      <c r="T27" s="61">
        <v>168</v>
      </c>
      <c r="U27" s="61">
        <f t="shared" si="3"/>
        <v>203.29854935057125</v>
      </c>
      <c r="V27" s="61">
        <f t="shared" si="4"/>
        <v>2.8856021221322359</v>
      </c>
      <c r="W27" s="61">
        <f t="shared" si="5"/>
        <v>198.25438737062964</v>
      </c>
      <c r="X27" s="61">
        <f t="shared" si="0"/>
        <v>-30.254387370629644</v>
      </c>
      <c r="Y27" s="61">
        <f t="shared" si="1"/>
        <v>30.254387370629644</v>
      </c>
      <c r="Z27" s="15">
        <f t="shared" si="2"/>
        <v>915.32795517211446</v>
      </c>
    </row>
    <row r="28" spans="1:26" x14ac:dyDescent="0.2">
      <c r="R28" s="46"/>
      <c r="S28" s="61">
        <v>20</v>
      </c>
      <c r="T28" s="61">
        <v>167</v>
      </c>
      <c r="U28" s="61">
        <f t="shared" si="3"/>
        <v>193.25338148671131</v>
      </c>
      <c r="V28" s="61">
        <f t="shared" si="4"/>
        <v>2.3233947314369239</v>
      </c>
      <c r="W28" s="61">
        <f t="shared" si="5"/>
        <v>200.97062005350224</v>
      </c>
      <c r="X28" s="61">
        <f t="shared" si="0"/>
        <v>-33.970620053502245</v>
      </c>
      <c r="Y28" s="61">
        <f t="shared" si="1"/>
        <v>33.970620053502245</v>
      </c>
      <c r="Z28" s="15">
        <f t="shared" si="2"/>
        <v>1154.0030268194089</v>
      </c>
    </row>
    <row r="29" spans="1:26" x14ac:dyDescent="0.2">
      <c r="R29" s="46"/>
      <c r="S29" s="61">
        <v>21</v>
      </c>
      <c r="T29" s="61">
        <v>234</v>
      </c>
      <c r="U29" s="61">
        <f t="shared" si="3"/>
        <v>208.25644006615931</v>
      </c>
      <c r="V29" s="61">
        <f t="shared" si="4"/>
        <v>2.8746844639591451</v>
      </c>
      <c r="W29" s="61">
        <f t="shared" si="5"/>
        <v>203.68685273637485</v>
      </c>
      <c r="X29" s="61">
        <f t="shared" si="0"/>
        <v>30.313147263625154</v>
      </c>
      <c r="Y29" s="61">
        <f t="shared" si="1"/>
        <v>30.313147263625154</v>
      </c>
      <c r="Z29" s="15">
        <f t="shared" si="2"/>
        <v>918.88689702622514</v>
      </c>
    </row>
    <row r="30" spans="1:26" x14ac:dyDescent="0.2">
      <c r="R30" s="46"/>
      <c r="S30" s="61">
        <v>22</v>
      </c>
      <c r="T30" s="61">
        <v>186</v>
      </c>
      <c r="U30" s="61">
        <f t="shared" si="3"/>
        <v>202.83785343517934</v>
      </c>
      <c r="V30" s="61">
        <f t="shared" si="4"/>
        <v>2.5141074598313575</v>
      </c>
      <c r="W30" s="61">
        <f t="shared" si="5"/>
        <v>206.40308541924745</v>
      </c>
      <c r="X30" s="61">
        <f t="shared" si="0"/>
        <v>-20.403085419247446</v>
      </c>
      <c r="Y30" s="61">
        <f t="shared" si="1"/>
        <v>20.403085419247446</v>
      </c>
      <c r="Z30" s="15">
        <f t="shared" si="2"/>
        <v>416.28589462510774</v>
      </c>
    </row>
    <row r="31" spans="1:26" ht="15.75" thickBot="1" x14ac:dyDescent="0.25">
      <c r="R31" s="46"/>
      <c r="S31" s="61">
        <v>23</v>
      </c>
      <c r="T31" s="61">
        <v>158</v>
      </c>
      <c r="U31" s="61">
        <f t="shared" si="3"/>
        <v>189.72581379965715</v>
      </c>
      <c r="V31" s="61">
        <f t="shared" si="4"/>
        <v>1.8347097600333773</v>
      </c>
      <c r="W31" s="61">
        <f t="shared" si="5"/>
        <v>209.11931810212005</v>
      </c>
      <c r="X31" s="61">
        <f t="shared" si="0"/>
        <v>-51.119318102120047</v>
      </c>
      <c r="Y31" s="61">
        <f t="shared" si="1"/>
        <v>51.119318102120047</v>
      </c>
      <c r="Z31" s="15">
        <f t="shared" si="2"/>
        <v>2613.1846832257384</v>
      </c>
    </row>
    <row r="32" spans="1:26" ht="15.75" thickBot="1" x14ac:dyDescent="0.25">
      <c r="R32" s="53" t="s">
        <v>32</v>
      </c>
      <c r="S32" s="63">
        <v>24</v>
      </c>
      <c r="T32" s="63">
        <v>253</v>
      </c>
      <c r="U32" s="61">
        <f t="shared" si="3"/>
        <v>211.83555078499265</v>
      </c>
      <c r="V32" s="61">
        <f>$T$7*(U32-U31)+(1-$T$7)*V31</f>
        <v>2.7162326828726</v>
      </c>
      <c r="W32" s="61">
        <f t="shared" si="5"/>
        <v>211.83555078499265</v>
      </c>
      <c r="X32" s="61">
        <f t="shared" si="0"/>
        <v>41.164449215007352</v>
      </c>
      <c r="Y32" s="64">
        <f t="shared" si="1"/>
        <v>41.164449215007352</v>
      </c>
      <c r="Z32" s="65">
        <f t="shared" si="2"/>
        <v>1694.5118791749194</v>
      </c>
    </row>
    <row r="33" spans="1:26" x14ac:dyDescent="0.2">
      <c r="R33" s="46"/>
      <c r="S33" s="54">
        <v>25</v>
      </c>
      <c r="T33" s="55">
        <f>$U$32+$V$32*(S33-$S$32)</f>
        <v>214.55178346786525</v>
      </c>
      <c r="U33" s="46"/>
      <c r="V33" s="46"/>
      <c r="W33" s="46"/>
      <c r="X33" s="46"/>
      <c r="Y33" s="66">
        <f>AVERAGE(Y9:Y32)</f>
        <v>21.176106251119023</v>
      </c>
      <c r="Z33" s="67">
        <f>AVERAGE(Z9:Z32)</f>
        <v>627.51111332851406</v>
      </c>
    </row>
    <row r="34" spans="1:26" ht="15.75" thickBot="1" x14ac:dyDescent="0.25">
      <c r="R34" s="46"/>
      <c r="S34" s="54">
        <v>26</v>
      </c>
      <c r="T34" s="55">
        <f t="shared" ref="T34:T37" si="6">$U$32+$V$32*(S34-$S$32)</f>
        <v>217.26801615073785</v>
      </c>
      <c r="U34" s="46"/>
      <c r="V34" s="46"/>
      <c r="W34" s="46"/>
      <c r="X34" s="46"/>
      <c r="Y34" s="68" t="s">
        <v>12</v>
      </c>
      <c r="Z34" s="69" t="s">
        <v>13</v>
      </c>
    </row>
    <row r="35" spans="1:26" x14ac:dyDescent="0.2">
      <c r="R35" s="46"/>
      <c r="S35" s="54">
        <v>27</v>
      </c>
      <c r="T35" s="55">
        <f t="shared" si="6"/>
        <v>219.98424883361045</v>
      </c>
      <c r="U35" s="46"/>
      <c r="V35" s="46"/>
      <c r="W35" s="46"/>
      <c r="X35" s="46"/>
      <c r="Y35" s="46"/>
    </row>
    <row r="36" spans="1:26" x14ac:dyDescent="0.2">
      <c r="R36" s="46"/>
      <c r="S36" s="54">
        <v>28</v>
      </c>
      <c r="T36" s="55">
        <f t="shared" si="6"/>
        <v>222.70048151648305</v>
      </c>
      <c r="U36" s="46"/>
      <c r="V36" s="46"/>
      <c r="W36" s="46"/>
      <c r="X36" s="46"/>
      <c r="Y36" s="46"/>
    </row>
    <row r="37" spans="1:26" ht="15.75" thickBot="1" x14ac:dyDescent="0.25">
      <c r="R37" s="46"/>
      <c r="S37" s="56">
        <v>29</v>
      </c>
      <c r="T37" s="55">
        <f t="shared" si="6"/>
        <v>225.41671419935565</v>
      </c>
      <c r="U37" s="46"/>
      <c r="V37" s="46"/>
      <c r="W37" s="46"/>
      <c r="X37" s="46"/>
      <c r="Y37" s="46"/>
    </row>
    <row r="38" spans="1:26" x14ac:dyDescent="0.2">
      <c r="R38" s="46"/>
      <c r="S38" s="57" t="s">
        <v>33</v>
      </c>
      <c r="T38" s="57" t="s">
        <v>34</v>
      </c>
      <c r="U38" s="46"/>
      <c r="V38" s="46"/>
      <c r="W38" s="46"/>
      <c r="X38" s="46"/>
      <c r="Y38" s="46"/>
    </row>
    <row r="41" spans="1:26" x14ac:dyDescent="0.2">
      <c r="A41" t="s">
        <v>59</v>
      </c>
      <c r="J41" s="28"/>
      <c r="K41" s="28"/>
      <c r="L41" s="28"/>
    </row>
    <row r="42" spans="1:26" ht="15.75" thickBot="1" x14ac:dyDescent="0.25">
      <c r="J42" s="28"/>
      <c r="K42" s="28"/>
      <c r="L42" s="28"/>
    </row>
    <row r="43" spans="1:26" x14ac:dyDescent="0.2">
      <c r="A43" s="163" t="s">
        <v>60</v>
      </c>
      <c r="B43" s="163"/>
      <c r="J43" s="28"/>
      <c r="K43" s="28"/>
      <c r="L43" s="28"/>
    </row>
    <row r="44" spans="1:26" x14ac:dyDescent="0.2">
      <c r="A44" s="112" t="s">
        <v>61</v>
      </c>
      <c r="B44" s="112">
        <v>0.60251231068255318</v>
      </c>
      <c r="J44" s="28"/>
      <c r="K44" s="28"/>
      <c r="L44" s="28"/>
    </row>
    <row r="45" spans="1:26" x14ac:dyDescent="0.2">
      <c r="A45" s="112" t="s">
        <v>62</v>
      </c>
      <c r="B45" s="112">
        <v>0.36302108452402942</v>
      </c>
      <c r="J45" s="28"/>
      <c r="K45" s="28"/>
      <c r="L45" s="28"/>
    </row>
    <row r="46" spans="1:26" x14ac:dyDescent="0.2">
      <c r="A46" s="112" t="s">
        <v>63</v>
      </c>
      <c r="B46" s="112">
        <v>0.33117213875023088</v>
      </c>
      <c r="J46" s="28"/>
      <c r="K46" s="28"/>
      <c r="L46" s="28"/>
    </row>
    <row r="47" spans="1:26" x14ac:dyDescent="0.2">
      <c r="A47" s="112" t="s">
        <v>64</v>
      </c>
      <c r="B47" s="112">
        <v>27.109278412585017</v>
      </c>
      <c r="J47" s="28"/>
      <c r="K47" s="28"/>
      <c r="L47" s="28"/>
    </row>
    <row r="48" spans="1:26" ht="15.75" thickBot="1" x14ac:dyDescent="0.25">
      <c r="A48" s="113" t="s">
        <v>65</v>
      </c>
      <c r="B48" s="113">
        <v>22</v>
      </c>
      <c r="J48" s="28"/>
      <c r="K48" s="28"/>
      <c r="L48" s="28"/>
    </row>
    <row r="49" spans="1:12" x14ac:dyDescent="0.2">
      <c r="J49" s="28"/>
      <c r="K49" s="28"/>
      <c r="L49" s="28"/>
    </row>
    <row r="50" spans="1:12" ht="15.75" thickBot="1" x14ac:dyDescent="0.25">
      <c r="A50" t="s">
        <v>66</v>
      </c>
      <c r="J50" s="28"/>
      <c r="K50" s="28"/>
      <c r="L50" s="28"/>
    </row>
    <row r="51" spans="1:12" x14ac:dyDescent="0.2">
      <c r="A51" s="162"/>
      <c r="B51" s="162" t="s">
        <v>71</v>
      </c>
      <c r="C51" s="162" t="s">
        <v>72</v>
      </c>
      <c r="D51" s="162" t="s">
        <v>73</v>
      </c>
      <c r="E51" s="162" t="s">
        <v>74</v>
      </c>
      <c r="F51" s="162" t="s">
        <v>75</v>
      </c>
      <c r="J51" s="28"/>
      <c r="K51" s="28"/>
      <c r="L51" s="28"/>
    </row>
    <row r="52" spans="1:12" x14ac:dyDescent="0.2">
      <c r="A52" s="112" t="s">
        <v>67</v>
      </c>
      <c r="B52" s="112">
        <v>1</v>
      </c>
      <c r="C52" s="112">
        <v>8376.6950244335931</v>
      </c>
      <c r="D52" s="112">
        <v>8376.6950244335931</v>
      </c>
      <c r="E52" s="112">
        <v>11.398213526511114</v>
      </c>
      <c r="F52" s="112">
        <v>3.0020985853274522E-3</v>
      </c>
      <c r="J52" s="28"/>
      <c r="K52" s="28"/>
      <c r="L52" s="28"/>
    </row>
    <row r="53" spans="1:12" x14ac:dyDescent="0.2">
      <c r="A53" s="112" t="s">
        <v>68</v>
      </c>
      <c r="B53" s="112">
        <v>20</v>
      </c>
      <c r="C53" s="112">
        <v>14698.259521020958</v>
      </c>
      <c r="D53" s="112">
        <v>734.91297605104796</v>
      </c>
      <c r="E53" s="112"/>
      <c r="F53" s="112"/>
      <c r="J53" s="28"/>
      <c r="K53" s="28"/>
      <c r="L53" s="28"/>
    </row>
    <row r="54" spans="1:12" ht="15.75" thickBot="1" x14ac:dyDescent="0.25">
      <c r="A54" s="113" t="s">
        <v>69</v>
      </c>
      <c r="B54" s="113">
        <v>21</v>
      </c>
      <c r="C54" s="113">
        <v>23074.954545454551</v>
      </c>
      <c r="D54" s="113"/>
      <c r="E54" s="113"/>
      <c r="F54" s="113"/>
      <c r="J54" s="28"/>
      <c r="K54" s="28"/>
      <c r="L54" s="28"/>
    </row>
    <row r="55" spans="1:12" ht="15.75" thickBot="1" x14ac:dyDescent="0.25">
      <c r="J55" s="28"/>
      <c r="K55" s="28"/>
      <c r="L55" s="28"/>
    </row>
    <row r="56" spans="1:12" x14ac:dyDescent="0.2">
      <c r="A56" s="162"/>
      <c r="B56" s="162" t="s">
        <v>76</v>
      </c>
      <c r="C56" s="162" t="s">
        <v>64</v>
      </c>
      <c r="D56" s="162" t="s">
        <v>77</v>
      </c>
      <c r="E56" s="162" t="s">
        <v>78</v>
      </c>
      <c r="F56" s="162" t="s">
        <v>79</v>
      </c>
      <c r="G56" s="162" t="s">
        <v>80</v>
      </c>
      <c r="H56" s="162" t="s">
        <v>81</v>
      </c>
      <c r="I56" s="162" t="s">
        <v>82</v>
      </c>
      <c r="J56" s="28"/>
      <c r="K56" s="28"/>
      <c r="L56" s="28"/>
    </row>
    <row r="57" spans="1:12" x14ac:dyDescent="0.2">
      <c r="A57" s="112" t="s">
        <v>70</v>
      </c>
      <c r="B57" s="112">
        <v>145.94394410565002</v>
      </c>
      <c r="C57" s="112">
        <v>11.637484139776396</v>
      </c>
      <c r="D57" s="112">
        <v>12.540850097214758</v>
      </c>
      <c r="E57" s="112">
        <v>6.2142731185565935E-11</v>
      </c>
      <c r="F57" s="112">
        <v>121.66857757194022</v>
      </c>
      <c r="G57" s="112">
        <v>170.2193106393598</v>
      </c>
      <c r="H57" s="112">
        <v>121.66857757194022</v>
      </c>
      <c r="I57" s="112">
        <v>170.2193106393598</v>
      </c>
      <c r="J57" s="28"/>
      <c r="K57" s="28"/>
      <c r="L57" s="28"/>
    </row>
    <row r="58" spans="1:12" ht="15.75" thickBot="1" x14ac:dyDescent="0.25">
      <c r="A58" s="113" t="s">
        <v>2</v>
      </c>
      <c r="B58" s="113">
        <v>2.7281208351843618</v>
      </c>
      <c r="C58" s="113">
        <v>0.80806297508448988</v>
      </c>
      <c r="D58" s="113">
        <v>3.3761240389699991</v>
      </c>
      <c r="E58" s="113">
        <v>3.0020985853274631E-3</v>
      </c>
      <c r="F58" s="113">
        <v>1.0425310060692086</v>
      </c>
      <c r="G58" s="113">
        <v>4.413710664299515</v>
      </c>
      <c r="H58" s="113">
        <v>1.0425310060692086</v>
      </c>
      <c r="I58" s="113">
        <v>4.413710664299515</v>
      </c>
      <c r="J58" s="28"/>
      <c r="K58" s="28"/>
      <c r="L58" s="28"/>
    </row>
    <row r="59" spans="1:12" x14ac:dyDescent="0.2">
      <c r="J59" s="28"/>
      <c r="K59" s="28"/>
      <c r="L59" s="28"/>
    </row>
    <row r="60" spans="1:12" x14ac:dyDescent="0.2">
      <c r="J60" s="28"/>
      <c r="K60" s="28"/>
      <c r="L60" s="28"/>
    </row>
    <row r="61" spans="1:12" x14ac:dyDescent="0.2">
      <c r="J61" s="28"/>
      <c r="K61" s="28"/>
      <c r="L61" s="28"/>
    </row>
    <row r="62" spans="1:12" x14ac:dyDescent="0.2">
      <c r="A62" t="s">
        <v>83</v>
      </c>
      <c r="J62" s="28"/>
      <c r="K62" s="28"/>
      <c r="L62" s="28"/>
    </row>
    <row r="63" spans="1:12" ht="15.75" thickBot="1" x14ac:dyDescent="0.25">
      <c r="J63" s="28"/>
      <c r="K63" s="28"/>
      <c r="L63" s="28"/>
    </row>
    <row r="64" spans="1:12" x14ac:dyDescent="0.2">
      <c r="A64" s="162" t="s">
        <v>84</v>
      </c>
      <c r="B64" s="162" t="s">
        <v>101</v>
      </c>
      <c r="C64" s="162" t="s">
        <v>68</v>
      </c>
      <c r="J64" s="28"/>
      <c r="K64" s="28"/>
      <c r="L64" s="28"/>
    </row>
    <row r="65" spans="1:12" x14ac:dyDescent="0.2">
      <c r="A65" s="112">
        <v>1</v>
      </c>
      <c r="B65" s="112">
        <v>148.67206494083439</v>
      </c>
      <c r="C65" s="112">
        <v>-18.672064940834389</v>
      </c>
      <c r="J65" s="28"/>
      <c r="K65" s="28"/>
      <c r="L65" s="28"/>
    </row>
    <row r="66" spans="1:12" x14ac:dyDescent="0.2">
      <c r="A66" s="112">
        <v>2</v>
      </c>
      <c r="B66" s="112">
        <v>151.40018577601873</v>
      </c>
      <c r="C66" s="112">
        <v>8.5998142239812694</v>
      </c>
      <c r="J66" s="28"/>
      <c r="K66" s="28"/>
      <c r="L66" s="28"/>
    </row>
    <row r="67" spans="1:12" x14ac:dyDescent="0.2">
      <c r="A67" s="112">
        <v>3</v>
      </c>
      <c r="B67" s="112">
        <v>154.1283066112031</v>
      </c>
      <c r="C67" s="112">
        <v>15.871693388796899</v>
      </c>
      <c r="J67" s="28"/>
      <c r="K67" s="28"/>
      <c r="L67" s="28"/>
    </row>
    <row r="68" spans="1:12" x14ac:dyDescent="0.2">
      <c r="A68" s="112">
        <v>4</v>
      </c>
      <c r="B68" s="112">
        <v>156.85642744638747</v>
      </c>
      <c r="C68" s="112">
        <v>2.143572553612529</v>
      </c>
      <c r="J68" s="28"/>
      <c r="K68" s="28"/>
      <c r="L68" s="28"/>
    </row>
    <row r="69" spans="1:12" x14ac:dyDescent="0.2">
      <c r="A69" s="112">
        <v>5</v>
      </c>
      <c r="B69" s="112">
        <v>159.58454828157181</v>
      </c>
      <c r="C69" s="112">
        <v>3.4154517184281872</v>
      </c>
      <c r="J69" s="28"/>
      <c r="K69" s="28"/>
      <c r="L69" s="28"/>
    </row>
    <row r="70" spans="1:12" x14ac:dyDescent="0.2">
      <c r="A70" s="112">
        <v>6</v>
      </c>
      <c r="B70" s="112">
        <v>162.31266911675618</v>
      </c>
      <c r="C70" s="112">
        <v>-11.312669116756183</v>
      </c>
      <c r="J70" s="28"/>
      <c r="K70" s="28"/>
      <c r="L70" s="28"/>
    </row>
    <row r="71" spans="1:12" x14ac:dyDescent="0.2">
      <c r="A71" s="112">
        <v>7</v>
      </c>
      <c r="B71" s="112">
        <v>165.04078995194055</v>
      </c>
      <c r="C71" s="112">
        <v>1.9592100480594468</v>
      </c>
      <c r="J71" s="28"/>
      <c r="K71" s="28"/>
      <c r="L71" s="28"/>
    </row>
    <row r="72" spans="1:12" x14ac:dyDescent="0.2">
      <c r="A72" s="112">
        <v>8</v>
      </c>
      <c r="B72" s="112">
        <v>167.76891078712492</v>
      </c>
      <c r="C72" s="112">
        <v>-22.768910787124923</v>
      </c>
      <c r="J72" s="28"/>
      <c r="K72" s="28"/>
      <c r="L72" s="28"/>
    </row>
    <row r="73" spans="1:12" x14ac:dyDescent="0.2">
      <c r="A73" s="112">
        <v>9</v>
      </c>
      <c r="B73" s="112">
        <v>173.22515245749364</v>
      </c>
      <c r="C73" s="112">
        <v>3.7748475425063646</v>
      </c>
      <c r="J73" s="28"/>
      <c r="K73" s="28"/>
      <c r="L73" s="28"/>
    </row>
    <row r="74" spans="1:12" x14ac:dyDescent="0.2">
      <c r="A74" s="112">
        <v>10</v>
      </c>
      <c r="B74" s="112">
        <v>175.95327329267801</v>
      </c>
      <c r="C74" s="112">
        <v>-18.953273292678006</v>
      </c>
      <c r="J74" s="28"/>
      <c r="K74" s="28"/>
      <c r="L74" s="28"/>
    </row>
    <row r="75" spans="1:12" x14ac:dyDescent="0.2">
      <c r="A75" s="112">
        <v>11</v>
      </c>
      <c r="B75" s="112">
        <v>178.68139412786235</v>
      </c>
      <c r="C75" s="112">
        <v>31.318605872137653</v>
      </c>
      <c r="J75" s="28"/>
      <c r="K75" s="28"/>
      <c r="L75" s="28"/>
    </row>
    <row r="76" spans="1:12" x14ac:dyDescent="0.2">
      <c r="A76" s="112">
        <v>12</v>
      </c>
      <c r="B76" s="112">
        <v>181.40951496304672</v>
      </c>
      <c r="C76" s="112">
        <v>-13.409514963046718</v>
      </c>
      <c r="J76" s="28"/>
      <c r="K76" s="28"/>
      <c r="L76" s="28"/>
    </row>
    <row r="77" spans="1:12" x14ac:dyDescent="0.2">
      <c r="A77" s="112">
        <v>13</v>
      </c>
      <c r="B77" s="112">
        <v>184.13763579823109</v>
      </c>
      <c r="C77" s="112">
        <v>33.862364201768912</v>
      </c>
      <c r="J77" s="28"/>
      <c r="K77" s="28"/>
      <c r="L77" s="28"/>
    </row>
    <row r="78" spans="1:12" x14ac:dyDescent="0.2">
      <c r="A78" s="112">
        <v>14</v>
      </c>
      <c r="B78" s="112">
        <v>186.86575663341546</v>
      </c>
      <c r="C78" s="112">
        <v>-23.865756633415458</v>
      </c>
      <c r="J78" s="28"/>
      <c r="K78" s="28"/>
      <c r="L78" s="28"/>
    </row>
    <row r="79" spans="1:12" x14ac:dyDescent="0.2">
      <c r="A79" s="112">
        <v>15</v>
      </c>
      <c r="B79" s="112">
        <v>192.32199830378417</v>
      </c>
      <c r="C79" s="112">
        <v>38.67800169621583</v>
      </c>
      <c r="J79" s="28"/>
      <c r="K79" s="28"/>
      <c r="L79" s="28"/>
    </row>
    <row r="80" spans="1:12" x14ac:dyDescent="0.2">
      <c r="A80" s="112">
        <v>16</v>
      </c>
      <c r="B80" s="112">
        <v>195.05011913896854</v>
      </c>
      <c r="C80" s="112">
        <v>30.94988086103146</v>
      </c>
      <c r="J80" s="28"/>
      <c r="K80" s="28"/>
      <c r="L80" s="28"/>
    </row>
    <row r="81" spans="1:12" x14ac:dyDescent="0.2">
      <c r="A81" s="112">
        <v>17</v>
      </c>
      <c r="B81" s="112">
        <v>197.77823997415288</v>
      </c>
      <c r="C81" s="112">
        <v>-29.778239974152882</v>
      </c>
      <c r="J81" s="28"/>
      <c r="K81" s="28"/>
      <c r="L81" s="28"/>
    </row>
    <row r="82" spans="1:12" x14ac:dyDescent="0.2">
      <c r="A82" s="112">
        <v>18</v>
      </c>
      <c r="B82" s="112">
        <v>200.50636080933725</v>
      </c>
      <c r="C82" s="112">
        <v>-33.506360809337252</v>
      </c>
      <c r="J82" s="28"/>
      <c r="K82" s="28"/>
      <c r="L82" s="28"/>
    </row>
    <row r="83" spans="1:12" x14ac:dyDescent="0.2">
      <c r="A83" s="112">
        <v>19</v>
      </c>
      <c r="B83" s="112">
        <v>203.23448164452162</v>
      </c>
      <c r="C83" s="112">
        <v>30.765518355478378</v>
      </c>
      <c r="J83" s="28"/>
      <c r="K83" s="28"/>
      <c r="L83" s="28"/>
    </row>
    <row r="84" spans="1:12" x14ac:dyDescent="0.2">
      <c r="A84" s="112">
        <v>20</v>
      </c>
      <c r="B84" s="112">
        <v>205.96260247970599</v>
      </c>
      <c r="C84" s="112">
        <v>-19.962602479705993</v>
      </c>
      <c r="J84" s="28"/>
      <c r="K84" s="28"/>
      <c r="L84" s="28"/>
    </row>
    <row r="85" spans="1:12" x14ac:dyDescent="0.2">
      <c r="A85" s="112">
        <v>21</v>
      </c>
      <c r="B85" s="112">
        <v>208.69072331489033</v>
      </c>
      <c r="C85" s="112">
        <v>-50.690723314890334</v>
      </c>
      <c r="J85" s="28"/>
      <c r="K85" s="28"/>
      <c r="L85" s="28"/>
    </row>
    <row r="86" spans="1:12" ht="15.75" thickBot="1" x14ac:dyDescent="0.25">
      <c r="A86" s="113">
        <v>22</v>
      </c>
      <c r="B86" s="113">
        <v>211.4188441500747</v>
      </c>
      <c r="C86" s="113">
        <v>41.581155849925295</v>
      </c>
      <c r="J86" s="28"/>
      <c r="K86" s="28"/>
      <c r="L86" s="28"/>
    </row>
    <row r="87" spans="1:12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</row>
    <row r="88" spans="1:12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</row>
    <row r="89" spans="1:12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</row>
  </sheetData>
  <mergeCells count="4">
    <mergeCell ref="A1:B1"/>
    <mergeCell ref="S2:Y2"/>
    <mergeCell ref="AE4:AG4"/>
    <mergeCell ref="AE6:AG6"/>
  </mergeCells>
  <pageMargins left="0.7" right="0.7" top="0.75" bottom="0.75" header="0.3" footer="0.3"/>
  <pageSetup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-0.249977111117893"/>
  </sheetPr>
  <dimension ref="A1:AJ84"/>
  <sheetViews>
    <sheetView topLeftCell="P1" zoomScale="70" zoomScaleNormal="70" workbookViewId="0">
      <selection activeCell="R18" sqref="R18"/>
    </sheetView>
  </sheetViews>
  <sheetFormatPr defaultColWidth="10.76171875" defaultRowHeight="15" x14ac:dyDescent="0.2"/>
  <cols>
    <col min="1" max="1" width="8.47265625" bestFit="1" customWidth="1"/>
    <col min="2" max="2" width="17.08203125" customWidth="1"/>
    <col min="3" max="3" width="17.75390625" bestFit="1" customWidth="1"/>
    <col min="4" max="4" width="18.96484375" bestFit="1" customWidth="1"/>
    <col min="5" max="5" width="25.421875" bestFit="1" customWidth="1"/>
    <col min="7" max="7" width="19.37109375" customWidth="1"/>
    <col min="9" max="9" width="13.5859375" bestFit="1" customWidth="1"/>
    <col min="18" max="18" width="13.5859375" bestFit="1" customWidth="1"/>
    <col min="24" max="24" width="12.5078125" customWidth="1"/>
    <col min="29" max="29" width="14.796875" customWidth="1"/>
    <col min="33" max="33" width="12.64453125" customWidth="1"/>
  </cols>
  <sheetData>
    <row r="1" spans="1:36" ht="18.75" thickBot="1" x14ac:dyDescent="0.25">
      <c r="A1" s="242" t="s">
        <v>37</v>
      </c>
      <c r="B1" s="243"/>
    </row>
    <row r="2" spans="1:36" ht="18.75" thickBot="1" x14ac:dyDescent="0.25">
      <c r="A2" s="70"/>
      <c r="B2" s="70"/>
      <c r="G2" s="242" t="s">
        <v>39</v>
      </c>
      <c r="H2" s="243"/>
      <c r="S2" s="242" t="s">
        <v>40</v>
      </c>
      <c r="T2" s="244"/>
      <c r="U2" s="244"/>
      <c r="V2" s="244"/>
      <c r="W2" s="244"/>
      <c r="X2" s="244"/>
      <c r="Y2" s="244"/>
      <c r="Z2" s="244"/>
      <c r="AA2" s="244"/>
      <c r="AB2" s="244"/>
      <c r="AC2" s="243"/>
    </row>
    <row r="3" spans="1:36" ht="16.5" thickTop="1" thickBot="1" x14ac:dyDescent="0.25">
      <c r="A3" s="81" t="s">
        <v>36</v>
      </c>
      <c r="B3" s="82">
        <v>1</v>
      </c>
      <c r="C3" s="82">
        <v>2</v>
      </c>
      <c r="D3" s="83">
        <v>3</v>
      </c>
    </row>
    <row r="4" spans="1:36" ht="15.75" thickBot="1" x14ac:dyDescent="0.25">
      <c r="A4" s="84">
        <v>1</v>
      </c>
      <c r="B4" s="85">
        <v>60</v>
      </c>
      <c r="C4" s="85">
        <v>69</v>
      </c>
      <c r="D4" s="86">
        <v>84</v>
      </c>
      <c r="AD4" s="158" t="s">
        <v>94</v>
      </c>
      <c r="AE4" s="146"/>
      <c r="AF4" s="146"/>
      <c r="AG4" s="146"/>
      <c r="AH4" s="146"/>
      <c r="AI4" s="146"/>
      <c r="AJ4" s="147"/>
    </row>
    <row r="5" spans="1:36" ht="18.75" thickBot="1" x14ac:dyDescent="0.35">
      <c r="A5" s="84">
        <v>2</v>
      </c>
      <c r="B5" s="85">
        <v>234</v>
      </c>
      <c r="C5" s="85">
        <v>266</v>
      </c>
      <c r="D5" s="86">
        <v>310</v>
      </c>
      <c r="R5" s="70"/>
      <c r="AD5" s="159" t="s">
        <v>95</v>
      </c>
      <c r="AE5" s="245" t="s">
        <v>41</v>
      </c>
      <c r="AF5" s="245"/>
      <c r="AG5" s="245"/>
      <c r="AH5" s="28"/>
      <c r="AI5" s="28"/>
      <c r="AJ5" s="148"/>
    </row>
    <row r="6" spans="1:36" ht="18.75" thickBot="1" x14ac:dyDescent="0.35">
      <c r="A6" s="84">
        <v>3</v>
      </c>
      <c r="B6" s="85">
        <v>163</v>
      </c>
      <c r="C6" s="85">
        <v>188</v>
      </c>
      <c r="D6" s="86">
        <v>212</v>
      </c>
      <c r="R6" s="70"/>
      <c r="S6" s="90" t="s">
        <v>43</v>
      </c>
      <c r="T6" s="93">
        <v>0</v>
      </c>
      <c r="U6" s="90" t="s">
        <v>44</v>
      </c>
      <c r="V6" s="94">
        <v>4</v>
      </c>
      <c r="W6" s="87"/>
      <c r="X6" s="87"/>
      <c r="Y6" s="87"/>
      <c r="Z6" s="87"/>
      <c r="AA6" s="87"/>
      <c r="AB6" s="70"/>
      <c r="AC6" s="70"/>
      <c r="AD6" s="159" t="s">
        <v>96</v>
      </c>
      <c r="AE6" s="245" t="s">
        <v>46</v>
      </c>
      <c r="AF6" s="245"/>
      <c r="AG6" s="245"/>
      <c r="AH6" s="28"/>
      <c r="AI6" s="28"/>
      <c r="AJ6" s="148"/>
    </row>
    <row r="7" spans="1:36" ht="19.5" thickBot="1" x14ac:dyDescent="0.3">
      <c r="A7" s="84">
        <v>4</v>
      </c>
      <c r="B7" s="85">
        <v>50</v>
      </c>
      <c r="C7" s="85">
        <v>59</v>
      </c>
      <c r="D7" s="86">
        <v>64</v>
      </c>
      <c r="R7" s="70"/>
      <c r="S7" s="95" t="s">
        <v>47</v>
      </c>
      <c r="T7" s="97">
        <v>0.19787872124393577</v>
      </c>
      <c r="U7" s="95" t="s">
        <v>48</v>
      </c>
      <c r="V7" s="98">
        <f>C65</f>
        <v>125.2878787878788</v>
      </c>
      <c r="W7" s="88"/>
      <c r="X7" s="88"/>
      <c r="Y7" s="89"/>
      <c r="Z7" s="89"/>
      <c r="AA7" s="89"/>
      <c r="AD7" s="160" t="s">
        <v>97</v>
      </c>
      <c r="AE7" s="245" t="s">
        <v>53</v>
      </c>
      <c r="AF7" s="245"/>
      <c r="AG7" s="245"/>
      <c r="AH7" s="245"/>
      <c r="AI7" s="28"/>
      <c r="AJ7" s="148"/>
    </row>
    <row r="8" spans="1:36" ht="19.5" thickBot="1" x14ac:dyDescent="0.25">
      <c r="R8" s="70"/>
      <c r="S8" s="99" t="s">
        <v>50</v>
      </c>
      <c r="T8" s="100">
        <v>0.65554483288665877</v>
      </c>
      <c r="U8" s="99" t="s">
        <v>51</v>
      </c>
      <c r="V8" s="101">
        <f>C66</f>
        <v>3.2762237762237758</v>
      </c>
      <c r="W8" s="89"/>
      <c r="X8" s="90" t="s">
        <v>42</v>
      </c>
      <c r="Y8" s="91">
        <v>0.42280000000000001</v>
      </c>
      <c r="Z8" s="131"/>
      <c r="AA8" s="131"/>
      <c r="AB8" s="70"/>
      <c r="AC8" s="92"/>
      <c r="AD8" s="159" t="s">
        <v>98</v>
      </c>
      <c r="AE8" s="149" t="s">
        <v>90</v>
      </c>
      <c r="AF8" s="129"/>
      <c r="AG8" s="28"/>
      <c r="AH8" s="28"/>
      <c r="AI8" s="28"/>
      <c r="AJ8" s="148"/>
    </row>
    <row r="9" spans="1:36" ht="18.75" x14ac:dyDescent="0.2">
      <c r="R9" s="70"/>
      <c r="W9" s="89"/>
      <c r="X9" s="95" t="s">
        <v>45</v>
      </c>
      <c r="Y9" s="96">
        <v>1.6706000000000001</v>
      </c>
      <c r="Z9" s="131"/>
      <c r="AA9" s="131"/>
      <c r="AD9" s="161" t="s">
        <v>99</v>
      </c>
      <c r="AE9" s="241" t="s">
        <v>57</v>
      </c>
      <c r="AF9" s="241"/>
      <c r="AG9" s="241"/>
      <c r="AH9" s="28"/>
      <c r="AI9" s="28"/>
      <c r="AJ9" s="148"/>
    </row>
    <row r="10" spans="1:36" ht="19.5" thickBot="1" x14ac:dyDescent="0.25">
      <c r="R10" s="70"/>
      <c r="W10" s="89"/>
      <c r="X10" s="95" t="s">
        <v>49</v>
      </c>
      <c r="Y10" s="96">
        <v>1.1552</v>
      </c>
      <c r="Z10" s="131"/>
      <c r="AA10" s="131"/>
      <c r="AB10" s="70"/>
      <c r="AC10" s="92"/>
      <c r="AD10" s="159" t="s">
        <v>100</v>
      </c>
      <c r="AE10" s="238" t="s">
        <v>89</v>
      </c>
      <c r="AF10" s="238"/>
      <c r="AG10" s="238"/>
      <c r="AH10" s="238"/>
      <c r="AI10" s="238"/>
      <c r="AJ10" s="239"/>
    </row>
    <row r="11" spans="1:36" ht="19.5" thickBot="1" x14ac:dyDescent="0.25">
      <c r="A11" s="242" t="s">
        <v>38</v>
      </c>
      <c r="B11" s="243"/>
      <c r="R11" s="70"/>
      <c r="W11" s="89"/>
      <c r="X11" s="99" t="s">
        <v>52</v>
      </c>
      <c r="Y11" s="102">
        <v>0.3523</v>
      </c>
      <c r="Z11" s="131"/>
      <c r="AA11" s="131"/>
      <c r="AD11" s="150"/>
      <c r="AE11" s="151"/>
      <c r="AF11" s="152"/>
      <c r="AG11" s="151"/>
      <c r="AH11" s="151"/>
      <c r="AI11" s="151"/>
      <c r="AJ11" s="153"/>
    </row>
    <row r="12" spans="1:36" ht="15.75" thickBot="1" x14ac:dyDescent="0.25">
      <c r="R12" s="70"/>
      <c r="S12" s="103"/>
      <c r="T12" s="89"/>
      <c r="U12" s="89"/>
      <c r="V12" s="89"/>
      <c r="W12" s="89"/>
      <c r="X12" s="89"/>
      <c r="Y12" s="89"/>
      <c r="Z12" s="89"/>
      <c r="AA12" s="88"/>
      <c r="AB12" s="70"/>
      <c r="AD12" s="70"/>
      <c r="AE12" s="70"/>
      <c r="AF12" s="70"/>
    </row>
    <row r="13" spans="1:36" ht="18" customHeight="1" thickBot="1" x14ac:dyDescent="0.25">
      <c r="R13" s="70"/>
      <c r="S13" s="138" t="s">
        <v>2</v>
      </c>
      <c r="T13" s="139" t="s">
        <v>1</v>
      </c>
      <c r="U13" s="139" t="s">
        <v>8</v>
      </c>
      <c r="V13" s="139" t="s">
        <v>54</v>
      </c>
      <c r="W13" s="139" t="s">
        <v>55</v>
      </c>
      <c r="X13" s="140" t="s">
        <v>91</v>
      </c>
      <c r="Y13" s="141"/>
      <c r="Z13" s="142" t="s">
        <v>56</v>
      </c>
      <c r="AA13" s="143" t="s">
        <v>35</v>
      </c>
      <c r="AE13" s="70"/>
      <c r="AF13" s="70"/>
    </row>
    <row r="14" spans="1:36" ht="15.75" thickBot="1" x14ac:dyDescent="0.25">
      <c r="A14" s="71" t="s">
        <v>2</v>
      </c>
      <c r="B14" s="72" t="s">
        <v>1</v>
      </c>
      <c r="R14" s="70"/>
      <c r="S14" s="132">
        <v>1</v>
      </c>
      <c r="T14" s="133">
        <v>60</v>
      </c>
      <c r="U14" s="133">
        <f>$T$6*(T14/Y8)+(1-$T$6)*(V7+V8)</f>
        <v>128.56410256410257</v>
      </c>
      <c r="V14" s="133">
        <f>$T$7*(U14-V7)+(1-$T$7)*V8</f>
        <v>3.2762237762237754</v>
      </c>
      <c r="W14" s="133">
        <f>$T$8*(T14/U14)+(1-$T$8)*Y8</f>
        <v>0.45157399905416074</v>
      </c>
      <c r="X14" s="133">
        <f>(U14+V14)*W14</f>
        <v>59.535663402106778</v>
      </c>
      <c r="Y14" s="133">
        <f>T14-X14</f>
        <v>0.46433659789322235</v>
      </c>
      <c r="Z14" s="133">
        <f>ABS(Y14)</f>
        <v>0.46433659789322235</v>
      </c>
      <c r="AA14" s="134">
        <f>Y14^2</f>
        <v>0.21560847614305206</v>
      </c>
      <c r="AB14" s="70"/>
      <c r="AC14" s="70"/>
      <c r="AD14" s="70"/>
      <c r="AE14" s="70"/>
      <c r="AF14" s="70"/>
    </row>
    <row r="15" spans="1:36" x14ac:dyDescent="0.2">
      <c r="A15" s="73">
        <v>1</v>
      </c>
      <c r="B15" s="74">
        <v>60</v>
      </c>
      <c r="R15" s="70"/>
      <c r="S15" s="104">
        <v>2</v>
      </c>
      <c r="T15" s="105">
        <v>234</v>
      </c>
      <c r="U15" s="105">
        <f>$T$6*(T15/Y9)+(1-$T$6)*(U14+V14)</f>
        <v>131.84032634032636</v>
      </c>
      <c r="V15" s="105">
        <f>$T$7*(U15-U14)+(1-$T$7)*V14</f>
        <v>3.2762237762237776</v>
      </c>
      <c r="W15" s="105">
        <f>$T$8*(T15/U15)+(1-$T$8)*Y9</f>
        <v>1.7389564441346592</v>
      </c>
      <c r="X15" s="105">
        <f>(U15+V15)*W15</f>
        <v>234.96179553441851</v>
      </c>
      <c r="Y15" s="105">
        <f>T15-X15</f>
        <v>-0.9617955344185134</v>
      </c>
      <c r="Z15" s="105">
        <f>ABS(Y15)</f>
        <v>0.9617955344185134</v>
      </c>
      <c r="AA15" s="106">
        <f>Y15^2</f>
        <v>0.92505065002739384</v>
      </c>
    </row>
    <row r="16" spans="1:36" ht="15.75" customHeight="1" x14ac:dyDescent="0.2">
      <c r="A16" s="73">
        <v>2</v>
      </c>
      <c r="B16" s="74">
        <v>234</v>
      </c>
      <c r="R16" s="70"/>
      <c r="S16" s="104">
        <v>3</v>
      </c>
      <c r="T16" s="105">
        <v>163</v>
      </c>
      <c r="U16" s="105">
        <f t="shared" ref="U16:U17" si="0">$T$6*(T16/Y10)+(1-$T$6)*(U15+V15)</f>
        <v>135.11655011655014</v>
      </c>
      <c r="V16" s="105">
        <f t="shared" ref="V16:V17" si="1">$T$7*(U16-U15)+(1-$T$7)*V15</f>
        <v>3.2762237762237794</v>
      </c>
      <c r="W16" s="105">
        <f t="shared" ref="W16:W17" si="2">$T$8*(T16/U16)+(1-$T$8)*Y10</f>
        <v>1.1887415482240988</v>
      </c>
      <c r="X16" s="105">
        <f t="shared" ref="X16:X18" si="3">(U16+V16)*W16</f>
        <v>164.51324030032373</v>
      </c>
      <c r="Y16" s="105">
        <f t="shared" ref="Y16:Y18" si="4">T16-X16</f>
        <v>-1.51324030032373</v>
      </c>
      <c r="Z16" s="105">
        <f t="shared" ref="Z16:Z25" si="5">ABS(Y16)</f>
        <v>1.51324030032373</v>
      </c>
      <c r="AA16" s="106">
        <f t="shared" ref="AA16:AA18" si="6">Y16^2</f>
        <v>2.2898962065238528</v>
      </c>
      <c r="AE16" s="70"/>
      <c r="AF16" s="70"/>
    </row>
    <row r="17" spans="1:32" x14ac:dyDescent="0.2">
      <c r="A17" s="73">
        <v>3</v>
      </c>
      <c r="B17" s="74">
        <v>163</v>
      </c>
      <c r="R17" s="70"/>
      <c r="S17" s="104">
        <v>4</v>
      </c>
      <c r="T17" s="105">
        <v>50</v>
      </c>
      <c r="U17" s="105">
        <f t="shared" si="0"/>
        <v>138.39277389277393</v>
      </c>
      <c r="V17" s="105">
        <f t="shared" si="1"/>
        <v>3.2762237762237807</v>
      </c>
      <c r="W17" s="105">
        <f t="shared" si="2"/>
        <v>0.35819370198587985</v>
      </c>
      <c r="X17" s="105">
        <f t="shared" si="3"/>
        <v>50.744942731687274</v>
      </c>
      <c r="Y17" s="105">
        <f t="shared" si="4"/>
        <v>-0.74494273168727432</v>
      </c>
      <c r="Z17" s="105">
        <f t="shared" si="5"/>
        <v>0.74494273168727432</v>
      </c>
      <c r="AA17" s="106">
        <f t="shared" si="6"/>
        <v>0.55493967349369833</v>
      </c>
      <c r="AB17" s="70"/>
      <c r="AC17" s="70"/>
      <c r="AD17" s="70"/>
      <c r="AE17" s="70"/>
      <c r="AF17" s="70"/>
    </row>
    <row r="18" spans="1:32" x14ac:dyDescent="0.2">
      <c r="A18" s="73">
        <v>4</v>
      </c>
      <c r="B18" s="74">
        <v>50</v>
      </c>
      <c r="R18" s="70"/>
      <c r="S18" s="104">
        <v>5</v>
      </c>
      <c r="T18" s="105">
        <v>69</v>
      </c>
      <c r="U18" s="105">
        <f>$T$6*(T18/W14)+(1-$T$6)*(U17+V17)</f>
        <v>141.66899766899772</v>
      </c>
      <c r="V18" s="105">
        <f>$T$7*(U18-U17)+(1-$T$7)*V17</f>
        <v>3.276223776223782</v>
      </c>
      <c r="W18" s="105">
        <f>$T$8*(T18/U18)+(1-$T$8)*W14</f>
        <v>0.47483063884894727</v>
      </c>
      <c r="X18" s="105">
        <f t="shared" si="3"/>
        <v>68.824432096936661</v>
      </c>
      <c r="Y18" s="105">
        <f t="shared" si="4"/>
        <v>0.1755679030633388</v>
      </c>
      <c r="Z18" s="105">
        <f t="shared" si="5"/>
        <v>0.1755679030633388</v>
      </c>
      <c r="AA18" s="106">
        <f t="shared" si="6"/>
        <v>3.0824088586057931E-2</v>
      </c>
      <c r="AB18" s="70"/>
      <c r="AC18" s="70"/>
      <c r="AD18" s="70"/>
      <c r="AE18" s="70"/>
      <c r="AF18" s="70"/>
    </row>
    <row r="19" spans="1:32" x14ac:dyDescent="0.2">
      <c r="A19" s="73">
        <v>5</v>
      </c>
      <c r="B19" s="74">
        <v>69</v>
      </c>
      <c r="R19" s="70"/>
      <c r="S19" s="104">
        <v>6</v>
      </c>
      <c r="T19" s="105">
        <v>266</v>
      </c>
      <c r="U19" s="105">
        <f t="shared" ref="U19:U25" si="7">$T$6*(T19/W15)+(1-$T$6)*(U18+V18)</f>
        <v>144.94522144522151</v>
      </c>
      <c r="V19" s="105">
        <f t="shared" ref="V19:V25" si="8">$T$7*(U19-U18)+(1-$T$7)*V18</f>
        <v>3.2762237762237829</v>
      </c>
      <c r="W19" s="105">
        <f t="shared" ref="W19:W25" si="9">$T$8*(T19/U19)+(1-$T$8)*W15</f>
        <v>1.8020327142937542</v>
      </c>
      <c r="X19" s="105">
        <f t="shared" ref="X19:X25" si="10">(U19+V19)*W19</f>
        <v>267.09989324894406</v>
      </c>
      <c r="Y19" s="105">
        <f t="shared" ref="Y19:Y25" si="11">T19-X19</f>
        <v>-1.0998932489440563</v>
      </c>
      <c r="Z19" s="105">
        <f t="shared" si="5"/>
        <v>1.0998932489440563</v>
      </c>
      <c r="AA19" s="106">
        <f t="shared" ref="AA19:AA25" si="12">Y19^2</f>
        <v>1.2097651590727116</v>
      </c>
      <c r="AB19" s="70"/>
      <c r="AC19" s="70"/>
      <c r="AD19" s="70"/>
      <c r="AE19" s="70"/>
      <c r="AF19" s="70"/>
    </row>
    <row r="20" spans="1:32" x14ac:dyDescent="0.2">
      <c r="A20" s="73">
        <v>6</v>
      </c>
      <c r="B20" s="74">
        <v>266</v>
      </c>
      <c r="R20" s="70"/>
      <c r="S20" s="104">
        <v>7</v>
      </c>
      <c r="T20" s="105">
        <v>188</v>
      </c>
      <c r="U20" s="105">
        <f t="shared" si="7"/>
        <v>148.22144522144529</v>
      </c>
      <c r="V20" s="105">
        <f t="shared" si="8"/>
        <v>3.2762237762237838</v>
      </c>
      <c r="W20" s="105">
        <f t="shared" si="9"/>
        <v>1.2409431849560721</v>
      </c>
      <c r="X20" s="105">
        <f t="shared" si="10"/>
        <v>187.99999987938827</v>
      </c>
      <c r="Y20" s="105">
        <f t="shared" si="11"/>
        <v>1.2061173038091511E-7</v>
      </c>
      <c r="Z20" s="105">
        <f t="shared" si="5"/>
        <v>1.2061173038091511E-7</v>
      </c>
      <c r="AA20" s="106">
        <f t="shared" si="12"/>
        <v>1.454718950547856E-14</v>
      </c>
      <c r="AB20" s="70"/>
      <c r="AC20" s="70"/>
      <c r="AD20" s="70"/>
      <c r="AE20" s="70"/>
      <c r="AF20" s="70"/>
    </row>
    <row r="21" spans="1:32" x14ac:dyDescent="0.2">
      <c r="A21" s="73">
        <v>7</v>
      </c>
      <c r="B21" s="74">
        <v>188</v>
      </c>
      <c r="R21" s="70"/>
      <c r="S21" s="104">
        <v>8</v>
      </c>
      <c r="T21" s="105">
        <v>59</v>
      </c>
      <c r="U21" s="105">
        <f t="shared" si="7"/>
        <v>151.49766899766908</v>
      </c>
      <c r="V21" s="105">
        <f t="shared" si="8"/>
        <v>3.2762237762237842</v>
      </c>
      <c r="W21" s="105">
        <f t="shared" si="9"/>
        <v>0.3786802869351103</v>
      </c>
      <c r="X21" s="105">
        <f t="shared" si="10"/>
        <v>58.609822125681745</v>
      </c>
      <c r="Y21" s="105">
        <f t="shared" si="11"/>
        <v>0.39017787431825468</v>
      </c>
      <c r="Z21" s="105">
        <f t="shared" si="5"/>
        <v>0.39017787431825468</v>
      </c>
      <c r="AA21" s="106">
        <f t="shared" si="12"/>
        <v>0.15223877360751176</v>
      </c>
      <c r="AB21" s="70"/>
      <c r="AC21" s="70"/>
      <c r="AD21" s="70"/>
      <c r="AE21" s="70"/>
      <c r="AF21" s="70"/>
    </row>
    <row r="22" spans="1:32" x14ac:dyDescent="0.2">
      <c r="A22" s="73">
        <v>8</v>
      </c>
      <c r="B22" s="74">
        <v>59</v>
      </c>
      <c r="R22" s="70"/>
      <c r="S22" s="104">
        <v>9</v>
      </c>
      <c r="T22" s="105">
        <v>84</v>
      </c>
      <c r="U22" s="105">
        <f t="shared" si="7"/>
        <v>154.77389277389287</v>
      </c>
      <c r="V22" s="105">
        <f t="shared" si="8"/>
        <v>3.2762237762237847</v>
      </c>
      <c r="W22" s="105">
        <f t="shared" si="9"/>
        <v>0.51933987250576863</v>
      </c>
      <c r="X22" s="105">
        <f t="shared" si="10"/>
        <v>82.081727378659451</v>
      </c>
      <c r="Y22" s="105">
        <f t="shared" si="11"/>
        <v>1.9182726213405488</v>
      </c>
      <c r="Z22" s="105">
        <f t="shared" si="5"/>
        <v>1.9182726213405488</v>
      </c>
      <c r="AA22" s="106">
        <f t="shared" si="12"/>
        <v>3.6797698497847402</v>
      </c>
      <c r="AB22" s="70"/>
      <c r="AC22" s="70"/>
      <c r="AD22" s="70"/>
      <c r="AE22" s="70"/>
      <c r="AF22" s="70"/>
    </row>
    <row r="23" spans="1:32" x14ac:dyDescent="0.2">
      <c r="A23" s="73">
        <v>9</v>
      </c>
      <c r="B23" s="74">
        <v>84</v>
      </c>
      <c r="R23" s="70"/>
      <c r="S23" s="104">
        <v>10</v>
      </c>
      <c r="T23" s="105">
        <v>310</v>
      </c>
      <c r="U23" s="105">
        <f t="shared" si="7"/>
        <v>158.05011655011666</v>
      </c>
      <c r="V23" s="105">
        <f t="shared" si="8"/>
        <v>3.2762237762237851</v>
      </c>
      <c r="W23" s="105">
        <f t="shared" si="9"/>
        <v>1.9065071946217902</v>
      </c>
      <c r="X23" s="105">
        <f t="shared" si="10"/>
        <v>307.56982851417149</v>
      </c>
      <c r="Y23" s="105">
        <f t="shared" si="11"/>
        <v>2.4301714858285095</v>
      </c>
      <c r="Z23" s="105">
        <f t="shared" si="5"/>
        <v>2.4301714858285095</v>
      </c>
      <c r="AA23" s="106">
        <f t="shared" si="12"/>
        <v>5.9057334505339458</v>
      </c>
      <c r="AB23" s="70"/>
      <c r="AC23" s="70"/>
      <c r="AD23" s="70"/>
      <c r="AE23" s="70"/>
      <c r="AF23" s="70"/>
    </row>
    <row r="24" spans="1:32" x14ac:dyDescent="0.2">
      <c r="A24" s="73">
        <v>10</v>
      </c>
      <c r="B24" s="74">
        <v>310</v>
      </c>
      <c r="R24" s="70"/>
      <c r="S24" s="104">
        <v>11</v>
      </c>
      <c r="T24" s="105">
        <v>212</v>
      </c>
      <c r="U24" s="105">
        <f t="shared" si="7"/>
        <v>161.32634032634044</v>
      </c>
      <c r="V24" s="105">
        <f t="shared" si="8"/>
        <v>3.2762237762237856</v>
      </c>
      <c r="W24" s="105">
        <f t="shared" si="9"/>
        <v>1.2889050487933331</v>
      </c>
      <c r="X24" s="105">
        <f t="shared" si="10"/>
        <v>212.15707591612329</v>
      </c>
      <c r="Y24" s="105">
        <f t="shared" si="11"/>
        <v>-0.15707591612328997</v>
      </c>
      <c r="Z24" s="105">
        <f t="shared" si="5"/>
        <v>0.15707591612328997</v>
      </c>
      <c r="AA24" s="106">
        <f t="shared" si="12"/>
        <v>2.4672843425970828E-2</v>
      </c>
      <c r="AB24" s="70"/>
      <c r="AC24" s="70"/>
      <c r="AD24" s="70"/>
      <c r="AE24" s="70"/>
      <c r="AF24" s="70"/>
    </row>
    <row r="25" spans="1:32" ht="15.75" thickBot="1" x14ac:dyDescent="0.25">
      <c r="A25" s="73">
        <v>11</v>
      </c>
      <c r="B25" s="74">
        <v>212</v>
      </c>
      <c r="R25" s="70"/>
      <c r="S25" s="157">
        <v>12</v>
      </c>
      <c r="T25" s="107">
        <v>64</v>
      </c>
      <c r="U25" s="135">
        <f t="shared" si="7"/>
        <v>164.60256410256423</v>
      </c>
      <c r="V25" s="135">
        <f t="shared" si="8"/>
        <v>3.276223776223786</v>
      </c>
      <c r="W25" s="135">
        <f t="shared" si="9"/>
        <v>0.3853242609307248</v>
      </c>
      <c r="X25" s="135">
        <f t="shared" si="10"/>
        <v>64.687769865339916</v>
      </c>
      <c r="Y25" s="135">
        <f t="shared" si="11"/>
        <v>-0.68776986533991646</v>
      </c>
      <c r="Z25" s="135">
        <f t="shared" si="5"/>
        <v>0.68776986533991646</v>
      </c>
      <c r="AA25" s="136">
        <f t="shared" si="12"/>
        <v>0.47302738766968683</v>
      </c>
      <c r="AB25" s="70"/>
      <c r="AC25" s="70"/>
      <c r="AD25" s="70"/>
      <c r="AE25" s="70"/>
      <c r="AF25" s="70"/>
    </row>
    <row r="26" spans="1:32" ht="15.75" thickBot="1" x14ac:dyDescent="0.25">
      <c r="A26" s="73">
        <v>12</v>
      </c>
      <c r="B26" s="74">
        <v>64</v>
      </c>
      <c r="R26" s="240" t="s">
        <v>93</v>
      </c>
      <c r="S26" s="144">
        <v>13</v>
      </c>
      <c r="T26" s="145">
        <f>($U$25+$V$25*(S26-$S$25))*W22</f>
        <v>87.186148293392748</v>
      </c>
      <c r="U26" s="89"/>
      <c r="V26" s="89"/>
      <c r="W26" s="89"/>
      <c r="Z26" s="137"/>
      <c r="AA26" s="137"/>
      <c r="AB26" s="70"/>
      <c r="AC26" s="70"/>
      <c r="AD26" s="70"/>
      <c r="AE26" s="70"/>
      <c r="AF26" s="70"/>
    </row>
    <row r="27" spans="1:32" ht="15.75" thickBot="1" x14ac:dyDescent="0.25">
      <c r="A27" s="75">
        <v>13</v>
      </c>
      <c r="B27" s="76" t="s">
        <v>3</v>
      </c>
      <c r="R27" s="240"/>
      <c r="S27" s="108">
        <v>14</v>
      </c>
      <c r="T27" s="109">
        <f t="shared" ref="T27:T29" si="13">($U$25+$V$25*(S27-$S$25))*W23</f>
        <v>326.30826111585634</v>
      </c>
      <c r="U27" s="89"/>
      <c r="V27" s="89"/>
      <c r="W27" s="89"/>
      <c r="X27" s="89"/>
      <c r="Y27" s="89"/>
      <c r="Z27" s="89"/>
      <c r="AA27" s="89"/>
      <c r="AB27" s="70"/>
      <c r="AC27" s="70"/>
      <c r="AD27" s="70"/>
      <c r="AE27" s="70"/>
      <c r="AF27" s="70"/>
    </row>
    <row r="28" spans="1:32" ht="19.5" thickBot="1" x14ac:dyDescent="0.25">
      <c r="A28" s="77">
        <v>14</v>
      </c>
      <c r="B28" s="78" t="s">
        <v>3</v>
      </c>
      <c r="R28" s="240"/>
      <c r="S28" s="108">
        <v>15</v>
      </c>
      <c r="T28" s="109">
        <f t="shared" si="13"/>
        <v>224.82530001457809</v>
      </c>
      <c r="U28" s="89"/>
      <c r="V28" s="89"/>
      <c r="W28" s="89"/>
      <c r="X28" s="89"/>
      <c r="Y28" s="154" t="s">
        <v>58</v>
      </c>
      <c r="Z28" s="155" t="s">
        <v>12</v>
      </c>
      <c r="AA28" s="147">
        <f>AVERAGE(Z14:Z25)</f>
        <v>0.87860368332436545</v>
      </c>
      <c r="AB28" s="70"/>
      <c r="AC28" s="70"/>
      <c r="AD28" s="70"/>
      <c r="AE28" s="70"/>
      <c r="AF28" s="70"/>
    </row>
    <row r="29" spans="1:32" ht="15.75" thickBot="1" x14ac:dyDescent="0.25">
      <c r="A29" s="77">
        <v>15</v>
      </c>
      <c r="B29" s="78" t="s">
        <v>3</v>
      </c>
      <c r="R29" s="240"/>
      <c r="S29" s="110">
        <v>16</v>
      </c>
      <c r="T29" s="111">
        <f t="shared" si="13"/>
        <v>68.474995380991217</v>
      </c>
      <c r="U29" s="89"/>
      <c r="V29" s="89"/>
      <c r="W29" s="89"/>
      <c r="X29" s="89"/>
      <c r="Z29" s="156" t="s">
        <v>13</v>
      </c>
      <c r="AA29" s="153">
        <f>AVERAGE(AA14:AA25)</f>
        <v>1.2884605465723864</v>
      </c>
      <c r="AB29" s="70"/>
      <c r="AC29" s="70"/>
      <c r="AD29" s="70"/>
      <c r="AE29" s="70"/>
      <c r="AF29" s="70"/>
    </row>
    <row r="30" spans="1:32" ht="15.75" thickBot="1" x14ac:dyDescent="0.25">
      <c r="A30" s="79">
        <v>16</v>
      </c>
      <c r="B30" s="80" t="s">
        <v>3</v>
      </c>
      <c r="R30" s="70"/>
      <c r="S30" s="89"/>
      <c r="T30" s="89"/>
      <c r="U30" s="89"/>
      <c r="V30" s="89"/>
      <c r="W30" s="89"/>
      <c r="X30" s="89"/>
      <c r="Y30" s="89"/>
      <c r="Z30" s="89"/>
      <c r="AA30" s="89"/>
      <c r="AB30" s="70"/>
      <c r="AC30" s="70"/>
      <c r="AD30" s="70"/>
      <c r="AE30" s="70"/>
      <c r="AF30" s="70"/>
    </row>
    <row r="31" spans="1:32" x14ac:dyDescent="0.2"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</row>
    <row r="32" spans="1:32" ht="18.75" x14ac:dyDescent="0.2">
      <c r="U32" s="130"/>
      <c r="V32" s="130"/>
      <c r="W32" s="130"/>
      <c r="X32" s="130"/>
      <c r="Y32" s="130"/>
      <c r="Z32" s="130"/>
    </row>
    <row r="49" spans="2:10" x14ac:dyDescent="0.2">
      <c r="B49" t="s">
        <v>59</v>
      </c>
    </row>
    <row r="50" spans="2:10" ht="15.75" thickBot="1" x14ac:dyDescent="0.25"/>
    <row r="51" spans="2:10" x14ac:dyDescent="0.2">
      <c r="B51" s="115" t="s">
        <v>60</v>
      </c>
      <c r="C51" s="115"/>
    </row>
    <row r="52" spans="2:10" x14ac:dyDescent="0.2">
      <c r="B52" s="112" t="s">
        <v>61</v>
      </c>
      <c r="C52" s="112">
        <v>0.12636537962546671</v>
      </c>
    </row>
    <row r="53" spans="2:10" x14ac:dyDescent="0.2">
      <c r="B53" s="112" t="s">
        <v>62</v>
      </c>
      <c r="C53" s="112">
        <v>1.5968209167888318E-2</v>
      </c>
    </row>
    <row r="54" spans="2:10" x14ac:dyDescent="0.2">
      <c r="B54" s="112" t="s">
        <v>63</v>
      </c>
      <c r="C54" s="112">
        <v>-8.2434969915322856E-2</v>
      </c>
    </row>
    <row r="55" spans="2:10" x14ac:dyDescent="0.2">
      <c r="B55" s="112" t="s">
        <v>64</v>
      </c>
      <c r="C55" s="112">
        <v>97.256365255702335</v>
      </c>
    </row>
    <row r="56" spans="2:10" ht="15.75" thickBot="1" x14ac:dyDescent="0.25">
      <c r="B56" s="113" t="s">
        <v>65</v>
      </c>
      <c r="C56" s="113">
        <v>12</v>
      </c>
    </row>
    <row r="58" spans="2:10" ht="15.75" thickBot="1" x14ac:dyDescent="0.25">
      <c r="B58" t="s">
        <v>66</v>
      </c>
    </row>
    <row r="59" spans="2:10" x14ac:dyDescent="0.2">
      <c r="B59" s="114"/>
      <c r="C59" s="114" t="s">
        <v>71</v>
      </c>
      <c r="D59" s="114" t="s">
        <v>72</v>
      </c>
      <c r="E59" s="114" t="s">
        <v>73</v>
      </c>
      <c r="F59" s="114" t="s">
        <v>74</v>
      </c>
      <c r="G59" s="114" t="s">
        <v>75</v>
      </c>
    </row>
    <row r="60" spans="2:10" x14ac:dyDescent="0.2">
      <c r="B60" s="112" t="s">
        <v>67</v>
      </c>
      <c r="C60" s="112">
        <v>1</v>
      </c>
      <c r="D60" s="112">
        <v>1534.9108391608315</v>
      </c>
      <c r="E60" s="112">
        <v>1534.9108391608315</v>
      </c>
      <c r="F60" s="112">
        <v>0.16227330576774726</v>
      </c>
      <c r="G60" s="112">
        <v>0.69554926768706338</v>
      </c>
    </row>
    <row r="61" spans="2:10" x14ac:dyDescent="0.2">
      <c r="B61" s="112" t="s">
        <v>68</v>
      </c>
      <c r="C61" s="112">
        <v>10</v>
      </c>
      <c r="D61" s="112">
        <v>94588.00582750584</v>
      </c>
      <c r="E61" s="112">
        <v>9458.800582750584</v>
      </c>
      <c r="F61" s="112"/>
      <c r="G61" s="112"/>
    </row>
    <row r="62" spans="2:10" ht="15.75" thickBot="1" x14ac:dyDescent="0.25">
      <c r="B62" s="113" t="s">
        <v>69</v>
      </c>
      <c r="C62" s="113">
        <v>11</v>
      </c>
      <c r="D62" s="113">
        <v>96122.916666666672</v>
      </c>
      <c r="E62" s="113"/>
      <c r="F62" s="113"/>
      <c r="G62" s="113"/>
    </row>
    <row r="63" spans="2:10" ht="15.75" thickBot="1" x14ac:dyDescent="0.25"/>
    <row r="64" spans="2:10" x14ac:dyDescent="0.2">
      <c r="B64" s="116"/>
      <c r="C64" s="117" t="s">
        <v>76</v>
      </c>
      <c r="D64" s="114" t="s">
        <v>64</v>
      </c>
      <c r="E64" s="114" t="s">
        <v>77</v>
      </c>
      <c r="F64" s="114" t="s">
        <v>78</v>
      </c>
      <c r="G64" s="114" t="s">
        <v>79</v>
      </c>
      <c r="H64" s="114" t="s">
        <v>80</v>
      </c>
      <c r="I64" s="114" t="s">
        <v>81</v>
      </c>
      <c r="J64" s="114" t="s">
        <v>82</v>
      </c>
    </row>
    <row r="65" spans="2:10" x14ac:dyDescent="0.2">
      <c r="B65" s="118" t="s">
        <v>70</v>
      </c>
      <c r="C65" s="119">
        <v>125.2878787878788</v>
      </c>
      <c r="D65" s="112">
        <v>59.85715503277487</v>
      </c>
      <c r="E65" s="112">
        <v>2.0931144943203073</v>
      </c>
      <c r="F65" s="112">
        <v>6.2799652205856357E-2</v>
      </c>
      <c r="G65" s="112">
        <v>-8.0821739100126564</v>
      </c>
      <c r="H65" s="112">
        <v>258.65793148577023</v>
      </c>
      <c r="I65" s="112">
        <v>-8.0821739100126564</v>
      </c>
      <c r="J65" s="112">
        <v>258.65793148577023</v>
      </c>
    </row>
    <row r="66" spans="2:10" ht="15.75" thickBot="1" x14ac:dyDescent="0.25">
      <c r="B66" s="120" t="s">
        <v>2</v>
      </c>
      <c r="C66" s="121">
        <v>3.2762237762237758</v>
      </c>
      <c r="D66" s="113">
        <v>8.1329858367412307</v>
      </c>
      <c r="E66" s="113">
        <v>0.40283160969286907</v>
      </c>
      <c r="F66" s="113">
        <v>0.69554926768706271</v>
      </c>
      <c r="G66" s="113">
        <v>-14.845197949273459</v>
      </c>
      <c r="H66" s="113">
        <v>21.397645501721012</v>
      </c>
      <c r="I66" s="113">
        <v>-14.845197949273459</v>
      </c>
      <c r="J66" s="113">
        <v>21.397645501721012</v>
      </c>
    </row>
    <row r="70" spans="2:10" x14ac:dyDescent="0.2">
      <c r="B70" t="s">
        <v>83</v>
      </c>
    </row>
    <row r="71" spans="2:10" ht="15.75" thickBot="1" x14ac:dyDescent="0.25"/>
    <row r="72" spans="2:10" ht="15.75" thickBot="1" x14ac:dyDescent="0.25">
      <c r="B72" s="114" t="s">
        <v>84</v>
      </c>
      <c r="C72" s="127" t="s">
        <v>85</v>
      </c>
      <c r="D72" s="114" t="s">
        <v>68</v>
      </c>
      <c r="E72" s="128" t="s">
        <v>1</v>
      </c>
      <c r="F72" s="122" t="s">
        <v>55</v>
      </c>
      <c r="G72" s="122"/>
      <c r="H72" s="122"/>
    </row>
    <row r="73" spans="2:10" x14ac:dyDescent="0.2">
      <c r="B73" s="112">
        <v>1</v>
      </c>
      <c r="C73" s="112">
        <v>128.56410256410257</v>
      </c>
      <c r="D73" s="112">
        <v>-68.564102564102569</v>
      </c>
      <c r="E73" s="88">
        <v>60</v>
      </c>
      <c r="F73" s="123">
        <f>E73/C73</f>
        <v>0.46669325887514956</v>
      </c>
      <c r="G73" s="112"/>
      <c r="H73" s="112"/>
    </row>
    <row r="74" spans="2:10" x14ac:dyDescent="0.2">
      <c r="B74" s="112">
        <v>2</v>
      </c>
      <c r="C74" s="112">
        <v>131.84032634032636</v>
      </c>
      <c r="D74" s="112">
        <v>102.15967365967364</v>
      </c>
      <c r="E74" s="88">
        <v>234</v>
      </c>
      <c r="F74" s="124">
        <f t="shared" ref="F74:F84" si="14">E74/C74</f>
        <v>1.774874247473899</v>
      </c>
      <c r="G74" s="112"/>
      <c r="H74" s="112"/>
    </row>
    <row r="75" spans="2:10" x14ac:dyDescent="0.2">
      <c r="B75" s="112">
        <v>3</v>
      </c>
      <c r="C75" s="112">
        <v>135.11655011655012</v>
      </c>
      <c r="D75" s="112">
        <v>27.883449883449885</v>
      </c>
      <c r="E75" s="88">
        <v>163</v>
      </c>
      <c r="F75" s="125">
        <f t="shared" si="14"/>
        <v>1.2063659104632105</v>
      </c>
      <c r="G75" s="112"/>
      <c r="H75" s="112"/>
    </row>
    <row r="76" spans="2:10" x14ac:dyDescent="0.2">
      <c r="B76" s="112">
        <v>4</v>
      </c>
      <c r="C76" s="112">
        <v>138.3927738927739</v>
      </c>
      <c r="D76" s="112">
        <v>-88.392773892773903</v>
      </c>
      <c r="E76" s="88">
        <v>50</v>
      </c>
      <c r="F76" s="126">
        <f t="shared" si="14"/>
        <v>0.36129053991460403</v>
      </c>
      <c r="G76" s="112"/>
      <c r="H76" s="112"/>
    </row>
    <row r="77" spans="2:10" x14ac:dyDescent="0.2">
      <c r="B77" s="112">
        <v>5</v>
      </c>
      <c r="C77" s="112">
        <v>141.66899766899769</v>
      </c>
      <c r="D77" s="112">
        <v>-72.66899766899769</v>
      </c>
      <c r="E77" s="88">
        <v>69</v>
      </c>
      <c r="F77" s="123">
        <f t="shared" si="14"/>
        <v>0.48705080953007757</v>
      </c>
      <c r="G77" s="112"/>
      <c r="H77" s="112"/>
    </row>
    <row r="78" spans="2:10" x14ac:dyDescent="0.2">
      <c r="B78" s="112">
        <v>6</v>
      </c>
      <c r="C78" s="112">
        <v>144.94522144522145</v>
      </c>
      <c r="D78" s="112">
        <v>121.05477855477855</v>
      </c>
      <c r="E78" s="88">
        <v>266</v>
      </c>
      <c r="F78" s="124">
        <f t="shared" si="14"/>
        <v>1.8351760571874272</v>
      </c>
      <c r="G78" s="112"/>
      <c r="H78" s="112"/>
    </row>
    <row r="79" spans="2:10" x14ac:dyDescent="0.2">
      <c r="B79" s="112">
        <v>7</v>
      </c>
      <c r="C79" s="112">
        <v>148.22144522144524</v>
      </c>
      <c r="D79" s="112">
        <v>39.778554778554764</v>
      </c>
      <c r="E79" s="88">
        <v>188</v>
      </c>
      <c r="F79" s="125">
        <f t="shared" si="14"/>
        <v>1.2683724660701086</v>
      </c>
      <c r="G79" s="112"/>
      <c r="H79" s="112"/>
    </row>
    <row r="80" spans="2:10" x14ac:dyDescent="0.2">
      <c r="B80" s="112">
        <v>8</v>
      </c>
      <c r="C80" s="112">
        <v>151.497668997669</v>
      </c>
      <c r="D80" s="112">
        <v>-92.497668997668995</v>
      </c>
      <c r="E80" s="88">
        <v>59</v>
      </c>
      <c r="F80" s="126">
        <f t="shared" si="14"/>
        <v>0.38944493595414859</v>
      </c>
      <c r="G80" s="112" t="s">
        <v>86</v>
      </c>
      <c r="H80" s="112" t="s">
        <v>87</v>
      </c>
      <c r="I80" t="s">
        <v>88</v>
      </c>
    </row>
    <row r="81" spans="2:9" x14ac:dyDescent="0.2">
      <c r="B81" s="112">
        <v>9</v>
      </c>
      <c r="C81" s="112">
        <v>154.77389277389278</v>
      </c>
      <c r="D81" s="112">
        <v>-70.773892773892783</v>
      </c>
      <c r="E81" s="88">
        <v>84</v>
      </c>
      <c r="F81" s="123">
        <f t="shared" si="14"/>
        <v>0.54272719057802943</v>
      </c>
      <c r="G81" s="112">
        <v>0.46669325887514956</v>
      </c>
      <c r="H81" s="112">
        <f>AVERAGE(F73,F77,F81)</f>
        <v>0.49882375299441889</v>
      </c>
      <c r="I81">
        <v>0.42280000000000001</v>
      </c>
    </row>
    <row r="82" spans="2:9" x14ac:dyDescent="0.2">
      <c r="B82" s="112">
        <v>10</v>
      </c>
      <c r="C82" s="112">
        <v>158.05011655011657</v>
      </c>
      <c r="D82" s="112">
        <v>151.94988344988343</v>
      </c>
      <c r="E82" s="88">
        <v>310</v>
      </c>
      <c r="F82" s="124">
        <f t="shared" si="14"/>
        <v>1.9614031724026044</v>
      </c>
      <c r="G82" s="112">
        <v>1.774874247473899</v>
      </c>
      <c r="H82" s="112">
        <f t="shared" ref="H82:H84" si="15">AVERAGE(F74,F78,F82)</f>
        <v>1.8571511590213101</v>
      </c>
      <c r="I82" s="112">
        <v>1.6706000000000001</v>
      </c>
    </row>
    <row r="83" spans="2:9" x14ac:dyDescent="0.2">
      <c r="B83" s="112">
        <v>11</v>
      </c>
      <c r="C83" s="112">
        <v>161.32634032634033</v>
      </c>
      <c r="D83" s="112">
        <v>50.673659673659671</v>
      </c>
      <c r="E83" s="88">
        <v>212</v>
      </c>
      <c r="F83" s="125">
        <f t="shared" si="14"/>
        <v>1.3141065468363942</v>
      </c>
      <c r="G83" s="112">
        <v>1.2063659104632105</v>
      </c>
      <c r="H83" s="112">
        <f t="shared" si="15"/>
        <v>1.2629483077899044</v>
      </c>
      <c r="I83" s="112">
        <v>1.1552</v>
      </c>
    </row>
    <row r="84" spans="2:9" ht="15.75" thickBot="1" x14ac:dyDescent="0.25">
      <c r="B84" s="113">
        <v>12</v>
      </c>
      <c r="C84" s="113">
        <v>164.60256410256409</v>
      </c>
      <c r="D84" s="113">
        <v>-100.60256410256409</v>
      </c>
      <c r="E84" s="88">
        <v>64</v>
      </c>
      <c r="F84" s="126">
        <f t="shared" si="14"/>
        <v>0.38881532829659632</v>
      </c>
      <c r="G84" s="112">
        <v>0.36129053991460403</v>
      </c>
      <c r="H84" s="112">
        <f t="shared" si="15"/>
        <v>0.37985026805511629</v>
      </c>
      <c r="I84" s="112">
        <v>0.3523</v>
      </c>
    </row>
  </sheetData>
  <sortState xmlns:xlrd2="http://schemas.microsoft.com/office/spreadsheetml/2017/richdata2" ref="H73:H84">
    <sortCondition ref="H73"/>
  </sortState>
  <mergeCells count="10">
    <mergeCell ref="AE10:AJ10"/>
    <mergeCell ref="R26:R29"/>
    <mergeCell ref="AE9:AG9"/>
    <mergeCell ref="A1:B1"/>
    <mergeCell ref="A11:B11"/>
    <mergeCell ref="G2:H2"/>
    <mergeCell ref="S2:AC2"/>
    <mergeCell ref="AE5:AG5"/>
    <mergeCell ref="AE6:AG6"/>
    <mergeCell ref="AE7:AH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107" r:id="rId3">
          <objectPr defaultSize="0" r:id="rId4">
            <anchor moveWithCells="1">
              <from>
                <xdr:col>33</xdr:col>
                <xdr:colOff>9525</xdr:colOff>
                <xdr:row>13</xdr:row>
                <xdr:rowOff>9525</xdr:rowOff>
              </from>
              <to>
                <xdr:col>37</xdr:col>
                <xdr:colOff>247650</xdr:colOff>
                <xdr:row>15</xdr:row>
                <xdr:rowOff>104775</xdr:rowOff>
              </to>
            </anchor>
          </objectPr>
        </oleObject>
      </mc:Choice>
      <mc:Fallback>
        <oleObject progId="Equation.3" shapeId="410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Anexo esquema metodos</vt:lpstr>
      <vt:lpstr>Promedio movil simple</vt:lpstr>
      <vt:lpstr>Metodo ultimo dato</vt:lpstr>
      <vt:lpstr>SUAV.EXPO.SIMPLE</vt:lpstr>
      <vt:lpstr>RLM Caso 1</vt:lpstr>
      <vt:lpstr>SUAV.EXPO.DOBLE</vt:lpstr>
      <vt:lpstr>WINTERS SUAV.EXPO.TRIPLE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daza castro</dc:creator>
  <cp:lastModifiedBy>miguel daza castro</cp:lastModifiedBy>
  <dcterms:created xsi:type="dcterms:W3CDTF">2018-09-07T04:29:42Z</dcterms:created>
  <dcterms:modified xsi:type="dcterms:W3CDTF">2018-09-10T03:02:37Z</dcterms:modified>
</cp:coreProperties>
</file>