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MBERTO\Desktop\"/>
    </mc:Choice>
  </mc:AlternateContent>
  <bookViews>
    <workbookView xWindow="0" yWindow="0" windowWidth="20490" windowHeight="753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2" l="1"/>
  <c r="W26" i="2"/>
  <c r="W25" i="2"/>
  <c r="W24" i="2"/>
  <c r="W23" i="2"/>
  <c r="W22" i="2"/>
  <c r="W21" i="2"/>
  <c r="V27" i="2"/>
  <c r="V26" i="2"/>
  <c r="V25" i="2"/>
  <c r="V24" i="2"/>
  <c r="V23" i="2"/>
  <c r="V22" i="2"/>
  <c r="V21" i="2"/>
  <c r="U18" i="2" l="1"/>
  <c r="U17" i="2"/>
  <c r="U16" i="2"/>
  <c r="U15" i="2"/>
  <c r="U14" i="2"/>
  <c r="U13" i="2"/>
  <c r="U12" i="2"/>
  <c r="M18" i="2" l="1"/>
  <c r="N18" i="2"/>
  <c r="K9" i="2"/>
  <c r="F12" i="2" l="1"/>
  <c r="K3" i="2"/>
  <c r="K8" i="2"/>
  <c r="K7" i="2"/>
  <c r="K6" i="2"/>
  <c r="K5" i="2"/>
  <c r="K4" i="2"/>
  <c r="F3" i="2"/>
  <c r="I12" i="2"/>
  <c r="K12" i="2" l="1"/>
  <c r="J12" i="2"/>
  <c r="M12" i="2" l="1"/>
  <c r="N12" i="2" s="1"/>
  <c r="G12" i="2"/>
  <c r="H12" i="2" s="1"/>
  <c r="F9" i="2"/>
  <c r="F8" i="2"/>
  <c r="F7" i="2"/>
  <c r="F6" i="2"/>
  <c r="F5" i="2"/>
  <c r="F4" i="2"/>
  <c r="E13" i="2"/>
  <c r="D13" i="2"/>
  <c r="C13" i="2"/>
  <c r="B13" i="2"/>
  <c r="D26" i="1"/>
  <c r="C26" i="1"/>
  <c r="B26" i="1"/>
  <c r="E26" i="1"/>
  <c r="F13" i="2" l="1"/>
  <c r="G13" i="2" s="1"/>
  <c r="H13" i="2" s="1"/>
  <c r="P3" i="2"/>
  <c r="Q3" i="2" s="1"/>
  <c r="M17" i="2" l="1"/>
  <c r="N17" i="2" s="1"/>
  <c r="M16" i="2"/>
  <c r="N16" i="2" s="1"/>
  <c r="M15" i="2"/>
  <c r="N15" i="2" s="1"/>
  <c r="M14" i="2"/>
  <c r="N14" i="2" s="1"/>
  <c r="M13" i="2"/>
  <c r="N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O25" i="1" l="1"/>
  <c r="Q32" i="1" l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Q15" i="1"/>
  <c r="Q16" i="1"/>
  <c r="Q17" i="1"/>
  <c r="Q18" i="1"/>
  <c r="Q19" i="1"/>
  <c r="Q20" i="1"/>
  <c r="Q21" i="1"/>
  <c r="Q22" i="1"/>
  <c r="Q14" i="1"/>
  <c r="P15" i="1"/>
  <c r="P16" i="1"/>
  <c r="P17" i="1"/>
  <c r="P18" i="1"/>
  <c r="P19" i="1"/>
  <c r="P20" i="1"/>
  <c r="P21" i="1"/>
  <c r="P22" i="1"/>
  <c r="P14" i="1"/>
  <c r="O15" i="1"/>
  <c r="O16" i="1"/>
  <c r="O17" i="1"/>
  <c r="O18" i="1"/>
  <c r="O19" i="1"/>
  <c r="O20" i="1"/>
  <c r="O21" i="1"/>
  <c r="O22" i="1"/>
  <c r="O14" i="1"/>
  <c r="O4" i="1"/>
  <c r="O5" i="1"/>
  <c r="O6" i="1"/>
  <c r="O7" i="1"/>
  <c r="O8" i="1"/>
  <c r="O9" i="1"/>
  <c r="O10" i="1"/>
  <c r="O11" i="1"/>
  <c r="O3" i="1"/>
  <c r="P4" i="2" l="1"/>
  <c r="Q4" i="2" s="1"/>
  <c r="P5" i="2"/>
  <c r="R5" i="2" s="1"/>
  <c r="P14" i="2" s="1"/>
  <c r="P6" i="2"/>
  <c r="R6" i="2" s="1"/>
  <c r="O15" i="2" s="1"/>
  <c r="P15" i="2" s="1"/>
  <c r="P7" i="2"/>
  <c r="T7" i="2" s="1"/>
  <c r="P8" i="2"/>
  <c r="T8" i="2" s="1"/>
  <c r="P9" i="2"/>
  <c r="R9" i="2" s="1"/>
  <c r="O18" i="2" s="1"/>
  <c r="P18" i="2" s="1"/>
  <c r="Q5" i="2" l="1"/>
  <c r="S9" i="2"/>
  <c r="T3" i="2"/>
  <c r="T9" i="2"/>
  <c r="S5" i="2"/>
  <c r="Q6" i="2"/>
  <c r="T6" i="2"/>
  <c r="U6" i="2" s="1"/>
  <c r="T5" i="2"/>
  <c r="U5" i="2" s="1"/>
  <c r="Q9" i="2"/>
  <c r="T4" i="2"/>
  <c r="S3" i="2"/>
  <c r="S4" i="2"/>
  <c r="S6" i="2"/>
  <c r="S7" i="2"/>
  <c r="S8" i="2"/>
  <c r="R3" i="2"/>
  <c r="R4" i="2"/>
  <c r="R7" i="2"/>
  <c r="R8" i="2"/>
  <c r="Q7" i="2"/>
  <c r="Q8" i="2"/>
  <c r="U7" i="2" l="1"/>
  <c r="U8" i="2"/>
  <c r="O17" i="2"/>
  <c r="P17" i="2" s="1"/>
  <c r="U4" i="2"/>
  <c r="U3" i="2"/>
  <c r="U9" i="2"/>
</calcChain>
</file>

<file path=xl/comments1.xml><?xml version="1.0" encoding="utf-8"?>
<comments xmlns="http://schemas.openxmlformats.org/spreadsheetml/2006/main">
  <authors>
    <author>Susan</author>
  </authors>
  <commentList>
    <comment ref="U2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ya se les pagó las comisiones.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Karleni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Wilford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Noemi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Lisseth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Yerald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Lili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Ruth</t>
        </r>
      </text>
    </comment>
    <comment ref="Q21" authorId="0" shapeId="0">
      <text>
        <r>
          <rPr>
            <sz val="9"/>
            <color indexed="81"/>
            <rFont val="Tahoma"/>
            <family val="2"/>
          </rPr>
          <t>Karleni</t>
        </r>
      </text>
    </comment>
    <comment ref="Q22" authorId="0" shapeId="0">
      <text>
        <r>
          <rPr>
            <sz val="9"/>
            <color indexed="81"/>
            <rFont val="Tahoma"/>
            <family val="2"/>
          </rPr>
          <t>Wilford</t>
        </r>
      </text>
    </comment>
    <comment ref="Q23" authorId="0" shapeId="0">
      <text>
        <r>
          <rPr>
            <sz val="9"/>
            <color indexed="81"/>
            <rFont val="Tahoma"/>
            <family val="2"/>
          </rPr>
          <t>Noemi</t>
        </r>
      </text>
    </comment>
    <comment ref="Q24" authorId="0" shapeId="0">
      <text>
        <r>
          <rPr>
            <sz val="9"/>
            <color indexed="81"/>
            <rFont val="Tahoma"/>
            <family val="2"/>
          </rPr>
          <t>Lisseth</t>
        </r>
      </text>
    </comment>
    <comment ref="Q25" authorId="0" shapeId="0">
      <text>
        <r>
          <rPr>
            <sz val="9"/>
            <color indexed="81"/>
            <rFont val="Tahoma"/>
            <family val="2"/>
          </rPr>
          <t>Yerald</t>
        </r>
      </text>
    </comment>
    <comment ref="Q26" authorId="0" shapeId="0">
      <text>
        <r>
          <rPr>
            <sz val="9"/>
            <color indexed="81"/>
            <rFont val="Tahoma"/>
            <family val="2"/>
          </rPr>
          <t>Lili</t>
        </r>
      </text>
    </comment>
    <comment ref="Q27" authorId="0" shapeId="0">
      <text>
        <r>
          <rPr>
            <sz val="9"/>
            <color indexed="81"/>
            <rFont val="Tahoma"/>
            <family val="2"/>
          </rPr>
          <t xml:space="preserve">Yoselyn
</t>
        </r>
      </text>
    </comment>
  </commentList>
</comments>
</file>

<file path=xl/sharedStrings.xml><?xml version="1.0" encoding="utf-8"?>
<sst xmlns="http://schemas.openxmlformats.org/spreadsheetml/2006/main" count="86" uniqueCount="39">
  <si>
    <t>CATOLICA</t>
  </si>
  <si>
    <t>AVIACION</t>
  </si>
  <si>
    <t>COMAS</t>
  </si>
  <si>
    <t>PTE PIEDRA</t>
  </si>
  <si>
    <t>AMERICA</t>
  </si>
  <si>
    <t>GIRIBALDI</t>
  </si>
  <si>
    <t>SJM</t>
  </si>
  <si>
    <t>TOTAL</t>
  </si>
  <si>
    <t>OMAR</t>
  </si>
  <si>
    <t>VICTOR</t>
  </si>
  <si>
    <t xml:space="preserve"> Se-Di 14</t>
  </si>
  <si>
    <t>En-Ab15</t>
  </si>
  <si>
    <t>Ma-Ag15</t>
  </si>
  <si>
    <t>Se-Di15</t>
  </si>
  <si>
    <t>Prom</t>
  </si>
  <si>
    <t>COMISIONES</t>
  </si>
  <si>
    <t>VENTAS</t>
  </si>
  <si>
    <t>En-Ab16</t>
  </si>
  <si>
    <t>Ma-Ag16</t>
  </si>
  <si>
    <t>Se-Di16</t>
  </si>
  <si>
    <t>COMISION</t>
  </si>
  <si>
    <t>EXCESO</t>
  </si>
  <si>
    <t>DESCUENTOS</t>
  </si>
  <si>
    <t xml:space="preserve">COMISION </t>
  </si>
  <si>
    <t>TOTAL:</t>
  </si>
  <si>
    <t>Es la suma total de las ventas del 1er cuatrimestre del 2016</t>
  </si>
  <si>
    <t>EXCESO:</t>
  </si>
  <si>
    <t>Estoy comparando el total del 2do periodo del 2016 con el del 2015.</t>
  </si>
  <si>
    <t>COMISIÓN:</t>
  </si>
  <si>
    <t>Es el 7% del exceso, descontando el IGV.</t>
  </si>
  <si>
    <t>DESCUENTOS:</t>
  </si>
  <si>
    <t>Según lo acordado en el período pasado, las encargadas que no cumplan con las funciones ya mencionadas se les decontará el 10% de sus comisiones.</t>
  </si>
  <si>
    <t>POSITIVO:</t>
  </si>
  <si>
    <t>Se cobran en 2 semanas el total de la comisión, a partir del sábado 15/10. Sólo Lili se cobrará todo  mañana.</t>
  </si>
  <si>
    <t>NEGATIVO:</t>
  </si>
  <si>
    <t>En este periodo las tiendas Aviación, Católica y Giribaldi no cobrarán comisión, pues no lograron superar las ventas del año  2015.</t>
  </si>
  <si>
    <t>al mes pasado</t>
  </si>
  <si>
    <t>año pasado</t>
  </si>
  <si>
    <t>AL DIA DE 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</si>
</sst>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 * #,##0.00_ ;_ * \-#,##0.00_ ;_ * &quot;-&quot;??_ ;_ @_ "/>
    <numFmt numFmtId="165" formatCode="_ * #,##0.0_ ;_ * \-#,##0.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26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7" xfId="0" applyBorder="1"/>
    <xf numFmtId="0" fontId="3" fillId="0" borderId="7" xfId="0" applyFont="1" applyBorder="1"/>
    <xf numFmtId="164" fontId="4" fillId="0" borderId="1" xfId="1" applyFont="1" applyFill="1" applyBorder="1"/>
    <xf numFmtId="17" fontId="2" fillId="0" borderId="3" xfId="0" applyNumberFormat="1" applyFont="1" applyFill="1" applyBorder="1" applyAlignment="1">
      <alignment horizontal="center"/>
    </xf>
    <xf numFmtId="0" fontId="5" fillId="0" borderId="7" xfId="0" applyFont="1" applyBorder="1"/>
    <xf numFmtId="164" fontId="6" fillId="0" borderId="1" xfId="1" applyFont="1" applyFill="1" applyBorder="1"/>
    <xf numFmtId="0" fontId="5" fillId="0" borderId="0" xfId="0" applyFont="1"/>
    <xf numFmtId="0" fontId="5" fillId="0" borderId="0" xfId="0" applyFont="1" applyBorder="1"/>
    <xf numFmtId="0" fontId="7" fillId="0" borderId="0" xfId="0" applyFont="1" applyBorder="1"/>
    <xf numFmtId="0" fontId="7" fillId="0" borderId="0" xfId="0" applyFont="1"/>
    <xf numFmtId="164" fontId="3" fillId="0" borderId="1" xfId="1" applyFont="1" applyFill="1" applyBorder="1"/>
    <xf numFmtId="164" fontId="5" fillId="0" borderId="1" xfId="1" applyFont="1" applyFill="1" applyBorder="1"/>
    <xf numFmtId="164" fontId="7" fillId="0" borderId="1" xfId="0" applyNumberFormat="1" applyFont="1" applyBorder="1"/>
    <xf numFmtId="164" fontId="0" fillId="0" borderId="1" xfId="0" applyNumberFormat="1" applyFont="1" applyBorder="1"/>
    <xf numFmtId="164" fontId="5" fillId="0" borderId="1" xfId="0" applyNumberFormat="1" applyFont="1" applyBorder="1"/>
    <xf numFmtId="164" fontId="0" fillId="0" borderId="0" xfId="0" applyNumberFormat="1"/>
    <xf numFmtId="165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165" fontId="0" fillId="0" borderId="4" xfId="1" applyNumberFormat="1" applyFont="1" applyBorder="1"/>
    <xf numFmtId="164" fontId="0" fillId="0" borderId="4" xfId="0" applyNumberFormat="1" applyBorder="1"/>
    <xf numFmtId="165" fontId="0" fillId="0" borderId="9" xfId="1" applyNumberFormat="1" applyFont="1" applyBorder="1"/>
    <xf numFmtId="164" fontId="0" fillId="0" borderId="9" xfId="0" applyNumberFormat="1" applyBorder="1"/>
    <xf numFmtId="17" fontId="0" fillId="0" borderId="20" xfId="0" applyNumberFormat="1" applyBorder="1"/>
    <xf numFmtId="17" fontId="0" fillId="0" borderId="21" xfId="0" applyNumberFormat="1" applyBorder="1"/>
    <xf numFmtId="17" fontId="0" fillId="0" borderId="22" xfId="0" applyNumberFormat="1" applyBorder="1"/>
    <xf numFmtId="0" fontId="5" fillId="0" borderId="7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0" fillId="0" borderId="0" xfId="0" applyFill="1"/>
    <xf numFmtId="165" fontId="7" fillId="0" borderId="16" xfId="1" applyNumberFormat="1" applyFont="1" applyBorder="1"/>
    <xf numFmtId="165" fontId="7" fillId="0" borderId="17" xfId="1" applyNumberFormat="1" applyFont="1" applyBorder="1"/>
    <xf numFmtId="165" fontId="7" fillId="0" borderId="18" xfId="1" applyNumberFormat="1" applyFont="1" applyBorder="1"/>
    <xf numFmtId="164" fontId="7" fillId="0" borderId="16" xfId="0" applyNumberFormat="1" applyFont="1" applyBorder="1"/>
    <xf numFmtId="164" fontId="7" fillId="0" borderId="17" xfId="0" applyNumberFormat="1" applyFont="1" applyBorder="1"/>
    <xf numFmtId="164" fontId="7" fillId="0" borderId="18" xfId="0" applyNumberFormat="1" applyFont="1" applyBorder="1"/>
    <xf numFmtId="165" fontId="7" fillId="0" borderId="4" xfId="1" applyNumberFormat="1" applyFont="1" applyBorder="1"/>
    <xf numFmtId="165" fontId="7" fillId="0" borderId="1" xfId="1" applyNumberFormat="1" applyFont="1" applyBorder="1"/>
    <xf numFmtId="165" fontId="7" fillId="0" borderId="9" xfId="1" applyNumberFormat="1" applyFont="1" applyBorder="1"/>
    <xf numFmtId="164" fontId="7" fillId="0" borderId="4" xfId="0" applyNumberFormat="1" applyFont="1" applyBorder="1"/>
    <xf numFmtId="164" fontId="7" fillId="0" borderId="9" xfId="0" applyNumberFormat="1" applyFont="1" applyBorder="1"/>
    <xf numFmtId="165" fontId="7" fillId="0" borderId="5" xfId="1" applyNumberFormat="1" applyFont="1" applyBorder="1"/>
    <xf numFmtId="165" fontId="7" fillId="0" borderId="6" xfId="1" applyNumberFormat="1" applyFont="1" applyBorder="1"/>
    <xf numFmtId="165" fontId="7" fillId="0" borderId="13" xfId="1" applyNumberFormat="1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164" fontId="7" fillId="0" borderId="13" xfId="0" applyNumberFormat="1" applyFont="1" applyBorder="1"/>
    <xf numFmtId="0" fontId="2" fillId="2" borderId="10" xfId="0" applyFont="1" applyFill="1" applyBorder="1"/>
    <xf numFmtId="165" fontId="7" fillId="2" borderId="19" xfId="1" applyNumberFormat="1" applyFont="1" applyFill="1" applyBorder="1"/>
    <xf numFmtId="165" fontId="0" fillId="2" borderId="14" xfId="1" applyNumberFormat="1" applyFont="1" applyFill="1" applyBorder="1"/>
    <xf numFmtId="165" fontId="7" fillId="2" borderId="14" xfId="1" applyNumberFormat="1" applyFont="1" applyFill="1" applyBorder="1"/>
    <xf numFmtId="165" fontId="7" fillId="2" borderId="15" xfId="1" applyNumberFormat="1" applyFont="1" applyFill="1" applyBorder="1"/>
    <xf numFmtId="0" fontId="2" fillId="3" borderId="10" xfId="0" applyFont="1" applyFill="1" applyBorder="1"/>
    <xf numFmtId="164" fontId="7" fillId="3" borderId="19" xfId="0" applyNumberFormat="1" applyFont="1" applyFill="1" applyBorder="1"/>
    <xf numFmtId="164" fontId="0" fillId="3" borderId="14" xfId="0" applyNumberFormat="1" applyFill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3" fillId="0" borderId="17" xfId="1" applyFont="1" applyFill="1" applyBorder="1"/>
    <xf numFmtId="17" fontId="2" fillId="0" borderId="20" xfId="0" applyNumberFormat="1" applyFont="1" applyFill="1" applyBorder="1" applyAlignment="1">
      <alignment horizontal="center"/>
    </xf>
    <xf numFmtId="17" fontId="2" fillId="0" borderId="21" xfId="0" applyNumberFormat="1" applyFont="1" applyFill="1" applyBorder="1" applyAlignment="1">
      <alignment horizontal="center"/>
    </xf>
    <xf numFmtId="17" fontId="2" fillId="0" borderId="22" xfId="0" applyNumberFormat="1" applyFont="1" applyFill="1" applyBorder="1" applyAlignment="1">
      <alignment horizontal="center"/>
    </xf>
    <xf numFmtId="164" fontId="3" fillId="0" borderId="18" xfId="1" applyFont="1" applyFill="1" applyBorder="1"/>
    <xf numFmtId="164" fontId="5" fillId="0" borderId="9" xfId="1" applyFont="1" applyFill="1" applyBorder="1"/>
    <xf numFmtId="164" fontId="3" fillId="0" borderId="9" xfId="1" applyFont="1" applyFill="1" applyBorder="1"/>
    <xf numFmtId="164" fontId="3" fillId="0" borderId="16" xfId="1" applyFont="1" applyFill="1" applyBorder="1"/>
    <xf numFmtId="164" fontId="5" fillId="0" borderId="4" xfId="1" applyFont="1" applyFill="1" applyBorder="1"/>
    <xf numFmtId="164" fontId="3" fillId="0" borderId="4" xfId="1" applyFont="1" applyFill="1" applyBorder="1"/>
    <xf numFmtId="164" fontId="3" fillId="0" borderId="5" xfId="1" applyFont="1" applyFill="1" applyBorder="1"/>
    <xf numFmtId="164" fontId="3" fillId="0" borderId="6" xfId="1" applyFont="1" applyFill="1" applyBorder="1"/>
    <xf numFmtId="164" fontId="3" fillId="0" borderId="13" xfId="1" applyFont="1" applyFill="1" applyBorder="1"/>
    <xf numFmtId="0" fontId="2" fillId="2" borderId="23" xfId="0" applyFont="1" applyFill="1" applyBorder="1"/>
    <xf numFmtId="165" fontId="7" fillId="2" borderId="18" xfId="1" applyNumberFormat="1" applyFont="1" applyFill="1" applyBorder="1"/>
    <xf numFmtId="165" fontId="5" fillId="2" borderId="9" xfId="1" applyNumberFormat="1" applyFont="1" applyFill="1" applyBorder="1"/>
    <xf numFmtId="165" fontId="7" fillId="2" borderId="9" xfId="1" applyNumberFormat="1" applyFont="1" applyFill="1" applyBorder="1"/>
    <xf numFmtId="165" fontId="7" fillId="2" borderId="13" xfId="1" applyNumberFormat="1" applyFont="1" applyFill="1" applyBorder="1"/>
    <xf numFmtId="0" fontId="2" fillId="0" borderId="21" xfId="0" applyFont="1" applyFill="1" applyBorder="1" applyAlignment="1"/>
    <xf numFmtId="0" fontId="2" fillId="3" borderId="24" xfId="0" applyFont="1" applyFill="1" applyBorder="1" applyAlignme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0" fillId="0" borderId="0" xfId="0" applyFont="1"/>
    <xf numFmtId="165" fontId="5" fillId="0" borderId="9" xfId="1" applyNumberFormat="1" applyFont="1" applyFill="1" applyBorder="1"/>
    <xf numFmtId="164" fontId="5" fillId="0" borderId="0" xfId="0" applyNumberFormat="1" applyFont="1" applyFill="1"/>
    <xf numFmtId="164" fontId="3" fillId="0" borderId="0" xfId="0" applyNumberFormat="1" applyFont="1" applyFill="1"/>
    <xf numFmtId="164" fontId="5" fillId="0" borderId="16" xfId="0" applyNumberFormat="1" applyFont="1" applyBorder="1"/>
    <xf numFmtId="164" fontId="10" fillId="4" borderId="0" xfId="0" applyNumberFormat="1" applyFont="1" applyFill="1"/>
    <xf numFmtId="164" fontId="10" fillId="4" borderId="16" xfId="0" applyNumberFormat="1" applyFont="1" applyFill="1" applyBorder="1"/>
    <xf numFmtId="164" fontId="10" fillId="5" borderId="0" xfId="0" applyNumberFormat="1" applyFont="1" applyFill="1"/>
    <xf numFmtId="164" fontId="10" fillId="5" borderId="16" xfId="0" applyNumberFormat="1" applyFont="1" applyFill="1" applyBorder="1"/>
    <xf numFmtId="17" fontId="2" fillId="0" borderId="25" xfId="0" applyNumberFormat="1" applyFont="1" applyBorder="1"/>
    <xf numFmtId="0" fontId="2" fillId="0" borderId="25" xfId="0" applyFont="1" applyBorder="1"/>
    <xf numFmtId="0" fontId="2" fillId="3" borderId="22" xfId="0" applyFont="1" applyFill="1" applyBorder="1" applyAlignment="1"/>
    <xf numFmtId="164" fontId="10" fillId="4" borderId="26" xfId="0" applyNumberFormat="1" applyFont="1" applyFill="1" applyBorder="1"/>
    <xf numFmtId="164" fontId="10" fillId="5" borderId="26" xfId="0" applyNumberFormat="1" applyFont="1" applyFill="1" applyBorder="1"/>
    <xf numFmtId="164" fontId="7" fillId="0" borderId="26" xfId="0" applyNumberFormat="1" applyFont="1" applyBorder="1"/>
    <xf numFmtId="164" fontId="5" fillId="0" borderId="26" xfId="0" applyNumberFormat="1" applyFont="1" applyBorder="1"/>
    <xf numFmtId="0" fontId="0" fillId="0" borderId="0" xfId="0" applyBorder="1"/>
    <xf numFmtId="0" fontId="0" fillId="0" borderId="0" xfId="0" applyFill="1" applyBorder="1"/>
    <xf numFmtId="0" fontId="0" fillId="0" borderId="28" xfId="0" applyBorder="1"/>
    <xf numFmtId="17" fontId="2" fillId="0" borderId="10" xfId="0" applyNumberFormat="1" applyFont="1" applyBorder="1"/>
    <xf numFmtId="0" fontId="0" fillId="0" borderId="29" xfId="0" applyBorder="1"/>
    <xf numFmtId="0" fontId="0" fillId="0" borderId="29" xfId="0" applyFill="1" applyBorder="1"/>
    <xf numFmtId="0" fontId="0" fillId="0" borderId="30" xfId="0" applyBorder="1"/>
    <xf numFmtId="0" fontId="2" fillId="0" borderId="10" xfId="0" applyFont="1" applyBorder="1"/>
    <xf numFmtId="0" fontId="2" fillId="2" borderId="25" xfId="0" applyFont="1" applyFill="1" applyBorder="1"/>
    <xf numFmtId="4" fontId="0" fillId="2" borderId="0" xfId="0" applyNumberFormat="1" applyFill="1" applyBorder="1"/>
    <xf numFmtId="4" fontId="0" fillId="2" borderId="28" xfId="0" applyNumberFormat="1" applyFill="1" applyBorder="1"/>
    <xf numFmtId="4" fontId="0" fillId="0" borderId="0" xfId="0" applyNumberFormat="1" applyBorder="1"/>
    <xf numFmtId="164" fontId="3" fillId="0" borderId="28" xfId="0" applyNumberFormat="1" applyFont="1" applyFill="1" applyBorder="1"/>
    <xf numFmtId="164" fontId="7" fillId="0" borderId="31" xfId="0" applyNumberFormat="1" applyFont="1" applyBorder="1"/>
    <xf numFmtId="0" fontId="11" fillId="0" borderId="0" xfId="0" applyFont="1"/>
    <xf numFmtId="4" fontId="0" fillId="6" borderId="0" xfId="0" applyNumberFormat="1" applyFill="1" applyBorder="1"/>
    <xf numFmtId="164" fontId="3" fillId="0" borderId="0" xfId="0" applyNumberFormat="1" applyFont="1" applyFill="1" applyBorder="1"/>
    <xf numFmtId="164" fontId="7" fillId="0" borderId="0" xfId="0" applyNumberFormat="1" applyFont="1" applyBorder="1"/>
    <xf numFmtId="0" fontId="0" fillId="0" borderId="1" xfId="0" applyBorder="1"/>
    <xf numFmtId="0" fontId="3" fillId="0" borderId="1" xfId="0" applyFont="1" applyBorder="1"/>
    <xf numFmtId="4" fontId="0" fillId="0" borderId="1" xfId="0" applyNumberFormat="1" applyBorder="1"/>
    <xf numFmtId="0" fontId="5" fillId="0" borderId="1" xfId="0" applyFont="1" applyFill="1" applyBorder="1"/>
    <xf numFmtId="0" fontId="3" fillId="0" borderId="1" xfId="0" applyFont="1" applyFill="1" applyBorder="1"/>
    <xf numFmtId="0" fontId="5" fillId="0" borderId="1" xfId="0" applyFont="1" applyBorder="1"/>
    <xf numFmtId="164" fontId="11" fillId="0" borderId="1" xfId="0" applyNumberFormat="1" applyFont="1" applyBorder="1"/>
    <xf numFmtId="4" fontId="11" fillId="0" borderId="1" xfId="0" applyNumberFormat="1" applyFont="1" applyBorder="1"/>
    <xf numFmtId="4" fontId="5" fillId="0" borderId="1" xfId="0" applyNumberFormat="1" applyFont="1" applyBorder="1"/>
    <xf numFmtId="43" fontId="11" fillId="0" borderId="1" xfId="0" applyNumberFormat="1" applyFont="1" applyBorder="1"/>
    <xf numFmtId="4" fontId="0" fillId="0" borderId="17" xfId="0" applyNumberFormat="1" applyBorder="1"/>
    <xf numFmtId="4" fontId="0" fillId="0" borderId="6" xfId="0" applyNumberFormat="1" applyBorder="1"/>
    <xf numFmtId="4" fontId="0" fillId="7" borderId="1" xfId="0" applyNumberFormat="1" applyFill="1" applyBorder="1"/>
    <xf numFmtId="4" fontId="0" fillId="0" borderId="1" xfId="0" applyNumberFormat="1" applyFill="1" applyBorder="1"/>
    <xf numFmtId="164" fontId="7" fillId="0" borderId="27" xfId="0" applyNumberFormat="1" applyFont="1" applyBorder="1"/>
    <xf numFmtId="17" fontId="2" fillId="0" borderId="32" xfId="0" applyNumberFormat="1" applyFont="1" applyBorder="1"/>
    <xf numFmtId="17" fontId="2" fillId="0" borderId="33" xfId="0" applyNumberFormat="1" applyFont="1" applyBorder="1"/>
    <xf numFmtId="4" fontId="0" fillId="7" borderId="6" xfId="0" applyNumberFormat="1" applyFill="1" applyBorder="1"/>
    <xf numFmtId="0" fontId="2" fillId="0" borderId="11" xfId="0" applyFont="1" applyBorder="1" applyAlignment="1">
      <alignment horizontal="center"/>
    </xf>
    <xf numFmtId="4" fontId="5" fillId="0" borderId="1" xfId="0" applyNumberFormat="1" applyFont="1" applyFill="1" applyBorder="1" applyAlignment="1"/>
    <xf numFmtId="4" fontId="0" fillId="0" borderId="1" xfId="0" applyNumberFormat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EF2611"/>
      <color rgb="FFFF5050"/>
      <color rgb="FFD54237"/>
      <color rgb="FFF30D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13" zoomScaleNormal="100" workbookViewId="0">
      <pane xSplit="1" topLeftCell="B1" activePane="topRight" state="frozen"/>
      <selection pane="topRight" activeCell="F35" sqref="F35"/>
    </sheetView>
  </sheetViews>
  <sheetFormatPr baseColWidth="10" defaultRowHeight="15" x14ac:dyDescent="0.25"/>
  <cols>
    <col min="1" max="1" width="10.28515625" customWidth="1"/>
    <col min="2" max="3" width="11.140625" customWidth="1"/>
    <col min="4" max="4" width="10.7109375" customWidth="1"/>
    <col min="5" max="5" width="11.28515625" customWidth="1"/>
    <col min="6" max="6" width="12.140625" customWidth="1"/>
    <col min="7" max="7" width="11.7109375" customWidth="1"/>
    <col min="8" max="8" width="11.5703125" customWidth="1"/>
    <col min="9" max="9" width="12" customWidth="1"/>
    <col min="10" max="10" width="12.5703125" customWidth="1"/>
    <col min="11" max="11" width="12.42578125" customWidth="1"/>
    <col min="12" max="12" width="12.28515625" customWidth="1"/>
    <col min="13" max="13" width="12" customWidth="1"/>
    <col min="14" max="14" width="0.140625" hidden="1" customWidth="1"/>
    <col min="16" max="16" width="12.42578125" customWidth="1"/>
    <col min="17" max="17" width="12.85546875" customWidth="1"/>
    <col min="22" max="22" width="12.5703125" bestFit="1" customWidth="1"/>
    <col min="25" max="25" width="12.5703125" customWidth="1"/>
  </cols>
  <sheetData>
    <row r="1" spans="1:17" s="7" customFormat="1" ht="15.75" thickBot="1" x14ac:dyDescent="0.3">
      <c r="A1" s="8"/>
    </row>
    <row r="2" spans="1:17" x14ac:dyDescent="0.25">
      <c r="I2" s="4">
        <v>41852</v>
      </c>
      <c r="J2" s="4">
        <v>41883</v>
      </c>
      <c r="K2" s="4">
        <v>41913</v>
      </c>
      <c r="L2" s="4">
        <v>41944</v>
      </c>
      <c r="M2" s="4">
        <v>41974</v>
      </c>
      <c r="O2" s="4" t="s">
        <v>10</v>
      </c>
    </row>
    <row r="3" spans="1:17" x14ac:dyDescent="0.25">
      <c r="A3" s="2" t="s">
        <v>1</v>
      </c>
      <c r="I3" s="11">
        <v>22278.11</v>
      </c>
      <c r="J3" s="11">
        <v>25786.32</v>
      </c>
      <c r="K3" s="11">
        <v>16772.7</v>
      </c>
      <c r="L3" s="11">
        <v>19009.02</v>
      </c>
      <c r="M3" s="11">
        <v>12681.5</v>
      </c>
      <c r="O3" s="3">
        <f t="shared" ref="O3:O11" si="0">SUM(J3:M3)/4</f>
        <v>18562.385000000002</v>
      </c>
    </row>
    <row r="4" spans="1:17" x14ac:dyDescent="0.25">
      <c r="A4" s="27" t="s">
        <v>0</v>
      </c>
      <c r="I4" s="12">
        <v>194202.02</v>
      </c>
      <c r="J4" s="12">
        <v>212302.86000000002</v>
      </c>
      <c r="K4" s="12">
        <v>202086.21</v>
      </c>
      <c r="L4" s="12">
        <v>214421.79</v>
      </c>
      <c r="M4" s="12">
        <v>213285.94</v>
      </c>
      <c r="O4" s="6">
        <f t="shared" si="0"/>
        <v>210524.2</v>
      </c>
    </row>
    <row r="5" spans="1:17" x14ac:dyDescent="0.25">
      <c r="A5" s="28" t="s">
        <v>2</v>
      </c>
      <c r="I5" s="11">
        <v>45115.37</v>
      </c>
      <c r="J5" s="11">
        <v>29868.57</v>
      </c>
      <c r="K5" s="11">
        <v>33259.870000000003</v>
      </c>
      <c r="L5" s="11">
        <v>24868.600000000002</v>
      </c>
      <c r="M5" s="11">
        <v>32444.63</v>
      </c>
      <c r="O5" s="3">
        <f t="shared" si="0"/>
        <v>30110.417500000003</v>
      </c>
    </row>
    <row r="6" spans="1:17" x14ac:dyDescent="0.25">
      <c r="A6" s="5" t="s">
        <v>3</v>
      </c>
      <c r="I6" s="12">
        <v>21188</v>
      </c>
      <c r="J6" s="12">
        <v>20378.919999999998</v>
      </c>
      <c r="K6" s="12">
        <v>23673.57</v>
      </c>
      <c r="L6" s="12">
        <v>15514.75</v>
      </c>
      <c r="M6" s="12">
        <v>19011.8</v>
      </c>
      <c r="O6" s="6">
        <f t="shared" si="0"/>
        <v>19644.759999999998</v>
      </c>
    </row>
    <row r="7" spans="1:17" x14ac:dyDescent="0.25">
      <c r="A7" s="2" t="s">
        <v>5</v>
      </c>
      <c r="I7" s="11">
        <v>0</v>
      </c>
      <c r="J7" s="11">
        <v>0</v>
      </c>
      <c r="K7" s="11">
        <v>567</v>
      </c>
      <c r="L7" s="11">
        <v>7271.2000000000007</v>
      </c>
      <c r="M7" s="11">
        <v>9212.75</v>
      </c>
      <c r="O7" s="3">
        <f t="shared" si="0"/>
        <v>4262.7375000000002</v>
      </c>
    </row>
    <row r="8" spans="1:17" x14ac:dyDescent="0.25">
      <c r="A8" s="5" t="s">
        <v>4</v>
      </c>
      <c r="I8" s="12">
        <v>1677</v>
      </c>
      <c r="J8" s="12">
        <v>33016.129999999997</v>
      </c>
      <c r="K8" s="12">
        <v>45906.94</v>
      </c>
      <c r="L8" s="12">
        <v>29647</v>
      </c>
      <c r="M8" s="12">
        <v>25200.93</v>
      </c>
      <c r="O8" s="6">
        <f t="shared" si="0"/>
        <v>33442.75</v>
      </c>
    </row>
    <row r="9" spans="1:17" ht="15.75" thickBot="1" x14ac:dyDescent="0.3">
      <c r="A9" s="29" t="s">
        <v>6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O9" s="3">
        <f t="shared" si="0"/>
        <v>0</v>
      </c>
    </row>
    <row r="10" spans="1:17" s="7" customFormat="1" x14ac:dyDescent="0.25">
      <c r="A10" s="8" t="s">
        <v>9</v>
      </c>
      <c r="I10" s="12">
        <v>12539.35</v>
      </c>
      <c r="J10" s="12">
        <v>5644.6</v>
      </c>
      <c r="K10" s="12">
        <v>2649.55</v>
      </c>
      <c r="L10" s="12">
        <v>5626.96</v>
      </c>
      <c r="M10" s="12">
        <v>10216.030000000001</v>
      </c>
      <c r="O10" s="6">
        <f t="shared" si="0"/>
        <v>6034.2849999999999</v>
      </c>
    </row>
    <row r="11" spans="1:17" s="10" customFormat="1" x14ac:dyDescent="0.25">
      <c r="A11" s="9" t="s">
        <v>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O11" s="3">
        <f t="shared" si="0"/>
        <v>0</v>
      </c>
    </row>
    <row r="12" spans="1:17" ht="15.75" thickBot="1" x14ac:dyDescent="0.3"/>
    <row r="13" spans="1:17" x14ac:dyDescent="0.25">
      <c r="B13" s="4">
        <v>42005</v>
      </c>
      <c r="C13" s="4">
        <v>42036</v>
      </c>
      <c r="D13" s="4">
        <v>42064</v>
      </c>
      <c r="E13" s="4">
        <v>42095</v>
      </c>
      <c r="F13" s="4">
        <v>42125</v>
      </c>
      <c r="G13" s="4">
        <v>42156</v>
      </c>
      <c r="H13" s="4">
        <v>42186</v>
      </c>
      <c r="I13" s="4">
        <v>42217</v>
      </c>
      <c r="J13" s="4">
        <v>42248</v>
      </c>
      <c r="K13" s="4">
        <v>42278</v>
      </c>
      <c r="L13" s="4">
        <v>42309</v>
      </c>
      <c r="M13" s="4">
        <v>42339</v>
      </c>
      <c r="O13" s="4" t="s">
        <v>11</v>
      </c>
      <c r="P13" s="4" t="s">
        <v>12</v>
      </c>
      <c r="Q13" s="4" t="s">
        <v>13</v>
      </c>
    </row>
    <row r="14" spans="1:17" s="7" customFormat="1" x14ac:dyDescent="0.25">
      <c r="A14" s="2" t="s">
        <v>1</v>
      </c>
      <c r="B14" s="11">
        <v>23469.68</v>
      </c>
      <c r="C14" s="11">
        <v>20394.5</v>
      </c>
      <c r="D14" s="11">
        <v>18465.900000000001</v>
      </c>
      <c r="E14" s="11">
        <v>20586.8</v>
      </c>
      <c r="F14" s="11">
        <v>21259.93</v>
      </c>
      <c r="G14" s="11">
        <v>18802.3</v>
      </c>
      <c r="H14" s="11">
        <v>19251.349999999999</v>
      </c>
      <c r="I14" s="11">
        <v>19322.099999999999</v>
      </c>
      <c r="J14" s="11">
        <v>24133.27</v>
      </c>
      <c r="K14" s="13">
        <v>21722.1</v>
      </c>
      <c r="L14" s="13">
        <v>25238.1</v>
      </c>
      <c r="M14" s="13">
        <v>29087.200000000001</v>
      </c>
      <c r="N14"/>
      <c r="O14" s="3">
        <f t="shared" ref="O14:O22" si="1">SUM(B14:E14)/4</f>
        <v>20729.22</v>
      </c>
      <c r="P14" s="3">
        <f t="shared" ref="P14:P22" si="2">SUM(F14:I14)/4</f>
        <v>19658.919999999998</v>
      </c>
      <c r="Q14" s="3">
        <f t="shared" ref="Q14:Q22" si="3">SUM(J14:M14)/4</f>
        <v>25045.1675</v>
      </c>
    </row>
    <row r="15" spans="1:17" x14ac:dyDescent="0.25">
      <c r="A15" s="27" t="s">
        <v>0</v>
      </c>
      <c r="B15" s="12">
        <v>163219.77000000002</v>
      </c>
      <c r="C15" s="12">
        <v>156896.64000000001</v>
      </c>
      <c r="D15" s="12">
        <v>168827.29</v>
      </c>
      <c r="E15" s="12">
        <v>168932.34</v>
      </c>
      <c r="F15" s="12">
        <v>163221.29</v>
      </c>
      <c r="G15" s="12">
        <v>171283.08000000002</v>
      </c>
      <c r="H15" s="12">
        <v>158623.5</v>
      </c>
      <c r="I15" s="12">
        <v>182333.56</v>
      </c>
      <c r="J15" s="12">
        <v>200716.35</v>
      </c>
      <c r="K15" s="14">
        <v>234336.2</v>
      </c>
      <c r="L15" s="15">
        <v>257806.7</v>
      </c>
      <c r="M15" s="15">
        <v>217607.2</v>
      </c>
      <c r="O15" s="6">
        <f t="shared" si="1"/>
        <v>164469.01</v>
      </c>
      <c r="P15" s="6">
        <f t="shared" si="2"/>
        <v>168865.35749999998</v>
      </c>
      <c r="Q15" s="6">
        <f t="shared" si="3"/>
        <v>227616.61249999999</v>
      </c>
    </row>
    <row r="16" spans="1:17" s="7" customFormat="1" x14ac:dyDescent="0.25">
      <c r="A16" s="28" t="s">
        <v>2</v>
      </c>
      <c r="B16" s="11">
        <v>25755.84</v>
      </c>
      <c r="C16" s="11">
        <v>22931.279999999999</v>
      </c>
      <c r="D16" s="11">
        <v>24293.69</v>
      </c>
      <c r="E16" s="11">
        <v>22277.32</v>
      </c>
      <c r="F16" s="11">
        <v>29674.76</v>
      </c>
      <c r="G16" s="11">
        <v>27517.690000000002</v>
      </c>
      <c r="H16" s="11">
        <v>28535.81</v>
      </c>
      <c r="I16" s="11">
        <v>29769.14</v>
      </c>
      <c r="J16" s="11">
        <v>31580.78</v>
      </c>
      <c r="K16" s="13">
        <v>34430.5</v>
      </c>
      <c r="L16" s="13">
        <v>34632.699999999997</v>
      </c>
      <c r="M16" s="13">
        <v>41166.5</v>
      </c>
      <c r="N16"/>
      <c r="O16" s="3">
        <f t="shared" si="1"/>
        <v>23814.532500000001</v>
      </c>
      <c r="P16" s="3">
        <f t="shared" si="2"/>
        <v>28874.35</v>
      </c>
      <c r="Q16" s="3">
        <f t="shared" si="3"/>
        <v>35452.619999999995</v>
      </c>
    </row>
    <row r="17" spans="1:18" x14ac:dyDescent="0.25">
      <c r="A17" s="5" t="s">
        <v>3</v>
      </c>
      <c r="B17" s="12">
        <v>24219.83</v>
      </c>
      <c r="C17" s="12">
        <v>25367.25</v>
      </c>
      <c r="D17" s="12">
        <v>21666.58</v>
      </c>
      <c r="E17" s="12">
        <v>19687.48</v>
      </c>
      <c r="F17" s="12">
        <v>18428.57</v>
      </c>
      <c r="G17" s="12">
        <v>22267.77</v>
      </c>
      <c r="H17" s="12">
        <v>18763.150000000001</v>
      </c>
      <c r="I17" s="12">
        <v>21149.14</v>
      </c>
      <c r="J17" s="12">
        <v>18480.75</v>
      </c>
      <c r="K17" s="14">
        <v>26601.1</v>
      </c>
      <c r="L17" s="15">
        <v>21797.5</v>
      </c>
      <c r="M17" s="15">
        <v>27759.4</v>
      </c>
      <c r="O17" s="6">
        <f t="shared" si="1"/>
        <v>22735.285</v>
      </c>
      <c r="P17" s="6">
        <f t="shared" si="2"/>
        <v>20152.157500000001</v>
      </c>
      <c r="Q17" s="6">
        <f t="shared" si="3"/>
        <v>23659.6875</v>
      </c>
    </row>
    <row r="18" spans="1:18" s="7" customFormat="1" x14ac:dyDescent="0.25">
      <c r="A18" s="2" t="s">
        <v>5</v>
      </c>
      <c r="B18" s="11">
        <v>7356.6</v>
      </c>
      <c r="C18" s="11">
        <v>6133</v>
      </c>
      <c r="D18" s="11">
        <v>6718</v>
      </c>
      <c r="E18" s="11">
        <v>3657.7</v>
      </c>
      <c r="F18" s="11">
        <v>4565.7</v>
      </c>
      <c r="G18" s="11">
        <v>3855.7</v>
      </c>
      <c r="H18" s="11">
        <v>6348.3</v>
      </c>
      <c r="I18" s="11">
        <v>2118.36</v>
      </c>
      <c r="J18" s="11">
        <v>4415.91</v>
      </c>
      <c r="K18" s="13">
        <v>5593.3</v>
      </c>
      <c r="L18" s="13">
        <v>5213.2000000000007</v>
      </c>
      <c r="M18" s="13">
        <v>5358.9</v>
      </c>
      <c r="N18"/>
      <c r="O18" s="3">
        <f t="shared" si="1"/>
        <v>5966.3249999999998</v>
      </c>
      <c r="P18" s="3">
        <f t="shared" si="2"/>
        <v>4222.0150000000003</v>
      </c>
      <c r="Q18" s="3">
        <f t="shared" si="3"/>
        <v>5145.3274999999994</v>
      </c>
    </row>
    <row r="19" spans="1:18" x14ac:dyDescent="0.25">
      <c r="A19" s="5" t="s">
        <v>4</v>
      </c>
      <c r="B19" s="12">
        <v>16659.310000000001</v>
      </c>
      <c r="C19" s="12">
        <v>10966.92</v>
      </c>
      <c r="D19" s="12">
        <v>11148.25</v>
      </c>
      <c r="E19" s="12">
        <v>15625.67</v>
      </c>
      <c r="F19" s="12">
        <v>17514.66</v>
      </c>
      <c r="G19" s="12">
        <v>18318.199999999997</v>
      </c>
      <c r="H19" s="12">
        <v>19238.690000000002</v>
      </c>
      <c r="I19" s="12">
        <v>20113.330000000002</v>
      </c>
      <c r="J19" s="12">
        <v>19287.59</v>
      </c>
      <c r="K19" s="14">
        <v>23634.5</v>
      </c>
      <c r="L19" s="15">
        <v>18792.5</v>
      </c>
      <c r="M19" s="15">
        <v>26816.5</v>
      </c>
      <c r="O19" s="6">
        <f t="shared" si="1"/>
        <v>13600.0375</v>
      </c>
      <c r="P19" s="6">
        <f t="shared" si="2"/>
        <v>18796.22</v>
      </c>
      <c r="Q19" s="6">
        <f t="shared" si="3"/>
        <v>22132.772499999999</v>
      </c>
    </row>
    <row r="20" spans="1:18" s="7" customFormat="1" ht="15.75" thickBot="1" x14ac:dyDescent="0.3">
      <c r="A20" s="29" t="s">
        <v>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2266.9</v>
      </c>
      <c r="I20" s="11">
        <v>14351.5</v>
      </c>
      <c r="J20" s="11">
        <v>18840.399999999998</v>
      </c>
      <c r="K20" s="13">
        <v>22917.5</v>
      </c>
      <c r="L20" s="13">
        <v>28355.599999999999</v>
      </c>
      <c r="M20" s="13">
        <v>25664.5</v>
      </c>
      <c r="N20"/>
      <c r="O20" s="3">
        <f t="shared" si="1"/>
        <v>0</v>
      </c>
      <c r="P20" s="3">
        <f t="shared" si="2"/>
        <v>4154.6000000000004</v>
      </c>
      <c r="Q20" s="3">
        <f t="shared" si="3"/>
        <v>23944.5</v>
      </c>
    </row>
    <row r="21" spans="1:18" x14ac:dyDescent="0.25">
      <c r="A21" s="8" t="s">
        <v>9</v>
      </c>
      <c r="B21" s="12">
        <v>18252.05</v>
      </c>
      <c r="C21" s="12">
        <v>3849.1</v>
      </c>
      <c r="D21" s="12">
        <v>2124</v>
      </c>
      <c r="E21" s="12">
        <v>2439</v>
      </c>
      <c r="F21" s="12">
        <v>0</v>
      </c>
      <c r="G21" s="12">
        <v>5863.98</v>
      </c>
      <c r="H21" s="12">
        <v>1677</v>
      </c>
      <c r="I21" s="12">
        <v>3848.48</v>
      </c>
      <c r="J21" s="12">
        <v>7921.7</v>
      </c>
      <c r="K21" s="14">
        <v>6890.3</v>
      </c>
      <c r="L21" s="15">
        <v>7890.5</v>
      </c>
      <c r="M21" s="15">
        <v>4461.8999999999996</v>
      </c>
      <c r="N21" s="7"/>
      <c r="O21" s="6">
        <f t="shared" si="1"/>
        <v>6666.0374999999995</v>
      </c>
      <c r="P21" s="6">
        <f t="shared" si="2"/>
        <v>2847.3649999999998</v>
      </c>
      <c r="Q21" s="6">
        <f t="shared" si="3"/>
        <v>6791.1</v>
      </c>
    </row>
    <row r="22" spans="1:18" x14ac:dyDescent="0.25">
      <c r="A22" s="9" t="s">
        <v>8</v>
      </c>
      <c r="B22" s="11">
        <v>0</v>
      </c>
      <c r="C22" s="11">
        <v>556.5</v>
      </c>
      <c r="D22" s="11">
        <v>5977.9</v>
      </c>
      <c r="E22" s="11">
        <v>3529.8</v>
      </c>
      <c r="F22" s="11">
        <v>7845.51</v>
      </c>
      <c r="G22" s="11">
        <v>10423.15</v>
      </c>
      <c r="H22" s="11">
        <v>13882.04</v>
      </c>
      <c r="I22" s="11">
        <v>17060.38</v>
      </c>
      <c r="J22" s="11">
        <v>11325.28</v>
      </c>
      <c r="K22" s="13">
        <v>5931</v>
      </c>
      <c r="L22" s="13">
        <v>7016</v>
      </c>
      <c r="M22" s="13">
        <v>3298.9</v>
      </c>
      <c r="N22" s="10"/>
      <c r="O22" s="3">
        <f t="shared" si="1"/>
        <v>2516.0500000000002</v>
      </c>
      <c r="P22" s="3">
        <f t="shared" si="2"/>
        <v>12302.77</v>
      </c>
      <c r="Q22" s="3">
        <f t="shared" si="3"/>
        <v>6892.7950000000001</v>
      </c>
    </row>
    <row r="23" spans="1:18" ht="15.75" thickBot="1" x14ac:dyDescent="0.3"/>
    <row r="24" spans="1:18" x14ac:dyDescent="0.25">
      <c r="B24" s="4">
        <v>42370</v>
      </c>
      <c r="C24" s="4">
        <v>42401</v>
      </c>
      <c r="D24" s="4">
        <v>42430</v>
      </c>
      <c r="E24" s="4">
        <v>42461</v>
      </c>
      <c r="F24" s="4">
        <v>42491</v>
      </c>
      <c r="G24" s="4">
        <v>42522</v>
      </c>
      <c r="H24" s="4">
        <v>42552</v>
      </c>
      <c r="I24" s="4">
        <v>42583</v>
      </c>
      <c r="J24" s="4">
        <v>42614</v>
      </c>
      <c r="K24" s="4">
        <v>42644</v>
      </c>
      <c r="L24" s="4">
        <v>42675</v>
      </c>
      <c r="M24" s="4">
        <v>42705</v>
      </c>
      <c r="O24" s="4" t="s">
        <v>17</v>
      </c>
      <c r="P24" s="4" t="s">
        <v>18</v>
      </c>
      <c r="Q24" s="4" t="s">
        <v>19</v>
      </c>
      <c r="R24" s="80"/>
    </row>
    <row r="25" spans="1:18" s="7" customFormat="1" x14ac:dyDescent="0.25">
      <c r="A25" s="2" t="s">
        <v>1</v>
      </c>
      <c r="B25" s="11">
        <v>19671.27</v>
      </c>
      <c r="C25" s="11">
        <v>22150.03</v>
      </c>
      <c r="D25" s="11">
        <v>17981.12</v>
      </c>
      <c r="E25" s="11">
        <v>20932.759999999998</v>
      </c>
      <c r="F25" s="11"/>
      <c r="G25" s="11"/>
      <c r="H25" s="11"/>
      <c r="I25" s="11"/>
      <c r="J25" s="11"/>
      <c r="K25" s="13"/>
      <c r="L25" s="13"/>
      <c r="M25" s="13"/>
      <c r="N25"/>
      <c r="O25" s="3">
        <f>SUM(B25:E25)/4</f>
        <v>20183.794999999998</v>
      </c>
      <c r="P25" s="3">
        <f t="shared" ref="P25:P32" si="4">SUM(F25:I25)/4</f>
        <v>0</v>
      </c>
      <c r="Q25" s="3">
        <f t="shared" ref="Q25:Q32" si="5">SUM(J25:M25)/4</f>
        <v>0</v>
      </c>
    </row>
    <row r="26" spans="1:18" x14ac:dyDescent="0.25">
      <c r="A26" s="27" t="s">
        <v>0</v>
      </c>
      <c r="B26" s="12">
        <f>10956+166215.54</f>
        <v>177171.54</v>
      </c>
      <c r="C26" s="12">
        <f>18061.6+175203.67</f>
        <v>193265.27000000002</v>
      </c>
      <c r="D26" s="12">
        <f>20454.1+158672.31</f>
        <v>179126.41</v>
      </c>
      <c r="E26" s="12">
        <f>15945+152361.39</f>
        <v>168306.39</v>
      </c>
      <c r="F26" s="12"/>
      <c r="G26" s="12"/>
      <c r="H26" s="12"/>
      <c r="I26" s="12"/>
      <c r="J26" s="12"/>
      <c r="K26" s="14"/>
      <c r="L26" s="15"/>
      <c r="M26" s="15"/>
      <c r="O26" s="6">
        <f t="shared" ref="O26:O32" si="6">SUM(B26:E26)/4</f>
        <v>179467.40250000003</v>
      </c>
      <c r="P26" s="6">
        <f t="shared" si="4"/>
        <v>0</v>
      </c>
      <c r="Q26" s="6">
        <f t="shared" si="5"/>
        <v>0</v>
      </c>
    </row>
    <row r="27" spans="1:18" s="7" customFormat="1" x14ac:dyDescent="0.25">
      <c r="A27" s="28" t="s">
        <v>2</v>
      </c>
      <c r="B27" s="11">
        <v>36313.03</v>
      </c>
      <c r="C27" s="11">
        <v>38802.21</v>
      </c>
      <c r="D27" s="11">
        <v>32614.22</v>
      </c>
      <c r="E27" s="11">
        <v>38170.03</v>
      </c>
      <c r="F27" s="11"/>
      <c r="G27" s="11"/>
      <c r="H27" s="11"/>
      <c r="I27" s="11"/>
      <c r="J27" s="11"/>
      <c r="K27" s="13"/>
      <c r="L27" s="13"/>
      <c r="M27" s="13"/>
      <c r="N27"/>
      <c r="O27" s="3">
        <f t="shared" si="6"/>
        <v>36474.872499999998</v>
      </c>
      <c r="P27" s="3">
        <f t="shared" si="4"/>
        <v>0</v>
      </c>
      <c r="Q27" s="3">
        <f t="shared" si="5"/>
        <v>0</v>
      </c>
    </row>
    <row r="28" spans="1:18" x14ac:dyDescent="0.25">
      <c r="A28" s="5" t="s">
        <v>3</v>
      </c>
      <c r="B28" s="12">
        <v>24043.599999999999</v>
      </c>
      <c r="C28" s="12">
        <v>27258.47</v>
      </c>
      <c r="D28" s="12">
        <v>24910.66</v>
      </c>
      <c r="E28" s="12">
        <v>25181.439999999999</v>
      </c>
      <c r="F28" s="12"/>
      <c r="G28" s="12"/>
      <c r="H28" s="12"/>
      <c r="I28" s="12"/>
      <c r="J28" s="12"/>
      <c r="K28" s="14"/>
      <c r="L28" s="15"/>
      <c r="M28" s="15"/>
      <c r="O28" s="6">
        <f t="shared" si="6"/>
        <v>25348.5425</v>
      </c>
      <c r="P28" s="6">
        <f t="shared" si="4"/>
        <v>0</v>
      </c>
      <c r="Q28" s="6">
        <f t="shared" si="5"/>
        <v>0</v>
      </c>
    </row>
    <row r="29" spans="1:18" s="7" customFormat="1" x14ac:dyDescent="0.25">
      <c r="A29" s="2" t="s">
        <v>5</v>
      </c>
      <c r="B29" s="11">
        <v>4816.3999999999996</v>
      </c>
      <c r="C29" s="11">
        <v>5453.37</v>
      </c>
      <c r="D29" s="11">
        <v>5308.59</v>
      </c>
      <c r="E29" s="11">
        <v>5322.55</v>
      </c>
      <c r="F29" s="11"/>
      <c r="G29" s="11"/>
      <c r="H29" s="11"/>
      <c r="I29" s="11"/>
      <c r="J29" s="11"/>
      <c r="K29" s="13"/>
      <c r="L29" s="13"/>
      <c r="M29" s="13"/>
      <c r="N29"/>
      <c r="O29" s="3">
        <f t="shared" si="6"/>
        <v>5225.2275</v>
      </c>
      <c r="P29" s="3">
        <f t="shared" si="4"/>
        <v>0</v>
      </c>
      <c r="Q29" s="3">
        <f t="shared" si="5"/>
        <v>0</v>
      </c>
    </row>
    <row r="30" spans="1:18" x14ac:dyDescent="0.25">
      <c r="A30" s="5" t="s">
        <v>4</v>
      </c>
      <c r="B30" s="12">
        <v>20385.189999999999</v>
      </c>
      <c r="C30" s="12">
        <v>19550.330000000002</v>
      </c>
      <c r="D30" s="12">
        <v>20144.46</v>
      </c>
      <c r="E30" s="12">
        <v>21320.46</v>
      </c>
      <c r="F30" s="12"/>
      <c r="G30" s="12"/>
      <c r="H30" s="12"/>
      <c r="I30" s="12"/>
      <c r="J30" s="12"/>
      <c r="K30" s="14"/>
      <c r="L30" s="15"/>
      <c r="M30" s="15"/>
      <c r="O30" s="6">
        <f t="shared" si="6"/>
        <v>20350.11</v>
      </c>
      <c r="P30" s="6">
        <f t="shared" si="4"/>
        <v>0</v>
      </c>
      <c r="Q30" s="6">
        <f t="shared" si="5"/>
        <v>0</v>
      </c>
    </row>
    <row r="31" spans="1:18" s="7" customFormat="1" ht="15.75" thickBot="1" x14ac:dyDescent="0.3">
      <c r="A31" s="29" t="s">
        <v>6</v>
      </c>
      <c r="B31" s="11">
        <v>18966.900000000001</v>
      </c>
      <c r="C31" s="11">
        <v>17467</v>
      </c>
      <c r="D31" s="11">
        <v>19020.599999999999</v>
      </c>
      <c r="E31" s="11">
        <v>19974.900000000001</v>
      </c>
      <c r="F31" s="11"/>
      <c r="G31" s="11"/>
      <c r="H31" s="11"/>
      <c r="I31" s="11"/>
      <c r="J31" s="11"/>
      <c r="K31" s="13"/>
      <c r="L31" s="13"/>
      <c r="M31" s="13"/>
      <c r="N31"/>
      <c r="O31" s="3">
        <f t="shared" si="6"/>
        <v>18857.349999999999</v>
      </c>
      <c r="P31" s="3">
        <f t="shared" si="4"/>
        <v>0</v>
      </c>
      <c r="Q31" s="3">
        <f t="shared" si="5"/>
        <v>0</v>
      </c>
    </row>
    <row r="32" spans="1:18" x14ac:dyDescent="0.25">
      <c r="A32" s="8" t="s">
        <v>9</v>
      </c>
      <c r="B32" s="12">
        <v>7563.4</v>
      </c>
      <c r="C32" s="12">
        <v>1933.5</v>
      </c>
      <c r="D32" s="12">
        <v>1757.8</v>
      </c>
      <c r="E32" s="12"/>
      <c r="F32" s="12"/>
      <c r="G32" s="12"/>
      <c r="H32" s="12"/>
      <c r="I32" s="12"/>
      <c r="J32" s="12"/>
      <c r="K32" s="14"/>
      <c r="L32" s="15"/>
      <c r="M32" s="15"/>
      <c r="N32" s="7"/>
      <c r="O32" s="6">
        <f t="shared" si="6"/>
        <v>2813.6749999999997</v>
      </c>
      <c r="P32" s="6">
        <f t="shared" si="4"/>
        <v>0</v>
      </c>
      <c r="Q32" s="6">
        <f t="shared" si="5"/>
        <v>0</v>
      </c>
    </row>
  </sheetData>
  <pageMargins left="0.61" right="0.12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tabSelected="1" zoomScaleNormal="100" workbookViewId="0">
      <pane xSplit="1" topLeftCell="B1" activePane="topRight" state="frozen"/>
      <selection pane="topRight" activeCell="N25" sqref="N25"/>
    </sheetView>
  </sheetViews>
  <sheetFormatPr baseColWidth="10" defaultRowHeight="15" x14ac:dyDescent="0.25"/>
  <cols>
    <col min="2" max="2" width="12.85546875" customWidth="1"/>
    <col min="3" max="3" width="14.140625" customWidth="1"/>
    <col min="4" max="4" width="13.7109375" customWidth="1"/>
    <col min="5" max="5" width="13.28515625" customWidth="1"/>
    <col min="6" max="6" width="11.85546875" customWidth="1"/>
    <col min="7" max="7" width="13.42578125" customWidth="1"/>
    <col min="8" max="8" width="12.42578125" customWidth="1"/>
    <col min="9" max="9" width="12.85546875" customWidth="1"/>
    <col min="10" max="10" width="12.42578125" customWidth="1"/>
    <col min="11" max="12" width="11.85546875" bestFit="1" customWidth="1"/>
    <col min="14" max="14" width="12.140625" customWidth="1"/>
    <col min="16" max="16" width="12.5703125" customWidth="1"/>
    <col min="17" max="17" width="13.85546875" bestFit="1" customWidth="1"/>
    <col min="18" max="18" width="12.7109375" bestFit="1" customWidth="1"/>
    <col min="20" max="20" width="12.28515625" customWidth="1"/>
    <col min="21" max="21" width="14" bestFit="1" customWidth="1"/>
    <col min="22" max="22" width="12.5703125" customWidth="1"/>
    <col min="23" max="23" width="11.5703125" customWidth="1"/>
    <col min="24" max="24" width="12.5703125" customWidth="1"/>
  </cols>
  <sheetData>
    <row r="1" spans="1:24" ht="15.75" thickBot="1" x14ac:dyDescent="0.3">
      <c r="A1" s="19"/>
      <c r="G1" s="132" t="s">
        <v>16</v>
      </c>
      <c r="H1" s="132"/>
      <c r="I1" s="132"/>
      <c r="J1" s="132"/>
      <c r="K1" s="132"/>
      <c r="L1" s="132" t="s">
        <v>15</v>
      </c>
      <c r="M1" s="132"/>
      <c r="N1" s="132"/>
      <c r="O1" s="132"/>
      <c r="P1" s="132"/>
      <c r="Q1" s="78"/>
      <c r="R1" s="78"/>
      <c r="S1" s="78"/>
      <c r="T1" s="79"/>
    </row>
    <row r="2" spans="1:24" ht="15.75" thickBot="1" x14ac:dyDescent="0.3">
      <c r="A2" s="1"/>
      <c r="B2" s="4">
        <v>42005</v>
      </c>
      <c r="C2" s="4">
        <v>42036</v>
      </c>
      <c r="D2" s="4">
        <v>42064</v>
      </c>
      <c r="E2" s="4">
        <v>42095</v>
      </c>
      <c r="F2" s="71" t="s">
        <v>7</v>
      </c>
      <c r="G2" s="4">
        <v>42125</v>
      </c>
      <c r="H2" s="4">
        <v>42156</v>
      </c>
      <c r="I2" s="4">
        <v>42186</v>
      </c>
      <c r="J2" s="4">
        <v>42217</v>
      </c>
      <c r="K2" s="71" t="s">
        <v>7</v>
      </c>
      <c r="L2" s="24">
        <v>42248</v>
      </c>
      <c r="M2" s="25">
        <v>42278</v>
      </c>
      <c r="N2" s="25">
        <v>42309</v>
      </c>
      <c r="O2" s="26">
        <v>42339</v>
      </c>
      <c r="P2" s="48" t="s">
        <v>14</v>
      </c>
      <c r="Q2" s="24">
        <v>42248</v>
      </c>
      <c r="R2" s="25">
        <v>42278</v>
      </c>
      <c r="S2" s="25">
        <v>42309</v>
      </c>
      <c r="T2" s="26">
        <v>42339</v>
      </c>
      <c r="U2" s="53" t="s">
        <v>7</v>
      </c>
    </row>
    <row r="3" spans="1:24" x14ac:dyDescent="0.25">
      <c r="A3" s="2" t="s">
        <v>1</v>
      </c>
      <c r="B3" s="11">
        <v>23469.68</v>
      </c>
      <c r="C3" s="11">
        <v>20394.5</v>
      </c>
      <c r="D3" s="11">
        <v>18465.900000000001</v>
      </c>
      <c r="E3" s="11">
        <v>20586.8</v>
      </c>
      <c r="F3" s="72">
        <f>SUM(B3:E3)</f>
        <v>82916.88</v>
      </c>
      <c r="G3" s="11">
        <v>21259.93</v>
      </c>
      <c r="H3" s="11">
        <v>18802.3</v>
      </c>
      <c r="I3" s="11">
        <v>19251.349999999999</v>
      </c>
      <c r="J3" s="11">
        <v>19322.099999999999</v>
      </c>
      <c r="K3" s="72">
        <f>SUM(G3:J3)</f>
        <v>78635.679999999993</v>
      </c>
      <c r="L3" s="31">
        <v>24133.27</v>
      </c>
      <c r="M3" s="32">
        <v>21722.1</v>
      </c>
      <c r="N3" s="32">
        <v>25238.1</v>
      </c>
      <c r="O3" s="33">
        <v>29087.200000000001</v>
      </c>
      <c r="P3" s="49">
        <f>SUM(L3:O3)/4</f>
        <v>25045.1675</v>
      </c>
      <c r="Q3" s="34">
        <f>+((L3-$P$3)/1.18)*7%</f>
        <v>-54.095614406779617</v>
      </c>
      <c r="R3" s="35">
        <f>+((M3-$P$3)/1.18)*7%</f>
        <v>-197.13112288135602</v>
      </c>
      <c r="S3" s="35">
        <f>+((N3-$P$3)/1.18)*7%</f>
        <v>11.445148305084686</v>
      </c>
      <c r="T3" s="36">
        <f>+((O3-$P$3)/1.18)*7%</f>
        <v>239.78158898305094</v>
      </c>
      <c r="U3" s="54">
        <f>+S3+T3</f>
        <v>251.22673728813561</v>
      </c>
      <c r="V3" s="16"/>
    </row>
    <row r="4" spans="1:24" x14ac:dyDescent="0.25">
      <c r="A4" s="27" t="s">
        <v>0</v>
      </c>
      <c r="B4" s="12">
        <v>163219.77000000002</v>
      </c>
      <c r="C4" s="12">
        <v>156896.64000000001</v>
      </c>
      <c r="D4" s="12">
        <v>168827.29</v>
      </c>
      <c r="E4" s="12">
        <v>168932.34</v>
      </c>
      <c r="F4" s="81">
        <f t="shared" ref="F4:F9" si="0">SUM(B4:E4)</f>
        <v>657876.04</v>
      </c>
      <c r="G4" s="12">
        <v>163221.29</v>
      </c>
      <c r="H4" s="12">
        <v>171283.08000000002</v>
      </c>
      <c r="I4" s="12">
        <v>158623.5</v>
      </c>
      <c r="J4" s="12">
        <v>182333.56</v>
      </c>
      <c r="K4" s="81">
        <f t="shared" ref="K4:K8" si="1">SUM(G4:J4)</f>
        <v>675461.42999999993</v>
      </c>
      <c r="L4" s="20">
        <v>200716.35</v>
      </c>
      <c r="M4" s="17">
        <v>222118.2</v>
      </c>
      <c r="N4" s="17">
        <v>231061.1</v>
      </c>
      <c r="O4" s="22">
        <v>177617.9</v>
      </c>
      <c r="P4" s="50">
        <f t="shared" ref="P4:P9" si="2">SUM(L4:O4)/4</f>
        <v>207878.38750000001</v>
      </c>
      <c r="Q4" s="21">
        <f>+((L4-$P$4)/1.18)*7%</f>
        <v>-424.86663135593261</v>
      </c>
      <c r="R4" s="18">
        <f>+((M4-$P$4)/1.18)*7%</f>
        <v>844.73463983050851</v>
      </c>
      <c r="S4" s="18">
        <f>+((N4-$P$4)/1.18)*7%</f>
        <v>1375.2456567796607</v>
      </c>
      <c r="T4" s="23">
        <f>+((O4-$P$4)/1.18)*7%</f>
        <v>-1795.1136652542386</v>
      </c>
      <c r="U4" s="55">
        <f>+R4+S4</f>
        <v>2219.9802966101693</v>
      </c>
      <c r="V4" s="16"/>
    </row>
    <row r="5" spans="1:24" x14ac:dyDescent="0.25">
      <c r="A5" s="28" t="s">
        <v>2</v>
      </c>
      <c r="B5" s="11">
        <v>25755.84</v>
      </c>
      <c r="C5" s="11">
        <v>22931.279999999999</v>
      </c>
      <c r="D5" s="11">
        <v>24293.69</v>
      </c>
      <c r="E5" s="11">
        <v>22277.32</v>
      </c>
      <c r="F5" s="74">
        <f t="shared" si="0"/>
        <v>95258.13</v>
      </c>
      <c r="G5" s="11">
        <v>29674.76</v>
      </c>
      <c r="H5" s="11">
        <v>27517.690000000002</v>
      </c>
      <c r="I5" s="11">
        <v>28535.81</v>
      </c>
      <c r="J5" s="11">
        <v>29769.14</v>
      </c>
      <c r="K5" s="74">
        <f t="shared" si="1"/>
        <v>115497.4</v>
      </c>
      <c r="L5" s="37">
        <v>31580.78</v>
      </c>
      <c r="M5" s="38">
        <v>34430.5</v>
      </c>
      <c r="N5" s="38">
        <v>34632.699999999997</v>
      </c>
      <c r="O5" s="39">
        <v>41166.5</v>
      </c>
      <c r="P5" s="51">
        <f t="shared" si="2"/>
        <v>35452.619999999995</v>
      </c>
      <c r="Q5" s="40">
        <f>+((L5-$P$5)/1.18)*7%</f>
        <v>-229.68542372881336</v>
      </c>
      <c r="R5" s="13">
        <f>+((M5-$P$5)/1.18)*7%</f>
        <v>-60.634237288135324</v>
      </c>
      <c r="S5" s="13">
        <f>+((N5-$P$5)/1.18)*7%</f>
        <v>-48.63932203389821</v>
      </c>
      <c r="T5" s="41">
        <f>+((O5-$P$5)/1.18)*7%</f>
        <v>338.95898305084779</v>
      </c>
      <c r="U5" s="56">
        <f>+T5</f>
        <v>338.95898305084779</v>
      </c>
      <c r="V5" s="16"/>
    </row>
    <row r="6" spans="1:24" x14ac:dyDescent="0.25">
      <c r="A6" s="27" t="s">
        <v>3</v>
      </c>
      <c r="B6" s="12">
        <v>24219.83</v>
      </c>
      <c r="C6" s="12">
        <v>25367.25</v>
      </c>
      <c r="D6" s="12">
        <v>21666.58</v>
      </c>
      <c r="E6" s="12">
        <v>19687.48</v>
      </c>
      <c r="F6" s="73">
        <f t="shared" si="0"/>
        <v>90941.14</v>
      </c>
      <c r="G6" s="12">
        <v>18428.57</v>
      </c>
      <c r="H6" s="12">
        <v>22267.77</v>
      </c>
      <c r="I6" s="12">
        <v>18763.150000000001</v>
      </c>
      <c r="J6" s="12">
        <v>21149.14</v>
      </c>
      <c r="K6" s="73">
        <f t="shared" si="1"/>
        <v>80608.63</v>
      </c>
      <c r="L6" s="20">
        <v>18480.75</v>
      </c>
      <c r="M6" s="17">
        <v>26601.1</v>
      </c>
      <c r="N6" s="17">
        <v>21797.5</v>
      </c>
      <c r="O6" s="22">
        <v>27759.4</v>
      </c>
      <c r="P6" s="50">
        <f t="shared" si="2"/>
        <v>23659.6875</v>
      </c>
      <c r="Q6" s="21">
        <f>+((L6-$P$6)/1.18)*7%</f>
        <v>-307.22510593220341</v>
      </c>
      <c r="R6" s="18">
        <f>+((M6-$P$6)/1.18)*7%</f>
        <v>174.49057203389825</v>
      </c>
      <c r="S6" s="18">
        <f>+((N6-$P$6)/1.18)*7%</f>
        <v>-110.46875000000001</v>
      </c>
      <c r="T6" s="23">
        <f>+((O6-$P$6)/1.18)*7%</f>
        <v>243.20328389830522</v>
      </c>
      <c r="U6" s="55">
        <f>+R6+T6</f>
        <v>417.69385593220346</v>
      </c>
      <c r="V6" s="16"/>
    </row>
    <row r="7" spans="1:24" x14ac:dyDescent="0.25">
      <c r="A7" s="28" t="s">
        <v>5</v>
      </c>
      <c r="B7" s="11">
        <v>7356.6</v>
      </c>
      <c r="C7" s="11">
        <v>6133</v>
      </c>
      <c r="D7" s="11">
        <v>6718</v>
      </c>
      <c r="E7" s="11">
        <v>3657.7</v>
      </c>
      <c r="F7" s="74">
        <f t="shared" si="0"/>
        <v>23865.3</v>
      </c>
      <c r="G7" s="11">
        <v>4565.7</v>
      </c>
      <c r="H7" s="11">
        <v>3855.7</v>
      </c>
      <c r="I7" s="11">
        <v>6348.3</v>
      </c>
      <c r="J7" s="11">
        <v>2118.36</v>
      </c>
      <c r="K7" s="74">
        <f t="shared" si="1"/>
        <v>16888.060000000001</v>
      </c>
      <c r="L7" s="37">
        <v>4415.91</v>
      </c>
      <c r="M7" s="38">
        <v>5593.3</v>
      </c>
      <c r="N7" s="38">
        <v>5213.2000000000007</v>
      </c>
      <c r="O7" s="39">
        <v>5358.9</v>
      </c>
      <c r="P7" s="51">
        <f t="shared" si="2"/>
        <v>5145.3274999999994</v>
      </c>
      <c r="Q7" s="40">
        <f>+((L7-$P$7)/1.18)*7%</f>
        <v>-43.270529661016923</v>
      </c>
      <c r="R7" s="13">
        <f>+((M7-$P$7)/1.18)*7%</f>
        <v>26.574639830508524</v>
      </c>
      <c r="S7" s="13">
        <f>+((N7-$P$7)/1.18)*7%</f>
        <v>4.0263347457627905</v>
      </c>
      <c r="T7" s="41">
        <f>+((O7-$P$7)/1.18)*7%</f>
        <v>12.669555084745777</v>
      </c>
      <c r="U7" s="56">
        <f>+R7+S7+T7</f>
        <v>43.270529661017093</v>
      </c>
      <c r="V7" s="16"/>
    </row>
    <row r="8" spans="1:24" x14ac:dyDescent="0.25">
      <c r="A8" s="27" t="s">
        <v>4</v>
      </c>
      <c r="B8" s="12">
        <v>16659.310000000001</v>
      </c>
      <c r="C8" s="12">
        <v>10966.92</v>
      </c>
      <c r="D8" s="12">
        <v>11148.25</v>
      </c>
      <c r="E8" s="12">
        <v>15625.67</v>
      </c>
      <c r="F8" s="73">
        <f t="shared" si="0"/>
        <v>54400.15</v>
      </c>
      <c r="G8" s="12">
        <v>17514.66</v>
      </c>
      <c r="H8" s="12">
        <v>18318.199999999997</v>
      </c>
      <c r="I8" s="12">
        <v>19238.690000000002</v>
      </c>
      <c r="J8" s="12">
        <v>20113.330000000002</v>
      </c>
      <c r="K8" s="73">
        <f t="shared" si="1"/>
        <v>75184.88</v>
      </c>
      <c r="L8" s="20">
        <v>19287.59</v>
      </c>
      <c r="M8" s="17">
        <v>23634.5</v>
      </c>
      <c r="N8" s="17">
        <v>18792.5</v>
      </c>
      <c r="O8" s="22">
        <v>26816.5</v>
      </c>
      <c r="P8" s="50">
        <f t="shared" si="2"/>
        <v>22132.772499999999</v>
      </c>
      <c r="Q8" s="21">
        <f>+((L8-$P$8)/1.18)*7%</f>
        <v>-168.78201271186435</v>
      </c>
      <c r="R8" s="18">
        <f>+((M8-$P$8)/1.18)*7%</f>
        <v>89.085529661017006</v>
      </c>
      <c r="S8" s="18">
        <f>+((N8-$P$8)/1.18)*7%</f>
        <v>-198.15175847457624</v>
      </c>
      <c r="T8" s="23">
        <f>+((O8-$P$8)/1.18)*7%</f>
        <v>277.84824152542382</v>
      </c>
      <c r="U8" s="55">
        <f>+R8+T8</f>
        <v>366.93377118644082</v>
      </c>
      <c r="V8" s="16"/>
    </row>
    <row r="9" spans="1:24" ht="15.75" thickBot="1" x14ac:dyDescent="0.3">
      <c r="A9" s="29" t="s">
        <v>6</v>
      </c>
      <c r="B9" s="11">
        <v>0</v>
      </c>
      <c r="C9" s="11">
        <v>0</v>
      </c>
      <c r="D9" s="11">
        <v>0</v>
      </c>
      <c r="E9" s="11">
        <v>0</v>
      </c>
      <c r="F9" s="75">
        <f t="shared" si="0"/>
        <v>0</v>
      </c>
      <c r="G9" s="11">
        <v>0</v>
      </c>
      <c r="H9" s="11">
        <v>0</v>
      </c>
      <c r="I9" s="11">
        <v>2266.9</v>
      </c>
      <c r="J9" s="11">
        <v>14351.5</v>
      </c>
      <c r="K9" s="75">
        <f>SUM(G9:J9)</f>
        <v>16618.400000000001</v>
      </c>
      <c r="L9" s="42">
        <v>18840.399999999998</v>
      </c>
      <c r="M9" s="43">
        <v>22917.5</v>
      </c>
      <c r="N9" s="43">
        <v>28355.599999999999</v>
      </c>
      <c r="O9" s="44">
        <v>25664.5</v>
      </c>
      <c r="P9" s="52">
        <f t="shared" si="2"/>
        <v>23944.5</v>
      </c>
      <c r="Q9" s="45">
        <f>+((L9-$P$9)/1.18)*7%</f>
        <v>-302.78559322033914</v>
      </c>
      <c r="R9" s="46">
        <f>+((M9-$P$9)/1.18)*7%</f>
        <v>-60.923728813559336</v>
      </c>
      <c r="S9" s="46">
        <f>+((N9-$P$9)/1.18)*7%</f>
        <v>261.67542372881348</v>
      </c>
      <c r="T9" s="47">
        <f>+((O9-$P$9)/1.18)*7%</f>
        <v>102.03389830508476</v>
      </c>
      <c r="U9" s="57">
        <f>+S9+T9</f>
        <v>363.70932203389827</v>
      </c>
      <c r="V9" s="16"/>
    </row>
    <row r="10" spans="1:24" ht="15.75" thickBot="1" x14ac:dyDescent="0.3">
      <c r="A10" s="30"/>
    </row>
    <row r="11" spans="1:24" ht="15.75" thickBot="1" x14ac:dyDescent="0.3">
      <c r="B11" s="59">
        <v>42370</v>
      </c>
      <c r="C11" s="60">
        <v>42401</v>
      </c>
      <c r="D11" s="60">
        <v>42430</v>
      </c>
      <c r="E11" s="61">
        <v>42461</v>
      </c>
      <c r="F11" s="71" t="s">
        <v>7</v>
      </c>
      <c r="G11" s="76" t="s">
        <v>21</v>
      </c>
      <c r="H11" s="77" t="s">
        <v>20</v>
      </c>
      <c r="I11" s="4">
        <v>42491</v>
      </c>
      <c r="J11" s="4">
        <v>42522</v>
      </c>
      <c r="K11" s="4">
        <v>42552</v>
      </c>
      <c r="L11" s="4">
        <v>42583</v>
      </c>
      <c r="M11" s="71" t="s">
        <v>7</v>
      </c>
      <c r="N11" s="76" t="s">
        <v>21</v>
      </c>
      <c r="O11" s="77" t="s">
        <v>20</v>
      </c>
      <c r="P11" s="91" t="s">
        <v>22</v>
      </c>
      <c r="Q11" s="129">
        <v>42614</v>
      </c>
      <c r="R11" s="99">
        <v>42644</v>
      </c>
      <c r="S11" s="89">
        <v>42675</v>
      </c>
      <c r="T11" s="130">
        <v>42705</v>
      </c>
      <c r="U11" s="104" t="s">
        <v>7</v>
      </c>
      <c r="V11" s="103" t="s">
        <v>21</v>
      </c>
      <c r="W11" s="90" t="s">
        <v>23</v>
      </c>
      <c r="X11" s="103" t="s">
        <v>22</v>
      </c>
    </row>
    <row r="12" spans="1:24" x14ac:dyDescent="0.25">
      <c r="A12" s="2" t="s">
        <v>1</v>
      </c>
      <c r="B12" s="65">
        <v>19671.27</v>
      </c>
      <c r="C12" s="58">
        <v>22150.03</v>
      </c>
      <c r="D12" s="58">
        <v>17981.12</v>
      </c>
      <c r="E12" s="62">
        <v>20932.759999999998</v>
      </c>
      <c r="F12" s="72">
        <f>SUM(B12:E12)</f>
        <v>80735.179999999993</v>
      </c>
      <c r="G12" s="85">
        <f>+F12-F3</f>
        <v>-2181.7000000000116</v>
      </c>
      <c r="H12" s="86">
        <f>+((G12/1.18)*7%)</f>
        <v>-129.4228813559329</v>
      </c>
      <c r="I12" s="65">
        <f>11087.9+4964.3</f>
        <v>16052.2</v>
      </c>
      <c r="J12" s="58">
        <f>5620+12768.7</f>
        <v>18388.7</v>
      </c>
      <c r="K12" s="58">
        <f>7936.5+3019.5</f>
        <v>10956</v>
      </c>
      <c r="L12" s="62">
        <v>10860.2</v>
      </c>
      <c r="M12" s="72">
        <f>SUM(I12:L12)</f>
        <v>56257.100000000006</v>
      </c>
      <c r="N12" s="85">
        <f t="shared" ref="N12:N17" si="3">+M12-K3</f>
        <v>-22378.579999999987</v>
      </c>
      <c r="O12" s="86"/>
      <c r="P12" s="92"/>
      <c r="Q12" s="116">
        <v>14516.95</v>
      </c>
      <c r="R12" s="124">
        <v>25012.68</v>
      </c>
      <c r="S12" s="124">
        <v>19026.490000000002</v>
      </c>
      <c r="T12" s="116"/>
      <c r="U12" s="105">
        <f t="shared" ref="U12:U18" si="4">SUM(Q12:T12)</f>
        <v>58556.12000000001</v>
      </c>
      <c r="V12" s="100"/>
      <c r="W12" s="96"/>
      <c r="X12" s="100"/>
    </row>
    <row r="13" spans="1:24" s="30" customFormat="1" x14ac:dyDescent="0.25">
      <c r="A13" s="27" t="s">
        <v>0</v>
      </c>
      <c r="B13" s="12">
        <f>10956+166215.54</f>
        <v>177171.54</v>
      </c>
      <c r="C13" s="12">
        <f>18061.6+175203.67</f>
        <v>193265.27000000002</v>
      </c>
      <c r="D13" s="12">
        <f>20454.1+158672.31</f>
        <v>179126.41</v>
      </c>
      <c r="E13" s="12">
        <f>15945+152361.39</f>
        <v>168306.39</v>
      </c>
      <c r="F13" s="81">
        <f t="shared" ref="F13:F18" si="5">SUM(B13:E13)</f>
        <v>717869.6100000001</v>
      </c>
      <c r="G13" s="82">
        <f>+F13-F4</f>
        <v>59993.570000000065</v>
      </c>
      <c r="H13" s="84">
        <f>+((G13/1.18)*7%)</f>
        <v>3558.9405932203435</v>
      </c>
      <c r="I13" s="66">
        <v>155279.6</v>
      </c>
      <c r="J13" s="12">
        <v>160443.5</v>
      </c>
      <c r="K13" s="12">
        <v>136780.5</v>
      </c>
      <c r="L13" s="63">
        <v>179903.54</v>
      </c>
      <c r="M13" s="81">
        <f t="shared" ref="M13:M17" si="6">SUM(I13:L13)</f>
        <v>632407.14</v>
      </c>
      <c r="N13" s="87">
        <f t="shared" si="3"/>
        <v>-43054.289999999921</v>
      </c>
      <c r="O13" s="88"/>
      <c r="P13" s="93"/>
      <c r="Q13" s="127">
        <v>196583.11</v>
      </c>
      <c r="R13" s="116">
        <v>220913.72</v>
      </c>
      <c r="S13" s="126">
        <v>225901.95</v>
      </c>
      <c r="T13" s="127"/>
      <c r="U13" s="105">
        <f t="shared" si="4"/>
        <v>643398.78</v>
      </c>
      <c r="V13" s="101"/>
      <c r="W13" s="97"/>
      <c r="X13" s="101"/>
    </row>
    <row r="14" spans="1:24" x14ac:dyDescent="0.25">
      <c r="A14" s="28" t="s">
        <v>2</v>
      </c>
      <c r="B14" s="67">
        <v>36313.03</v>
      </c>
      <c r="C14" s="11">
        <v>38802.21</v>
      </c>
      <c r="D14" s="11">
        <v>32614.22</v>
      </c>
      <c r="E14" s="64">
        <v>38170.03</v>
      </c>
      <c r="F14" s="74">
        <f t="shared" si="5"/>
        <v>145899.49</v>
      </c>
      <c r="G14" s="83">
        <f t="shared" ref="G14:G18" si="7">+F14-F5</f>
        <v>50641.359999999986</v>
      </c>
      <c r="H14" s="34">
        <f>+G14*7%</f>
        <v>3544.8951999999995</v>
      </c>
      <c r="I14" s="67">
        <v>31922.25</v>
      </c>
      <c r="J14" s="11">
        <v>34071.629999999997</v>
      </c>
      <c r="K14" s="11">
        <v>28275.040000000001</v>
      </c>
      <c r="L14" s="64">
        <v>32967.129999999997</v>
      </c>
      <c r="M14" s="74">
        <f t="shared" si="6"/>
        <v>127236.05000000002</v>
      </c>
      <c r="N14" s="83">
        <f t="shared" si="3"/>
        <v>11738.650000000023</v>
      </c>
      <c r="O14" s="34">
        <v>696.36</v>
      </c>
      <c r="P14" s="94">
        <f>+O14-(O14*0.1)</f>
        <v>626.72400000000005</v>
      </c>
      <c r="Q14" s="116">
        <v>33480</v>
      </c>
      <c r="R14" s="116">
        <v>35183.96</v>
      </c>
      <c r="S14" s="126">
        <v>38189.120000000003</v>
      </c>
      <c r="T14" s="116"/>
      <c r="U14" s="105">
        <f t="shared" si="4"/>
        <v>106853.07999999999</v>
      </c>
      <c r="V14" s="100"/>
      <c r="W14" s="96"/>
      <c r="X14" s="100"/>
    </row>
    <row r="15" spans="1:24" x14ac:dyDescent="0.25">
      <c r="A15" s="5" t="s">
        <v>3</v>
      </c>
      <c r="B15" s="66">
        <v>24043.599999999999</v>
      </c>
      <c r="C15" s="12">
        <v>27258.47</v>
      </c>
      <c r="D15" s="12">
        <v>24910.66</v>
      </c>
      <c r="E15" s="63">
        <v>25181.439999999999</v>
      </c>
      <c r="F15" s="73">
        <f t="shared" si="5"/>
        <v>101394.17</v>
      </c>
      <c r="G15" s="82">
        <f t="shared" si="7"/>
        <v>10453.029999999999</v>
      </c>
      <c r="H15" s="84">
        <f t="shared" ref="H15:H18" si="8">+((G15/1.18)*7%)</f>
        <v>620.09500000000003</v>
      </c>
      <c r="I15" s="66">
        <v>30774.32</v>
      </c>
      <c r="J15" s="12">
        <v>28365</v>
      </c>
      <c r="K15" s="12">
        <v>24699</v>
      </c>
      <c r="L15" s="63">
        <v>31780.49</v>
      </c>
      <c r="M15" s="73">
        <f t="shared" si="6"/>
        <v>115618.81000000001</v>
      </c>
      <c r="N15" s="82">
        <f t="shared" si="3"/>
        <v>35010.180000000008</v>
      </c>
      <c r="O15" s="84">
        <f t="shared" ref="O15:O18" si="9">+((N15/1.18)*7%)</f>
        <v>2076.8750847457632</v>
      </c>
      <c r="P15" s="95">
        <f>+O15-(O15*0.1)</f>
        <v>1869.1875762711868</v>
      </c>
      <c r="Q15" s="116">
        <v>33129.440000000002</v>
      </c>
      <c r="R15" s="116">
        <v>31701.22</v>
      </c>
      <c r="S15" s="126">
        <v>33016.14</v>
      </c>
      <c r="T15" s="116"/>
      <c r="U15" s="105">
        <f t="shared" si="4"/>
        <v>97846.8</v>
      </c>
      <c r="V15" s="100"/>
      <c r="W15" s="96"/>
      <c r="X15" s="100"/>
    </row>
    <row r="16" spans="1:24" x14ac:dyDescent="0.25">
      <c r="A16" s="2" t="s">
        <v>5</v>
      </c>
      <c r="B16" s="67">
        <v>4816.3999999999996</v>
      </c>
      <c r="C16" s="11">
        <v>5453.37</v>
      </c>
      <c r="D16" s="11">
        <v>5308.59</v>
      </c>
      <c r="E16" s="64">
        <v>5322.55</v>
      </c>
      <c r="F16" s="74">
        <f t="shared" si="5"/>
        <v>20900.91</v>
      </c>
      <c r="G16" s="85">
        <f t="shared" si="7"/>
        <v>-2964.3899999999994</v>
      </c>
      <c r="H16" s="86">
        <f t="shared" si="8"/>
        <v>-175.85364406779661</v>
      </c>
      <c r="I16" s="67">
        <v>3672.2</v>
      </c>
      <c r="J16" s="11">
        <v>3148.9</v>
      </c>
      <c r="K16" s="11">
        <v>3329.3</v>
      </c>
      <c r="L16" s="64">
        <v>2392.65</v>
      </c>
      <c r="M16" s="74">
        <f t="shared" si="6"/>
        <v>12543.050000000001</v>
      </c>
      <c r="N16" s="85">
        <f t="shared" si="3"/>
        <v>-4345.01</v>
      </c>
      <c r="O16" s="86"/>
      <c r="P16" s="92"/>
      <c r="Q16" s="116">
        <v>4264.5</v>
      </c>
      <c r="R16" s="116">
        <v>3616.35</v>
      </c>
      <c r="S16" s="126">
        <v>4161.05</v>
      </c>
      <c r="T16" s="116"/>
      <c r="U16" s="105">
        <f t="shared" si="4"/>
        <v>12041.900000000001</v>
      </c>
      <c r="V16" s="100"/>
      <c r="W16" s="96"/>
      <c r="X16" s="100"/>
    </row>
    <row r="17" spans="1:24" x14ac:dyDescent="0.25">
      <c r="A17" s="5" t="s">
        <v>4</v>
      </c>
      <c r="B17" s="66">
        <v>20385.189999999999</v>
      </c>
      <c r="C17" s="12">
        <v>19550.330000000002</v>
      </c>
      <c r="D17" s="12">
        <v>20144.46</v>
      </c>
      <c r="E17" s="63">
        <v>21320.46</v>
      </c>
      <c r="F17" s="73">
        <f t="shared" si="5"/>
        <v>81400.44</v>
      </c>
      <c r="G17" s="82">
        <f t="shared" si="7"/>
        <v>27000.29</v>
      </c>
      <c r="H17" s="84">
        <f t="shared" si="8"/>
        <v>1601.7121186440679</v>
      </c>
      <c r="I17" s="66">
        <v>21898.21</v>
      </c>
      <c r="J17" s="12">
        <v>19754.04</v>
      </c>
      <c r="K17" s="12">
        <v>16932.05</v>
      </c>
      <c r="L17" s="63">
        <v>21646.54</v>
      </c>
      <c r="M17" s="73">
        <f t="shared" si="6"/>
        <v>80230.84</v>
      </c>
      <c r="N17" s="82">
        <f t="shared" si="3"/>
        <v>5045.9599999999919</v>
      </c>
      <c r="O17" s="84">
        <f t="shared" si="9"/>
        <v>299.33661016949111</v>
      </c>
      <c r="P17" s="95">
        <f t="shared" ref="P17:P18" si="10">+O17-(O17*0.1)</f>
        <v>269.40294915254202</v>
      </c>
      <c r="Q17" s="116">
        <v>24002.79</v>
      </c>
      <c r="R17" s="116">
        <v>26004</v>
      </c>
      <c r="S17" s="126">
        <v>30357.11</v>
      </c>
      <c r="T17" s="116"/>
      <c r="U17" s="105">
        <f t="shared" si="4"/>
        <v>80363.899999999994</v>
      </c>
      <c r="V17" s="100"/>
      <c r="W17" s="96"/>
      <c r="X17" s="100"/>
    </row>
    <row r="18" spans="1:24" ht="15.75" thickBot="1" x14ac:dyDescent="0.3">
      <c r="A18" s="29" t="s">
        <v>6</v>
      </c>
      <c r="B18" s="68">
        <v>18966.900000000001</v>
      </c>
      <c r="C18" s="69">
        <v>17467</v>
      </c>
      <c r="D18" s="69">
        <v>19020.599999999999</v>
      </c>
      <c r="E18" s="70">
        <v>19974.900000000001</v>
      </c>
      <c r="F18" s="75">
        <f t="shared" si="5"/>
        <v>75429.399999999994</v>
      </c>
      <c r="G18" s="83">
        <f t="shared" si="7"/>
        <v>75429.399999999994</v>
      </c>
      <c r="H18" s="34">
        <f t="shared" si="8"/>
        <v>4474.625423728814</v>
      </c>
      <c r="I18" s="68">
        <v>18058.740000000002</v>
      </c>
      <c r="J18" s="69">
        <v>18054.310000000001</v>
      </c>
      <c r="K18" s="69">
        <v>15197.08</v>
      </c>
      <c r="L18" s="70">
        <v>16643.419999999998</v>
      </c>
      <c r="M18" s="75">
        <f>SUM(I18:L18)</f>
        <v>67953.55</v>
      </c>
      <c r="N18" s="108">
        <f>+L18-J9</f>
        <v>2291.9199999999983</v>
      </c>
      <c r="O18" s="109">
        <f t="shared" si="9"/>
        <v>135.9613559322033</v>
      </c>
      <c r="P18" s="128">
        <f t="shared" si="10"/>
        <v>122.36522033898297</v>
      </c>
      <c r="Q18" s="116">
        <v>21917.37</v>
      </c>
      <c r="R18" s="125">
        <v>16375.1</v>
      </c>
      <c r="S18" s="131">
        <v>18637.11</v>
      </c>
      <c r="T18" s="116"/>
      <c r="U18" s="106">
        <f t="shared" si="4"/>
        <v>56929.58</v>
      </c>
      <c r="V18" s="102"/>
      <c r="W18" s="98"/>
      <c r="X18" s="102"/>
    </row>
    <row r="19" spans="1:24" x14ac:dyDescent="0.25">
      <c r="N19" s="112"/>
      <c r="O19" s="113"/>
      <c r="P19" s="113"/>
      <c r="Q19" s="107"/>
      <c r="R19" s="107"/>
      <c r="U19" s="111"/>
      <c r="V19" s="96"/>
      <c r="W19" s="96"/>
    </row>
    <row r="20" spans="1:24" x14ac:dyDescent="0.25">
      <c r="G20" s="16"/>
      <c r="Q20" t="s">
        <v>38</v>
      </c>
      <c r="V20" s="114" t="s">
        <v>36</v>
      </c>
      <c r="W20" s="114" t="s">
        <v>37</v>
      </c>
    </row>
    <row r="21" spans="1:24" x14ac:dyDescent="0.25">
      <c r="Q21" s="115" t="s">
        <v>1</v>
      </c>
      <c r="R21" s="133">
        <v>15652.75</v>
      </c>
      <c r="V21" s="18">
        <f>S12-R21</f>
        <v>3373.7400000000016</v>
      </c>
      <c r="W21" s="18">
        <f>R21-O3</f>
        <v>-13434.45</v>
      </c>
    </row>
    <row r="22" spans="1:24" x14ac:dyDescent="0.25">
      <c r="Q22" s="117" t="s">
        <v>0</v>
      </c>
      <c r="R22" s="134">
        <v>152556.04999999999</v>
      </c>
      <c r="V22" s="15">
        <f>S13-R22</f>
        <v>73345.900000000023</v>
      </c>
      <c r="W22" s="120">
        <f>R22-O4</f>
        <v>-25061.850000000006</v>
      </c>
    </row>
    <row r="23" spans="1:24" x14ac:dyDescent="0.25">
      <c r="Q23" s="118" t="s">
        <v>2</v>
      </c>
      <c r="R23" s="134">
        <v>30835.83</v>
      </c>
      <c r="V23" s="15">
        <f>S14-R23</f>
        <v>7353.2900000000009</v>
      </c>
      <c r="W23" s="15">
        <f>R23-O5</f>
        <v>-10330.669999999998</v>
      </c>
    </row>
    <row r="24" spans="1:24" x14ac:dyDescent="0.25">
      <c r="Q24" s="119" t="s">
        <v>3</v>
      </c>
      <c r="R24" s="134">
        <v>24499.87</v>
      </c>
      <c r="V24" s="120">
        <f>S15-R24</f>
        <v>8516.27</v>
      </c>
      <c r="W24" s="15">
        <f>R24-O6</f>
        <v>-3259.5300000000025</v>
      </c>
    </row>
    <row r="25" spans="1:24" x14ac:dyDescent="0.25">
      <c r="Q25" s="115" t="s">
        <v>5</v>
      </c>
      <c r="R25" s="134">
        <v>3462.47</v>
      </c>
      <c r="V25" s="121">
        <f>S16-R25</f>
        <v>698.58000000000038</v>
      </c>
      <c r="W25" s="123">
        <f>R25-O7</f>
        <v>-1896.4299999999998</v>
      </c>
    </row>
    <row r="26" spans="1:24" x14ac:dyDescent="0.25">
      <c r="Q26" s="119" t="s">
        <v>4</v>
      </c>
      <c r="R26" s="134">
        <v>26138.46</v>
      </c>
      <c r="V26" s="122">
        <f>S17-R26</f>
        <v>4218.6500000000015</v>
      </c>
      <c r="W26" s="15">
        <f>R26-O8</f>
        <v>-678.04000000000087</v>
      </c>
    </row>
    <row r="27" spans="1:24" x14ac:dyDescent="0.25">
      <c r="Q27" s="118" t="s">
        <v>6</v>
      </c>
      <c r="R27" s="134">
        <v>12937.81</v>
      </c>
      <c r="V27" s="121">
        <f>S18-R27</f>
        <v>5699.3000000000011</v>
      </c>
      <c r="W27" s="120">
        <f>R27-O9</f>
        <v>-12726.69</v>
      </c>
    </row>
    <row r="28" spans="1:24" x14ac:dyDescent="0.25">
      <c r="A28" t="s">
        <v>24</v>
      </c>
      <c r="B28" t="s">
        <v>25</v>
      </c>
    </row>
    <row r="29" spans="1:24" x14ac:dyDescent="0.25">
      <c r="A29" t="s">
        <v>26</v>
      </c>
      <c r="B29" t="s">
        <v>27</v>
      </c>
    </row>
    <row r="30" spans="1:24" x14ac:dyDescent="0.25">
      <c r="A30" t="s">
        <v>28</v>
      </c>
      <c r="B30" t="s">
        <v>29</v>
      </c>
    </row>
    <row r="31" spans="1:24" x14ac:dyDescent="0.25">
      <c r="A31" t="s">
        <v>30</v>
      </c>
      <c r="B31" t="s">
        <v>31</v>
      </c>
    </row>
    <row r="33" spans="1:2" x14ac:dyDescent="0.25">
      <c r="A33" t="s">
        <v>32</v>
      </c>
      <c r="B33" t="s">
        <v>33</v>
      </c>
    </row>
    <row r="34" spans="1:2" x14ac:dyDescent="0.25">
      <c r="A34" s="110" t="s">
        <v>34</v>
      </c>
      <c r="B34" t="s">
        <v>35</v>
      </c>
    </row>
  </sheetData>
  <mergeCells count="2">
    <mergeCell ref="L1:P1"/>
    <mergeCell ref="G1:K1"/>
  </mergeCells>
  <pageMargins left="1.31" right="0.7" top="0.75" bottom="0.75" header="0.3" footer="0.3"/>
  <pageSetup paperSize="9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CORE-I5-4440</dc:creator>
  <cp:lastModifiedBy>HUMBERTO</cp:lastModifiedBy>
  <cp:lastPrinted>2016-10-10T19:38:18Z</cp:lastPrinted>
  <dcterms:created xsi:type="dcterms:W3CDTF">2015-09-15T20:24:55Z</dcterms:created>
  <dcterms:modified xsi:type="dcterms:W3CDTF">2016-12-28T17:12:54Z</dcterms:modified>
</cp:coreProperties>
</file>